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4935" yWindow="525" windowWidth="28515" windowHeight="12225" tabRatio="796"/>
  </bookViews>
  <sheets>
    <sheet name="Ü1" sheetId="1" r:id="rId1"/>
    <sheet name="Ü2" sheetId="2" r:id="rId2"/>
    <sheet name="Ü3" sheetId="3" r:id="rId3"/>
    <sheet name="Ü4" sheetId="4" r:id="rId4"/>
    <sheet name="Ü5" sheetId="5" r:id="rId5"/>
    <sheet name="Ü6" sheetId="6" r:id="rId6"/>
    <sheet name="Ü7" sheetId="7" r:id="rId7"/>
    <sheet name="Ü8" sheetId="21" r:id="rId8"/>
    <sheet name="Ü8a" sheetId="31" r:id="rId9"/>
    <sheet name="Ü9" sheetId="8" r:id="rId10"/>
    <sheet name="Ü10" sheetId="28" r:id="rId11"/>
    <sheet name="Ü10a" sheetId="29" r:id="rId12"/>
    <sheet name="Ü11" sheetId="10" r:id="rId13"/>
    <sheet name="Ü12" sheetId="22" r:id="rId14"/>
    <sheet name="Ü13a" sheetId="11" r:id="rId15"/>
    <sheet name="Ü13b" sheetId="12" r:id="rId16"/>
    <sheet name="Ü14" sheetId="13" r:id="rId17"/>
    <sheet name="ÜE-15" sheetId="32" r:id="rId18"/>
    <sheet name="Ü16" sheetId="23" r:id="rId19"/>
    <sheet name="Ü17" sheetId="24" r:id="rId20"/>
    <sheet name="Ü18" sheetId="14" r:id="rId21"/>
    <sheet name="Ü19" sheetId="15" r:id="rId22"/>
    <sheet name="Ü20" sheetId="30" r:id="rId23"/>
    <sheet name="Ü21" sheetId="17" r:id="rId24"/>
    <sheet name="Ü22" sheetId="18" r:id="rId25"/>
    <sheet name="Ü23" sheetId="25" r:id="rId26"/>
    <sheet name="Ü24" sheetId="26" r:id="rId27"/>
  </sheets>
  <externalReferences>
    <externalReference r:id="rId28"/>
    <externalReference r:id="rId29"/>
  </externalReferences>
  <definedNames>
    <definedName name="datab" localSheetId="17">#REF!</definedName>
    <definedName name="datab">#REF!</definedName>
    <definedName name="_xlnm.Database" localSheetId="17">#REF!</definedName>
    <definedName name="_xlnm.Database">#REF!</definedName>
    <definedName name="_xlnm.Print_Area" localSheetId="19">Ü17!$A$1:$Q$31</definedName>
    <definedName name="_xlnm.Print_Area" localSheetId="20">Ü18!$A$1:$I$42</definedName>
    <definedName name="_xlnm.Print_Area" localSheetId="21">Ü19!$A$1:$M$32</definedName>
    <definedName name="_xlnm.Print_Area" localSheetId="1">Ü2!$A$1:$L$42</definedName>
    <definedName name="_xlnm.Print_Area" localSheetId="22">Ü20!$A$1:$O$40</definedName>
    <definedName name="_xlnm.Print_Area" localSheetId="23">Ü21!$A$1:$L$32</definedName>
    <definedName name="_xlnm.Print_Area" localSheetId="24">Ü22!$A$1:$G$26</definedName>
    <definedName name="_xlnm.Print_Area" localSheetId="25">Ü23!$A$1:$M$28</definedName>
    <definedName name="_xlnm.Print_Area" localSheetId="26">Ü24!$A$1:$M$23</definedName>
    <definedName name="_xlnm.Print_Area" localSheetId="2">Ü3!$A$1:$L$42</definedName>
    <definedName name="_xlnm.Print_Area" localSheetId="3">Ü4!$A$1:$L$43</definedName>
    <definedName name="_xlnm.Print_Area" localSheetId="4">Ü5!$A$1:$F$38</definedName>
    <definedName name="_xlnm.Print_Area" localSheetId="5">Ü6!$A$1:$L$41</definedName>
    <definedName name="Druckbereich_MI">#REF!</definedName>
    <definedName name="_xlnm.Print_Titles" localSheetId="17">'ÜE-15'!$1:$5</definedName>
    <definedName name="inh.Verz.1" localSheetId="11">#REF!</definedName>
    <definedName name="inh.Verz.1" localSheetId="22">#REF!</definedName>
    <definedName name="inh.Verz.1" localSheetId="2">#REF!</definedName>
    <definedName name="inh.Verz.1" localSheetId="3">#REF!</definedName>
    <definedName name="inh.Verz.1" localSheetId="4">#REF!</definedName>
    <definedName name="inh.Verz.1" localSheetId="5">#REF!</definedName>
    <definedName name="inh.Verz.1" localSheetId="6">#REF!</definedName>
    <definedName name="inh.Verz.1" localSheetId="8">#REF!</definedName>
    <definedName name="inh.Verz.1">#REF!</definedName>
    <definedName name="_xlnm.Criteria">#REF!</definedName>
    <definedName name="wrn.netto." localSheetId="17" hidden="1">{#N/A,#N/A,FALSE,"Tabelle1"}</definedName>
    <definedName name="wrn.netto." hidden="1">{#N/A,#N/A,FALSE,"Tabelle1"}</definedName>
  </definedNames>
  <calcPr calcId="145621"/>
</workbook>
</file>

<file path=xl/calcChain.xml><?xml version="1.0" encoding="utf-8"?>
<calcChain xmlns="http://schemas.openxmlformats.org/spreadsheetml/2006/main">
  <c r="H127" i="32" l="1"/>
  <c r="G127" i="32"/>
  <c r="F127" i="32"/>
  <c r="D127" i="32"/>
  <c r="C127" i="32"/>
  <c r="B127" i="32"/>
  <c r="H126" i="32"/>
  <c r="G126" i="32"/>
  <c r="G124" i="32" s="1"/>
  <c r="F126" i="32"/>
  <c r="F124" i="32" s="1"/>
  <c r="E126" i="32"/>
  <c r="E127" i="32" s="1"/>
  <c r="D126" i="32"/>
  <c r="C126" i="32"/>
  <c r="C124" i="32" s="1"/>
  <c r="B126" i="32"/>
  <c r="B124" i="32" s="1"/>
  <c r="H124" i="32"/>
  <c r="D124" i="32"/>
  <c r="H75" i="32"/>
  <c r="G75" i="32"/>
  <c r="F75" i="32"/>
  <c r="E75" i="32"/>
  <c r="D75" i="32"/>
  <c r="H69" i="32"/>
  <c r="G69" i="32"/>
  <c r="F69" i="32"/>
  <c r="E69" i="32"/>
  <c r="D69" i="32"/>
  <c r="C69" i="32"/>
  <c r="B69" i="32"/>
  <c r="D56" i="32"/>
  <c r="C56" i="32"/>
  <c r="B56" i="32"/>
  <c r="D50" i="32"/>
  <c r="C50" i="32"/>
  <c r="B50" i="32"/>
  <c r="G41" i="32"/>
  <c r="F41" i="32"/>
  <c r="E41" i="32"/>
  <c r="D41" i="32"/>
  <c r="C41" i="32"/>
  <c r="B41" i="32"/>
  <c r="H35" i="32"/>
  <c r="G35" i="32"/>
  <c r="F35" i="32"/>
  <c r="E35" i="32"/>
  <c r="D35" i="32"/>
  <c r="C35" i="32"/>
  <c r="B35" i="32"/>
  <c r="C29" i="32"/>
  <c r="B29" i="32"/>
  <c r="H27" i="32"/>
  <c r="G27" i="32"/>
  <c r="F27" i="32"/>
  <c r="E27" i="32"/>
  <c r="D27" i="32"/>
  <c r="C27" i="32"/>
  <c r="B27" i="32"/>
  <c r="H26" i="32"/>
  <c r="G26" i="32"/>
  <c r="F26" i="32"/>
  <c r="E26" i="32"/>
  <c r="D26" i="32"/>
  <c r="C26" i="32"/>
  <c r="B26" i="32"/>
  <c r="H25" i="32"/>
  <c r="G25" i="32"/>
  <c r="F25" i="32"/>
  <c r="E25" i="32"/>
  <c r="D25" i="32"/>
  <c r="C25" i="32"/>
  <c r="B25" i="32"/>
  <c r="H24" i="32"/>
  <c r="G24" i="32"/>
  <c r="F24" i="32"/>
  <c r="E24" i="32"/>
  <c r="D24" i="32"/>
  <c r="C24" i="32"/>
  <c r="B24" i="32"/>
  <c r="H20" i="32"/>
  <c r="G20" i="32"/>
  <c r="F20" i="32"/>
  <c r="E20" i="32"/>
  <c r="H13" i="32"/>
  <c r="G13" i="32"/>
  <c r="F13" i="32"/>
  <c r="E13" i="32"/>
  <c r="D13" i="32"/>
  <c r="H12" i="32"/>
  <c r="G12" i="32"/>
  <c r="F12" i="32"/>
  <c r="E12" i="32"/>
  <c r="D12" i="32"/>
  <c r="H11" i="32"/>
  <c r="G11" i="32"/>
  <c r="F11" i="32"/>
  <c r="E11" i="32"/>
  <c r="D11" i="32"/>
  <c r="E124" i="32" l="1"/>
  <c r="M27" i="30"/>
  <c r="K27" i="30"/>
  <c r="I27" i="30"/>
  <c r="N20" i="30"/>
  <c r="N27" i="30" s="1"/>
  <c r="M20" i="30"/>
  <c r="L20" i="30"/>
  <c r="L27" i="30" s="1"/>
  <c r="K20" i="30"/>
  <c r="J20" i="30"/>
  <c r="J27" i="30" s="1"/>
  <c r="I20" i="30"/>
  <c r="H20" i="30"/>
  <c r="H27" i="30" s="1"/>
  <c r="G20" i="30"/>
  <c r="F20" i="30"/>
  <c r="E20" i="30"/>
  <c r="L29" i="28" l="1"/>
  <c r="K29" i="28"/>
  <c r="J29" i="28"/>
  <c r="I29" i="28"/>
  <c r="H29" i="28"/>
  <c r="G29" i="28"/>
  <c r="F29" i="28"/>
  <c r="E29" i="28"/>
  <c r="D29" i="28"/>
  <c r="C29" i="28"/>
  <c r="B29" i="28"/>
  <c r="L20" i="28"/>
  <c r="K20" i="28"/>
  <c r="J20" i="28"/>
  <c r="I20" i="28"/>
  <c r="H20" i="28"/>
  <c r="G20" i="28"/>
  <c r="F20" i="28"/>
  <c r="E20" i="28"/>
  <c r="D20" i="28"/>
  <c r="C20" i="28"/>
  <c r="B20" i="28"/>
  <c r="E7" i="26" l="1"/>
  <c r="E11" i="26"/>
  <c r="G7" i="26"/>
  <c r="G11" i="26"/>
  <c r="M11" i="26"/>
  <c r="L11" i="26"/>
  <c r="K11" i="26"/>
  <c r="J11" i="26"/>
  <c r="I11" i="26"/>
  <c r="H11" i="26"/>
  <c r="F11" i="26"/>
  <c r="D11" i="26"/>
  <c r="C11" i="26"/>
  <c r="B11" i="26"/>
  <c r="J7" i="26"/>
  <c r="I7" i="26"/>
  <c r="H7" i="26"/>
  <c r="F7" i="26"/>
  <c r="D7" i="26"/>
  <c r="C7" i="26"/>
  <c r="B7" i="26"/>
  <c r="M5" i="26"/>
  <c r="M7" i="26" s="1"/>
  <c r="L5" i="26"/>
  <c r="L7" i="26" s="1"/>
  <c r="K5" i="26"/>
  <c r="K7" i="26" s="1"/>
  <c r="B7" i="25" l="1"/>
  <c r="C7" i="25"/>
  <c r="D7" i="25"/>
  <c r="E7" i="25"/>
  <c r="F7" i="25"/>
  <c r="G7" i="25"/>
  <c r="H7" i="25"/>
  <c r="I7" i="25"/>
  <c r="J7" i="25"/>
  <c r="K7" i="25"/>
  <c r="L7" i="25"/>
  <c r="B11" i="25"/>
  <c r="C11" i="25"/>
  <c r="D11" i="25"/>
  <c r="E11" i="25"/>
  <c r="F11" i="25"/>
  <c r="G11" i="25"/>
  <c r="H11" i="25"/>
  <c r="I11" i="25"/>
  <c r="J11" i="25"/>
  <c r="K11" i="25"/>
  <c r="L11" i="25"/>
  <c r="L15" i="24"/>
  <c r="K15" i="24"/>
  <c r="J15" i="24"/>
  <c r="I15" i="24"/>
  <c r="H15" i="24"/>
  <c r="G15" i="24"/>
  <c r="F15" i="24"/>
  <c r="E15" i="24"/>
  <c r="D15" i="24"/>
  <c r="C15" i="24"/>
  <c r="B15" i="24"/>
  <c r="L12" i="24"/>
  <c r="K12" i="24"/>
  <c r="J12" i="24"/>
  <c r="I12" i="24"/>
  <c r="G12" i="24"/>
  <c r="F12" i="24"/>
  <c r="E12" i="24"/>
  <c r="D12" i="24"/>
  <c r="C12" i="24"/>
  <c r="B12" i="24"/>
  <c r="H10" i="24"/>
  <c r="H12" i="24" s="1"/>
  <c r="E21" i="23"/>
  <c r="B11" i="23"/>
  <c r="F10" i="23"/>
  <c r="E10" i="23"/>
  <c r="B8" i="23"/>
  <c r="C7" i="23"/>
  <c r="F26" i="22"/>
  <c r="E26" i="22"/>
  <c r="D26" i="22"/>
  <c r="C26" i="22"/>
  <c r="B26" i="22"/>
  <c r="F11" i="22"/>
  <c r="F14" i="22" s="1"/>
  <c r="F18" i="22" s="1"/>
  <c r="E11" i="22"/>
  <c r="E14" i="22" s="1"/>
  <c r="E18" i="22" s="1"/>
  <c r="D11" i="22"/>
  <c r="D14" i="22" s="1"/>
  <c r="D18" i="22" s="1"/>
  <c r="C11" i="22"/>
  <c r="C14" i="22" s="1"/>
  <c r="C18" i="22" s="1"/>
  <c r="B11" i="22"/>
  <c r="B14" i="22" s="1"/>
  <c r="B18" i="22" s="1"/>
  <c r="C28" i="22" l="1"/>
  <c r="D28" i="22"/>
  <c r="F28" i="22"/>
  <c r="B7" i="23"/>
  <c r="E28" i="22"/>
  <c r="B28" i="22"/>
  <c r="F16" i="18"/>
  <c r="F18" i="18" s="1"/>
  <c r="E16" i="18"/>
  <c r="E18" i="18" s="1"/>
  <c r="D16" i="18"/>
  <c r="D18" i="18" s="1"/>
  <c r="C16" i="18"/>
  <c r="C18" i="18" s="1"/>
  <c r="K16" i="17"/>
  <c r="K20" i="17" s="1"/>
  <c r="I16" i="17"/>
  <c r="I20" i="17" s="1"/>
  <c r="H16" i="17"/>
  <c r="H20" i="17" s="1"/>
  <c r="G16" i="17"/>
  <c r="G20" i="17" s="1"/>
  <c r="E16" i="17"/>
  <c r="E20" i="17" s="1"/>
  <c r="C16" i="17"/>
  <c r="C20" i="17" s="1"/>
  <c r="K17" i="15"/>
  <c r="J17" i="15"/>
  <c r="I17" i="15"/>
  <c r="H17" i="15"/>
  <c r="G17" i="15"/>
  <c r="F17" i="15"/>
  <c r="E17" i="15"/>
  <c r="D17" i="15"/>
  <c r="C17" i="15"/>
  <c r="B17" i="15"/>
  <c r="K12" i="15"/>
  <c r="J12" i="15"/>
  <c r="I12" i="15"/>
  <c r="I19" i="15" s="1"/>
  <c r="H12" i="15"/>
  <c r="G12" i="15"/>
  <c r="F12" i="15"/>
  <c r="E12" i="15"/>
  <c r="E19" i="15" s="1"/>
  <c r="D12" i="15"/>
  <c r="C12" i="15"/>
  <c r="B12" i="15"/>
  <c r="F58" i="13"/>
  <c r="E58" i="13"/>
  <c r="D58" i="13"/>
  <c r="C58" i="13"/>
  <c r="F54" i="13"/>
  <c r="E54" i="13"/>
  <c r="D54" i="13"/>
  <c r="C54" i="13"/>
  <c r="F48" i="13"/>
  <c r="E48" i="13"/>
  <c r="D48" i="13"/>
  <c r="C48" i="13"/>
  <c r="F44" i="13"/>
  <c r="E44" i="13"/>
  <c r="D44" i="13"/>
  <c r="C44" i="13"/>
  <c r="F37" i="13"/>
  <c r="E37" i="13"/>
  <c r="D37" i="13"/>
  <c r="C37" i="13"/>
  <c r="F32" i="13"/>
  <c r="E32" i="13"/>
  <c r="D32" i="13"/>
  <c r="C32" i="13"/>
  <c r="E44" i="12"/>
  <c r="D44" i="12"/>
  <c r="C44" i="12"/>
  <c r="B44" i="12"/>
  <c r="E41" i="12"/>
  <c r="D41" i="12"/>
  <c r="C41" i="12"/>
  <c r="B41" i="12"/>
  <c r="E33" i="12"/>
  <c r="D33" i="12"/>
  <c r="C33" i="12"/>
  <c r="B33" i="12"/>
  <c r="E27" i="12"/>
  <c r="D27" i="12"/>
  <c r="C27" i="12"/>
  <c r="B27" i="12"/>
  <c r="E20" i="12"/>
  <c r="D20" i="12"/>
  <c r="C20" i="12"/>
  <c r="B20" i="12"/>
  <c r="J40" i="11"/>
  <c r="I40" i="11"/>
  <c r="H40" i="11"/>
  <c r="G40" i="11"/>
  <c r="F40" i="11"/>
  <c r="E40" i="11"/>
  <c r="D40" i="11"/>
  <c r="C40" i="11"/>
  <c r="B40" i="11"/>
  <c r="L13" i="8"/>
  <c r="K13" i="8"/>
  <c r="J13" i="8"/>
  <c r="I13" i="8"/>
  <c r="H13" i="8"/>
  <c r="G13" i="8"/>
  <c r="F13" i="8"/>
  <c r="E13" i="8"/>
  <c r="D13" i="8"/>
  <c r="C13" i="8"/>
  <c r="B13" i="8"/>
  <c r="L15" i="8"/>
  <c r="K14" i="8"/>
  <c r="J14" i="8"/>
  <c r="I14" i="8"/>
  <c r="H15" i="8"/>
  <c r="G14" i="8"/>
  <c r="F14" i="8"/>
  <c r="E14" i="8"/>
  <c r="D15" i="8"/>
  <c r="C14" i="8"/>
  <c r="B14" i="8"/>
  <c r="K14" i="7"/>
  <c r="J14" i="7"/>
  <c r="I14" i="7"/>
  <c r="H14" i="7"/>
  <c r="G14" i="7"/>
  <c r="F14" i="7"/>
  <c r="E14" i="7"/>
  <c r="D14" i="7"/>
  <c r="C14" i="7"/>
  <c r="B14" i="7"/>
  <c r="K9" i="7"/>
  <c r="J9" i="7"/>
  <c r="I9" i="7"/>
  <c r="H9" i="7"/>
  <c r="G9" i="7"/>
  <c r="F9" i="7"/>
  <c r="E9" i="7"/>
  <c r="D9" i="7"/>
  <c r="C9" i="7"/>
  <c r="B9" i="7"/>
  <c r="B45" i="12" l="1"/>
  <c r="C45" i="12"/>
  <c r="D45" i="12"/>
  <c r="E45" i="12"/>
  <c r="B19" i="15"/>
  <c r="F19" i="15"/>
  <c r="C19" i="15"/>
  <c r="K19" i="15"/>
  <c r="G19" i="15"/>
  <c r="J19" i="15"/>
  <c r="D19" i="15"/>
  <c r="H19" i="15"/>
  <c r="L14" i="8"/>
  <c r="D14" i="8"/>
  <c r="B15" i="8"/>
  <c r="J16" i="8"/>
  <c r="E15" i="8"/>
  <c r="F15" i="8"/>
  <c r="H14" i="8"/>
  <c r="I15" i="8"/>
  <c r="C15" i="8"/>
  <c r="G15" i="8"/>
  <c r="K15" i="8"/>
  <c r="D16" i="8"/>
  <c r="H16" i="8"/>
  <c r="L16" i="8"/>
  <c r="I16" i="8" l="1"/>
  <c r="I17" i="8" s="1"/>
  <c r="D17" i="8"/>
  <c r="L17" i="8"/>
  <c r="J15" i="8"/>
  <c r="J17" i="8" s="1"/>
  <c r="H17" i="8"/>
  <c r="F16" i="8"/>
  <c r="F17" i="8" s="1"/>
  <c r="B16" i="8"/>
  <c r="B17" i="8" s="1"/>
  <c r="C16" i="8"/>
  <c r="C17" i="8" s="1"/>
  <c r="E16" i="8"/>
  <c r="E17" i="8" s="1"/>
  <c r="K16" i="8"/>
  <c r="K17" i="8" s="1"/>
  <c r="G16" i="8"/>
  <c r="G17" i="8" s="1"/>
</calcChain>
</file>

<file path=xl/comments1.xml><?xml version="1.0" encoding="utf-8"?>
<comments xmlns="http://schemas.openxmlformats.org/spreadsheetml/2006/main">
  <authors>
    <author>GANGL</author>
  </authors>
  <commentList>
    <comment ref="I40" authorId="0">
      <text>
        <r>
          <rPr>
            <sz val="8"/>
            <color indexed="81"/>
            <rFont val="Tahoma"/>
            <family val="2"/>
          </rPr>
          <t xml:space="preserve">2006: 130.672
2007: 136.604
Diff:   + 5.932
Erläuterung d. Differenz:
+ 6.336 Integration v. Sonderplanstellenkontingenten aus dem Allg. Teil in den Teil II.A
+    560 Sanierung (Inneres, Soziales, Justiz)
+    160 zusätzliche Planstellen (Lehrer, Oberste Organe)
+      33 zusätzliche Planstellen (Kabinette)
-     132 Ausgliederung Bundespensionsamt (davon wieder 60 im Amt)
-  1.025 Einsparungen
</t>
        </r>
      </text>
    </comment>
  </commentList>
</comments>
</file>

<file path=xl/sharedStrings.xml><?xml version="1.0" encoding="utf-8"?>
<sst xmlns="http://schemas.openxmlformats.org/spreadsheetml/2006/main" count="1021" uniqueCount="633">
  <si>
    <t>Übersicht 1: Entwicklung der Weltwirtschaft</t>
  </si>
  <si>
    <t>jährliche Veränderung in %</t>
  </si>
  <si>
    <t>Rohstoffpreise (Total including fuels)</t>
  </si>
  <si>
    <t>Ölpreise (Brent in US-$/Barrel)</t>
  </si>
  <si>
    <t>Quelle: Eurostat, Statistik Austria, WIFO</t>
  </si>
  <si>
    <t>Japan</t>
  </si>
  <si>
    <t>USA</t>
  </si>
  <si>
    <t>EU-27</t>
  </si>
  <si>
    <t>Vereinigtes Königreich</t>
  </si>
  <si>
    <t>Schweden</t>
  </si>
  <si>
    <t>Rumänien</t>
  </si>
  <si>
    <t>Polen</t>
  </si>
  <si>
    <t>Ungarn</t>
  </si>
  <si>
    <t>Litauen</t>
  </si>
  <si>
    <t>Lettland</t>
  </si>
  <si>
    <t>Dänemark</t>
  </si>
  <si>
    <t>Tschechien</t>
  </si>
  <si>
    <t>Bulgarien</t>
  </si>
  <si>
    <t>Eurozone</t>
  </si>
  <si>
    <t>Estland</t>
  </si>
  <si>
    <t>Finnland</t>
  </si>
  <si>
    <t>Slowakei</t>
  </si>
  <si>
    <t>Slowenien</t>
  </si>
  <si>
    <t>Portugal</t>
  </si>
  <si>
    <r>
      <t xml:space="preserve">Österreich nationale Angaben </t>
    </r>
    <r>
      <rPr>
        <b/>
        <vertAlign val="superscript"/>
        <sz val="10"/>
        <rFont val="Arial"/>
        <family val="2"/>
      </rPr>
      <t>1)</t>
    </r>
  </si>
  <si>
    <t>Österreich</t>
  </si>
  <si>
    <t>Niederlande</t>
  </si>
  <si>
    <t>Malta</t>
  </si>
  <si>
    <t>Luxemburg</t>
  </si>
  <si>
    <t>Zypern</t>
  </si>
  <si>
    <t>Italien</t>
  </si>
  <si>
    <t>Frankreich</t>
  </si>
  <si>
    <t>Spanien</t>
  </si>
  <si>
    <t>Griechenland</t>
  </si>
  <si>
    <t>Irland</t>
  </si>
  <si>
    <t>Deutschland</t>
  </si>
  <si>
    <t>Belgien</t>
  </si>
  <si>
    <t>Land/Region</t>
  </si>
  <si>
    <t>jährliche reale Veränderung in %</t>
  </si>
  <si>
    <t xml:space="preserve">Übersicht 2: Wirtschaftswachstum im internationalen Vergleich </t>
  </si>
  <si>
    <t>Finland</t>
  </si>
  <si>
    <r>
      <t>Österreich nationale Angaben</t>
    </r>
    <r>
      <rPr>
        <b/>
        <vertAlign val="superscript"/>
        <sz val="10"/>
        <rFont val="Arial"/>
        <family val="2"/>
      </rPr>
      <t xml:space="preserve"> 1)</t>
    </r>
  </si>
  <si>
    <t>in % (laut Eurostat)</t>
  </si>
  <si>
    <t>Übersicht 3: Arbeitslosenrate im internationalen Vergleich</t>
  </si>
  <si>
    <t>Übersicht 4: Inflationsentwicklung im internationalen Vergleich</t>
  </si>
  <si>
    <t>Übersicht 5: Konvergenzindikatoren</t>
  </si>
  <si>
    <t>Euro</t>
  </si>
  <si>
    <t>Slowakische Republik</t>
  </si>
  <si>
    <t>WKM II</t>
  </si>
  <si>
    <t>kein Euro</t>
  </si>
  <si>
    <t>Tschechische Republik</t>
  </si>
  <si>
    <t xml:space="preserve">Quelle: Eurostat </t>
  </si>
  <si>
    <r>
      <t xml:space="preserve">Übersicht 6: Nettodefizite (-überschüsse) der öffentlichen Haushalte im internationalen Vergleich </t>
    </r>
    <r>
      <rPr>
        <b/>
        <vertAlign val="superscript"/>
        <sz val="10"/>
        <rFont val="Univers (E1)"/>
        <family val="2"/>
      </rPr>
      <t>1)</t>
    </r>
  </si>
  <si>
    <t>in % des BIP</t>
  </si>
  <si>
    <t xml:space="preserve">Frankreich </t>
  </si>
  <si>
    <t xml:space="preserve">Niederlande </t>
  </si>
  <si>
    <r>
      <t xml:space="preserve">Österreich nationale Angaben </t>
    </r>
    <r>
      <rPr>
        <b/>
        <vertAlign val="superscript"/>
        <sz val="10"/>
        <rFont val="Univers (E1)"/>
      </rPr>
      <t>2)</t>
    </r>
  </si>
  <si>
    <t xml:space="preserve">Vereinigtes Königreich </t>
  </si>
  <si>
    <t>Quelle: Eurostat; Ameco Datenbank; Statistik Austria; BMF</t>
  </si>
  <si>
    <t>Übersicht 7: Ausgaben, Einnahmen und Nettobudgetabgang, Administrative Darstellung</t>
  </si>
  <si>
    <t>in Mio. €</t>
  </si>
  <si>
    <t>2011                       BVA</t>
  </si>
  <si>
    <t>Ausgaben</t>
  </si>
  <si>
    <t>Einnahmen</t>
  </si>
  <si>
    <t>Abgang</t>
  </si>
  <si>
    <t>Ausgleichshaushalt</t>
  </si>
  <si>
    <t>Überschuss</t>
  </si>
  <si>
    <t>Veränderung gegenüber Vorjahr in %</t>
  </si>
  <si>
    <t>Allgemeiner Haushalt</t>
  </si>
  <si>
    <t>Übersicht 9: Struktur der Gesamteinnahmen des Bundes</t>
  </si>
  <si>
    <t>BVA</t>
  </si>
  <si>
    <t>Steuern</t>
  </si>
  <si>
    <t>Steuerähnliche Einnahmen</t>
  </si>
  <si>
    <t>Sonstige Einnahmen</t>
  </si>
  <si>
    <t>Anteil an den Gesamteinnahmen des Allgemeinen Haushaltes in %</t>
  </si>
  <si>
    <t xml:space="preserve">  Überweisungen aus Steueranteilen</t>
  </si>
  <si>
    <t>Übersicht 10: Öffentliche Abgaben des Bundes</t>
  </si>
  <si>
    <t>in Mio. € (Rundungsdifferenzen möglich)</t>
  </si>
  <si>
    <t>2011
BVA</t>
  </si>
  <si>
    <t xml:space="preserve">Veranlagte Einkommensteuer </t>
  </si>
  <si>
    <t xml:space="preserve">Lohnsteuer </t>
  </si>
  <si>
    <t>Körperschaftsteuer</t>
  </si>
  <si>
    <t>Umsatzsteuer</t>
  </si>
  <si>
    <t>--</t>
  </si>
  <si>
    <t>Tabaksteuer</t>
  </si>
  <si>
    <t xml:space="preserve">Mineralölsteuer   </t>
  </si>
  <si>
    <t>Stempel- und Rechtsgebühren</t>
  </si>
  <si>
    <t>Energieabgabe</t>
  </si>
  <si>
    <t>Normverbrauchsabgabe</t>
  </si>
  <si>
    <t>Versicherungssteuer</t>
  </si>
  <si>
    <t>Kraftfahrzeugsteuer</t>
  </si>
  <si>
    <t>Sonstige Abgaben</t>
  </si>
  <si>
    <t>Bruttoeinnahmen</t>
  </si>
  <si>
    <t>Nettoeinnahmen</t>
  </si>
  <si>
    <t>Übersicht 11: Aufteilung der öffentlichen Abgaben des Bundes</t>
  </si>
  <si>
    <t>Gesamtabgaben (brutto)</t>
  </si>
  <si>
    <t>Aufteilung in %</t>
  </si>
  <si>
    <t>Bund</t>
  </si>
  <si>
    <t>Länder</t>
  </si>
  <si>
    <t>Übersicht 13a: Gesamtausgaben des Bundes, finanzwirtschaftliche Gliederung nach Kapiteln</t>
  </si>
  <si>
    <t>Kapitel lt. BVA 2008</t>
  </si>
  <si>
    <t>01 Präsidentschaftskanzlei</t>
  </si>
  <si>
    <t>02 Bundesgesetzgebung</t>
  </si>
  <si>
    <t>03 Verfassungsgerichtshof</t>
  </si>
  <si>
    <t>04 Verwaltungsgerichtshof</t>
  </si>
  <si>
    <t>05 Volksanwaltschaft</t>
  </si>
  <si>
    <t>06 Rechnungshof</t>
  </si>
  <si>
    <t>10 Bundeskanzleramt</t>
  </si>
  <si>
    <t>11 Inneres</t>
  </si>
  <si>
    <t>12 Unterricht und Kultur</t>
  </si>
  <si>
    <t>13 Kunst</t>
  </si>
  <si>
    <t>14 Wissenschaft und Forschung</t>
  </si>
  <si>
    <t>15 Soziales und Konsumentenschutz</t>
  </si>
  <si>
    <t>16 Sozialversicherung</t>
  </si>
  <si>
    <t>17 Gesundheit</t>
  </si>
  <si>
    <t>18 Umwelt</t>
  </si>
  <si>
    <t>-</t>
  </si>
  <si>
    <t>19 Familie und Jugend</t>
  </si>
  <si>
    <t>20 Äußeres</t>
  </si>
  <si>
    <t>30 Justiz</t>
  </si>
  <si>
    <t xml:space="preserve">40 Militärische Angelegenheiten </t>
  </si>
  <si>
    <t>50 Finanzverwaltung</t>
  </si>
  <si>
    <t>52 Öffentliche Abgaben</t>
  </si>
  <si>
    <t>53 Finanzausgleich</t>
  </si>
  <si>
    <t>54 Bundesvermögen</t>
  </si>
  <si>
    <t xml:space="preserve">55 Pensionen </t>
  </si>
  <si>
    <t>56 Sonstige Finanzierungen und Veranlagungen</t>
  </si>
  <si>
    <t>58 Finanzierungen, Währungstauschverträge</t>
  </si>
  <si>
    <t>60 Land-, Forst- und Wasserwirtschaft</t>
  </si>
  <si>
    <t>61 Umwelt</t>
  </si>
  <si>
    <t>63 Wirtschaft und Arbeit</t>
  </si>
  <si>
    <t>64 Bauten und Technik</t>
  </si>
  <si>
    <t>65 Verkehr, Innovation und Technologie</t>
  </si>
  <si>
    <t>70 Öffentliche Leistung und Sport</t>
  </si>
  <si>
    <t xml:space="preserve">S u m m e         </t>
  </si>
  <si>
    <t>Übersicht 13b: Gesamtausgaben des Bundes, finanzwirtschaftliche Gliederung nach Untergliederungen</t>
  </si>
  <si>
    <t>2010
Erfolg</t>
  </si>
  <si>
    <t>Untergliederungen lt. BVA 2012</t>
  </si>
  <si>
    <t>10 Bundeskanzleramt mit Dienststellen</t>
  </si>
  <si>
    <t>12 Äußeres</t>
  </si>
  <si>
    <t>13 Justiz</t>
  </si>
  <si>
    <t>14 Militärische Angelegenheiten und Sport</t>
  </si>
  <si>
    <t>15 Finanzverwaltung</t>
  </si>
  <si>
    <t>16 Öffentliche Abgaben</t>
  </si>
  <si>
    <t>Rubrik 0,1</t>
  </si>
  <si>
    <t>20 Arbeit</t>
  </si>
  <si>
    <t>21 Soziales und Konsumentenschutz</t>
  </si>
  <si>
    <t>22 Sozialversicherung</t>
  </si>
  <si>
    <t>23 Pensionen</t>
  </si>
  <si>
    <t>24 Gesundheit</t>
  </si>
  <si>
    <t>25 Familie und Jugend</t>
  </si>
  <si>
    <t>Rubrik 2</t>
  </si>
  <si>
    <t>31 Wissenschaft und Forschung</t>
  </si>
  <si>
    <t>32 Kunst und Kultur</t>
  </si>
  <si>
    <t>33 Wirtschaft (Forschung)</t>
  </si>
  <si>
    <t>34 Verkehr, Innov. u. Techn. (Forschung)</t>
  </si>
  <si>
    <t>Rubrik 3</t>
  </si>
  <si>
    <t xml:space="preserve">40 Wirtschaft </t>
  </si>
  <si>
    <t>41 Verkehr, Innovation u. Technologie</t>
  </si>
  <si>
    <t>42 Land-, Forst- und Wasserwirtschaft</t>
  </si>
  <si>
    <t>43 Umwelt</t>
  </si>
  <si>
    <t>44 Finanzausgleich</t>
  </si>
  <si>
    <t>45 Bundesvermögen</t>
  </si>
  <si>
    <t>46 Finanzmarktstabilität</t>
  </si>
  <si>
    <t>Rubrik 4</t>
  </si>
  <si>
    <t>51 Kassenverwaltung</t>
  </si>
  <si>
    <t>Rubrik 5</t>
  </si>
  <si>
    <t>Ressort/Untergliederung</t>
  </si>
  <si>
    <t>Oberste Organe</t>
  </si>
  <si>
    <t>Bundeskanzleramt</t>
  </si>
  <si>
    <t>BM für Inneres</t>
  </si>
  <si>
    <t>BM für europäische und internationale Angelegenheiten</t>
  </si>
  <si>
    <t>BM für Justiz</t>
  </si>
  <si>
    <t>BM für Landesverteidigung und Sport</t>
  </si>
  <si>
    <t>BM für Finanzen</t>
  </si>
  <si>
    <t>Finanzen</t>
  </si>
  <si>
    <t>BM für Arbeit, Soziales und Konsumentenschutz</t>
  </si>
  <si>
    <t>Arbeit, Soziales und Konsumentenschutz</t>
  </si>
  <si>
    <t>BM für Gesundheit</t>
  </si>
  <si>
    <t>BM für Wirtschaft, Familie und Jugend</t>
  </si>
  <si>
    <t>Wirtschaft, Familie und Jugend</t>
  </si>
  <si>
    <t>BM für Unterricht, Kunst und Kultur</t>
  </si>
  <si>
    <t>Unterricht, Kunst und Kultur</t>
  </si>
  <si>
    <t>BM für Wissenschaft und Forschung</t>
  </si>
  <si>
    <t>BM für Verkehr, Innovation und Technologie</t>
  </si>
  <si>
    <t>Verkehr, Innovation und Technologie</t>
  </si>
  <si>
    <t xml:space="preserve">BM für Land- u. Forstwirtschaft, Umwelt u. Wasserwirtschaft </t>
  </si>
  <si>
    <t>Land- und Forstwirtschaft, Umwelt und Wasserwirtschaft</t>
  </si>
  <si>
    <t>Übersicht 18: Pensionsversicherung, Finanzierung und Leistungen</t>
  </si>
  <si>
    <t>Finanzierung in Mrd. €</t>
  </si>
  <si>
    <t>Bundeszuschüsse</t>
  </si>
  <si>
    <t>Sonstige</t>
  </si>
  <si>
    <t xml:space="preserve">Insgesamt </t>
  </si>
  <si>
    <t>Alterspension</t>
  </si>
  <si>
    <t>Pension wegen geminderter Arbeitsfähigkeit</t>
  </si>
  <si>
    <t>Witwenpension</t>
  </si>
  <si>
    <t>Witwerpension</t>
  </si>
  <si>
    <t xml:space="preserve">Waisenpension </t>
  </si>
  <si>
    <t>Pensionsaufwand</t>
  </si>
  <si>
    <t>Quelle: BM für Arbeit, Soziales und Konsumentenschutz</t>
  </si>
  <si>
    <t>Straßen und Brücken</t>
  </si>
  <si>
    <t>Gebäude</t>
  </si>
  <si>
    <t>Inventar</t>
  </si>
  <si>
    <t>Summe Bundesbudget</t>
  </si>
  <si>
    <t>Hochbau</t>
  </si>
  <si>
    <t>ÖBB</t>
  </si>
  <si>
    <t>Straßen</t>
  </si>
  <si>
    <t>Gesamtsumme</t>
  </si>
  <si>
    <t>Elektrizitätswirtschaft</t>
  </si>
  <si>
    <t>Agrarinvestitionen</t>
  </si>
  <si>
    <t>Bausektor im Bereich des Bundes</t>
  </si>
  <si>
    <t>Straßenbau</t>
  </si>
  <si>
    <t>ASFINAG</t>
  </si>
  <si>
    <t>Wohnbaufonds</t>
  </si>
  <si>
    <t>Zukunftssicherung BAWAG P.S.K.</t>
  </si>
  <si>
    <t>Interbankmarktstabilitätsgesetz (IBSG)</t>
  </si>
  <si>
    <t>Finanzmarktstabilitätsgesetz (FinStaG)</t>
  </si>
  <si>
    <t>Unternehmensliquiditätsstärkungsgesetz (ULSG)</t>
  </si>
  <si>
    <t>Übersicht 21: Planstellen für Bundesbedienstete (Beamte und Vertragsbedienstete) nach Verwaltungszweigen</t>
  </si>
  <si>
    <t>Stellenplan - Teil II.A</t>
  </si>
  <si>
    <t>Allgemeine Verwaltung</t>
  </si>
  <si>
    <t>davon:</t>
  </si>
  <si>
    <t>Zentralstellen</t>
  </si>
  <si>
    <t>Besondere Verwaltungszweige:</t>
  </si>
  <si>
    <t>Sicherheitswesen</t>
  </si>
  <si>
    <t>Gerichtsbarkeit und gerichtlicher Strafvollzug</t>
  </si>
  <si>
    <t>Unterrichtswesen, Kultur und Forschung (ohne Landeslehrer)</t>
  </si>
  <si>
    <t>Heerwesen</t>
  </si>
  <si>
    <t>Auswärtige Angelegenheiten</t>
  </si>
  <si>
    <t>Sonstige Betriebe</t>
  </si>
  <si>
    <t>Summe Teil II.A</t>
  </si>
  <si>
    <t>5)</t>
  </si>
  <si>
    <t xml:space="preserve">4) </t>
  </si>
  <si>
    <t>Stellenplan Gesamt</t>
  </si>
  <si>
    <t>Quelle: BKA</t>
  </si>
  <si>
    <t>Übersicht 22: Planstellen für Bundesbedienstete (Beamte und Vertragsbedienstete) nach Verwaltungszweigen</t>
  </si>
  <si>
    <t>Personalplan - Teil II.A</t>
  </si>
  <si>
    <t>Europäische und internationale Angelegenheiten</t>
  </si>
  <si>
    <t>Personalplan Gesamt</t>
  </si>
  <si>
    <t>Personalstand</t>
  </si>
  <si>
    <t xml:space="preserve">     Pensionisten</t>
  </si>
  <si>
    <t>Insgesamt</t>
  </si>
  <si>
    <t xml:space="preserve">     Aktivitätsaufwand</t>
  </si>
  <si>
    <t>Personalausgaben</t>
  </si>
  <si>
    <t>Übersicht 24: Personalstand und Aufwandsersatz des Bundes für Landeslehrer</t>
  </si>
  <si>
    <t>2)</t>
  </si>
  <si>
    <t>1)</t>
  </si>
  <si>
    <t>Quelle: BKA/BMF</t>
  </si>
  <si>
    <r>
      <t xml:space="preserve">Weltproduktion </t>
    </r>
    <r>
      <rPr>
        <vertAlign val="superscript"/>
        <sz val="9"/>
        <rFont val="Palatino Linotype"/>
        <family val="1"/>
      </rPr>
      <t>1)</t>
    </r>
  </si>
  <si>
    <r>
      <t xml:space="preserve">Exporte (Güter und Dienstleistungen) </t>
    </r>
    <r>
      <rPr>
        <vertAlign val="superscript"/>
        <sz val="9"/>
        <rFont val="Palatino Linotype"/>
        <family val="1"/>
      </rPr>
      <t>1)</t>
    </r>
  </si>
  <si>
    <r>
      <t xml:space="preserve">Importe (Güter und Dienstleistungen) </t>
    </r>
    <r>
      <rPr>
        <vertAlign val="superscript"/>
        <sz val="9"/>
        <rFont val="Palatino Linotype"/>
        <family val="1"/>
      </rPr>
      <t>1)</t>
    </r>
  </si>
  <si>
    <r>
      <t>1)</t>
    </r>
    <r>
      <rPr>
        <sz val="8"/>
        <rFont val="Palatino Linotype"/>
        <family val="1"/>
      </rPr>
      <t xml:space="preserve"> Real</t>
    </r>
  </si>
  <si>
    <r>
      <t>1)</t>
    </r>
    <r>
      <rPr>
        <sz val="8"/>
        <rFont val="Palatino Linotype"/>
        <family val="1"/>
      </rPr>
      <t xml:space="preserve"> Statistik Austria (2001-2010); WIFO (2011 und 2012)</t>
    </r>
  </si>
  <si>
    <t xml:space="preserve">Quellen: Europäische Kommission, AMECO Datenbank, Harmonisierter Verbraucherpreisindex; Statistik Austria; </t>
  </si>
  <si>
    <r>
      <t xml:space="preserve">Preisanstieg </t>
    </r>
    <r>
      <rPr>
        <vertAlign val="superscript"/>
        <sz val="10"/>
        <rFont val="Palatino Linotype"/>
        <family val="1"/>
      </rPr>
      <t>2)</t>
    </r>
    <r>
      <rPr>
        <sz val="10"/>
        <rFont val="Palatino Linotype"/>
        <family val="1"/>
      </rPr>
      <t xml:space="preserve"> 
2010
in %</t>
    </r>
  </si>
  <si>
    <r>
      <t xml:space="preserve">Langfristige
Zinsen </t>
    </r>
    <r>
      <rPr>
        <vertAlign val="superscript"/>
        <sz val="10"/>
        <rFont val="Palatino Linotype"/>
        <family val="1"/>
      </rPr>
      <t>3)</t>
    </r>
    <r>
      <rPr>
        <sz val="10"/>
        <rFont val="Palatino Linotype"/>
        <family val="1"/>
      </rPr>
      <t xml:space="preserve"> 
2010
in %</t>
    </r>
  </si>
  <si>
    <r>
      <t xml:space="preserve">Budgetsaldo
2010 </t>
    </r>
    <r>
      <rPr>
        <vertAlign val="superscript"/>
        <sz val="10"/>
        <rFont val="Palatino Linotype"/>
        <family val="1"/>
      </rPr>
      <t>2)</t>
    </r>
    <r>
      <rPr>
        <sz val="10"/>
        <rFont val="Palatino Linotype"/>
        <family val="1"/>
      </rPr>
      <t xml:space="preserve"> 
in % des BIP</t>
    </r>
  </si>
  <si>
    <r>
      <t xml:space="preserve">Schuldenquote </t>
    </r>
    <r>
      <rPr>
        <vertAlign val="superscript"/>
        <sz val="10"/>
        <rFont val="Palatino Linotype"/>
        <family val="1"/>
      </rPr>
      <t>2)</t>
    </r>
    <r>
      <rPr>
        <sz val="10"/>
        <rFont val="Palatino Linotype"/>
        <family val="1"/>
      </rPr>
      <t xml:space="preserve"> 
2010
in % des BIP</t>
    </r>
  </si>
  <si>
    <t xml:space="preserve">Währungs-
union </t>
  </si>
  <si>
    <t>2010</t>
  </si>
  <si>
    <t>Quelle: Bundesministerium für Finanzen</t>
  </si>
  <si>
    <r>
      <t xml:space="preserve">2002
</t>
    </r>
    <r>
      <rPr>
        <sz val="9"/>
        <color theme="0"/>
        <rFont val="Palatino Linotype"/>
        <family val="1"/>
      </rPr>
      <t>-</t>
    </r>
  </si>
  <si>
    <r>
      <t xml:space="preserve">2003
</t>
    </r>
    <r>
      <rPr>
        <sz val="9"/>
        <color theme="0"/>
        <rFont val="Palatino Linotype"/>
        <family val="1"/>
      </rPr>
      <t>-</t>
    </r>
  </si>
  <si>
    <r>
      <t xml:space="preserve">2004
</t>
    </r>
    <r>
      <rPr>
        <sz val="9"/>
        <color theme="0"/>
        <rFont val="Palatino Linotype"/>
        <family val="1"/>
      </rPr>
      <t>-</t>
    </r>
  </si>
  <si>
    <r>
      <t xml:space="preserve">2005
</t>
    </r>
    <r>
      <rPr>
        <sz val="9"/>
        <color theme="0"/>
        <rFont val="Palatino Linotype"/>
        <family val="1"/>
      </rPr>
      <t>-</t>
    </r>
  </si>
  <si>
    <r>
      <t xml:space="preserve">2006
</t>
    </r>
    <r>
      <rPr>
        <sz val="9"/>
        <color theme="0"/>
        <rFont val="Palatino Linotype"/>
        <family val="1"/>
      </rPr>
      <t>-</t>
    </r>
  </si>
  <si>
    <r>
      <t xml:space="preserve">2007
</t>
    </r>
    <r>
      <rPr>
        <sz val="9"/>
        <color theme="0"/>
        <rFont val="Palatino Linotype"/>
        <family val="1"/>
      </rPr>
      <t>-</t>
    </r>
  </si>
  <si>
    <r>
      <t xml:space="preserve">2008
</t>
    </r>
    <r>
      <rPr>
        <sz val="9"/>
        <color theme="0"/>
        <rFont val="Palatino Linotype"/>
        <family val="1"/>
      </rPr>
      <t>-</t>
    </r>
  </si>
  <si>
    <r>
      <t>2009</t>
    </r>
    <r>
      <rPr>
        <vertAlign val="superscript"/>
        <sz val="9"/>
        <rFont val="Palatino Linotype"/>
        <family val="1"/>
      </rPr>
      <t xml:space="preserve"> 1)
</t>
    </r>
    <r>
      <rPr>
        <vertAlign val="superscript"/>
        <sz val="9"/>
        <color theme="0"/>
        <rFont val="Palatino Linotype"/>
        <family val="1"/>
      </rPr>
      <t>-</t>
    </r>
  </si>
  <si>
    <r>
      <t xml:space="preserve">2010
</t>
    </r>
    <r>
      <rPr>
        <sz val="9"/>
        <color theme="0"/>
        <rFont val="Palatino Linotype"/>
        <family val="1"/>
      </rPr>
      <t>-</t>
    </r>
  </si>
  <si>
    <r>
      <t xml:space="preserve">Allgemeiner Haushalt </t>
    </r>
    <r>
      <rPr>
        <b/>
        <vertAlign val="superscript"/>
        <sz val="9"/>
        <rFont val="Palatino Linotype"/>
        <family val="1"/>
      </rPr>
      <t>2)</t>
    </r>
  </si>
  <si>
    <r>
      <t xml:space="preserve">1) </t>
    </r>
    <r>
      <rPr>
        <sz val="8"/>
        <rFont val="Palatino Linotype"/>
        <family val="1"/>
      </rPr>
      <t xml:space="preserve">Die mit BGBl. I Nr. 20/2008 beschlossene Novellierung des Bundeshaushaltsgesetzes  (BHG) 1986 beinhaltet die ab 1. Jänner 2009 in Kraft </t>
    </r>
  </si>
  <si>
    <t xml:space="preserve">tretende Haushaltsrechtsreform (HR). Diese wirkt sich auf Grund der Bestimmungen des § 16 Abs. 5 (Personalämter) und Abs. 6 </t>
  </si>
  <si>
    <t xml:space="preserve">(Finanzierungen)  sowie § 17 Abs. 5a (zweckgebundene Gebarung) BHG budgetverkürzend auf den Bundeshaushalt aus. </t>
  </si>
  <si>
    <r>
      <rPr>
        <vertAlign val="superscript"/>
        <sz val="8"/>
        <rFont val="Palatino Linotype"/>
        <family val="1"/>
      </rPr>
      <t xml:space="preserve">2) </t>
    </r>
    <r>
      <rPr>
        <sz val="8"/>
        <rFont val="Palatino Linotype"/>
        <family val="1"/>
      </rPr>
      <t xml:space="preserve">Weiters ist ein Vergleich mit den Vorjahren vor allem durch die erfolgten Ausgliederungen, wie zB. der Bundesimmobilien (ab 1. Jänner </t>
    </r>
  </si>
  <si>
    <t>Buchhaltungsagentur (ab 1. Juli 2004) nur bedingt möglich.</t>
  </si>
  <si>
    <t xml:space="preserve">2001), der Finanzmarktaufsichtsbehörde - FMA (ab 1. April 2002), der Universitäten und der ADA (ab 1. Jänner 2004) sowie der </t>
  </si>
  <si>
    <r>
      <t xml:space="preserve">2002
</t>
    </r>
    <r>
      <rPr>
        <sz val="8"/>
        <color theme="0"/>
        <rFont val="Palatino Linotype"/>
        <family val="1"/>
      </rPr>
      <t>-</t>
    </r>
  </si>
  <si>
    <r>
      <t xml:space="preserve">2003
</t>
    </r>
    <r>
      <rPr>
        <sz val="8"/>
        <color theme="0"/>
        <rFont val="Palatino Linotype"/>
        <family val="1"/>
      </rPr>
      <t>-</t>
    </r>
  </si>
  <si>
    <r>
      <t xml:space="preserve">2004
</t>
    </r>
    <r>
      <rPr>
        <sz val="8"/>
        <color theme="0"/>
        <rFont val="Palatino Linotype"/>
        <family val="1"/>
      </rPr>
      <t>-</t>
    </r>
  </si>
  <si>
    <r>
      <t xml:space="preserve">2005
</t>
    </r>
    <r>
      <rPr>
        <sz val="8"/>
        <color theme="0"/>
        <rFont val="Palatino Linotype"/>
        <family val="1"/>
      </rPr>
      <t>-</t>
    </r>
  </si>
  <si>
    <r>
      <t xml:space="preserve">2006
</t>
    </r>
    <r>
      <rPr>
        <sz val="8"/>
        <color theme="0"/>
        <rFont val="Palatino Linotype"/>
        <family val="1"/>
      </rPr>
      <t>-</t>
    </r>
  </si>
  <si>
    <r>
      <t xml:space="preserve">2007
</t>
    </r>
    <r>
      <rPr>
        <sz val="8"/>
        <color theme="0"/>
        <rFont val="Palatino Linotype"/>
        <family val="1"/>
      </rPr>
      <t>-</t>
    </r>
  </si>
  <si>
    <r>
      <t xml:space="preserve">2008
</t>
    </r>
    <r>
      <rPr>
        <sz val="8"/>
        <color theme="0"/>
        <rFont val="Palatino Linotype"/>
        <family val="1"/>
      </rPr>
      <t>-</t>
    </r>
  </si>
  <si>
    <r>
      <t>2009</t>
    </r>
    <r>
      <rPr>
        <vertAlign val="superscript"/>
        <sz val="8"/>
        <rFont val="Palatino Linotype"/>
        <family val="1"/>
      </rPr>
      <t xml:space="preserve">
</t>
    </r>
    <r>
      <rPr>
        <vertAlign val="superscript"/>
        <sz val="8"/>
        <color theme="0"/>
        <rFont val="Palatino Linotype"/>
        <family val="1"/>
      </rPr>
      <t>-</t>
    </r>
  </si>
  <si>
    <r>
      <t xml:space="preserve">2010
</t>
    </r>
    <r>
      <rPr>
        <sz val="8"/>
        <color theme="0"/>
        <rFont val="Palatino Linotype"/>
        <family val="1"/>
      </rPr>
      <t>-</t>
    </r>
  </si>
  <si>
    <r>
      <rPr>
        <vertAlign val="superscript"/>
        <sz val="8"/>
        <rFont val="Palatino Linotype"/>
        <family val="1"/>
      </rPr>
      <t xml:space="preserve">1) </t>
    </r>
    <r>
      <rPr>
        <sz val="8"/>
        <rFont val="Palatino Linotype"/>
        <family val="1"/>
      </rPr>
      <t>vor 2009 Kapitel 52</t>
    </r>
  </si>
  <si>
    <r>
      <t xml:space="preserve">  Untergliederung 16 (netto)</t>
    </r>
    <r>
      <rPr>
        <vertAlign val="superscript"/>
        <sz val="8"/>
        <rFont val="Palatino Linotype"/>
        <family val="1"/>
      </rPr>
      <t xml:space="preserve"> 1)</t>
    </r>
  </si>
  <si>
    <r>
      <t xml:space="preserve">  Überweisungen aus Steueranteilen </t>
    </r>
    <r>
      <rPr>
        <vertAlign val="superscript"/>
        <sz val="8"/>
        <rFont val="Palatino Linotype"/>
        <family val="1"/>
      </rPr>
      <t>2)</t>
    </r>
  </si>
  <si>
    <t>Gesamteinnahmen des Allgemeinen 
Haushaltes</t>
  </si>
  <si>
    <r>
      <rPr>
        <vertAlign val="superscript"/>
        <sz val="8"/>
        <rFont val="Palatino Linotype"/>
        <family val="1"/>
      </rPr>
      <t xml:space="preserve">2) </t>
    </r>
    <r>
      <rPr>
        <sz val="8"/>
        <rFont val="Palatino Linotype"/>
        <family val="1"/>
      </rPr>
      <t xml:space="preserve">Überweisungen an Ausgleichsfonds für Familienbeihilfen, Katastrophenfonds, für Krankenanstaltenfinanzierung, Gesundheitsförderung und </t>
    </r>
  </si>
  <si>
    <t>Siedlungswasserwirtschaft</t>
  </si>
  <si>
    <r>
      <t>1)</t>
    </r>
    <r>
      <rPr>
        <sz val="8"/>
        <rFont val="Palatino Linotype"/>
        <family val="1"/>
      </rPr>
      <t xml:space="preserve"> Ab dem Budget 2009 werden die Zölle gem. § 16 (2) Z 10 BHG in der durchlaufenden Gebarung verrechnet.</t>
    </r>
  </si>
  <si>
    <t>Kapitalertragsteuer auf sonstige 
Erträge (Zinsen)</t>
  </si>
  <si>
    <t>Motorbezogene Versicherungs-
steuer</t>
  </si>
  <si>
    <t>Überweisung an Länder, 
Gemeinden, Fonds u.a.</t>
  </si>
  <si>
    <t>Überweisung an die Euro-
päische Union</t>
  </si>
  <si>
    <r>
      <t>Zölle</t>
    </r>
    <r>
      <rPr>
        <vertAlign val="superscript"/>
        <sz val="8"/>
        <rFont val="Palatino Linotype"/>
        <family val="1"/>
      </rPr>
      <t xml:space="preserve"> 1)</t>
    </r>
  </si>
  <si>
    <r>
      <t>Gemeinden</t>
    </r>
    <r>
      <rPr>
        <vertAlign val="superscript"/>
        <sz val="10"/>
        <rFont val="Palatino Linotype"/>
        <family val="1"/>
      </rPr>
      <t xml:space="preserve"> 1)</t>
    </r>
  </si>
  <si>
    <r>
      <t>Sonstige</t>
    </r>
    <r>
      <rPr>
        <vertAlign val="superscript"/>
        <sz val="10"/>
        <rFont val="Palatino Linotype"/>
        <family val="1"/>
      </rPr>
      <t xml:space="preserve"> 2) </t>
    </r>
  </si>
  <si>
    <r>
      <rPr>
        <vertAlign val="superscript"/>
        <sz val="8"/>
        <rFont val="Palatino Linotype"/>
        <family val="1"/>
      </rPr>
      <t>1)</t>
    </r>
    <r>
      <rPr>
        <sz val="8"/>
        <rFont val="Palatino Linotype"/>
        <family val="1"/>
      </rPr>
      <t xml:space="preserve"> Ertragsanteile und Gewerbesteuer </t>
    </r>
  </si>
  <si>
    <r>
      <rPr>
        <vertAlign val="superscript"/>
        <sz val="8"/>
        <rFont val="Palatino Linotype"/>
        <family val="1"/>
      </rPr>
      <t xml:space="preserve">2) </t>
    </r>
    <r>
      <rPr>
        <sz val="8"/>
        <rFont val="Palatino Linotype"/>
        <family val="1"/>
      </rPr>
      <t xml:space="preserve">Ausgleichsfonds für Familienbeihilfen, Katastrophenfonds, EU-Beitrag, Gesundheitsförderung, Siedlungswasserwirtschaft, Gesundheits- u. </t>
    </r>
  </si>
  <si>
    <t xml:space="preserve">Sozialbereichs-Beihilfengesetz (ab 2000), Anteile aus Tabaksteuer für Hauptverband (ab 2005), Überweisungen gem. EU-Quellensteuergesetz </t>
  </si>
  <si>
    <t>(ab 2006), Umsatzsteueranteil für Pflegefonds (ab 2011)</t>
  </si>
  <si>
    <t>58 Finanzierungen, Währungstausch-
verträge</t>
  </si>
  <si>
    <r>
      <t xml:space="preserve">51 Kassenverwaltung </t>
    </r>
    <r>
      <rPr>
        <vertAlign val="superscript"/>
        <sz val="9"/>
        <rFont val="Palatino Linotype"/>
        <family val="1"/>
      </rPr>
      <t>1)</t>
    </r>
  </si>
  <si>
    <r>
      <t xml:space="preserve">1) </t>
    </r>
    <r>
      <rPr>
        <sz val="7"/>
        <rFont val="Palatino Linotype"/>
        <family val="1"/>
      </rPr>
      <t>Hievon Rücklagenzuführungen in Mio. €: 1.207 (2000), 1.762 (2001), 1.662 (2002), 621 (2003), 893 (2004), 972 (2005), 1.093 (2006), 1.900 (2007), 7.917 (2008)</t>
    </r>
  </si>
  <si>
    <t>2009 
Erfolg</t>
  </si>
  <si>
    <r>
      <t xml:space="preserve">Übersicht 14: Gesamtausgaben des Bundes, Ressortgliederung </t>
    </r>
    <r>
      <rPr>
        <b/>
        <vertAlign val="superscript"/>
        <sz val="10"/>
        <rFont val="Palatino Linotype"/>
        <family val="1"/>
      </rPr>
      <t>1)</t>
    </r>
  </si>
  <si>
    <t>Übersicht 8: Kennzahlen der Budgetentwicklung, Administrative Darstellung</t>
  </si>
  <si>
    <t>Finanzschulden des Bundes</t>
  </si>
  <si>
    <t>in Milliarden €</t>
  </si>
  <si>
    <t>Quelle: BMF, WIFO</t>
  </si>
  <si>
    <t>Übersicht 12: Einnahmen des Bundes nach ökonomischen Kriterien</t>
  </si>
  <si>
    <t>2008</t>
  </si>
  <si>
    <t>2009</t>
  </si>
  <si>
    <t>Öffentliche Abgaben</t>
  </si>
  <si>
    <t>     Kapitel 52/ UG 16</t>
  </si>
  <si>
    <t>         Einkommen- und Vermögenssteuern</t>
  </si>
  <si>
    <t>         Übrige öffentliche Abgaben</t>
  </si>
  <si>
    <t>         Sonstige Einnahmen</t>
  </si>
  <si>
    <t>     Summe öffentliche Abgaben</t>
  </si>
  <si>
    <t>         abzüglich</t>
  </si>
  <si>
    <t>         Beitrag zur Europäischen Union</t>
  </si>
  <si>
    <t>     Kapitel 52/ UG 16 (netto)</t>
  </si>
  <si>
    <t>     Überweisungen (Abgabenanteile)</t>
  </si>
  <si>
    <t>         Direkte Abgaben</t>
  </si>
  <si>
    <t>         Indirekte Abgaben</t>
  </si>
  <si>
    <t>Summe Abgaben des Bundes</t>
  </si>
  <si>
    <t>Abgabenähnliche Einnahmen</t>
  </si>
  <si>
    <t>     Direkte Abgaben</t>
  </si>
  <si>
    <t>         Hievon:</t>
  </si>
  <si>
    <t>         Arbeitslosenversicherungsbeiträge</t>
  </si>
  <si>
    <t>         Dienstgeberbeiträge zum FLAF</t>
  </si>
  <si>
    <t>Summe abgabenähnliche Einnahmen</t>
  </si>
  <si>
    <t>sonstige Einnahmen</t>
  </si>
  <si>
    <t>Summe</t>
  </si>
  <si>
    <t>Übersicht 16: Ausgaben des Bundes nach ökonomischen Kriterien</t>
  </si>
  <si>
    <t>     aktives Personal</t>
  </si>
  <si>
    <t>         Bund</t>
  </si>
  <si>
    <t>         Landeslehrerkostenersätze</t>
  </si>
  <si>
    <t>     Pensionen</t>
  </si>
  <si>
    <t>         Postgesellschaften</t>
  </si>
  <si>
    <t>         Österr. Bundesbahnen</t>
  </si>
  <si>
    <t>Laufende (Verwaltungs-)Sachausgaben</t>
  </si>
  <si>
    <t>Bruttoinvestitionen</t>
  </si>
  <si>
    <t>Leistungen/Transferzahlungen</t>
  </si>
  <si>
    <t>     für familienpolitische Maßnahmen</t>
  </si>
  <si>
    <t>     im Rahmen der Arbeitsmarktpolitik</t>
  </si>
  <si>
    <t>     im Rahmen der ges. Sozialversicherung</t>
  </si>
  <si>
    <t>     an Unternehmen</t>
  </si>
  <si>
    <t>         davon Transferzahlungen an die ÖBB</t>
  </si>
  <si>
    <t>     Sonstige Transferleistungen</t>
  </si>
  <si>
    <t>         davon</t>
  </si>
  <si>
    <t>         Transferz. an Länder</t>
  </si>
  <si>
    <t>         Transferz. an Gemeinden</t>
  </si>
  <si>
    <t>Zinsen und Spesen i.R. der Finanzschuldgebarung</t>
  </si>
  <si>
    <t>Sonstige Ausgaben des allg. Haushaltes</t>
  </si>
  <si>
    <t>Gesamtausgaben</t>
  </si>
  <si>
    <t>Übersicht 17: Familienlastenausgleich</t>
  </si>
  <si>
    <t>a) Ausgleichsfonds für Familienbeihilfen</t>
  </si>
  <si>
    <t>Familienbeihilfen</t>
  </si>
  <si>
    <t>Kinderbetreuungsgeld/Kleinkindbeihilfen/           Mutter-Kind-Pass-Bonus</t>
  </si>
  <si>
    <t>Schüler- und Lehrlingsfreifahrten sowie  sowie Schul- und Lehrlingsfreifahrtbeihilfen</t>
  </si>
  <si>
    <t>Schulbücher</t>
  </si>
  <si>
    <t>Ausgabensumme</t>
  </si>
  <si>
    <t>Dienstgeberbeiträge und sonstige Beiträge</t>
  </si>
  <si>
    <t>Abgang/Überschuss</t>
  </si>
  <si>
    <t>Anzahl der Kinder, für die Familienbeihilfen gezahlt werden</t>
  </si>
  <si>
    <t>b) Bundeshaushalt (ohne Fonds)</t>
  </si>
  <si>
    <t>Quelle: BMsSGK, BMF</t>
  </si>
  <si>
    <r>
      <rPr>
        <vertAlign val="superscript"/>
        <sz val="8"/>
        <rFont val="Palatino Linotype"/>
        <family val="1"/>
      </rPr>
      <t xml:space="preserve">1) </t>
    </r>
    <r>
      <rPr>
        <sz val="8"/>
        <rFont val="Palatino Linotype"/>
        <family val="1"/>
      </rPr>
      <t>Aufwand für Verzinsung bei Nettodarstellung der SWAPS</t>
    </r>
  </si>
  <si>
    <r>
      <rPr>
        <vertAlign val="superscript"/>
        <sz val="8"/>
        <rFont val="Palatino Linotype"/>
        <family val="1"/>
      </rPr>
      <t xml:space="preserve">2) </t>
    </r>
    <r>
      <rPr>
        <sz val="8"/>
        <rFont val="Palatino Linotype"/>
        <family val="1"/>
      </rPr>
      <t xml:space="preserve">Nettosteuereinnahmen des Bundes laut Untergliederung 16 Bundeshaushalt </t>
    </r>
  </si>
  <si>
    <r>
      <t xml:space="preserve">Zinsen für Finanzschuld </t>
    </r>
    <r>
      <rPr>
        <vertAlign val="superscript"/>
        <sz val="8"/>
        <rFont val="Palatino Linotype"/>
        <family val="1"/>
      </rPr>
      <t>1)</t>
    </r>
  </si>
  <si>
    <r>
      <t xml:space="preserve">Steuereinnahmen des Bundes </t>
    </r>
    <r>
      <rPr>
        <vertAlign val="superscript"/>
        <sz val="8"/>
        <rFont val="Palatino Linotype"/>
        <family val="1"/>
      </rPr>
      <t>2)</t>
    </r>
  </si>
  <si>
    <r>
      <t xml:space="preserve">Bruttoinlandsprodukt </t>
    </r>
    <r>
      <rPr>
        <vertAlign val="superscript"/>
        <sz val="8"/>
        <rFont val="Palatino Linotype"/>
        <family val="1"/>
      </rPr>
      <t>3)</t>
    </r>
  </si>
  <si>
    <t>ab 2012: Umsatzsteueranteil für Pflegefonds</t>
  </si>
  <si>
    <r>
      <t xml:space="preserve">     Indirekte Abgaben </t>
    </r>
    <r>
      <rPr>
        <vertAlign val="superscript"/>
        <sz val="10"/>
        <rFont val="Palatino Linotype"/>
        <family val="1"/>
      </rPr>
      <t>1)</t>
    </r>
  </si>
  <si>
    <r>
      <rPr>
        <vertAlign val="superscript"/>
        <sz val="8"/>
        <rFont val="Palatino Linotype"/>
        <family val="1"/>
      </rPr>
      <t xml:space="preserve">1) </t>
    </r>
    <r>
      <rPr>
        <sz val="8"/>
        <rFont val="Palatino Linotype"/>
        <family val="1"/>
      </rPr>
      <t>Rückzahlung von EU-Eigenmittel (Produktionsabgabe f. Zucker), diese wird ab 2011 nicht mehr veranschlagt;</t>
    </r>
  </si>
  <si>
    <t>2011 
BVA</t>
  </si>
  <si>
    <r>
      <t xml:space="preserve">Sonstige Leistungen </t>
    </r>
    <r>
      <rPr>
        <vertAlign val="superscript"/>
        <sz val="9"/>
        <rFont val="Palatino Linotype"/>
        <family val="1"/>
      </rPr>
      <t>1)</t>
    </r>
  </si>
  <si>
    <r>
      <t xml:space="preserve">Familienbeihilfen </t>
    </r>
    <r>
      <rPr>
        <vertAlign val="superscript"/>
        <sz val="9"/>
        <rFont val="Palatino Linotype"/>
        <family val="1"/>
      </rPr>
      <t>2)</t>
    </r>
  </si>
  <si>
    <r>
      <t>Anzahl der Kinder, für die Familienbeihilfen gezahlt werden</t>
    </r>
    <r>
      <rPr>
        <vertAlign val="superscript"/>
        <sz val="9"/>
        <rFont val="Palatino Linotype"/>
        <family val="1"/>
      </rPr>
      <t xml:space="preserve"> 2)</t>
    </r>
  </si>
  <si>
    <r>
      <t xml:space="preserve">Kinderbetreuungsgeld/Kleinkindbeihilfen/
Mutter-Kind-Pass-Bonus </t>
    </r>
    <r>
      <rPr>
        <vertAlign val="superscript"/>
        <sz val="9"/>
        <rFont val="Palatino Linotype"/>
        <family val="1"/>
      </rPr>
      <t>2)</t>
    </r>
  </si>
  <si>
    <r>
      <rPr>
        <vertAlign val="superscript"/>
        <sz val="8"/>
        <color theme="1"/>
        <rFont val="Palatino Linotype"/>
        <family val="1"/>
      </rPr>
      <t xml:space="preserve">1) </t>
    </r>
    <r>
      <rPr>
        <sz val="8"/>
        <color theme="1"/>
        <rFont val="Palatino Linotype"/>
        <family val="1"/>
      </rPr>
      <t>Einschl. Überweisungen aus dem Ausgleichsfonds (ab 2005 einschl. Ersatzzeitenfinanzierung aus Mitteln von AMS und FLAF)</t>
    </r>
  </si>
  <si>
    <r>
      <t xml:space="preserve">Übersicht 19: Investitionen in die Infrastruktur </t>
    </r>
    <r>
      <rPr>
        <b/>
        <vertAlign val="superscript"/>
        <sz val="10"/>
        <rFont val="Palatino Linotype"/>
        <family val="1"/>
      </rPr>
      <t>1)</t>
    </r>
  </si>
  <si>
    <r>
      <t xml:space="preserve">a) Bundesbudget </t>
    </r>
    <r>
      <rPr>
        <b/>
        <vertAlign val="superscript"/>
        <sz val="10"/>
        <rFont val="Palatino Linotype"/>
        <family val="1"/>
      </rPr>
      <t>2)</t>
    </r>
  </si>
  <si>
    <r>
      <t xml:space="preserve">Zweckzuschuss </t>
    </r>
    <r>
      <rPr>
        <vertAlign val="superscript"/>
        <sz val="10"/>
        <rFont val="Palatino Linotype"/>
        <family val="1"/>
      </rPr>
      <t>3)</t>
    </r>
  </si>
  <si>
    <t>Summe ausgegliederte 
Gesellschaften</t>
  </si>
  <si>
    <r>
      <t xml:space="preserve">abzügl. Bundesmittel, die 
in b) enthalten sind </t>
    </r>
    <r>
      <rPr>
        <vertAlign val="superscript"/>
        <sz val="10"/>
        <rFont val="Palatino Linotype"/>
        <family val="1"/>
      </rPr>
      <t>6)</t>
    </r>
  </si>
  <si>
    <r>
      <t xml:space="preserve">Maschinen und 
Fahrzeuge </t>
    </r>
    <r>
      <rPr>
        <vertAlign val="superscript"/>
        <sz val="10"/>
        <rFont val="Palatino Linotype"/>
        <family val="1"/>
      </rPr>
      <t>4)</t>
    </r>
  </si>
  <si>
    <t>b) Ausgegliederte Gesell-
schaften</t>
  </si>
  <si>
    <r>
      <rPr>
        <vertAlign val="superscript"/>
        <sz val="8"/>
        <rFont val="Palatino Linotype"/>
        <family val="1"/>
      </rPr>
      <t xml:space="preserve">2) </t>
    </r>
    <r>
      <rPr>
        <sz val="8"/>
        <rFont val="Palatino Linotype"/>
        <family val="1"/>
      </rPr>
      <t>einschließlich Instandhaltungsausgaben</t>
    </r>
  </si>
  <si>
    <r>
      <rPr>
        <vertAlign val="superscript"/>
        <sz val="8"/>
        <rFont val="Palatino Linotype"/>
        <family val="1"/>
      </rPr>
      <t>4)</t>
    </r>
    <r>
      <rPr>
        <sz val="8"/>
        <rFont val="Palatino Linotype"/>
        <family val="1"/>
      </rPr>
      <t xml:space="preserve"> Im Jahr 2007 sind 4 Raten , ab 2008 sind je 2 Raten für den Eurofighterankauf enthalten</t>
    </r>
  </si>
  <si>
    <r>
      <rPr>
        <vertAlign val="superscript"/>
        <sz val="8"/>
        <rFont val="Palatino Linotype"/>
        <family val="1"/>
      </rPr>
      <t>3)</t>
    </r>
    <r>
      <rPr>
        <sz val="8"/>
        <rFont val="Palatino Linotype"/>
        <family val="1"/>
      </rPr>
      <t xml:space="preserve"> </t>
    </r>
    <r>
      <rPr>
        <sz val="8"/>
        <color rgb="FF000000"/>
        <rFont val="Palatino Linotype"/>
        <family val="1"/>
      </rPr>
      <t xml:space="preserve">Im Jahr 2002 wurden die bis dahin vom Bund gebauten, erhaltenen und betriebenen Bundesstraßen, die nicht bereits in den Fruchtgenuss </t>
    </r>
  </si>
  <si>
    <t xml:space="preserve">der ASFINAG übergegangen waren, den Ländern übertragen. Seither gewährt der Bund den Ländern jährlich Zweckzuschüsse gem. § 4a </t>
  </si>
  <si>
    <t xml:space="preserve">des Anlagevermögens  (einschließlich geringwertige Ersatzteile) </t>
  </si>
  <si>
    <r>
      <rPr>
        <vertAlign val="superscript"/>
        <sz val="8"/>
        <rFont val="Palatino Linotype"/>
        <family val="1"/>
      </rPr>
      <t>5)</t>
    </r>
    <r>
      <rPr>
        <sz val="8"/>
        <rFont val="Palatino Linotype"/>
        <family val="1"/>
      </rPr>
      <t xml:space="preserve"> Sonderanlagen, sonstige Grundstückseinrichtungen, Wasser- und Kanalisationsbauten, Grund und Boden, geringwertige Wirtschaftsgüter </t>
    </r>
  </si>
  <si>
    <t>sind.</t>
  </si>
  <si>
    <r>
      <rPr>
        <vertAlign val="superscript"/>
        <sz val="8"/>
        <rFont val="Palatino Linotype"/>
        <family val="1"/>
      </rPr>
      <t xml:space="preserve">6) </t>
    </r>
    <r>
      <rPr>
        <sz val="8"/>
        <rFont val="Palatino Linotype"/>
        <family val="1"/>
      </rPr>
      <t xml:space="preserve">Mittel des Bundes (Bundeshochbau, Bundesstraßenverwaltung), die auch in den Investitionen der ausgegliederten Gesellschaften enthalten </t>
    </r>
  </si>
  <si>
    <t>Verstaatlichte Unternehmungen</t>
  </si>
  <si>
    <t>(ohne E-Wirtschaft)</t>
  </si>
  <si>
    <r>
      <t xml:space="preserve">Ausfuhrförderungen </t>
    </r>
    <r>
      <rPr>
        <vertAlign val="superscript"/>
        <sz val="8"/>
        <rFont val="Palatino Linotype"/>
        <family val="1"/>
      </rPr>
      <t>1)</t>
    </r>
  </si>
  <si>
    <r>
      <t xml:space="preserve">Übrige (BIG und SCHIG) </t>
    </r>
    <r>
      <rPr>
        <vertAlign val="superscript"/>
        <sz val="8"/>
        <rFont val="Palatino Linotype"/>
        <family val="1"/>
      </rPr>
      <t>2)</t>
    </r>
  </si>
  <si>
    <r>
      <t xml:space="preserve">Sonstige </t>
    </r>
    <r>
      <rPr>
        <vertAlign val="superscript"/>
        <sz val="8"/>
        <rFont val="Palatino Linotype"/>
        <family val="1"/>
      </rPr>
      <t>3)</t>
    </r>
  </si>
  <si>
    <r>
      <t xml:space="preserve">Insgesamt </t>
    </r>
    <r>
      <rPr>
        <b/>
        <vertAlign val="superscript"/>
        <sz val="8"/>
        <color rgb="FFC00000"/>
        <rFont val="Palatino Linotype"/>
        <family val="1"/>
      </rPr>
      <t>4)</t>
    </r>
  </si>
  <si>
    <t>Umwelt- und Wasserwirt-
schaftsfonds</t>
  </si>
  <si>
    <t xml:space="preserve">zur Schülerunfallversicherung, Teilersatz  der Aufwendungen für das Wochengeld und Ersatz der halben Aufwendungen für die </t>
  </si>
  <si>
    <t>Betriebshilfe, Beitrag zum In-vitro-Fertilisations-Fonds, Pensionsbeiträge für Kindererziehungszeiten, Pflegepersonen von</t>
  </si>
  <si>
    <t>Schwerstbehinderten und aufgrund eines Wahl- oder Pflegekindes</t>
  </si>
  <si>
    <r>
      <rPr>
        <vertAlign val="superscript"/>
        <sz val="8"/>
        <color rgb="FF000000"/>
        <rFont val="Palatino Linotype"/>
        <family val="1"/>
      </rPr>
      <t>1)</t>
    </r>
    <r>
      <rPr>
        <sz val="8"/>
        <color rgb="FF000000"/>
        <rFont val="Palatino Linotype"/>
        <family val="1"/>
      </rPr>
      <t xml:space="preserve"> Vor allem Teilkostenersatz für Untersuchungen nach dem Mutter-Kind-Pass, Unterhaltsvorschüsse, Familienberatungsstellen, Beiträge</t>
    </r>
  </si>
  <si>
    <r>
      <rPr>
        <vertAlign val="superscript"/>
        <sz val="8"/>
        <color rgb="FF000000"/>
        <rFont val="Palatino Linotype"/>
        <family val="1"/>
      </rPr>
      <t xml:space="preserve">2) </t>
    </r>
    <r>
      <rPr>
        <sz val="8"/>
        <color rgb="FF000000"/>
        <rFont val="Palatino Linotype"/>
        <family val="1"/>
      </rPr>
      <t>Auf Grund der ab 1.6.2008 abgeschafften Selbstträgerschaft werden alle Leistungen vom FLAF erbracht.</t>
    </r>
  </si>
  <si>
    <t>des österreichischen Notariates</t>
  </si>
  <si>
    <r>
      <rPr>
        <vertAlign val="superscript"/>
        <sz val="7"/>
        <color rgb="FF000000"/>
        <rFont val="Palatino Linotype"/>
        <family val="1"/>
      </rPr>
      <t>1)</t>
    </r>
    <r>
      <rPr>
        <sz val="7"/>
        <color rgb="FF000000"/>
        <rFont val="Palatino Linotype"/>
        <family val="1"/>
      </rPr>
      <t xml:space="preserve"> Aufgrund des Ausfuhrförderungsgesetzes und des Ausfuhrfinanzierungsförderungsgesetzes</t>
    </r>
  </si>
  <si>
    <r>
      <rPr>
        <vertAlign val="superscript"/>
        <sz val="7"/>
        <color rgb="FF000000"/>
        <rFont val="Palatino Linotype"/>
        <family val="1"/>
      </rPr>
      <t>4)</t>
    </r>
    <r>
      <rPr>
        <sz val="7"/>
        <color rgb="FF000000"/>
        <rFont val="Palatino Linotype"/>
        <family val="1"/>
      </rPr>
      <t xml:space="preserve"> Für Kapitalbeträge am Jahresende. In der Regel wird die Bundeshaftung auch für die Zinsen und Kosten übernommen; das tatsächliche </t>
    </r>
  </si>
  <si>
    <r>
      <t>3)</t>
    </r>
    <r>
      <rPr>
        <sz val="9"/>
        <rFont val="Palatino Linotype"/>
        <family val="1"/>
      </rPr>
      <t xml:space="preserve"> </t>
    </r>
  </si>
  <si>
    <r>
      <t>4)</t>
    </r>
    <r>
      <rPr>
        <sz val="9"/>
        <rFont val="Palatino Linotype"/>
        <family val="1"/>
      </rPr>
      <t xml:space="preserve"> </t>
    </r>
  </si>
  <si>
    <r>
      <t xml:space="preserve">Stellenplan - Annex Teil 1 </t>
    </r>
    <r>
      <rPr>
        <b/>
        <vertAlign val="superscript"/>
        <sz val="9"/>
        <rFont val="Palatino Linotype"/>
        <family val="1"/>
      </rPr>
      <t>1)</t>
    </r>
  </si>
  <si>
    <r>
      <t xml:space="preserve">Stellenplan - Teil VI </t>
    </r>
    <r>
      <rPr>
        <b/>
        <vertAlign val="superscript"/>
        <sz val="9"/>
        <rFont val="Palatino Linotype"/>
        <family val="1"/>
      </rPr>
      <t>2)</t>
    </r>
  </si>
  <si>
    <r>
      <t xml:space="preserve">Stellenplan - Teil VII </t>
    </r>
    <r>
      <rPr>
        <b/>
        <vertAlign val="superscript"/>
        <sz val="9"/>
        <rFont val="Palatino Linotype"/>
        <family val="1"/>
      </rPr>
      <t>3)</t>
    </r>
  </si>
  <si>
    <r>
      <rPr>
        <vertAlign val="superscript"/>
        <sz val="7"/>
        <color rgb="FF000000"/>
        <rFont val="Palatino Linotype"/>
        <family val="1"/>
      </rPr>
      <t>1)</t>
    </r>
    <r>
      <rPr>
        <sz val="7"/>
        <color rgb="FF000000"/>
        <rFont val="Palatino Linotype"/>
        <family val="1"/>
      </rPr>
      <t xml:space="preserve"> In diesem Teil ist das Personal des Bundes enthalten, das für Dritte leistet.</t>
    </r>
  </si>
  <si>
    <r>
      <rPr>
        <vertAlign val="superscript"/>
        <sz val="7"/>
        <color rgb="FF000000"/>
        <rFont val="Palatino Linotype"/>
        <family val="1"/>
      </rPr>
      <t>2)</t>
    </r>
    <r>
      <rPr>
        <sz val="7"/>
        <color rgb="FF000000"/>
        <rFont val="Palatino Linotype"/>
        <family val="1"/>
      </rPr>
      <t xml:space="preserve"> Beinhaltet Bundesbedienstete, die aus zwingenden, erst während des Finanzjahres eintretenden Anlässen aufgenommen werden (saisonales Personal); </t>
    </r>
  </si>
  <si>
    <r>
      <rPr>
        <vertAlign val="superscript"/>
        <sz val="7"/>
        <color rgb="FF000000"/>
        <rFont val="Palatino Linotype"/>
        <family val="1"/>
      </rPr>
      <t>3)</t>
    </r>
    <r>
      <rPr>
        <sz val="7"/>
        <color rgb="FF000000"/>
        <rFont val="Palatino Linotype"/>
        <family val="1"/>
      </rPr>
      <t xml:space="preserve"> Enthält Bundesbedienstete, für die eine Gesamtjahresarbeitsleistung in Stunden festgelegt ist (Normplanstellen); ab 2003 Integrierung im Teil II.A</t>
    </r>
  </si>
  <si>
    <r>
      <rPr>
        <vertAlign val="superscript"/>
        <sz val="7"/>
        <color rgb="FF000000"/>
        <rFont val="Palatino Linotype"/>
        <family val="1"/>
      </rPr>
      <t>4)</t>
    </r>
    <r>
      <rPr>
        <sz val="7"/>
        <color rgb="FF000000"/>
        <rFont val="Palatino Linotype"/>
        <family val="1"/>
      </rPr>
      <t xml:space="preserve"> Ausgliederung Universitäten mit 1.1.2004; die von der Ausgliederung betroffenen Beamten werden von den Teilen II.A und VI in den Annex Teil 1   </t>
    </r>
  </si>
  <si>
    <r>
      <rPr>
        <vertAlign val="superscript"/>
        <sz val="7"/>
        <color rgb="FF000000"/>
        <rFont val="Palatino Linotype"/>
        <family val="1"/>
      </rPr>
      <t>5)</t>
    </r>
    <r>
      <rPr>
        <sz val="7"/>
        <color rgb="FF000000"/>
        <rFont val="Palatino Linotype"/>
        <family val="1"/>
      </rPr>
      <t xml:space="preserve"> Der Anstieg resultiert aus der Integration von Sonderplanstellenkontingente aus dem Allgemeinen Teil (Begünstigt Behinderte, Ältere Arbeitslose, II/L-</t>
    </r>
  </si>
  <si>
    <r>
      <t xml:space="preserve">Personalplan - Annex Teil 1 </t>
    </r>
    <r>
      <rPr>
        <b/>
        <vertAlign val="superscript"/>
        <sz val="10"/>
        <rFont val="Palatino Linotype"/>
        <family val="1"/>
      </rPr>
      <t>1)</t>
    </r>
  </si>
  <si>
    <r>
      <t xml:space="preserve">Übersicht 23: Personalstand und Personalausgaben des Bundes für Bundesbedienstete </t>
    </r>
    <r>
      <rPr>
        <b/>
        <vertAlign val="superscript"/>
        <sz val="9"/>
        <rFont val="Palatino Linotype"/>
        <family val="1"/>
      </rPr>
      <t>1)</t>
    </r>
  </si>
  <si>
    <r>
      <t xml:space="preserve">Personalausgaben 
</t>
    </r>
    <r>
      <rPr>
        <sz val="9"/>
        <rFont val="Palatino Linotype"/>
        <family val="1"/>
      </rPr>
      <t>in Mio. €</t>
    </r>
  </si>
  <si>
    <r>
      <t xml:space="preserve">     aktive Bedienstete </t>
    </r>
    <r>
      <rPr>
        <vertAlign val="superscript"/>
        <sz val="9"/>
        <rFont val="Palatino Linotype"/>
        <family val="1"/>
      </rPr>
      <t>2)</t>
    </r>
    <r>
      <rPr>
        <sz val="9"/>
        <rFont val="Palatino Linotype"/>
        <family val="1"/>
      </rPr>
      <t xml:space="preserve">   </t>
    </r>
  </si>
  <si>
    <r>
      <t xml:space="preserve">     Pensionsaufwand </t>
    </r>
    <r>
      <rPr>
        <vertAlign val="superscript"/>
        <sz val="9"/>
        <rFont val="Palatino Linotype"/>
        <family val="1"/>
      </rPr>
      <t xml:space="preserve">3)  </t>
    </r>
    <r>
      <rPr>
        <sz val="9"/>
        <rFont val="Palatino Linotype"/>
        <family val="1"/>
      </rPr>
      <t xml:space="preserve">  </t>
    </r>
  </si>
  <si>
    <t>Regierungsmitglieder, Staatssekretäre, Vergütungen für Lehrer an konfessionellen Privatschulen, Probelehrer, Verwaltungspraktikanten)</t>
  </si>
  <si>
    <t xml:space="preserve">geleistet:  2002: 270 Mio. €, 2003: 288 Mio. €, 2004: 229 Mio. €, 2005: 209 Mio. €, 2006: 210 Mio. €, 2007: 236 Mio. €, 2008: 243 Mio. €, </t>
  </si>
  <si>
    <t xml:space="preserve">Zuwendungen an/für ehemalige Mitglieder Oberster Organe, Abgeordnete, Regierungsmitglieder etc. werden geleistet: 2002: 28 Mio. €, </t>
  </si>
  <si>
    <t xml:space="preserve">2003: 28 Mio. €,, 2004: 29 Mio. €, 2005: 29 Mio. €, 2006: 29 Mio. €, 2007: 29 Mio. €, 2008: 29 Mio. €, 2009: 29 Mio. €, 2010: 28 Mio. € </t>
  </si>
  <si>
    <r>
      <rPr>
        <vertAlign val="superscript"/>
        <sz val="8"/>
        <color rgb="FF000000"/>
        <rFont val="Palatino Linotype"/>
        <family val="1"/>
      </rPr>
      <t xml:space="preserve">2) </t>
    </r>
    <r>
      <rPr>
        <sz val="8"/>
        <color rgb="FF000000"/>
        <rFont val="Palatino Linotype"/>
        <family val="1"/>
      </rPr>
      <t xml:space="preserve">Der Veranschlagung zugrunde gelegte Stände </t>
    </r>
  </si>
  <si>
    <r>
      <rPr>
        <vertAlign val="superscript"/>
        <sz val="8"/>
        <color rgb="FF000000"/>
        <rFont val="Palatino Linotype"/>
        <family val="1"/>
      </rPr>
      <t xml:space="preserve">3) </t>
    </r>
    <r>
      <rPr>
        <sz val="8"/>
        <color rgb="FF000000"/>
        <rFont val="Palatino Linotype"/>
        <family val="1"/>
      </rPr>
      <t xml:space="preserve">Aufwand für Pflegegeld (ohne Post und ÖBB), das bei den Sachausgaben verrechnet bzw. veranschlagt wird: 2002: 42 Mio. €, 2003: </t>
    </r>
  </si>
  <si>
    <t xml:space="preserve">42 Mio. €,  2004: 43 Mio. €, 2005: 45 Mio. €, 2006: 45 Mio. €, 2007: 46 Mio. €, 2008: 48 Mio. €, 2009: 54 Mio. €, 2010: 58 Mio. € </t>
  </si>
  <si>
    <t>Übersicht 15: Gesamtausgaben des Bundes, funktionelle Gliederung</t>
  </si>
  <si>
    <t>A) Allgemeiner Haushalt:</t>
  </si>
  <si>
    <t>Erziehung und Unterricht</t>
  </si>
  <si>
    <t>hievon:</t>
  </si>
  <si>
    <t>Allgemeinbildende Pflichtschulen</t>
  </si>
  <si>
    <t xml:space="preserve">Allgemeinbildende höhere Schulen u. höhere Internatsschulen des Bundes   </t>
  </si>
  <si>
    <t>Technische und gewerbliche Lehranstalten</t>
  </si>
  <si>
    <t>Handelsakademien und Handelsschulen</t>
  </si>
  <si>
    <t xml:space="preserve">Sozialakademien, Lehranstalten für Tourismus-,  Sozial- und wirtschaftliche Berufe   </t>
  </si>
  <si>
    <t>Berufsbildende Pflichtschulen</t>
  </si>
  <si>
    <t xml:space="preserve">Land- und forstwirtschaftliche Berufs- und landwirtschaftliche Fachschulen, Internate sowie land- und forstwirtschaftliche Bundeslehranstalten </t>
  </si>
  <si>
    <t>Anstalten der Lehrer- und Erzieherbildung</t>
  </si>
  <si>
    <t>Forschung und Wissenschaft</t>
  </si>
  <si>
    <t>Universitäten und wissenschaftliche Einrichtungen</t>
  </si>
  <si>
    <t>Hochschulische Einrichtungen</t>
  </si>
  <si>
    <t>Fachhochschulen</t>
  </si>
  <si>
    <t>Wissenschaftliche Forschung, Technologie- und  Forschungsförderung sowie Forschungs- und  Technologietransfer</t>
  </si>
  <si>
    <t>Forschungseinrichtungen, Öst. Akademie d. Wissenschaften u. Forschungsinstitute, Forschungsvorhaben in internationaler Kooperation</t>
  </si>
  <si>
    <t>Anwendungsorientierte Forschung, Forschungsunternehmungen, Sondervorhaben-Technolgie einschl. ITF</t>
  </si>
  <si>
    <t>Innovationsförderung u. Forschungsförderungs GmbH</t>
  </si>
  <si>
    <t>Kunst, Kultus</t>
  </si>
  <si>
    <t>Universitäten der Künste</t>
  </si>
  <si>
    <t>Ständige Leistungen an Religionsgemeinschaften</t>
  </si>
  <si>
    <t>Museen (inkl. Basisabgeltung)</t>
  </si>
  <si>
    <t>Zuschüsse zur Theaterführung an Länder u. Gemeinden</t>
  </si>
  <si>
    <t>Kulturbauten</t>
  </si>
  <si>
    <t xml:space="preserve">Gesundheit </t>
  </si>
  <si>
    <t>Krankenanstaltenfinanzierung</t>
  </si>
  <si>
    <t>Umweltschutz</t>
  </si>
  <si>
    <t>Soziale Wohlfahrt</t>
  </si>
  <si>
    <t>Arbeitsmarktpolitik</t>
  </si>
  <si>
    <t>Kriegsopfer- und Heeresversorgung</t>
  </si>
  <si>
    <t>Sozialversicherung</t>
  </si>
  <si>
    <t>Leistungen nach dem Bundespflegegeldgesetz</t>
  </si>
  <si>
    <t>Wohnungsbau</t>
  </si>
  <si>
    <t xml:space="preserve">Zuschüsse nach § 3 des Wohnbauförderungs- Zweckzuschussgesetzes sowie nach dem Bundes-Sonderwohnbaugesetz   </t>
  </si>
  <si>
    <t>Sonstiger Verkehr</t>
  </si>
  <si>
    <t xml:space="preserve">Abgeltungen an die Postgesellschaften für Pensionen und Pflegegeld  </t>
  </si>
  <si>
    <t>Abgeltungen an die Postgesellschaften für gemeinwirtschaftliche Leistungen</t>
  </si>
  <si>
    <t xml:space="preserve">Abgeltungen an die Österreichischen Bundesbahnen für Pensionen (einschließlich Pflegegeld)  </t>
  </si>
  <si>
    <t xml:space="preserve">Sonstige Abgeltungen an die Österreichischen Bundesbahnen gemäß Bundesbahngesetz 1992     </t>
  </si>
  <si>
    <t>Bundesbeitrag für U-Bahnteil (Schienenverbund)</t>
  </si>
  <si>
    <t>Finanzzuweisungen in Nahverkehrsangelegenheiten</t>
  </si>
  <si>
    <t>Land- und Forstwirtschaft</t>
  </si>
  <si>
    <t>Marktordnungsmaßnahmen</t>
  </si>
  <si>
    <t>Agrarische Strukturförderung</t>
  </si>
  <si>
    <t xml:space="preserve">Schutzwasserbau und Lawinenverbauung </t>
  </si>
  <si>
    <t>Energiewirtschaft</t>
  </si>
  <si>
    <t>Industrie und Gewerbe (einschließlich Bergbau)</t>
  </si>
  <si>
    <t>Regional- und strukturpolitische Maßnahmen (BKA)</t>
  </si>
  <si>
    <t>Wirtschaftsförderungen</t>
  </si>
  <si>
    <t xml:space="preserve">Haftungsübernahmen des Bundes  </t>
  </si>
  <si>
    <t>Finanzmarktstabilität</t>
  </si>
  <si>
    <t>Öffentliche Dienstleistungen</t>
  </si>
  <si>
    <t xml:space="preserve">Internationales Amtssitz- und  Konferenzzentrum Wien     </t>
  </si>
  <si>
    <t>Siedlungswasserwirtschaft/Wasserwirtschaft gem. UFG</t>
  </si>
  <si>
    <t>Sonstige Umweltmaßnahmen/Umweltförderung im In- u. Ausland</t>
  </si>
  <si>
    <t>JI/CDM Programm (Joint Implementation / Clean Development Mechanism</t>
  </si>
  <si>
    <t>Private Dienstleistungen</t>
  </si>
  <si>
    <t>Internationale Finanzinstitutionen</t>
  </si>
  <si>
    <t>Tourismus</t>
  </si>
  <si>
    <t>Landesverteidigung</t>
  </si>
  <si>
    <t xml:space="preserve">Heer und Heeresverwaltung </t>
  </si>
  <si>
    <t>Staats- und Rechtssicherheit</t>
  </si>
  <si>
    <t>Justiz</t>
  </si>
  <si>
    <t xml:space="preserve">Sicherheitsaufgaben </t>
  </si>
  <si>
    <t>Übrige Hoheitsverwaltung</t>
  </si>
  <si>
    <t xml:space="preserve">Katastrophenfonds </t>
  </si>
  <si>
    <t xml:space="preserve">Erhaltung der durch die Burghauptmannschaft Österreich betreuten Gebäude der übrigen  Hoheitsverwaltung         </t>
  </si>
  <si>
    <t xml:space="preserve">Effekten- und Geldverkehr des Bundes </t>
  </si>
  <si>
    <t xml:space="preserve">Zuführung an Rücklagen </t>
  </si>
  <si>
    <t xml:space="preserve">    </t>
  </si>
  <si>
    <t>Finanzierungen, Währungstauschverträge, sonstige Finanzierungen und Veranlagungen</t>
  </si>
  <si>
    <t>Bundestheater / Bundestheatergesellschaften</t>
  </si>
  <si>
    <r>
      <t xml:space="preserve">Ämter der Universitäten </t>
    </r>
    <r>
      <rPr>
        <vertAlign val="superscript"/>
        <sz val="9"/>
        <rFont val="Palatino Linotype"/>
        <family val="1"/>
      </rPr>
      <t>1)</t>
    </r>
  </si>
  <si>
    <r>
      <t xml:space="preserve">Amt der Bundestheater </t>
    </r>
    <r>
      <rPr>
        <vertAlign val="superscript"/>
        <sz val="9"/>
        <rFont val="Palatino Linotype"/>
        <family val="1"/>
      </rPr>
      <t>1)</t>
    </r>
  </si>
  <si>
    <r>
      <t xml:space="preserve">Bundesbeitrag zur Arbeitsmarktpolitik </t>
    </r>
    <r>
      <rPr>
        <vertAlign val="superscript"/>
        <sz val="9"/>
        <rFont val="Palatino Linotype"/>
        <family val="1"/>
      </rPr>
      <t>1)</t>
    </r>
  </si>
  <si>
    <r>
      <t xml:space="preserve">Ausgleichsfonds für Familienbeihilfen </t>
    </r>
    <r>
      <rPr>
        <vertAlign val="superscript"/>
        <sz val="9"/>
        <rFont val="Palatino Linotype"/>
        <family val="1"/>
      </rPr>
      <t>1)</t>
    </r>
  </si>
  <si>
    <r>
      <t xml:space="preserve">Bundesstraßen </t>
    </r>
    <r>
      <rPr>
        <vertAlign val="superscript"/>
        <sz val="9"/>
        <rFont val="Palatino Linotype"/>
        <family val="1"/>
      </rPr>
      <t>2)</t>
    </r>
  </si>
  <si>
    <r>
      <t xml:space="preserve">Zuschüsse - ZG 2001 (Übertragung der Bundesstraßen) </t>
    </r>
    <r>
      <rPr>
        <vertAlign val="superscript"/>
        <sz val="9"/>
        <rFont val="Palatino Linotype"/>
        <family val="1"/>
      </rPr>
      <t>2)</t>
    </r>
  </si>
  <si>
    <r>
      <t xml:space="preserve">Ämter gemäss Poststrukturgesetz </t>
    </r>
    <r>
      <rPr>
        <vertAlign val="superscript"/>
        <sz val="9"/>
        <rFont val="Palatino Linotype"/>
        <family val="1"/>
      </rPr>
      <t>1)</t>
    </r>
  </si>
  <si>
    <r>
      <t xml:space="preserve">Finanzierungen, Währungstauschverträge, sonstige Finanzierungen und Veranlagungen </t>
    </r>
    <r>
      <rPr>
        <vertAlign val="superscript"/>
        <sz val="9"/>
        <rFont val="Palatino Linotype"/>
        <family val="1"/>
      </rPr>
      <t>1)</t>
    </r>
  </si>
  <si>
    <r>
      <t xml:space="preserve">Sonstige Kassenverwaltungsausgaben </t>
    </r>
    <r>
      <rPr>
        <i/>
        <vertAlign val="superscript"/>
        <sz val="9"/>
        <rFont val="Palatino Linotype"/>
        <family val="1"/>
      </rPr>
      <t xml:space="preserve"> 4)</t>
    </r>
  </si>
  <si>
    <r>
      <t xml:space="preserve">Leistungen im Rahmen des Finanzausgleichs an Länder (Ertragsanteilekopfquoten-Ausgleich) und an Bundes-bahnbetriebsstätten-Gemeinden (einschließlich Bedarfs-zuweisungen und Finanzkraftstärkung sowie Polizei-kostenersätze an Städte mit eigenem Statut) sowie Finanzzuweisungen für umweltschonende und energie-sparende Maßnahmen </t>
    </r>
    <r>
      <rPr>
        <vertAlign val="superscript"/>
        <sz val="9"/>
        <rFont val="Palatino Linotype"/>
        <family val="1"/>
      </rPr>
      <t xml:space="preserve">3)     </t>
    </r>
  </si>
  <si>
    <t>B) Ausgleichshaushalt:</t>
  </si>
  <si>
    <t>Summe B (Ausgleichshaushalt)</t>
  </si>
  <si>
    <t>Summe A (Allgemeiner Haushalt)</t>
  </si>
  <si>
    <r>
      <t xml:space="preserve">Ersätze </t>
    </r>
    <r>
      <rPr>
        <sz val="9"/>
        <rFont val="Palatino Linotype"/>
        <family val="1"/>
      </rPr>
      <t>in Mio. €</t>
    </r>
  </si>
  <si>
    <t xml:space="preserve">Aufwand für Pflegegeld: 2002: 13 Mio. €, 2003: 14 Mio. €, 2004: 14 Mio. €, 2005: 16 Mio. €, 2006: 16 Mio. €, </t>
  </si>
  <si>
    <r>
      <rPr>
        <vertAlign val="superscript"/>
        <sz val="7"/>
        <rFont val="Palatino Linotype"/>
        <family val="1"/>
      </rPr>
      <t xml:space="preserve">1) </t>
    </r>
    <r>
      <rPr>
        <sz val="7"/>
        <rFont val="Palatino Linotype"/>
        <family val="1"/>
      </rPr>
      <t>2011 und 2012: Der Veranschlagung zugrunde gelegte Stände</t>
    </r>
  </si>
  <si>
    <r>
      <rPr>
        <vertAlign val="superscript"/>
        <sz val="7"/>
        <rFont val="Palatino Linotype"/>
        <family val="1"/>
      </rPr>
      <t xml:space="preserve">2) </t>
    </r>
    <r>
      <rPr>
        <sz val="7"/>
        <rFont val="Palatino Linotype"/>
        <family val="1"/>
      </rPr>
      <t xml:space="preserve">2011: Der Veranschlagung zugrunde gelegte Stände (= Stellenpläne der Landeslehrer für das Schuljahr 2010/2011 für die Zeit vom 1.9.10 bis 31.8.11) </t>
    </r>
  </si>
  <si>
    <r>
      <rPr>
        <vertAlign val="superscript"/>
        <sz val="7"/>
        <rFont val="Palatino Linotype"/>
        <family val="1"/>
      </rPr>
      <t>3)</t>
    </r>
    <r>
      <rPr>
        <sz val="7"/>
        <rFont val="Palatino Linotype"/>
        <family val="1"/>
      </rPr>
      <t xml:space="preserve"> 2012: Der Veranschlagung zu Grunde gelegte Stände (= Stellenpläne der Landeslehrer für das Schuljahr 2011/2012 für die Zeit vom 1.9.11 bis 31.8.12)</t>
    </r>
  </si>
  <si>
    <r>
      <rPr>
        <vertAlign val="superscript"/>
        <sz val="7"/>
        <rFont val="Palatino Linotype"/>
        <family val="1"/>
      </rPr>
      <t xml:space="preserve">4) </t>
    </r>
    <r>
      <rPr>
        <sz val="7"/>
        <rFont val="Palatino Linotype"/>
        <family val="1"/>
      </rPr>
      <t xml:space="preserve">In den Ersätzen der Pensionen ist auch das Pflegegeld enthalten; </t>
    </r>
  </si>
  <si>
    <r>
      <t xml:space="preserve">  aktive Bedienstete </t>
    </r>
    <r>
      <rPr>
        <vertAlign val="superscript"/>
        <sz val="9"/>
        <rFont val="Palatino Linotype"/>
        <family val="1"/>
      </rPr>
      <t>1) 2) 3)</t>
    </r>
  </si>
  <si>
    <r>
      <t xml:space="preserve">  Pensionisten </t>
    </r>
    <r>
      <rPr>
        <vertAlign val="superscript"/>
        <sz val="9"/>
        <rFont val="Palatino Linotype"/>
        <family val="1"/>
      </rPr>
      <t>1)</t>
    </r>
  </si>
  <si>
    <t xml:space="preserve">  Aktivitätsbezüge</t>
  </si>
  <si>
    <r>
      <t xml:space="preserve">  Pensionen </t>
    </r>
    <r>
      <rPr>
        <vertAlign val="superscript"/>
        <sz val="8"/>
        <rFont val="Palatino Linotype"/>
        <family val="1"/>
      </rPr>
      <t>4)</t>
    </r>
  </si>
  <si>
    <t>30 Unterricht, Kunst und Kultur</t>
  </si>
  <si>
    <r>
      <t>1)</t>
    </r>
    <r>
      <rPr>
        <sz val="8"/>
        <rFont val="Palatino Linotype"/>
        <family val="1"/>
      </rPr>
      <t xml:space="preserve"> Statistik Austria (2001 bis 2010),  WIFO-Prognose September 2011 (2011 und 2012)</t>
    </r>
  </si>
  <si>
    <t>Quellen: Europäische Kommission, AMECO Datenbank; Statistik Austria; WIFO Konjunkturprognose (September 2011)</t>
  </si>
  <si>
    <t>WIFO Konjunkturprognose (September 2011)</t>
  </si>
  <si>
    <r>
      <t xml:space="preserve">1) </t>
    </r>
    <r>
      <rPr>
        <sz val="8"/>
        <rFont val="Palatino Linotype"/>
        <family val="1"/>
      </rPr>
      <t>Statistik Austria (2001-2010), WIFO (2011 und 2012)</t>
    </r>
  </si>
  <si>
    <r>
      <rPr>
        <vertAlign val="superscript"/>
        <sz val="8"/>
        <color rgb="FF000000"/>
        <rFont val="Palatino Linotype"/>
        <family val="1"/>
      </rPr>
      <t xml:space="preserve">1) </t>
    </r>
    <r>
      <rPr>
        <sz val="8"/>
        <color rgb="FF000000"/>
        <rFont val="Palatino Linotype"/>
        <family val="1"/>
      </rPr>
      <t xml:space="preserve">Außerdem werden Zahlungen mit bezugsähnlichem Charakter an Personengruppen (u.a. für Oberste Organe, Abgeordnete, </t>
    </r>
  </si>
  <si>
    <r>
      <t xml:space="preserve">Zuschüsse nach § 1 und § 5 des Wohnbauförderungs- Zweckzuschussgesetzes </t>
    </r>
    <r>
      <rPr>
        <vertAlign val="superscript"/>
        <sz val="9"/>
        <rFont val="Palatino Linotype"/>
        <family val="1"/>
      </rPr>
      <t>4)</t>
    </r>
  </si>
  <si>
    <r>
      <t xml:space="preserve">Übrige </t>
    </r>
    <r>
      <rPr>
        <vertAlign val="superscript"/>
        <sz val="10"/>
        <rFont val="Palatino Linotype"/>
        <family val="1"/>
      </rPr>
      <t>5)</t>
    </r>
  </si>
  <si>
    <r>
      <t>1)</t>
    </r>
    <r>
      <rPr>
        <sz val="8"/>
        <rFont val="Palatino Linotype"/>
        <family val="1"/>
      </rPr>
      <t xml:space="preserve"> Dieser Teil beinhaltet das Personal des Bundes, das für Dritte leistet.
</t>
    </r>
  </si>
  <si>
    <t>ab 2007 Integrierung im Teil II:A</t>
  </si>
  <si>
    <t xml:space="preserve">umgeschichtet; VB werden zur Gänze aus derm Personalplan gestrichen.                                          </t>
  </si>
  <si>
    <t>Lehrer, Aspiranten, Kräfte für Internationale Operationen, ÖBB-Arbeitsleihen)</t>
  </si>
  <si>
    <t xml:space="preserve">Haftungsobligo erhöht sich daher um diese nur schwer abschätzbaren jeweiligen Nebenkosten. Neben diesen vom Bundesminister für Finanzen </t>
  </si>
  <si>
    <t xml:space="preserve">aufgrund gesetzlicher Ermächtigungen übernommenen Haftungen haftet der Bund gemäß § 1 Abs. 2 des Postsparkassengesetzes 1969, </t>
  </si>
  <si>
    <t>BGBl.Nr. 458, für die Verbindlichkeiten der Österreichischen Postsparkasse.</t>
  </si>
  <si>
    <t>Zweckzuschussgesetz 2001 zur Finanzierung von Straßen.  Dieser Paragraph trat mit Inkrafttreten des FAG 2008 außer Kraft.</t>
  </si>
  <si>
    <r>
      <rPr>
        <vertAlign val="superscript"/>
        <sz val="7"/>
        <color rgb="FF000000"/>
        <rFont val="Palatino Linotype"/>
        <family val="1"/>
      </rPr>
      <t>3)</t>
    </r>
    <r>
      <rPr>
        <sz val="7"/>
        <color rgb="FF000000"/>
        <rFont val="Palatino Linotype"/>
        <family val="1"/>
      </rPr>
      <t xml:space="preserve"> z. B.: Haftungen im Rahmen der Austria Wirtschaftsservice GmbH. (FGG u. Bürges), ÖHT, FFG, Erdöllagerges.b.H., ab 2004 für Leihgaben an Bundesmuseen </t>
    </r>
  </si>
  <si>
    <r>
      <rPr>
        <vertAlign val="superscript"/>
        <sz val="8"/>
        <color rgb="FF000000"/>
        <rFont val="Palatino Linotype"/>
        <family val="1"/>
      </rPr>
      <t xml:space="preserve">4) </t>
    </r>
    <r>
      <rPr>
        <sz val="8"/>
        <color rgb="FF000000"/>
        <rFont val="Palatino Linotype"/>
        <family val="1"/>
      </rPr>
      <t>Ab BVA 2003 bei  "Finanzierungen, Währungstauschverträge" mitveranschlagt</t>
    </r>
  </si>
  <si>
    <r>
      <rPr>
        <vertAlign val="superscript"/>
        <sz val="8"/>
        <color rgb="FF000000"/>
        <rFont val="Palatino Linotype"/>
        <family val="1"/>
      </rPr>
      <t xml:space="preserve">3) </t>
    </r>
    <r>
      <rPr>
        <sz val="8"/>
        <color rgb="FF000000"/>
        <rFont val="Palatino Linotype"/>
        <family val="1"/>
      </rPr>
      <t>Werden ab 2009 bei den Ertragsanteilen als Ab-Überweisung veranschlagt.</t>
    </r>
  </si>
  <si>
    <t>(Finanzierungen) sowie des § 17 Abs. 5a (zweckgebundene Gebarung) BHG budgetverkürzend aus.</t>
  </si>
  <si>
    <r>
      <rPr>
        <vertAlign val="superscript"/>
        <sz val="8"/>
        <color rgb="FF000000"/>
        <rFont val="Palatino Linotype"/>
        <family val="1"/>
      </rPr>
      <t xml:space="preserve">1) </t>
    </r>
    <r>
      <rPr>
        <sz val="8"/>
        <color rgb="FF000000"/>
        <rFont val="Palatino Linotype"/>
        <family val="1"/>
      </rPr>
      <t xml:space="preserve">Die ab 2009 geltende Haushaltsrechtsreform wirkt sich auf Grund der Bestimmungen des § 16 Abs 5 (Personalämter) und Abs. 6 </t>
    </r>
  </si>
  <si>
    <r>
      <rPr>
        <vertAlign val="superscript"/>
        <sz val="8"/>
        <color rgb="FF000000"/>
        <rFont val="Palatino Linotype"/>
        <family val="1"/>
      </rPr>
      <t xml:space="preserve">2) </t>
    </r>
    <r>
      <rPr>
        <sz val="8"/>
        <color rgb="FF000000"/>
        <rFont val="Palatino Linotype"/>
        <family val="1"/>
      </rPr>
      <t xml:space="preserve">Gemäß den Bestimmungen im Finanzausgleichsgesetz 2001, BGBl. I Nr.3/2001 idF. BGBl. I Nr. 50/2002, wurde den Ländern ab 1. April </t>
    </r>
  </si>
  <si>
    <t>2002 die  Projektierungs-, Bauaufsichts-, Bauoberleitungs-, Bauführungs- und Verwaltungsaufgaben der Bundesstraßen übertragen.</t>
  </si>
  <si>
    <t>Übersicht 20: Haftungsübernahmen des Bundes*</t>
  </si>
  <si>
    <t>* Gemäß Bundeshaftungsobergrenzengesetz darf im Zeitraum 1. Jänner 2012 bis zum 31. Dezember 2014 der jeweils ausstehende Gesamtbetrag an Haftungen</t>
  </si>
  <si>
    <t xml:space="preserve"> 
des Bundes 193,1 Mrd. € an Kapital nicht übersteigen.</t>
  </si>
  <si>
    <t xml:space="preserve">     davon</t>
  </si>
  <si>
    <t xml:space="preserve">     Ertragsanteile der Länder </t>
  </si>
  <si>
    <t>Übersicht 10a: Länderweise Anteile an den Ertragsanteilen</t>
  </si>
  <si>
    <t>Burgenland</t>
  </si>
  <si>
    <t>Kärnten</t>
  </si>
  <si>
    <t>Niederösterreich</t>
  </si>
  <si>
    <t>Oberösterreich</t>
  </si>
  <si>
    <t>Salzbug</t>
  </si>
  <si>
    <t>Steiermark</t>
  </si>
  <si>
    <t>Tirol</t>
  </si>
  <si>
    <t>Vorarlberg</t>
  </si>
  <si>
    <t>Wien</t>
  </si>
  <si>
    <t xml:space="preserve">       als Land</t>
  </si>
  <si>
    <t xml:space="preserve">       als Gemeinde</t>
  </si>
  <si>
    <t>Ertragsanteile</t>
  </si>
  <si>
    <t>2012 BVA</t>
  </si>
  <si>
    <t>2012 
BVA</t>
  </si>
  <si>
    <t>Aufteilung in Mio. €</t>
  </si>
  <si>
    <r>
      <t xml:space="preserve">Gemeinden </t>
    </r>
    <r>
      <rPr>
        <vertAlign val="superscript"/>
        <sz val="10"/>
        <rFont val="Palatino Linotype"/>
        <family val="1"/>
      </rPr>
      <t>1)</t>
    </r>
  </si>
  <si>
    <t>2012     
BVA</t>
  </si>
  <si>
    <t>2012     BVA</t>
  </si>
  <si>
    <t>Anzahl der Pflichtversicherten (gesamte PV)</t>
  </si>
  <si>
    <t>Anzahl der Pensionen (gesamte PV)</t>
  </si>
  <si>
    <t>BIG</t>
  </si>
  <si>
    <t>SCHIG</t>
  </si>
  <si>
    <t>ÖBB-EUROFIMA</t>
  </si>
  <si>
    <t>ÖBB Infrastruktur AG</t>
  </si>
  <si>
    <r>
      <rPr>
        <vertAlign val="superscript"/>
        <sz val="7"/>
        <color rgb="FF000000"/>
        <rFont val="Palatino Linotype"/>
        <family val="1"/>
      </rPr>
      <t>2)</t>
    </r>
    <r>
      <rPr>
        <sz val="7"/>
        <color rgb="FF000000"/>
        <rFont val="Palatino Linotype"/>
        <family val="1"/>
      </rPr>
      <t xml:space="preserve"> Bundeshochbauten (BIG mit Ende 2009 vollständig rückgeführt), Schieneninfrastrukturfinanzierung und Schieneninfrastruktur-Dienstleistungsgesellschaft mbH</t>
    </r>
  </si>
  <si>
    <t>und nur 2001 f. Österr. Luftfahrtunternehmen, Atomhaftungsgesetz, Arbeitsmarktförderung und  Europäische Investitionsbank</t>
  </si>
  <si>
    <t>2009: 255 Mio. €, 2010: 261 Mio. € sowie lt. BVA 2011: 281 Mio. € und BVA 2012: 305 Mio. €.</t>
  </si>
  <si>
    <t>sowie lt. BVA 2011: 30 Mio. € und BVA 2012: 30 Mio. €.</t>
  </si>
  <si>
    <t>sowie lt. BVA 2011: 59 Mio. € und BVA 2012: 66 Mio. €</t>
  </si>
  <si>
    <t>2007: 17 Mio. €, 2008: 18 Mio. €, 2009: 19 Mio. €, 2010: 20 Mio. € sowie lt. BVA 2011 21 Mio. € und BVA 2012: 22 Mio. €.</t>
  </si>
  <si>
    <r>
      <rPr>
        <vertAlign val="superscript"/>
        <sz val="8"/>
        <rFont val="Palatino Linotype"/>
        <family val="1"/>
      </rPr>
      <t xml:space="preserve">3) </t>
    </r>
    <r>
      <rPr>
        <sz val="8"/>
        <rFont val="Palatino Linotype"/>
        <family val="1"/>
      </rPr>
      <t>Bruttoinlandsprodukt: bis 2010 lt. Statistik Austria, 2011 u. 2012 lt. WIFO-Prognose September 2011</t>
    </r>
  </si>
  <si>
    <r>
      <rPr>
        <vertAlign val="superscript"/>
        <sz val="8"/>
        <rFont val="Palatino Linotype"/>
        <family val="1"/>
      </rPr>
      <t>1)</t>
    </r>
    <r>
      <rPr>
        <sz val="8"/>
        <rFont val="Palatino Linotype"/>
        <family val="1"/>
      </rPr>
      <t xml:space="preserve"> Daten Bund: 2011 u. 2012 BVA; Daten Ausgegliederte: 2011 u. 2012 Planwerte</t>
    </r>
  </si>
  <si>
    <t>Quelle: EK-Herbstprognose 2011</t>
  </si>
  <si>
    <t>79.9</t>
  </si>
  <si>
    <t>Gesamtstaat, nach VGR</t>
  </si>
  <si>
    <t>Zinsaufwand</t>
  </si>
  <si>
    <t>Primärsaldo</t>
  </si>
  <si>
    <t>Quellen: Statistik Austria (bis 2010); BMF (2011 und 2012); Ameco*</t>
  </si>
  <si>
    <t>Öffentlicher 
Schuldenstand</t>
  </si>
  <si>
    <t>Budgetsaldo 
zyklisch-bereinigt*</t>
  </si>
  <si>
    <t xml:space="preserve">Übersicht 8a: Öffentliches Defizit, Öffentlicher Schuldenstand, Zinsaufwand und Primärsaldo, zyklisch-bereinigter </t>
  </si>
  <si>
    <t>Budgetsaldo</t>
  </si>
  <si>
    <r>
      <t xml:space="preserve">2002
</t>
    </r>
    <r>
      <rPr>
        <sz val="9"/>
        <color indexed="9"/>
        <rFont val="Palatino Linotype"/>
        <family val="1"/>
      </rPr>
      <t>-</t>
    </r>
  </si>
  <si>
    <r>
      <t xml:space="preserve">2003
</t>
    </r>
    <r>
      <rPr>
        <sz val="9"/>
        <color indexed="9"/>
        <rFont val="Palatino Linotype"/>
        <family val="1"/>
      </rPr>
      <t>-</t>
    </r>
  </si>
  <si>
    <r>
      <t xml:space="preserve">2004
</t>
    </r>
    <r>
      <rPr>
        <sz val="9"/>
        <color indexed="9"/>
        <rFont val="Palatino Linotype"/>
        <family val="1"/>
      </rPr>
      <t>-</t>
    </r>
  </si>
  <si>
    <r>
      <t xml:space="preserve">2005
</t>
    </r>
    <r>
      <rPr>
        <sz val="9"/>
        <color indexed="9"/>
        <rFont val="Palatino Linotype"/>
        <family val="1"/>
      </rPr>
      <t>-</t>
    </r>
  </si>
  <si>
    <r>
      <t xml:space="preserve">2006
</t>
    </r>
    <r>
      <rPr>
        <sz val="9"/>
        <color indexed="9"/>
        <rFont val="Palatino Linotype"/>
        <family val="1"/>
      </rPr>
      <t>-</t>
    </r>
  </si>
  <si>
    <r>
      <t xml:space="preserve">2007
</t>
    </r>
    <r>
      <rPr>
        <sz val="9"/>
        <color indexed="9"/>
        <rFont val="Palatino Linotype"/>
        <family val="1"/>
      </rPr>
      <t>-</t>
    </r>
  </si>
  <si>
    <r>
      <t xml:space="preserve">2008
</t>
    </r>
    <r>
      <rPr>
        <sz val="9"/>
        <color indexed="9"/>
        <rFont val="Palatino Linotype"/>
        <family val="1"/>
      </rPr>
      <t>-</t>
    </r>
  </si>
  <si>
    <r>
      <t>2009</t>
    </r>
    <r>
      <rPr>
        <vertAlign val="superscript"/>
        <sz val="9"/>
        <rFont val="Palatino Linotype"/>
        <family val="1"/>
      </rPr>
      <t xml:space="preserve">
</t>
    </r>
    <r>
      <rPr>
        <vertAlign val="superscript"/>
        <sz val="9"/>
        <color indexed="9"/>
        <rFont val="Palatino Linotype"/>
        <family val="1"/>
      </rPr>
      <t>-</t>
    </r>
  </si>
  <si>
    <r>
      <t xml:space="preserve">2010
</t>
    </r>
    <r>
      <rPr>
        <sz val="9"/>
        <color indexed="9"/>
        <rFont val="Palatino Linotype"/>
        <family val="1"/>
      </rPr>
      <t>-</t>
    </r>
  </si>
  <si>
    <r>
      <t xml:space="preserve">Arbeitgeber- und Arbeitsnehmerbeiträge </t>
    </r>
    <r>
      <rPr>
        <vertAlign val="superscript"/>
        <sz val="8"/>
        <color theme="1"/>
        <rFont val="Palatino Linotype"/>
        <family val="1"/>
      </rPr>
      <t>1)</t>
    </r>
  </si>
  <si>
    <t xml:space="preserve">        Land</t>
  </si>
  <si>
    <t xml:space="preserve">        Gemeinden</t>
  </si>
  <si>
    <t xml:space="preserve">     und Gemeinden</t>
  </si>
  <si>
    <t xml:space="preserve">        davon</t>
  </si>
  <si>
    <r>
      <t xml:space="preserve">        Ersatzzeitenfinanzierung UG 22 </t>
    </r>
    <r>
      <rPr>
        <vertAlign val="superscript"/>
        <sz val="8"/>
        <color theme="1"/>
        <rFont val="Palatino Linotype"/>
        <family val="1"/>
      </rPr>
      <t>2)</t>
    </r>
  </si>
  <si>
    <r>
      <t>Leistungen</t>
    </r>
    <r>
      <rPr>
        <b/>
        <vertAlign val="superscript"/>
        <sz val="8"/>
        <color theme="1"/>
        <rFont val="Palatino Linotype"/>
        <family val="1"/>
      </rPr>
      <t xml:space="preserve"> 3)</t>
    </r>
    <r>
      <rPr>
        <b/>
        <sz val="8"/>
        <color theme="1"/>
        <rFont val="Palatino Linotype"/>
        <family val="1"/>
      </rPr>
      <t xml:space="preserve">  in € bzw. Veränderung gegenüber Vorjahr in %</t>
    </r>
  </si>
  <si>
    <r>
      <t>Pensionsleistungen der PV-Träger insgesamt</t>
    </r>
    <r>
      <rPr>
        <b/>
        <vertAlign val="superscript"/>
        <sz val="8"/>
        <color theme="1"/>
        <rFont val="Palatino Linotype"/>
        <family val="1"/>
      </rPr>
      <t xml:space="preserve"> 4)</t>
    </r>
    <r>
      <rPr>
        <b/>
        <sz val="8"/>
        <color theme="1"/>
        <rFont val="Palatino Linotype"/>
        <family val="1"/>
      </rPr>
      <t xml:space="preserve"> in Mrd. € bzw. Veränderung gegenüber Vorjahr in %</t>
    </r>
  </si>
  <si>
    <r>
      <rPr>
        <vertAlign val="superscript"/>
        <sz val="8"/>
        <color theme="1"/>
        <rFont val="Palatino Linotype"/>
        <family val="1"/>
      </rPr>
      <t xml:space="preserve">3) </t>
    </r>
    <r>
      <rPr>
        <sz val="8"/>
        <color theme="1"/>
        <rFont val="Palatino Linotype"/>
        <family val="1"/>
      </rPr>
      <t>Durchschnittspension nach dem ASVG (14 mal jährlich)</t>
    </r>
  </si>
  <si>
    <r>
      <rPr>
        <vertAlign val="superscript"/>
        <sz val="8"/>
        <color theme="1"/>
        <rFont val="Palatino Linotype"/>
        <family val="1"/>
      </rPr>
      <t xml:space="preserve">4) </t>
    </r>
    <r>
      <rPr>
        <sz val="8"/>
        <color theme="1"/>
        <rFont val="Palatino Linotype"/>
        <family val="1"/>
      </rPr>
      <t xml:space="preserve">Ohne Ausgleichszulagen, Rehabilitation, Beitrag zur Krankenversicherung der Pensionisten, Verwaltungskosten, Versicherungsanstalt </t>
    </r>
  </si>
  <si>
    <r>
      <t xml:space="preserve">2) </t>
    </r>
    <r>
      <rPr>
        <sz val="8"/>
        <color theme="1"/>
        <rFont val="Palatino Linotype"/>
        <family val="1"/>
      </rPr>
      <t>Wochengeld, Krankengeld, Präsenzdienst, Zivildienst, Kindererziehung, Sonstige</t>
    </r>
  </si>
  <si>
    <t>2013**</t>
  </si>
  <si>
    <t>** Laut Österreichischem Stabilitätsprogramm für die Jahre 2010-2014, außer zyklisch-bereinigter Budgetsaldo (Ameco)</t>
  </si>
  <si>
    <r>
      <t>1)</t>
    </r>
    <r>
      <rPr>
        <sz val="8"/>
        <rFont val="Palatino Linotype"/>
        <family val="1"/>
      </rPr>
      <t xml:space="preserve"> Stand: September 2011 </t>
    </r>
    <r>
      <rPr>
        <vertAlign val="superscript"/>
        <sz val="8"/>
        <rFont val="Palatino Linotype"/>
        <family val="1"/>
      </rPr>
      <t/>
    </r>
  </si>
  <si>
    <r>
      <t>2)</t>
    </r>
    <r>
      <rPr>
        <sz val="8"/>
        <rFont val="Palatino Linotype"/>
        <family val="1"/>
      </rPr>
      <t xml:space="preserve"> Eurostat </t>
    </r>
  </si>
  <si>
    <r>
      <t>3)</t>
    </r>
    <r>
      <rPr>
        <sz val="8"/>
        <rFont val="Palatino Linotype"/>
        <family val="1"/>
      </rPr>
      <t xml:space="preserve"> Ameco</t>
    </r>
  </si>
  <si>
    <r>
      <t>1)</t>
    </r>
    <r>
      <rPr>
        <sz val="8"/>
        <rFont val="Palatino Linotype"/>
        <family val="1"/>
      </rPr>
      <t xml:space="preserve"> EU-Mitgliedstaaten ESVG 1995 </t>
    </r>
    <r>
      <rPr>
        <vertAlign val="superscript"/>
        <sz val="8"/>
        <rFont val="Palatino Linotype"/>
        <family val="1"/>
      </rPr>
      <t/>
    </r>
  </si>
  <si>
    <r>
      <t xml:space="preserve">2) </t>
    </r>
    <r>
      <rPr>
        <sz val="8"/>
        <rFont val="Palatino Linotype"/>
        <family val="1"/>
      </rPr>
      <t>Statistik Austria (2001-2010), BMF (2011 und 2012)</t>
    </r>
  </si>
  <si>
    <t>BVA-E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</si>
</sst>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3" formatCode="_-* #,##0.00_-;\-* #,##0.00_-;_-* &quot;-&quot;??_-;_-@_-"/>
    <numFmt numFmtId="164" formatCode="0.0"/>
    <numFmt numFmtId="165" formatCode="_-* #,##0.00\ [$€-1]_-;\-* #,##0.00\ [$€-1]_-;_-* &quot;-&quot;??\ [$€-1]_-"/>
    <numFmt numFmtId="166" formatCode="_-* #,##0.00\ _Ö_S_-;\-* #,##0.00\ _Ö_S_-;_-* &quot;-&quot;??\ _Ö_S_-;_-@_-"/>
    <numFmt numFmtId="167" formatCode="0.0%"/>
    <numFmt numFmtId="168" formatCode="#,##0.0"/>
    <numFmt numFmtId="169" formatCode="&quot;3)&quot;\)\ #,##0"/>
    <numFmt numFmtId="170" formatCode="#,##0.000"/>
    <numFmt numFmtId="171" formatCode="_-* #,##0.0_-;\-* #,##0.0_-;_-* &quot;-&quot;??_-;_-@_-"/>
    <numFmt numFmtId="172" formatCode="&quot;$&quot;#,##0.00_);[Red]\(&quot;$&quot;#,##0.00\)"/>
    <numFmt numFmtId="173" formatCode="0.000_)"/>
  </numFmts>
  <fonts count="70">
    <font>
      <sz val="10"/>
      <name val="Arial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0"/>
      <name val="Arial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vertAlign val="superscript"/>
      <sz val="10"/>
      <name val="Arial"/>
      <family val="2"/>
    </font>
    <font>
      <b/>
      <i/>
      <sz val="10"/>
      <name val="Arial"/>
      <family val="2"/>
    </font>
    <font>
      <b/>
      <sz val="10"/>
      <name val="Univers (E1)"/>
      <family val="2"/>
    </font>
    <font>
      <b/>
      <vertAlign val="superscript"/>
      <sz val="10"/>
      <name val="Univers (E1)"/>
      <family val="2"/>
    </font>
    <font>
      <sz val="10"/>
      <name val="Univers (E1)"/>
      <family val="2"/>
    </font>
    <font>
      <b/>
      <sz val="10"/>
      <name val="Univers (E1)"/>
    </font>
    <font>
      <sz val="10"/>
      <name val="Univers (E1)"/>
    </font>
    <font>
      <b/>
      <vertAlign val="superscript"/>
      <sz val="10"/>
      <name val="Univers (E1)"/>
    </font>
    <font>
      <b/>
      <sz val="10"/>
      <name val="Arial"/>
      <family val="2"/>
    </font>
    <font>
      <sz val="8"/>
      <name val="Univers (E1)"/>
      <family val="2"/>
    </font>
    <font>
      <sz val="8"/>
      <color indexed="81"/>
      <name val="Tahoma"/>
      <family val="2"/>
    </font>
    <font>
      <sz val="10"/>
      <color theme="1"/>
      <name val="Arial"/>
      <family val="2"/>
    </font>
    <font>
      <sz val="8"/>
      <name val="Univers (E1)"/>
    </font>
    <font>
      <sz val="9"/>
      <name val="Univers (E1)"/>
    </font>
    <font>
      <b/>
      <sz val="10"/>
      <name val="Palatino Linotype"/>
      <family val="1"/>
    </font>
    <font>
      <sz val="10"/>
      <name val="Palatino Linotype"/>
      <family val="1"/>
    </font>
    <font>
      <sz val="8"/>
      <name val="Palatino Linotype"/>
      <family val="1"/>
    </font>
    <font>
      <sz val="9"/>
      <name val="Palatino Linotype"/>
      <family val="1"/>
    </font>
    <font>
      <b/>
      <sz val="9"/>
      <name val="Palatino Linotype"/>
      <family val="1"/>
    </font>
    <font>
      <vertAlign val="superscript"/>
      <sz val="9"/>
      <name val="Palatino Linotype"/>
      <family val="1"/>
    </font>
    <font>
      <vertAlign val="superscript"/>
      <sz val="8"/>
      <name val="Palatino Linotype"/>
      <family val="1"/>
    </font>
    <font>
      <vertAlign val="superscript"/>
      <sz val="10"/>
      <name val="Palatino Linotype"/>
      <family val="1"/>
    </font>
    <font>
      <b/>
      <i/>
      <sz val="10"/>
      <name val="Palatino Linotype"/>
      <family val="1"/>
    </font>
    <font>
      <b/>
      <vertAlign val="superscript"/>
      <sz val="10"/>
      <name val="Palatino Linotype"/>
      <family val="1"/>
    </font>
    <font>
      <sz val="9"/>
      <color theme="0"/>
      <name val="Palatino Linotype"/>
      <family val="1"/>
    </font>
    <font>
      <vertAlign val="superscript"/>
      <sz val="9"/>
      <color theme="0"/>
      <name val="Palatino Linotype"/>
      <family val="1"/>
    </font>
    <font>
      <b/>
      <vertAlign val="superscript"/>
      <sz val="9"/>
      <name val="Palatino Linotype"/>
      <family val="1"/>
    </font>
    <font>
      <sz val="7"/>
      <name val="Palatino Linotype"/>
      <family val="1"/>
    </font>
    <font>
      <vertAlign val="superscript"/>
      <sz val="7"/>
      <name val="Palatino Linotype"/>
      <family val="1"/>
    </font>
    <font>
      <b/>
      <sz val="8"/>
      <name val="Palatino Linotype"/>
      <family val="1"/>
    </font>
    <font>
      <sz val="8"/>
      <color theme="0"/>
      <name val="Palatino Linotype"/>
      <family val="1"/>
    </font>
    <font>
      <vertAlign val="superscript"/>
      <sz val="8"/>
      <color theme="0"/>
      <name val="Palatino Linotype"/>
      <family val="1"/>
    </font>
    <font>
      <sz val="8"/>
      <color rgb="FFFF0000"/>
      <name val="Palatino Linotype"/>
      <family val="1"/>
    </font>
    <font>
      <b/>
      <sz val="8"/>
      <color rgb="FFC00000"/>
      <name val="Palatino Linotype"/>
      <family val="1"/>
    </font>
    <font>
      <sz val="8"/>
      <color rgb="FFC00000"/>
      <name val="Palatino Linotype"/>
      <family val="1"/>
    </font>
    <font>
      <i/>
      <sz val="10"/>
      <name val="Palatino Linotype"/>
      <family val="1"/>
    </font>
    <font>
      <b/>
      <sz val="10"/>
      <color rgb="FFC00000"/>
      <name val="Palatino Linotype"/>
      <family val="1"/>
    </font>
    <font>
      <i/>
      <sz val="9"/>
      <name val="Palatino Linotype"/>
      <family val="1"/>
    </font>
    <font>
      <b/>
      <sz val="9"/>
      <color rgb="FFC00000"/>
      <name val="Palatino Linotype"/>
      <family val="1"/>
    </font>
    <font>
      <sz val="10"/>
      <color rgb="FFC00000"/>
      <name val="Palatino Linotype"/>
      <family val="1"/>
    </font>
    <font>
      <sz val="10"/>
      <color rgb="FFC00000"/>
      <name val="Arial"/>
      <family val="2"/>
    </font>
    <font>
      <b/>
      <sz val="10"/>
      <color rgb="FFC00000"/>
      <name val="Arial"/>
      <family val="2"/>
    </font>
    <font>
      <b/>
      <sz val="10"/>
      <color theme="1"/>
      <name val="Palatino Linotype"/>
      <family val="1"/>
    </font>
    <font>
      <sz val="10"/>
      <color theme="1"/>
      <name val="Palatino Linotype"/>
      <family val="1"/>
    </font>
    <font>
      <sz val="8"/>
      <color theme="1"/>
      <name val="Palatino Linotype"/>
      <family val="1"/>
    </font>
    <font>
      <vertAlign val="superscript"/>
      <sz val="8"/>
      <color theme="1"/>
      <name val="Palatino Linotype"/>
      <family val="1"/>
    </font>
    <font>
      <sz val="8"/>
      <color rgb="FF000000"/>
      <name val="Palatino Linotype"/>
      <family val="1"/>
    </font>
    <font>
      <b/>
      <vertAlign val="superscript"/>
      <sz val="8"/>
      <color rgb="FFC00000"/>
      <name val="Palatino Linotype"/>
      <family val="1"/>
    </font>
    <font>
      <sz val="7"/>
      <color rgb="FF000000"/>
      <name val="Palatino Linotype"/>
      <family val="1"/>
    </font>
    <font>
      <vertAlign val="superscript"/>
      <sz val="8"/>
      <color rgb="FF000000"/>
      <name val="Palatino Linotype"/>
      <family val="1"/>
    </font>
    <font>
      <vertAlign val="superscript"/>
      <sz val="7"/>
      <color rgb="FF000000"/>
      <name val="Palatino Linotype"/>
      <family val="1"/>
    </font>
    <font>
      <sz val="9"/>
      <color indexed="8"/>
      <name val="Palatino Linotype"/>
      <family val="1"/>
    </font>
    <font>
      <sz val="9"/>
      <name val="Arial"/>
      <family val="2"/>
    </font>
    <font>
      <b/>
      <u/>
      <sz val="9"/>
      <name val="Palatino Linotype"/>
      <family val="1"/>
    </font>
    <font>
      <i/>
      <vertAlign val="superscript"/>
      <sz val="9"/>
      <name val="Palatino Linotype"/>
      <family val="1"/>
    </font>
    <font>
      <sz val="9"/>
      <color rgb="FFC00000"/>
      <name val="Palatino Linotype"/>
      <family val="1"/>
    </font>
    <font>
      <sz val="10"/>
      <color indexed="8"/>
      <name val="Palatino Linotype"/>
      <family val="1"/>
    </font>
    <font>
      <sz val="8"/>
      <name val="CG Times (E1)"/>
    </font>
    <font>
      <sz val="9"/>
      <color indexed="9"/>
      <name val="Palatino Linotype"/>
      <family val="1"/>
    </font>
    <font>
      <vertAlign val="superscript"/>
      <sz val="9"/>
      <color indexed="9"/>
      <name val="Palatino Linotype"/>
      <family val="1"/>
    </font>
    <font>
      <b/>
      <sz val="8"/>
      <color theme="1"/>
      <name val="Palatino Linotype"/>
      <family val="1"/>
    </font>
    <font>
      <b/>
      <vertAlign val="superscript"/>
      <sz val="8"/>
      <color theme="1"/>
      <name val="Palatino Linotype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/>
      <bottom style="thin">
        <color theme="0" tint="-0.249977111117893"/>
      </bottom>
      <diagonal/>
    </border>
    <border>
      <left/>
      <right/>
      <top style="thin">
        <color rgb="FFFF0000"/>
      </top>
      <bottom/>
      <diagonal/>
    </border>
    <border>
      <left/>
      <right/>
      <top/>
      <bottom style="thin">
        <color rgb="FFFF0000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/>
      <diagonal/>
    </border>
  </borders>
  <cellStyleXfs count="12">
    <xf numFmtId="0" fontId="0" fillId="0" borderId="0"/>
    <xf numFmtId="0" fontId="2" fillId="0" borderId="0"/>
    <xf numFmtId="16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2" fillId="0" borderId="0"/>
    <xf numFmtId="0" fontId="2" fillId="0" borderId="0"/>
    <xf numFmtId="0" fontId="7" fillId="0" borderId="0"/>
    <xf numFmtId="0" fontId="4" fillId="0" borderId="0"/>
    <xf numFmtId="0" fontId="4" fillId="0" borderId="0"/>
    <xf numFmtId="0" fontId="1" fillId="0" borderId="0"/>
    <xf numFmtId="172" fontId="2" fillId="0" borderId="0" applyFont="0" applyFill="0" applyBorder="0" applyAlignment="0" applyProtection="0"/>
    <xf numFmtId="0" fontId="2" fillId="0" borderId="0"/>
  </cellStyleXfs>
  <cellXfs count="507">
    <xf numFmtId="0" fontId="0" fillId="0" borderId="0" xfId="0"/>
    <xf numFmtId="0" fontId="3" fillId="0" borderId="0" xfId="1" applyFont="1" applyAlignment="1"/>
    <xf numFmtId="0" fontId="4" fillId="0" borderId="0" xfId="1" applyFont="1" applyBorder="1" applyAlignment="1"/>
    <xf numFmtId="0" fontId="4" fillId="0" borderId="0" xfId="1" applyFont="1" applyBorder="1" applyAlignment="1">
      <alignment wrapText="1"/>
    </xf>
    <xf numFmtId="0" fontId="3" fillId="0" borderId="0" xfId="1" applyFont="1" applyBorder="1" applyAlignment="1">
      <alignment vertical="center"/>
    </xf>
    <xf numFmtId="0" fontId="3" fillId="0" borderId="0" xfId="1" applyFont="1" applyBorder="1" applyAlignment="1"/>
    <xf numFmtId="0" fontId="4" fillId="0" borderId="0" xfId="1" applyFont="1" applyBorder="1"/>
    <xf numFmtId="0" fontId="4" fillId="0" borderId="0" xfId="1" applyFont="1"/>
    <xf numFmtId="164" fontId="4" fillId="0" borderId="0" xfId="1" applyNumberFormat="1" applyFont="1"/>
    <xf numFmtId="0" fontId="4" fillId="0" borderId="0" xfId="0" applyFont="1"/>
    <xf numFmtId="0" fontId="4" fillId="0" borderId="0" xfId="1" applyFont="1" applyAlignment="1"/>
    <xf numFmtId="0" fontId="4" fillId="0" borderId="0" xfId="1" applyFont="1" applyAlignment="1">
      <alignment wrapText="1"/>
    </xf>
    <xf numFmtId="0" fontId="3" fillId="0" borderId="0" xfId="1" applyFont="1"/>
    <xf numFmtId="0" fontId="4" fillId="0" borderId="0" xfId="1" applyFont="1" applyBorder="1" applyAlignment="1">
      <alignment vertical="center"/>
    </xf>
    <xf numFmtId="0" fontId="4" fillId="0" borderId="0" xfId="4" applyFont="1"/>
    <xf numFmtId="0" fontId="3" fillId="0" borderId="0" xfId="0" applyFont="1"/>
    <xf numFmtId="0" fontId="3" fillId="0" borderId="0" xfId="0" applyFont="1" applyAlignment="1"/>
    <xf numFmtId="0" fontId="4" fillId="0" borderId="0" xfId="0" applyFont="1" applyAlignment="1"/>
    <xf numFmtId="0" fontId="4" fillId="0" borderId="0" xfId="0" applyFont="1" applyAlignment="1">
      <alignment wrapText="1"/>
    </xf>
    <xf numFmtId="0" fontId="3" fillId="0" borderId="0" xfId="0" applyFont="1" applyBorder="1" applyAlignment="1"/>
    <xf numFmtId="0" fontId="4" fillId="0" borderId="0" xfId="0" applyFont="1" applyBorder="1"/>
    <xf numFmtId="0" fontId="4" fillId="0" borderId="0" xfId="0" applyFont="1" applyFill="1"/>
    <xf numFmtId="0" fontId="4" fillId="0" borderId="0" xfId="0" applyFont="1" applyBorder="1" applyAlignment="1"/>
    <xf numFmtId="0" fontId="9" fillId="0" borderId="0" xfId="0" applyFont="1"/>
    <xf numFmtId="0" fontId="12" fillId="0" borderId="0" xfId="5" applyFont="1"/>
    <xf numFmtId="0" fontId="10" fillId="0" borderId="0" xfId="0" applyFont="1" applyFill="1" applyAlignment="1"/>
    <xf numFmtId="0" fontId="14" fillId="0" borderId="0" xfId="0" applyFont="1" applyFill="1" applyAlignment="1"/>
    <xf numFmtId="0" fontId="4" fillId="0" borderId="0" xfId="0" applyFont="1" applyFill="1" applyAlignment="1"/>
    <xf numFmtId="0" fontId="4" fillId="0" borderId="0" xfId="0" applyFont="1" applyFill="1" applyBorder="1" applyAlignment="1"/>
    <xf numFmtId="0" fontId="12" fillId="0" borderId="0" xfId="0" applyFont="1" applyFill="1"/>
    <xf numFmtId="0" fontId="16" fillId="0" borderId="0" xfId="0" applyFont="1" applyFill="1" applyAlignment="1"/>
    <xf numFmtId="0" fontId="3" fillId="0" borderId="0" xfId="0" applyFont="1" applyFill="1" applyBorder="1" applyAlignment="1"/>
    <xf numFmtId="0" fontId="0" fillId="0" borderId="0" xfId="0" applyFill="1"/>
    <xf numFmtId="0" fontId="0" fillId="0" borderId="0" xfId="0" applyFill="1" applyBorder="1"/>
    <xf numFmtId="0" fontId="17" fillId="0" borderId="0" xfId="0" applyFont="1" applyFill="1"/>
    <xf numFmtId="0" fontId="0" fillId="0" borderId="0" xfId="0" applyFill="1" applyAlignment="1"/>
    <xf numFmtId="0" fontId="6" fillId="0" borderId="0" xfId="0" applyFont="1" applyFill="1"/>
    <xf numFmtId="0" fontId="4" fillId="0" borderId="0" xfId="0" applyFont="1" applyBorder="1" applyAlignment="1">
      <alignment wrapText="1"/>
    </xf>
    <xf numFmtId="0" fontId="19" fillId="0" borderId="0" xfId="0" applyFont="1" applyBorder="1" applyAlignment="1"/>
    <xf numFmtId="0" fontId="4" fillId="0" borderId="0" xfId="6" applyFont="1" applyFill="1"/>
    <xf numFmtId="3" fontId="16" fillId="0" borderId="1" xfId="6" applyNumberFormat="1" applyFont="1" applyFill="1" applyBorder="1"/>
    <xf numFmtId="3" fontId="5" fillId="0" borderId="1" xfId="6" applyNumberFormat="1" applyFont="1" applyFill="1" applyBorder="1"/>
    <xf numFmtId="0" fontId="23" fillId="0" borderId="0" xfId="1" applyFont="1" applyBorder="1" applyAlignment="1"/>
    <xf numFmtId="0" fontId="23" fillId="0" borderId="0" xfId="1" applyFont="1" applyBorder="1" applyAlignment="1">
      <alignment wrapText="1"/>
    </xf>
    <xf numFmtId="0" fontId="22" fillId="0" borderId="0" xfId="1" applyFont="1" applyBorder="1" applyAlignment="1"/>
    <xf numFmtId="164" fontId="23" fillId="0" borderId="0" xfId="0" applyNumberFormat="1" applyFont="1" applyBorder="1"/>
    <xf numFmtId="164" fontId="23" fillId="0" borderId="0" xfId="0" applyNumberFormat="1" applyFont="1" applyFill="1" applyBorder="1"/>
    <xf numFmtId="0" fontId="23" fillId="0" borderId="0" xfId="1" applyFont="1" applyBorder="1"/>
    <xf numFmtId="0" fontId="23" fillId="0" borderId="0" xfId="1" applyFont="1"/>
    <xf numFmtId="0" fontId="22" fillId="0" borderId="0" xfId="0" applyFont="1" applyFill="1" applyAlignment="1">
      <alignment horizontal="left"/>
    </xf>
    <xf numFmtId="0" fontId="3" fillId="0" borderId="0" xfId="0" applyFont="1" applyFill="1" applyAlignment="1">
      <alignment horizontal="left"/>
    </xf>
    <xf numFmtId="0" fontId="23" fillId="0" borderId="0" xfId="0" applyFont="1" applyFill="1" applyBorder="1" applyAlignment="1">
      <alignment horizontal="left"/>
    </xf>
    <xf numFmtId="0" fontId="24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left"/>
    </xf>
    <xf numFmtId="0" fontId="23" fillId="2" borderId="2" xfId="0" applyFont="1" applyFill="1" applyBorder="1"/>
    <xf numFmtId="0" fontId="24" fillId="2" borderId="0" xfId="0" applyFont="1" applyFill="1" applyBorder="1"/>
    <xf numFmtId="49" fontId="25" fillId="2" borderId="4" xfId="0" applyNumberFormat="1" applyFont="1" applyFill="1" applyBorder="1" applyAlignment="1">
      <alignment horizontal="center"/>
    </xf>
    <xf numFmtId="0" fontId="25" fillId="2" borderId="4" xfId="0" applyFont="1" applyFill="1" applyBorder="1" applyAlignment="1">
      <alignment horizontal="right" vertical="center"/>
    </xf>
    <xf numFmtId="49" fontId="25" fillId="2" borderId="4" xfId="0" applyNumberFormat="1" applyFont="1" applyFill="1" applyBorder="1" applyAlignment="1">
      <alignment horizontal="right" vertical="center" wrapText="1"/>
    </xf>
    <xf numFmtId="0" fontId="26" fillId="0" borderId="0" xfId="1" applyFont="1" applyBorder="1" applyAlignment="1"/>
    <xf numFmtId="0" fontId="25" fillId="0" borderId="0" xfId="1" applyFont="1" applyBorder="1" applyAlignment="1"/>
    <xf numFmtId="164" fontId="25" fillId="0" borderId="0" xfId="0" applyNumberFormat="1" applyFont="1" applyBorder="1"/>
    <xf numFmtId="164" fontId="25" fillId="0" borderId="0" xfId="0" applyNumberFormat="1" applyFont="1" applyFill="1" applyBorder="1"/>
    <xf numFmtId="0" fontId="25" fillId="0" borderId="0" xfId="1" applyFont="1" applyBorder="1"/>
    <xf numFmtId="0" fontId="25" fillId="0" borderId="2" xfId="1" applyFont="1" applyBorder="1" applyAlignment="1"/>
    <xf numFmtId="164" fontId="25" fillId="0" borderId="2" xfId="0" applyNumberFormat="1" applyFont="1" applyBorder="1"/>
    <xf numFmtId="0" fontId="25" fillId="0" borderId="0" xfId="1" applyFont="1"/>
    <xf numFmtId="0" fontId="25" fillId="0" borderId="0" xfId="1" applyFont="1" applyBorder="1" applyAlignment="1">
      <alignment wrapText="1"/>
    </xf>
    <xf numFmtId="0" fontId="24" fillId="0" borderId="0" xfId="1" applyFont="1" applyBorder="1" applyAlignment="1">
      <alignment wrapText="1"/>
    </xf>
    <xf numFmtId="0" fontId="28" fillId="0" borderId="0" xfId="1" applyFont="1" applyBorder="1" applyAlignment="1">
      <alignment wrapText="1"/>
    </xf>
    <xf numFmtId="164" fontId="26" fillId="0" borderId="0" xfId="0" applyNumberFormat="1" applyFont="1" applyBorder="1"/>
    <xf numFmtId="164" fontId="26" fillId="0" borderId="0" xfId="0" applyNumberFormat="1" applyFont="1" applyFill="1" applyBorder="1"/>
    <xf numFmtId="0" fontId="26" fillId="0" borderId="0" xfId="1" applyFont="1"/>
    <xf numFmtId="0" fontId="26" fillId="0" borderId="0" xfId="1" applyFont="1" applyBorder="1"/>
    <xf numFmtId="164" fontId="25" fillId="0" borderId="2" xfId="0" applyNumberFormat="1" applyFont="1" applyFill="1" applyBorder="1"/>
    <xf numFmtId="0" fontId="23" fillId="2" borderId="0" xfId="0" applyFont="1" applyFill="1" applyBorder="1"/>
    <xf numFmtId="0" fontId="6" fillId="0" borderId="0" xfId="0" applyFont="1" applyFill="1" applyBorder="1"/>
    <xf numFmtId="49" fontId="25" fillId="2" borderId="0" xfId="0" applyNumberFormat="1" applyFont="1" applyFill="1" applyBorder="1" applyAlignment="1">
      <alignment horizontal="center"/>
    </xf>
    <xf numFmtId="0" fontId="25" fillId="2" borderId="0" xfId="0" applyFont="1" applyFill="1" applyBorder="1" applyAlignment="1">
      <alignment horizontal="right" vertical="center"/>
    </xf>
    <xf numFmtId="49" fontId="25" fillId="2" borderId="0" xfId="0" applyNumberFormat="1" applyFont="1" applyFill="1" applyBorder="1" applyAlignment="1">
      <alignment horizontal="right" vertical="center" wrapText="1"/>
    </xf>
    <xf numFmtId="0" fontId="25" fillId="2" borderId="4" xfId="0" applyFont="1" applyFill="1" applyBorder="1" applyAlignment="1">
      <alignment horizontal="left" vertical="center"/>
    </xf>
    <xf numFmtId="0" fontId="28" fillId="0" borderId="0" xfId="1" applyFont="1" applyBorder="1" applyAlignment="1"/>
    <xf numFmtId="0" fontId="24" fillId="0" borderId="0" xfId="1" applyFont="1" applyBorder="1" applyAlignment="1"/>
    <xf numFmtId="0" fontId="4" fillId="0" borderId="0" xfId="0" applyFont="1" applyBorder="1" applyAlignment="1">
      <alignment vertical="center"/>
    </xf>
    <xf numFmtId="0" fontId="22" fillId="0" borderId="0" xfId="0" applyFont="1" applyAlignment="1"/>
    <xf numFmtId="0" fontId="23" fillId="0" borderId="0" xfId="0" applyFont="1" applyAlignment="1">
      <alignment wrapText="1"/>
    </xf>
    <xf numFmtId="0" fontId="23" fillId="0" borderId="0" xfId="0" applyFont="1" applyBorder="1" applyAlignment="1">
      <alignment vertical="center"/>
    </xf>
    <xf numFmtId="0" fontId="22" fillId="0" borderId="0" xfId="0" applyFont="1" applyBorder="1" applyAlignment="1"/>
    <xf numFmtId="0" fontId="23" fillId="0" borderId="0" xfId="0" applyFont="1" applyBorder="1"/>
    <xf numFmtId="2" fontId="23" fillId="0" borderId="0" xfId="0" applyNumberFormat="1" applyFont="1" applyBorder="1" applyAlignment="1">
      <alignment horizontal="center"/>
    </xf>
    <xf numFmtId="164" fontId="23" fillId="0" borderId="0" xfId="0" applyNumberFormat="1" applyFont="1" applyBorder="1" applyAlignment="1">
      <alignment horizontal="center"/>
    </xf>
    <xf numFmtId="0" fontId="23" fillId="0" borderId="0" xfId="0" applyFont="1"/>
    <xf numFmtId="0" fontId="23" fillId="0" borderId="0" xfId="0" applyFont="1" applyBorder="1" applyAlignment="1">
      <alignment horizontal="center"/>
    </xf>
    <xf numFmtId="2" fontId="23" fillId="0" borderId="0" xfId="0" applyNumberFormat="1" applyFont="1" applyFill="1" applyBorder="1" applyAlignment="1">
      <alignment horizontal="center"/>
    </xf>
    <xf numFmtId="0" fontId="23" fillId="0" borderId="0" xfId="0" applyFont="1" applyFill="1"/>
    <xf numFmtId="0" fontId="22" fillId="0" borderId="0" xfId="0" applyFont="1" applyBorder="1"/>
    <xf numFmtId="164" fontId="22" fillId="0" borderId="0" xfId="0" applyNumberFormat="1" applyFont="1" applyBorder="1" applyAlignment="1">
      <alignment horizontal="center"/>
    </xf>
    <xf numFmtId="2" fontId="22" fillId="0" borderId="0" xfId="0" applyNumberFormat="1" applyFont="1" applyBorder="1" applyAlignment="1">
      <alignment horizontal="center"/>
    </xf>
    <xf numFmtId="164" fontId="22" fillId="0" borderId="0" xfId="0" applyNumberFormat="1" applyFont="1" applyFill="1" applyBorder="1" applyAlignment="1">
      <alignment horizontal="center"/>
    </xf>
    <xf numFmtId="0" fontId="23" fillId="0" borderId="0" xfId="0" applyFont="1" applyBorder="1" applyAlignment="1"/>
    <xf numFmtId="0" fontId="30" fillId="0" borderId="0" xfId="0" applyFont="1"/>
    <xf numFmtId="0" fontId="23" fillId="0" borderId="0" xfId="0" applyFont="1" applyFill="1" applyBorder="1"/>
    <xf numFmtId="164" fontId="23" fillId="0" borderId="0" xfId="0" applyNumberFormat="1" applyFont="1" applyFill="1" applyBorder="1" applyAlignment="1">
      <alignment horizontal="center"/>
    </xf>
    <xf numFmtId="2" fontId="23" fillId="0" borderId="0" xfId="0" applyNumberFormat="1" applyFont="1" applyAlignment="1">
      <alignment horizontal="center"/>
    </xf>
    <xf numFmtId="0" fontId="23" fillId="0" borderId="0" xfId="0" applyFont="1" applyFill="1" applyBorder="1" applyAlignment="1">
      <alignment horizontal="center"/>
    </xf>
    <xf numFmtId="0" fontId="23" fillId="0" borderId="2" xfId="0" applyFont="1" applyFill="1" applyBorder="1"/>
    <xf numFmtId="2" fontId="23" fillId="0" borderId="2" xfId="0" applyNumberFormat="1" applyFont="1" applyFill="1" applyBorder="1" applyAlignment="1">
      <alignment horizontal="center"/>
    </xf>
    <xf numFmtId="164" fontId="23" fillId="0" borderId="2" xfId="0" applyNumberFormat="1" applyFont="1" applyFill="1" applyBorder="1" applyAlignment="1">
      <alignment horizontal="center"/>
    </xf>
    <xf numFmtId="2" fontId="23" fillId="0" borderId="2" xfId="0" applyNumberFormat="1" applyFont="1" applyBorder="1" applyAlignment="1">
      <alignment horizontal="center"/>
    </xf>
    <xf numFmtId="0" fontId="23" fillId="0" borderId="2" xfId="0" applyFont="1" applyFill="1" applyBorder="1" applyAlignment="1">
      <alignment horizontal="center"/>
    </xf>
    <xf numFmtId="0" fontId="29" fillId="0" borderId="0" xfId="0" applyFont="1" applyAlignment="1"/>
    <xf numFmtId="0" fontId="23" fillId="0" borderId="0" xfId="0" applyFont="1" applyAlignment="1"/>
    <xf numFmtId="0" fontId="24" fillId="0" borderId="0" xfId="0" applyFont="1" applyAlignment="1">
      <alignment wrapText="1"/>
    </xf>
    <xf numFmtId="0" fontId="28" fillId="0" borderId="0" xfId="0" applyFont="1" applyAlignment="1"/>
    <xf numFmtId="0" fontId="22" fillId="0" borderId="0" xfId="0" applyFont="1"/>
    <xf numFmtId="0" fontId="23" fillId="0" borderId="4" xfId="0" applyFont="1" applyBorder="1" applyAlignment="1">
      <alignment vertical="center"/>
    </xf>
    <xf numFmtId="0" fontId="23" fillId="0" borderId="4" xfId="0" applyFont="1" applyBorder="1" applyAlignment="1">
      <alignment horizontal="center" vertical="center" wrapText="1"/>
    </xf>
    <xf numFmtId="0" fontId="23" fillId="0" borderId="5" xfId="0" applyFont="1" applyBorder="1" applyAlignment="1">
      <alignment vertical="top"/>
    </xf>
    <xf numFmtId="2" fontId="23" fillId="0" borderId="5" xfId="0" applyNumberFormat="1" applyFont="1" applyBorder="1" applyAlignment="1">
      <alignment horizontal="center" vertical="top"/>
    </xf>
    <xf numFmtId="164" fontId="23" fillId="0" borderId="5" xfId="0" applyNumberFormat="1" applyFont="1" applyBorder="1" applyAlignment="1">
      <alignment horizontal="center" vertical="top"/>
    </xf>
    <xf numFmtId="2" fontId="23" fillId="0" borderId="5" xfId="0" applyNumberFormat="1" applyFont="1" applyFill="1" applyBorder="1" applyAlignment="1">
      <alignment horizontal="center" vertical="top"/>
    </xf>
    <xf numFmtId="49" fontId="23" fillId="2" borderId="4" xfId="0" applyNumberFormat="1" applyFont="1" applyFill="1" applyBorder="1" applyAlignment="1">
      <alignment horizontal="right" vertical="center" wrapText="1"/>
    </xf>
    <xf numFmtId="0" fontId="24" fillId="2" borderId="0" xfId="0" applyFont="1" applyFill="1" applyBorder="1" applyAlignment="1">
      <alignment horizontal="left"/>
    </xf>
    <xf numFmtId="0" fontId="6" fillId="0" borderId="0" xfId="0" applyFont="1" applyFill="1" applyAlignment="1">
      <alignment horizontal="left"/>
    </xf>
    <xf numFmtId="0" fontId="24" fillId="0" borderId="0" xfId="0" applyFont="1" applyFill="1"/>
    <xf numFmtId="0" fontId="24" fillId="0" borderId="0" xfId="0" applyFont="1" applyFill="1" applyAlignment="1">
      <alignment horizontal="left"/>
    </xf>
    <xf numFmtId="0" fontId="22" fillId="0" borderId="0" xfId="0" applyFont="1" applyFill="1"/>
    <xf numFmtId="0" fontId="23" fillId="0" borderId="0" xfId="0" applyFont="1" applyFill="1" applyAlignment="1"/>
    <xf numFmtId="3" fontId="23" fillId="0" borderId="0" xfId="0" applyNumberFormat="1" applyFont="1" applyFill="1" applyBorder="1"/>
    <xf numFmtId="3" fontId="23" fillId="0" borderId="0" xfId="0" applyNumberFormat="1" applyFont="1" applyFill="1"/>
    <xf numFmtId="0" fontId="23" fillId="0" borderId="0" xfId="0" applyFont="1" applyFill="1" applyBorder="1" applyAlignment="1"/>
    <xf numFmtId="0" fontId="22" fillId="0" borderId="0" xfId="0" applyFont="1" applyFill="1" applyAlignment="1"/>
    <xf numFmtId="0" fontId="22" fillId="0" borderId="0" xfId="0" applyFont="1" applyFill="1" applyBorder="1" applyAlignment="1"/>
    <xf numFmtId="0" fontId="29" fillId="0" borderId="0" xfId="0" applyFont="1" applyFill="1" applyAlignment="1"/>
    <xf numFmtId="2" fontId="23" fillId="0" borderId="0" xfId="0" applyNumberFormat="1" applyFont="1" applyFill="1"/>
    <xf numFmtId="0" fontId="26" fillId="0" borderId="0" xfId="0" applyFont="1" applyFill="1" applyAlignment="1">
      <alignment horizontal="left"/>
    </xf>
    <xf numFmtId="0" fontId="25" fillId="0" borderId="0" xfId="0" applyFont="1" applyFill="1" applyBorder="1" applyAlignment="1">
      <alignment horizontal="left"/>
    </xf>
    <xf numFmtId="0" fontId="25" fillId="2" borderId="2" xfId="0" applyFont="1" applyFill="1" applyBorder="1"/>
    <xf numFmtId="0" fontId="25" fillId="2" borderId="0" xfId="0" applyFont="1" applyFill="1" applyBorder="1"/>
    <xf numFmtId="0" fontId="25" fillId="0" borderId="0" xfId="0" applyFont="1" applyFill="1"/>
    <xf numFmtId="0" fontId="25" fillId="2" borderId="0" xfId="0" applyFont="1" applyFill="1" applyBorder="1" applyAlignment="1">
      <alignment horizontal="left"/>
    </xf>
    <xf numFmtId="0" fontId="25" fillId="2" borderId="6" xfId="0" applyFont="1" applyFill="1" applyBorder="1" applyAlignment="1">
      <alignment horizontal="left"/>
    </xf>
    <xf numFmtId="0" fontId="25" fillId="0" borderId="0" xfId="0" applyFont="1" applyFill="1" applyAlignment="1">
      <alignment horizontal="left"/>
    </xf>
    <xf numFmtId="0" fontId="26" fillId="0" borderId="0" xfId="0" applyFont="1" applyFill="1"/>
    <xf numFmtId="0" fontId="25" fillId="0" borderId="0" xfId="0" applyFont="1" applyFill="1" applyAlignment="1"/>
    <xf numFmtId="3" fontId="25" fillId="0" borderId="0" xfId="0" applyNumberFormat="1" applyFont="1" applyFill="1" applyBorder="1" applyAlignment="1">
      <alignment horizontal="right"/>
    </xf>
    <xf numFmtId="3" fontId="25" fillId="0" borderId="0" xfId="0" applyNumberFormat="1" applyFont="1" applyFill="1" applyAlignment="1">
      <alignment horizontal="right"/>
    </xf>
    <xf numFmtId="0" fontId="25" fillId="0" borderId="5" xfId="0" applyFont="1" applyBorder="1" applyAlignment="1">
      <alignment vertical="top"/>
    </xf>
    <xf numFmtId="2" fontId="25" fillId="0" borderId="5" xfId="0" applyNumberFormat="1" applyFont="1" applyBorder="1" applyAlignment="1">
      <alignment vertical="top"/>
    </xf>
    <xf numFmtId="164" fontId="25" fillId="0" borderId="5" xfId="0" applyNumberFormat="1" applyFont="1" applyBorder="1" applyAlignment="1">
      <alignment vertical="top"/>
    </xf>
    <xf numFmtId="164" fontId="25" fillId="0" borderId="5" xfId="0" applyNumberFormat="1" applyFont="1" applyBorder="1" applyAlignment="1">
      <alignment horizontal="right" vertical="top"/>
    </xf>
    <xf numFmtId="0" fontId="25" fillId="0" borderId="0" xfId="0" applyFont="1" applyFill="1" applyBorder="1" applyAlignment="1"/>
    <xf numFmtId="3" fontId="25" fillId="0" borderId="0" xfId="0" applyNumberFormat="1" applyFont="1" applyFill="1" applyBorder="1"/>
    <xf numFmtId="3" fontId="25" fillId="0" borderId="0" xfId="0" applyNumberFormat="1" applyFont="1" applyFill="1"/>
    <xf numFmtId="0" fontId="25" fillId="0" borderId="0" xfId="0" applyFont="1" applyFill="1" applyBorder="1"/>
    <xf numFmtId="2" fontId="25" fillId="0" borderId="5" xfId="0" applyNumberFormat="1" applyFont="1" applyBorder="1" applyAlignment="1">
      <alignment horizontal="right" vertical="top"/>
    </xf>
    <xf numFmtId="0" fontId="26" fillId="0" borderId="0" xfId="0" applyFont="1" applyFill="1" applyAlignment="1"/>
    <xf numFmtId="0" fontId="26" fillId="0" borderId="5" xfId="0" applyFont="1" applyBorder="1" applyAlignment="1">
      <alignment vertical="top"/>
    </xf>
    <xf numFmtId="0" fontId="26" fillId="0" borderId="0" xfId="0" applyFont="1" applyFill="1" applyBorder="1" applyAlignment="1"/>
    <xf numFmtId="167" fontId="25" fillId="0" borderId="0" xfId="0" applyNumberFormat="1" applyFont="1" applyFill="1"/>
    <xf numFmtId="167" fontId="25" fillId="0" borderId="0" xfId="0" applyNumberFormat="1" applyFont="1" applyFill="1" applyBorder="1"/>
    <xf numFmtId="0" fontId="25" fillId="0" borderId="2" xfId="0" applyFont="1" applyFill="1" applyBorder="1"/>
    <xf numFmtId="0" fontId="28" fillId="0" borderId="0" xfId="0" applyFont="1" applyFill="1" applyAlignment="1"/>
    <xf numFmtId="0" fontId="35" fillId="2" borderId="0" xfId="0" applyFont="1" applyFill="1" applyBorder="1" applyAlignment="1">
      <alignment horizontal="left"/>
    </xf>
    <xf numFmtId="3" fontId="23" fillId="0" borderId="0" xfId="0" applyNumberFormat="1" applyFont="1" applyFill="1" applyAlignment="1"/>
    <xf numFmtId="49" fontId="24" fillId="2" borderId="4" xfId="0" applyNumberFormat="1" applyFont="1" applyFill="1" applyBorder="1" applyAlignment="1">
      <alignment horizontal="center"/>
    </xf>
    <xf numFmtId="49" fontId="24" fillId="2" borderId="4" xfId="0" applyNumberFormat="1" applyFont="1" applyFill="1" applyBorder="1" applyAlignment="1">
      <alignment horizontal="right" vertical="center" wrapText="1"/>
    </xf>
    <xf numFmtId="0" fontId="24" fillId="0" borderId="0" xfId="0" applyFont="1" applyFill="1" applyBorder="1"/>
    <xf numFmtId="3" fontId="24" fillId="0" borderId="0" xfId="0" applyNumberFormat="1" applyFont="1" applyFill="1"/>
    <xf numFmtId="3" fontId="24" fillId="0" borderId="0" xfId="0" applyNumberFormat="1" applyFont="1" applyFill="1" applyAlignment="1"/>
    <xf numFmtId="0" fontId="37" fillId="0" borderId="5" xfId="0" applyFont="1" applyFill="1" applyBorder="1" applyAlignment="1">
      <alignment vertical="center"/>
    </xf>
    <xf numFmtId="0" fontId="37" fillId="0" borderId="5" xfId="0" applyFont="1" applyFill="1" applyBorder="1" applyAlignment="1"/>
    <xf numFmtId="164" fontId="24" fillId="0" borderId="0" xfId="0" applyNumberFormat="1" applyFont="1" applyFill="1"/>
    <xf numFmtId="0" fontId="40" fillId="0" borderId="2" xfId="0" applyFont="1" applyFill="1" applyBorder="1"/>
    <xf numFmtId="164" fontId="40" fillId="0" borderId="2" xfId="0" applyNumberFormat="1" applyFont="1" applyFill="1" applyBorder="1"/>
    <xf numFmtId="0" fontId="22" fillId="0" borderId="0" xfId="0" applyFont="1" applyFill="1" applyBorder="1" applyAlignment="1">
      <alignment horizontal="left"/>
    </xf>
    <xf numFmtId="3" fontId="22" fillId="0" borderId="0" xfId="0" applyNumberFormat="1" applyFont="1" applyFill="1" applyBorder="1"/>
    <xf numFmtId="0" fontId="22" fillId="0" borderId="2" xfId="0" applyFont="1" applyFill="1" applyBorder="1" applyAlignment="1">
      <alignment horizontal="left"/>
    </xf>
    <xf numFmtId="3" fontId="22" fillId="0" borderId="2" xfId="0" applyNumberFormat="1" applyFont="1" applyFill="1" applyBorder="1"/>
    <xf numFmtId="0" fontId="37" fillId="0" borderId="0" xfId="0" applyFont="1" applyFill="1"/>
    <xf numFmtId="3" fontId="24" fillId="0" borderId="0" xfId="0" applyNumberFormat="1" applyFont="1" applyFill="1" applyBorder="1"/>
    <xf numFmtId="3" fontId="24" fillId="0" borderId="0" xfId="0" applyNumberFormat="1" applyFont="1" applyFill="1" applyBorder="1" applyAlignment="1">
      <alignment horizontal="center"/>
    </xf>
    <xf numFmtId="3" fontId="24" fillId="0" borderId="0" xfId="0" applyNumberFormat="1" applyFont="1" applyFill="1" applyAlignment="1">
      <alignment horizontal="center"/>
    </xf>
    <xf numFmtId="3" fontId="24" fillId="0" borderId="0" xfId="0" applyNumberFormat="1" applyFont="1" applyFill="1" applyBorder="1" applyAlignment="1">
      <alignment horizontal="right"/>
    </xf>
    <xf numFmtId="0" fontId="37" fillId="0" borderId="0" xfId="0" applyFont="1" applyFill="1" applyBorder="1" applyAlignment="1"/>
    <xf numFmtId="0" fontId="37" fillId="0" borderId="2" xfId="0" applyFont="1" applyFill="1" applyBorder="1" applyAlignment="1">
      <alignment horizontal="left"/>
    </xf>
    <xf numFmtId="3" fontId="37" fillId="0" borderId="2" xfId="0" applyNumberFormat="1" applyFont="1" applyFill="1" applyBorder="1"/>
    <xf numFmtId="3" fontId="25" fillId="0" borderId="0" xfId="0" applyNumberFormat="1" applyFont="1" applyFill="1" applyBorder="1" applyAlignment="1">
      <alignment horizontal="center"/>
    </xf>
    <xf numFmtId="0" fontId="25" fillId="0" borderId="0" xfId="0" applyFont="1" applyFill="1" applyBorder="1" applyAlignment="1">
      <alignment wrapText="1"/>
    </xf>
    <xf numFmtId="0" fontId="24" fillId="0" borderId="0" xfId="0" applyFont="1" applyFill="1" applyBorder="1" applyAlignment="1">
      <alignment wrapText="1"/>
    </xf>
    <xf numFmtId="0" fontId="23" fillId="0" borderId="0" xfId="0" applyFont="1" applyFill="1" applyAlignment="1">
      <alignment wrapText="1"/>
    </xf>
    <xf numFmtId="4" fontId="23" fillId="0" borderId="0" xfId="0" applyNumberFormat="1" applyFont="1" applyFill="1" applyBorder="1"/>
    <xf numFmtId="4" fontId="23" fillId="0" borderId="0" xfId="0" applyNumberFormat="1" applyFont="1" applyFill="1"/>
    <xf numFmtId="4" fontId="23" fillId="0" borderId="2" xfId="0" applyNumberFormat="1" applyFont="1" applyFill="1" applyBorder="1"/>
    <xf numFmtId="0" fontId="41" fillId="0" borderId="0" xfId="0" applyFont="1" applyFill="1" applyBorder="1" applyAlignment="1">
      <alignment horizontal="left"/>
    </xf>
    <xf numFmtId="3" fontId="41" fillId="0" borderId="0" xfId="0" applyNumberFormat="1" applyFont="1" applyFill="1" applyBorder="1"/>
    <xf numFmtId="0" fontId="42" fillId="0" borderId="0" xfId="0" applyFont="1" applyFill="1" applyBorder="1" applyAlignment="1">
      <alignment wrapText="1"/>
    </xf>
    <xf numFmtId="3" fontId="42" fillId="0" borderId="0" xfId="0" applyNumberFormat="1" applyFont="1" applyFill="1" applyBorder="1"/>
    <xf numFmtId="164" fontId="42" fillId="0" borderId="0" xfId="0" applyNumberFormat="1" applyFont="1" applyFill="1" applyBorder="1"/>
    <xf numFmtId="0" fontId="23" fillId="0" borderId="0" xfId="0" applyFont="1" applyBorder="1" applyAlignment="1">
      <alignment wrapText="1"/>
    </xf>
    <xf numFmtId="0" fontId="24" fillId="0" borderId="0" xfId="0" applyFont="1" applyFill="1" applyAlignment="1"/>
    <xf numFmtId="0" fontId="24" fillId="0" borderId="0" xfId="0" applyFont="1" applyFill="1" applyAlignment="1">
      <alignment horizontal="right" vertical="center"/>
    </xf>
    <xf numFmtId="0" fontId="6" fillId="0" borderId="0" xfId="0" applyFont="1" applyFill="1" applyAlignment="1">
      <alignment horizontal="right" vertical="center"/>
    </xf>
    <xf numFmtId="49" fontId="24" fillId="2" borderId="0" xfId="0" applyNumberFormat="1" applyFont="1" applyFill="1" applyBorder="1" applyAlignment="1">
      <alignment horizontal="right" vertical="center" wrapText="1"/>
    </xf>
    <xf numFmtId="0" fontId="24" fillId="0" borderId="0" xfId="0" applyFont="1" applyFill="1" applyBorder="1" applyAlignment="1">
      <alignment horizontal="right" vertical="center"/>
    </xf>
    <xf numFmtId="0" fontId="23" fillId="0" borderId="0" xfId="0" applyFont="1" applyFill="1" applyBorder="1" applyAlignment="1">
      <alignment wrapText="1"/>
    </xf>
    <xf numFmtId="49" fontId="25" fillId="2" borderId="4" xfId="0" applyNumberFormat="1" applyFont="1" applyFill="1" applyBorder="1" applyAlignment="1">
      <alignment horizontal="right" vertical="center"/>
    </xf>
    <xf numFmtId="0" fontId="26" fillId="0" borderId="0" xfId="0" applyFont="1" applyBorder="1" applyAlignment="1">
      <alignment horizontal="left"/>
    </xf>
    <xf numFmtId="0" fontId="26" fillId="0" borderId="0" xfId="0" applyFont="1" applyFill="1" applyBorder="1" applyAlignment="1">
      <alignment horizontal="center"/>
    </xf>
    <xf numFmtId="0" fontId="45" fillId="0" borderId="0" xfId="0" applyFont="1" applyFill="1" applyBorder="1"/>
    <xf numFmtId="3" fontId="46" fillId="0" borderId="0" xfId="0" applyNumberFormat="1" applyFont="1" applyFill="1" applyBorder="1" applyAlignment="1">
      <alignment vertical="center"/>
    </xf>
    <xf numFmtId="0" fontId="46" fillId="0" borderId="2" xfId="0" applyFont="1" applyBorder="1" applyAlignment="1">
      <alignment vertical="center"/>
    </xf>
    <xf numFmtId="3" fontId="46" fillId="0" borderId="2" xfId="0" applyNumberFormat="1" applyFont="1" applyFill="1" applyBorder="1" applyAlignment="1">
      <alignment vertical="center"/>
    </xf>
    <xf numFmtId="0" fontId="36" fillId="0" borderId="0" xfId="0" applyFont="1" applyBorder="1" applyAlignment="1"/>
    <xf numFmtId="0" fontId="46" fillId="0" borderId="2" xfId="0" applyFont="1" applyBorder="1" applyAlignment="1">
      <alignment vertical="top"/>
    </xf>
    <xf numFmtId="3" fontId="46" fillId="0" borderId="2" xfId="0" applyNumberFormat="1" applyFont="1" applyFill="1" applyBorder="1" applyAlignment="1">
      <alignment vertical="top"/>
    </xf>
    <xf numFmtId="0" fontId="23" fillId="0" borderId="0" xfId="0" applyFont="1" applyFill="1" applyAlignment="1">
      <alignment horizontal="left"/>
    </xf>
    <xf numFmtId="1" fontId="23" fillId="0" borderId="0" xfId="0" applyNumberFormat="1" applyFont="1" applyFill="1"/>
    <xf numFmtId="3" fontId="22" fillId="0" borderId="0" xfId="0" applyNumberFormat="1" applyFont="1" applyFill="1"/>
    <xf numFmtId="3" fontId="23" fillId="0" borderId="0" xfId="0" applyNumberFormat="1" applyFont="1" applyFill="1" applyAlignment="1">
      <alignment horizontal="left"/>
    </xf>
    <xf numFmtId="0" fontId="23" fillId="0" borderId="2" xfId="0" applyFont="1" applyFill="1" applyBorder="1" applyAlignment="1">
      <alignment horizontal="left"/>
    </xf>
    <xf numFmtId="49" fontId="23" fillId="2" borderId="4" xfId="0" applyNumberFormat="1" applyFont="1" applyFill="1" applyBorder="1" applyAlignment="1">
      <alignment horizontal="left" vertical="center"/>
    </xf>
    <xf numFmtId="0" fontId="12" fillId="0" borderId="0" xfId="7" applyFont="1" applyFill="1"/>
    <xf numFmtId="0" fontId="4" fillId="0" borderId="0" xfId="7" applyFill="1"/>
    <xf numFmtId="0" fontId="4" fillId="0" borderId="0" xfId="7" applyFont="1" applyFill="1"/>
    <xf numFmtId="0" fontId="6" fillId="0" borderId="0" xfId="7" applyFont="1" applyFill="1"/>
    <xf numFmtId="0" fontId="4" fillId="0" borderId="0" xfId="7" applyFill="1" applyAlignment="1">
      <alignment horizontal="left"/>
    </xf>
    <xf numFmtId="168" fontId="4" fillId="0" borderId="0" xfId="7" applyNumberFormat="1" applyFill="1"/>
    <xf numFmtId="0" fontId="4" fillId="0" borderId="0" xfId="7" applyFill="1" applyBorder="1" applyAlignment="1">
      <alignment horizontal="center"/>
    </xf>
    <xf numFmtId="0" fontId="4" fillId="0" borderId="0" xfId="7" applyFill="1" applyBorder="1"/>
    <xf numFmtId="0" fontId="14" fillId="0" borderId="0" xfId="7" applyFont="1" applyFill="1"/>
    <xf numFmtId="0" fontId="14" fillId="0" borderId="0" xfId="7" applyFont="1" applyFill="1" applyBorder="1"/>
    <xf numFmtId="0" fontId="13" fillId="0" borderId="0" xfId="7" applyFont="1" applyFill="1" applyBorder="1"/>
    <xf numFmtId="0" fontId="23" fillId="0" borderId="0" xfId="7" applyFont="1" applyFill="1"/>
    <xf numFmtId="0" fontId="23" fillId="0" borderId="0" xfId="7" applyFont="1" applyFill="1" applyBorder="1"/>
    <xf numFmtId="0" fontId="24" fillId="0" borderId="0" xfId="7" applyFont="1" applyFill="1"/>
    <xf numFmtId="0" fontId="4" fillId="0" borderId="0" xfId="7" applyFill="1" applyAlignment="1">
      <alignment vertical="top"/>
    </xf>
    <xf numFmtId="4" fontId="24" fillId="0" borderId="0" xfId="7" applyNumberFormat="1" applyFont="1" applyFill="1"/>
    <xf numFmtId="0" fontId="24" fillId="0" borderId="0" xfId="7" applyFont="1" applyFill="1" applyBorder="1"/>
    <xf numFmtId="4" fontId="24" fillId="0" borderId="0" xfId="7" applyNumberFormat="1" applyFont="1" applyFill="1" applyBorder="1"/>
    <xf numFmtId="0" fontId="24" fillId="0" borderId="2" xfId="7" applyFont="1" applyFill="1" applyBorder="1" applyAlignment="1">
      <alignment vertical="top"/>
    </xf>
    <xf numFmtId="2" fontId="24" fillId="0" borderId="2" xfId="7" applyNumberFormat="1" applyFont="1" applyFill="1" applyBorder="1" applyAlignment="1">
      <alignment vertical="top"/>
    </xf>
    <xf numFmtId="0" fontId="37" fillId="0" borderId="0" xfId="7" applyFont="1" applyFill="1" applyBorder="1" applyAlignment="1"/>
    <xf numFmtId="164" fontId="24" fillId="0" borderId="2" xfId="7" applyNumberFormat="1" applyFont="1" applyFill="1" applyBorder="1" applyAlignment="1">
      <alignment vertical="top"/>
    </xf>
    <xf numFmtId="0" fontId="22" fillId="0" borderId="0" xfId="7" applyFont="1" applyFill="1" applyAlignment="1">
      <alignment horizontal="left"/>
    </xf>
    <xf numFmtId="0" fontId="23" fillId="0" borderId="0" xfId="7" applyFont="1" applyFill="1" applyAlignment="1">
      <alignment horizontal="left"/>
    </xf>
    <xf numFmtId="168" fontId="23" fillId="0" borderId="0" xfId="7" applyNumberFormat="1" applyFont="1" applyFill="1"/>
    <xf numFmtId="0" fontId="23" fillId="0" borderId="0" xfId="7" applyFont="1" applyFill="1" applyBorder="1" applyAlignment="1">
      <alignment horizontal="center"/>
    </xf>
    <xf numFmtId="0" fontId="23" fillId="0" borderId="0" xfId="7" applyFont="1" applyFill="1" applyBorder="1" applyAlignment="1">
      <alignment horizontal="center" wrapText="1"/>
    </xf>
    <xf numFmtId="0" fontId="23" fillId="0" borderId="0" xfId="7" applyFont="1" applyFill="1" applyBorder="1" applyAlignment="1">
      <alignment horizontal="left" wrapText="1"/>
    </xf>
    <xf numFmtId="168" fontId="23" fillId="0" borderId="0" xfId="7" applyNumberFormat="1" applyFont="1" applyFill="1" applyBorder="1"/>
    <xf numFmtId="0" fontId="22" fillId="0" borderId="0" xfId="7" applyFont="1" applyFill="1" applyBorder="1" applyAlignment="1">
      <alignment horizontal="left" wrapText="1"/>
    </xf>
    <xf numFmtId="168" fontId="23" fillId="0" borderId="0" xfId="7" applyNumberFormat="1" applyFont="1" applyFill="1" applyBorder="1" applyAlignment="1">
      <alignment horizontal="right" wrapText="1"/>
    </xf>
    <xf numFmtId="0" fontId="25" fillId="0" borderId="0" xfId="7" applyFont="1" applyFill="1" applyBorder="1" applyAlignment="1">
      <alignment horizontal="left" wrapText="1"/>
    </xf>
    <xf numFmtId="0" fontId="44" fillId="0" borderId="2" xfId="7" applyFont="1" applyFill="1" applyBorder="1" applyAlignment="1">
      <alignment horizontal="left" vertical="center" wrapText="1"/>
    </xf>
    <xf numFmtId="168" fontId="47" fillId="0" borderId="2" xfId="7" applyNumberFormat="1" applyFont="1" applyFill="1" applyBorder="1" applyAlignment="1">
      <alignment vertical="center"/>
    </xf>
    <xf numFmtId="0" fontId="23" fillId="0" borderId="3" xfId="7" applyFont="1" applyFill="1" applyBorder="1" applyAlignment="1">
      <alignment horizontal="right"/>
    </xf>
    <xf numFmtId="49" fontId="23" fillId="0" borderId="3" xfId="7" applyNumberFormat="1" applyFont="1" applyFill="1" applyBorder="1" applyAlignment="1">
      <alignment horizontal="right"/>
    </xf>
    <xf numFmtId="0" fontId="23" fillId="0" borderId="0" xfId="7" applyFont="1" applyFill="1" applyBorder="1" applyAlignment="1">
      <alignment horizontal="right"/>
    </xf>
    <xf numFmtId="0" fontId="4" fillId="0" borderId="0" xfId="7" applyFill="1" applyBorder="1" applyAlignment="1">
      <alignment horizontal="right"/>
    </xf>
    <xf numFmtId="0" fontId="23" fillId="0" borderId="0" xfId="7" applyFont="1" applyFill="1" applyBorder="1" applyAlignment="1">
      <alignment horizontal="center" vertical="top"/>
    </xf>
    <xf numFmtId="0" fontId="4" fillId="0" borderId="0" xfId="7" applyFill="1" applyBorder="1" applyAlignment="1">
      <alignment horizontal="center" vertical="top"/>
    </xf>
    <xf numFmtId="0" fontId="23" fillId="0" borderId="0" xfId="7" applyFont="1" applyFill="1" applyBorder="1" applyAlignment="1">
      <alignment horizontal="right" vertical="top"/>
    </xf>
    <xf numFmtId="0" fontId="4" fillId="0" borderId="0" xfId="7" applyFill="1" applyBorder="1" applyAlignment="1">
      <alignment horizontal="right" vertical="top"/>
    </xf>
    <xf numFmtId="0" fontId="23" fillId="0" borderId="7" xfId="7" applyFont="1" applyFill="1" applyBorder="1" applyAlignment="1">
      <alignment horizontal="right" vertical="top" wrapText="1"/>
    </xf>
    <xf numFmtId="168" fontId="23" fillId="0" borderId="7" xfId="7" applyNumberFormat="1" applyFont="1" applyFill="1" applyBorder="1" applyAlignment="1">
      <alignment horizontal="right" vertical="top"/>
    </xf>
    <xf numFmtId="0" fontId="23" fillId="0" borderId="7" xfId="7" applyFont="1" applyFill="1" applyBorder="1" applyAlignment="1">
      <alignment horizontal="right" vertical="top"/>
    </xf>
    <xf numFmtId="0" fontId="23" fillId="0" borderId="2" xfId="7" applyFont="1" applyFill="1" applyBorder="1" applyAlignment="1">
      <alignment horizontal="right"/>
    </xf>
    <xf numFmtId="49" fontId="23" fillId="0" borderId="2" xfId="7" applyNumberFormat="1" applyFont="1" applyFill="1" applyBorder="1" applyAlignment="1">
      <alignment horizontal="right"/>
    </xf>
    <xf numFmtId="0" fontId="23" fillId="0" borderId="0" xfId="7" applyFont="1" applyFill="1" applyBorder="1" applyAlignment="1">
      <alignment horizontal="right" wrapText="1"/>
    </xf>
    <xf numFmtId="0" fontId="23" fillId="0" borderId="0" xfId="7" applyFont="1" applyFill="1" applyBorder="1" applyAlignment="1">
      <alignment wrapText="1"/>
    </xf>
    <xf numFmtId="0" fontId="47" fillId="0" borderId="0" xfId="7" applyFont="1" applyFill="1" applyAlignment="1">
      <alignment vertical="center"/>
    </xf>
    <xf numFmtId="0" fontId="48" fillId="0" borderId="0" xfId="7" applyFont="1" applyFill="1" applyAlignment="1">
      <alignment vertical="center"/>
    </xf>
    <xf numFmtId="0" fontId="25" fillId="2" borderId="4" xfId="0" applyFont="1" applyFill="1" applyBorder="1" applyAlignment="1">
      <alignment horizontal="right" vertical="center" wrapText="1"/>
    </xf>
    <xf numFmtId="0" fontId="44" fillId="0" borderId="0" xfId="7" applyFont="1" applyFill="1"/>
    <xf numFmtId="0" fontId="49" fillId="0" borderId="0" xfId="7" applyFont="1" applyFill="1"/>
    <xf numFmtId="0" fontId="47" fillId="0" borderId="0" xfId="7" applyFont="1" applyFill="1"/>
    <xf numFmtId="0" fontId="48" fillId="0" borderId="0" xfId="7" applyFont="1" applyFill="1"/>
    <xf numFmtId="0" fontId="24" fillId="2" borderId="4" xfId="0" applyFont="1" applyFill="1" applyBorder="1" applyAlignment="1">
      <alignment horizontal="left" vertical="center"/>
    </xf>
    <xf numFmtId="0" fontId="24" fillId="2" borderId="4" xfId="0" applyFont="1" applyFill="1" applyBorder="1" applyAlignment="1">
      <alignment horizontal="right" vertical="center"/>
    </xf>
    <xf numFmtId="0" fontId="24" fillId="0" borderId="0" xfId="7" applyFont="1" applyFill="1" applyBorder="1" applyAlignment="1">
      <alignment horizontal="left"/>
    </xf>
    <xf numFmtId="0" fontId="37" fillId="0" borderId="0" xfId="7" applyFont="1" applyFill="1" applyBorder="1" applyAlignment="1">
      <alignment horizontal="center"/>
    </xf>
    <xf numFmtId="0" fontId="25" fillId="0" borderId="0" xfId="7" applyFont="1" applyFill="1" applyBorder="1" applyAlignment="1">
      <alignment horizontal="left"/>
    </xf>
    <xf numFmtId="0" fontId="26" fillId="0" borderId="0" xfId="7" applyFont="1" applyFill="1" applyBorder="1" applyAlignment="1">
      <alignment horizontal="center"/>
    </xf>
    <xf numFmtId="0" fontId="25" fillId="0" borderId="0" xfId="7" applyFont="1" applyFill="1"/>
    <xf numFmtId="0" fontId="26" fillId="0" borderId="0" xfId="7" applyFont="1" applyFill="1" applyAlignment="1">
      <alignment horizontal="left"/>
    </xf>
    <xf numFmtId="0" fontId="25" fillId="0" borderId="0" xfId="7" applyFont="1" applyFill="1" applyAlignment="1">
      <alignment horizontal="left"/>
    </xf>
    <xf numFmtId="0" fontId="25" fillId="0" borderId="0" xfId="7" applyFont="1" applyFill="1" applyAlignment="1">
      <alignment horizontal="left" vertical="center" wrapText="1"/>
    </xf>
    <xf numFmtId="3" fontId="25" fillId="0" borderId="0" xfId="7" applyNumberFormat="1" applyFont="1" applyFill="1"/>
    <xf numFmtId="0" fontId="25" fillId="0" borderId="0" xfId="7" applyFont="1" applyFill="1" applyAlignment="1">
      <alignment horizontal="left" wrapText="1"/>
    </xf>
    <xf numFmtId="0" fontId="46" fillId="0" borderId="0" xfId="7" applyFont="1" applyFill="1" applyBorder="1" applyAlignment="1">
      <alignment horizontal="left" vertical="center" wrapText="1"/>
    </xf>
    <xf numFmtId="3" fontId="46" fillId="0" borderId="0" xfId="7" applyNumberFormat="1" applyFont="1" applyFill="1" applyBorder="1"/>
    <xf numFmtId="3" fontId="25" fillId="0" borderId="0" xfId="7" applyNumberFormat="1" applyFont="1" applyFill="1" applyBorder="1"/>
    <xf numFmtId="0" fontId="25" fillId="0" borderId="0" xfId="7" applyFont="1" applyFill="1" applyBorder="1"/>
    <xf numFmtId="0" fontId="26" fillId="0" borderId="0" xfId="7" applyFont="1" applyFill="1"/>
    <xf numFmtId="3" fontId="27" fillId="0" borderId="0" xfId="7" applyNumberFormat="1" applyFont="1" applyFill="1" applyAlignment="1">
      <alignment horizontal="center"/>
    </xf>
    <xf numFmtId="0" fontId="25" fillId="0" borderId="0" xfId="7" applyFont="1" applyFill="1" applyBorder="1" applyAlignment="1">
      <alignment horizontal="left" vertical="center" wrapText="1"/>
    </xf>
    <xf numFmtId="3" fontId="27" fillId="0" borderId="0" xfId="7" applyNumberFormat="1" applyFont="1" applyFill="1" applyBorder="1" applyAlignment="1">
      <alignment horizontal="center"/>
    </xf>
    <xf numFmtId="0" fontId="25" fillId="0" borderId="2" xfId="7" applyFont="1" applyFill="1" applyBorder="1" applyAlignment="1">
      <alignment horizontal="left"/>
    </xf>
    <xf numFmtId="0" fontId="25" fillId="0" borderId="2" xfId="7" applyFont="1" applyFill="1" applyBorder="1"/>
    <xf numFmtId="0" fontId="25" fillId="2" borderId="0" xfId="0" applyFont="1" applyFill="1" applyBorder="1" applyAlignment="1">
      <alignment horizontal="right" vertical="center" wrapText="1"/>
    </xf>
    <xf numFmtId="0" fontId="22" fillId="0" borderId="0" xfId="1" applyFont="1" applyAlignment="1"/>
    <xf numFmtId="0" fontId="23" fillId="0" borderId="0" xfId="1" applyFont="1" applyAlignment="1"/>
    <xf numFmtId="0" fontId="22" fillId="0" borderId="0" xfId="1" applyFont="1" applyBorder="1" applyAlignment="1">
      <alignment vertical="center"/>
    </xf>
    <xf numFmtId="0" fontId="50" fillId="0" borderId="0" xfId="0" applyFont="1" applyBorder="1" applyAlignment="1"/>
    <xf numFmtId="0" fontId="51" fillId="0" borderId="0" xfId="0" applyFont="1" applyBorder="1" applyAlignment="1"/>
    <xf numFmtId="0" fontId="52" fillId="0" borderId="0" xfId="0" applyFont="1" applyBorder="1" applyAlignment="1"/>
    <xf numFmtId="0" fontId="22" fillId="0" borderId="0" xfId="0" applyFont="1" applyFill="1" applyAlignment="1">
      <alignment horizontal="right"/>
    </xf>
    <xf numFmtId="0" fontId="44" fillId="0" borderId="2" xfId="0" applyFont="1" applyFill="1" applyBorder="1" applyAlignment="1">
      <alignment vertical="center"/>
    </xf>
    <xf numFmtId="3" fontId="44" fillId="0" borderId="2" xfId="0" applyNumberFormat="1" applyFont="1" applyFill="1" applyBorder="1" applyAlignment="1">
      <alignment vertical="center"/>
    </xf>
    <xf numFmtId="0" fontId="44" fillId="0" borderId="0" xfId="0" applyFont="1" applyFill="1" applyAlignment="1">
      <alignment vertical="center"/>
    </xf>
    <xf numFmtId="0" fontId="49" fillId="0" borderId="0" xfId="0" applyFont="1" applyFill="1" applyAlignment="1">
      <alignment vertical="center"/>
    </xf>
    <xf numFmtId="0" fontId="44" fillId="0" borderId="0" xfId="0" applyFont="1" applyFill="1" applyBorder="1" applyAlignment="1">
      <alignment vertical="center"/>
    </xf>
    <xf numFmtId="3" fontId="44" fillId="0" borderId="8" xfId="0" applyNumberFormat="1" applyFont="1" applyFill="1" applyBorder="1" applyAlignment="1">
      <alignment vertical="center"/>
    </xf>
    <xf numFmtId="0" fontId="44" fillId="0" borderId="5" xfId="0" applyFont="1" applyFill="1" applyBorder="1" applyAlignment="1">
      <alignment vertical="center"/>
    </xf>
    <xf numFmtId="3" fontId="44" fillId="0" borderId="5" xfId="0" applyNumberFormat="1" applyFont="1" applyFill="1" applyBorder="1" applyAlignment="1">
      <alignment vertical="center"/>
    </xf>
    <xf numFmtId="0" fontId="22" fillId="0" borderId="0" xfId="0" applyFont="1" applyFill="1" applyAlignment="1">
      <alignment wrapText="1"/>
    </xf>
    <xf numFmtId="0" fontId="24" fillId="0" borderId="0" xfId="0" applyFont="1" applyAlignment="1"/>
    <xf numFmtId="0" fontId="35" fillId="0" borderId="0" xfId="0" applyFont="1" applyAlignment="1"/>
    <xf numFmtId="0" fontId="56" fillId="0" borderId="0" xfId="0" applyFont="1"/>
    <xf numFmtId="0" fontId="22" fillId="0" borderId="0" xfId="6" applyFont="1" applyFill="1" applyBorder="1" applyAlignment="1">
      <alignment horizontal="center"/>
    </xf>
    <xf numFmtId="0" fontId="23" fillId="0" borderId="0" xfId="6" applyFont="1" applyFill="1" applyBorder="1" applyAlignment="1"/>
    <xf numFmtId="3" fontId="23" fillId="0" borderId="0" xfId="6" applyNumberFormat="1" applyFont="1" applyFill="1" applyBorder="1"/>
    <xf numFmtId="0" fontId="23" fillId="0" borderId="0" xfId="6" applyFont="1" applyFill="1"/>
    <xf numFmtId="0" fontId="23" fillId="0" borderId="0" xfId="6" applyFont="1" applyFill="1" applyBorder="1"/>
    <xf numFmtId="0" fontId="43" fillId="0" borderId="0" xfId="6" applyFont="1" applyFill="1" applyBorder="1"/>
    <xf numFmtId="3" fontId="43" fillId="0" borderId="0" xfId="6" applyNumberFormat="1" applyFont="1" applyFill="1" applyBorder="1"/>
    <xf numFmtId="0" fontId="22" fillId="0" borderId="0" xfId="6" applyFont="1" applyFill="1" applyBorder="1" applyAlignment="1"/>
    <xf numFmtId="0" fontId="22" fillId="0" borderId="0" xfId="6" applyFont="1" applyFill="1"/>
    <xf numFmtId="0" fontId="23" fillId="0" borderId="0" xfId="6" applyFont="1" applyFill="1" applyAlignment="1">
      <alignment horizontal="left"/>
    </xf>
    <xf numFmtId="0" fontId="54" fillId="0" borderId="0" xfId="0" applyFont="1" applyAlignment="1">
      <alignment vertical="center"/>
    </xf>
    <xf numFmtId="0" fontId="54" fillId="0" borderId="0" xfId="0" applyFont="1"/>
    <xf numFmtId="0" fontId="24" fillId="0" borderId="0" xfId="7" applyFont="1" applyFill="1" applyAlignment="1">
      <alignment horizontal="left"/>
    </xf>
    <xf numFmtId="0" fontId="25" fillId="0" borderId="0" xfId="6" applyFont="1" applyFill="1"/>
    <xf numFmtId="0" fontId="24" fillId="0" borderId="0" xfId="6" applyFont="1" applyFill="1" applyAlignment="1">
      <alignment horizontal="left"/>
    </xf>
    <xf numFmtId="0" fontId="24" fillId="0" borderId="0" xfId="6" applyFont="1" applyFill="1"/>
    <xf numFmtId="0" fontId="23" fillId="0" borderId="0" xfId="6" applyFont="1" applyFill="1" applyBorder="1" applyAlignment="1">
      <alignment wrapText="1"/>
    </xf>
    <xf numFmtId="3" fontId="22" fillId="0" borderId="0" xfId="6" applyNumberFormat="1" applyFont="1" applyFill="1" applyBorder="1"/>
    <xf numFmtId="0" fontId="22" fillId="0" borderId="0" xfId="6" applyFont="1" applyFill="1" applyBorder="1"/>
    <xf numFmtId="0" fontId="22" fillId="0" borderId="2" xfId="6" applyFont="1" applyFill="1" applyBorder="1" applyAlignment="1"/>
    <xf numFmtId="3" fontId="22" fillId="0" borderId="2" xfId="6" applyNumberFormat="1" applyFont="1" applyFill="1" applyBorder="1"/>
    <xf numFmtId="0" fontId="25" fillId="0" borderId="0" xfId="6" applyFont="1" applyFill="1" applyBorder="1" applyAlignment="1"/>
    <xf numFmtId="3" fontId="25" fillId="0" borderId="0" xfId="6" applyNumberFormat="1" applyFont="1" applyFill="1" applyBorder="1"/>
    <xf numFmtId="0" fontId="25" fillId="0" borderId="0" xfId="6" applyFont="1" applyFill="1" applyBorder="1"/>
    <xf numFmtId="0" fontId="45" fillId="0" borderId="0" xfId="6" applyFont="1" applyFill="1" applyBorder="1"/>
    <xf numFmtId="3" fontId="45" fillId="0" borderId="0" xfId="6" applyNumberFormat="1" applyFont="1" applyFill="1" applyBorder="1"/>
    <xf numFmtId="0" fontId="25" fillId="0" borderId="0" xfId="6" applyFont="1" applyFill="1" applyBorder="1" applyAlignment="1">
      <alignment wrapText="1"/>
    </xf>
    <xf numFmtId="3" fontId="27" fillId="0" borderId="0" xfId="6" applyNumberFormat="1" applyFont="1" applyFill="1" applyBorder="1"/>
    <xf numFmtId="0" fontId="26" fillId="0" borderId="0" xfId="6" applyFont="1" applyFill="1" applyBorder="1" applyAlignment="1"/>
    <xf numFmtId="3" fontId="26" fillId="0" borderId="0" xfId="6" applyNumberFormat="1" applyFont="1" applyFill="1" applyBorder="1"/>
    <xf numFmtId="0" fontId="25" fillId="0" borderId="0" xfId="6" applyNumberFormat="1" applyFont="1" applyFill="1" applyBorder="1"/>
    <xf numFmtId="0" fontId="27" fillId="0" borderId="0" xfId="6" applyNumberFormat="1" applyFont="1" applyFill="1" applyBorder="1"/>
    <xf numFmtId="169" fontId="25" fillId="0" borderId="0" xfId="6" applyNumberFormat="1" applyFont="1" applyFill="1" applyBorder="1" applyAlignment="1">
      <alignment horizontal="right"/>
    </xf>
    <xf numFmtId="3" fontId="25" fillId="0" borderId="0" xfId="6" applyNumberFormat="1" applyFont="1" applyFill="1" applyBorder="1" applyAlignment="1">
      <alignment horizontal="right"/>
    </xf>
    <xf numFmtId="0" fontId="26" fillId="0" borderId="2" xfId="6" applyFont="1" applyFill="1" applyBorder="1" applyAlignment="1"/>
    <xf numFmtId="3" fontId="26" fillId="0" borderId="2" xfId="6" applyNumberFormat="1" applyFont="1" applyFill="1" applyBorder="1"/>
    <xf numFmtId="0" fontId="35" fillId="0" borderId="0" xfId="6" applyFont="1" applyFill="1" applyAlignment="1">
      <alignment horizontal="left"/>
    </xf>
    <xf numFmtId="0" fontId="35" fillId="0" borderId="0" xfId="6" applyFont="1" applyFill="1"/>
    <xf numFmtId="0" fontId="23" fillId="0" borderId="0" xfId="6" applyFont="1" applyFill="1" applyAlignment="1"/>
    <xf numFmtId="0" fontId="23" fillId="0" borderId="0" xfId="6" applyFont="1" applyFill="1" applyAlignment="1">
      <alignment wrapText="1"/>
    </xf>
    <xf numFmtId="0" fontId="24" fillId="0" borderId="0" xfId="6" applyFont="1" applyFill="1" applyAlignment="1"/>
    <xf numFmtId="0" fontId="28" fillId="0" borderId="0" xfId="6" applyFont="1" applyFill="1" applyAlignment="1"/>
    <xf numFmtId="0" fontId="26" fillId="0" borderId="0" xfId="7" applyFont="1" applyFill="1" applyBorder="1"/>
    <xf numFmtId="3" fontId="59" fillId="0" borderId="0" xfId="7" applyNumberFormat="1" applyFont="1" applyFill="1" applyBorder="1" applyAlignment="1">
      <alignment horizontal="right" vertical="top" wrapText="1"/>
    </xf>
    <xf numFmtId="3" fontId="25" fillId="0" borderId="0" xfId="7" applyNumberFormat="1" applyFont="1" applyFill="1" applyBorder="1" applyAlignment="1">
      <alignment horizontal="right" vertical="top" wrapText="1"/>
    </xf>
    <xf numFmtId="3" fontId="26" fillId="0" borderId="0" xfId="7" applyNumberFormat="1" applyFont="1" applyFill="1" applyBorder="1"/>
    <xf numFmtId="10" fontId="25" fillId="0" borderId="2" xfId="7" applyNumberFormat="1" applyFont="1" applyFill="1" applyBorder="1"/>
    <xf numFmtId="0" fontId="26" fillId="0" borderId="0" xfId="0" applyFont="1" applyFill="1" applyBorder="1" applyAlignment="1">
      <alignment horizontal="left"/>
    </xf>
    <xf numFmtId="0" fontId="25" fillId="0" borderId="0" xfId="7" applyFont="1" applyFill="1" applyBorder="1" applyAlignment="1"/>
    <xf numFmtId="0" fontId="25" fillId="0" borderId="0" xfId="7" applyFont="1" applyFill="1" applyBorder="1" applyAlignment="1">
      <alignment vertical="top" wrapText="1"/>
    </xf>
    <xf numFmtId="0" fontId="54" fillId="0" borderId="0" xfId="0" applyFont="1" applyBorder="1" applyAlignment="1">
      <alignment horizontal="left" vertical="center"/>
    </xf>
    <xf numFmtId="0" fontId="26" fillId="0" borderId="0" xfId="7" applyFont="1" applyFill="1" applyBorder="1" applyAlignment="1">
      <alignment wrapText="1"/>
    </xf>
    <xf numFmtId="0" fontId="46" fillId="0" borderId="0" xfId="7" applyFont="1" applyFill="1" applyBorder="1" applyAlignment="1">
      <alignment horizontal="left"/>
    </xf>
    <xf numFmtId="10" fontId="26" fillId="0" borderId="0" xfId="7" applyNumberFormat="1" applyFont="1" applyFill="1" applyBorder="1"/>
    <xf numFmtId="4" fontId="14" fillId="0" borderId="0" xfId="7" applyNumberFormat="1" applyFont="1" applyFill="1" applyBorder="1"/>
    <xf numFmtId="0" fontId="21" fillId="0" borderId="0" xfId="7" applyFont="1" applyFill="1" applyBorder="1"/>
    <xf numFmtId="0" fontId="20" fillId="0" borderId="0" xfId="7" applyFont="1" applyFill="1" applyBorder="1"/>
    <xf numFmtId="0" fontId="12" fillId="0" borderId="0" xfId="7" applyFont="1" applyFill="1" applyBorder="1"/>
    <xf numFmtId="0" fontId="22" fillId="0" borderId="0" xfId="7" applyFont="1" applyFill="1" applyBorder="1"/>
    <xf numFmtId="0" fontId="23" fillId="0" borderId="2" xfId="7" applyFont="1" applyFill="1" applyBorder="1"/>
    <xf numFmtId="0" fontId="25" fillId="0" borderId="3" xfId="7" applyFont="1" applyFill="1" applyBorder="1" applyAlignment="1">
      <alignment horizontal="right"/>
    </xf>
    <xf numFmtId="49" fontId="25" fillId="0" borderId="3" xfId="7" applyNumberFormat="1" applyFont="1" applyFill="1" applyBorder="1" applyAlignment="1">
      <alignment horizontal="right"/>
    </xf>
    <xf numFmtId="0" fontId="60" fillId="0" borderId="0" xfId="7" applyFont="1" applyFill="1" applyBorder="1" applyAlignment="1">
      <alignment horizontal="right"/>
    </xf>
    <xf numFmtId="0" fontId="25" fillId="0" borderId="7" xfId="7" applyFont="1" applyFill="1" applyBorder="1" applyAlignment="1">
      <alignment horizontal="right" vertical="top" wrapText="1"/>
    </xf>
    <xf numFmtId="168" fontId="25" fillId="0" borderId="7" xfId="7" applyNumberFormat="1" applyFont="1" applyFill="1" applyBorder="1" applyAlignment="1">
      <alignment horizontal="right" vertical="top"/>
    </xf>
    <xf numFmtId="0" fontId="60" fillId="0" borderId="0" xfId="7" applyFont="1" applyFill="1" applyBorder="1" applyAlignment="1">
      <alignment horizontal="right" vertical="top"/>
    </xf>
    <xf numFmtId="0" fontId="61" fillId="0" borderId="0" xfId="7" applyFont="1" applyFill="1" applyBorder="1"/>
    <xf numFmtId="0" fontId="25" fillId="0" borderId="0" xfId="7" applyFont="1" applyFill="1" applyBorder="1" applyAlignment="1">
      <alignment wrapText="1"/>
    </xf>
    <xf numFmtId="1" fontId="25" fillId="0" borderId="0" xfId="7" applyNumberFormat="1" applyFont="1" applyFill="1" applyBorder="1" applyAlignment="1">
      <alignment wrapText="1"/>
    </xf>
    <xf numFmtId="1" fontId="25" fillId="0" borderId="0" xfId="7" applyNumberFormat="1" applyFont="1" applyFill="1" applyBorder="1"/>
    <xf numFmtId="3" fontId="25" fillId="0" borderId="0" xfId="7" applyNumberFormat="1" applyFont="1" applyFill="1" applyBorder="1" applyAlignment="1">
      <alignment horizontal="right"/>
    </xf>
    <xf numFmtId="1" fontId="25" fillId="0" borderId="0" xfId="7" applyNumberFormat="1" applyFont="1" applyFill="1" applyBorder="1" applyAlignment="1">
      <alignment horizontal="right"/>
    </xf>
    <xf numFmtId="3" fontId="26" fillId="0" borderId="0" xfId="7" applyNumberFormat="1" applyFont="1" applyFill="1" applyBorder="1" applyAlignment="1">
      <alignment horizontal="right"/>
    </xf>
    <xf numFmtId="170" fontId="25" fillId="0" borderId="0" xfId="7" applyNumberFormat="1" applyFont="1" applyFill="1" applyBorder="1"/>
    <xf numFmtId="3" fontId="25" fillId="0" borderId="0" xfId="7" applyNumberFormat="1" applyFont="1" applyFill="1" applyBorder="1" applyAlignment="1">
      <alignment wrapText="1"/>
    </xf>
    <xf numFmtId="3" fontId="25" fillId="0" borderId="0" xfId="7" applyNumberFormat="1" applyFont="1" applyFill="1" applyBorder="1" applyAlignment="1">
      <alignment horizontal="right" wrapText="1"/>
    </xf>
    <xf numFmtId="0" fontId="45" fillId="0" borderId="0" xfId="7" applyFont="1" applyFill="1" applyBorder="1"/>
    <xf numFmtId="0" fontId="46" fillId="0" borderId="2" xfId="7" applyFont="1" applyFill="1" applyBorder="1" applyAlignment="1">
      <alignment vertical="center"/>
    </xf>
    <xf numFmtId="3" fontId="46" fillId="0" borderId="2" xfId="7" applyNumberFormat="1" applyFont="1" applyFill="1" applyBorder="1" applyAlignment="1">
      <alignment vertical="center"/>
    </xf>
    <xf numFmtId="170" fontId="63" fillId="0" borderId="0" xfId="7" applyNumberFormat="1" applyFont="1" applyFill="1" applyBorder="1" applyAlignment="1">
      <alignment vertical="center"/>
    </xf>
    <xf numFmtId="0" fontId="63" fillId="0" borderId="0" xfId="7" applyFont="1" applyFill="1" applyBorder="1" applyAlignment="1">
      <alignment vertical="center"/>
    </xf>
    <xf numFmtId="0" fontId="25" fillId="0" borderId="5" xfId="7" applyFont="1" applyFill="1" applyBorder="1"/>
    <xf numFmtId="3" fontId="25" fillId="0" borderId="5" xfId="7" applyNumberFormat="1" applyFont="1" applyFill="1" applyBorder="1"/>
    <xf numFmtId="0" fontId="25" fillId="0" borderId="9" xfId="7" applyFont="1" applyFill="1" applyBorder="1"/>
    <xf numFmtId="3" fontId="25" fillId="0" borderId="5" xfId="7" applyNumberFormat="1" applyFont="1" applyFill="1" applyBorder="1" applyAlignment="1">
      <alignment horizontal="right"/>
    </xf>
    <xf numFmtId="0" fontId="25" fillId="0" borderId="5" xfId="7" applyFont="1" applyFill="1" applyBorder="1" applyAlignment="1">
      <alignment wrapText="1"/>
    </xf>
    <xf numFmtId="1" fontId="25" fillId="0" borderId="5" xfId="7" applyNumberFormat="1" applyFont="1" applyFill="1" applyBorder="1"/>
    <xf numFmtId="0" fontId="26" fillId="0" borderId="5" xfId="7" applyFont="1" applyFill="1" applyBorder="1"/>
    <xf numFmtId="1" fontId="26" fillId="0" borderId="5" xfId="7" applyNumberFormat="1" applyFont="1" applyFill="1" applyBorder="1"/>
    <xf numFmtId="1" fontId="25" fillId="0" borderId="5" xfId="7" applyNumberFormat="1" applyFont="1" applyFill="1" applyBorder="1" applyAlignment="1">
      <alignment horizontal="right"/>
    </xf>
    <xf numFmtId="0" fontId="25" fillId="0" borderId="5" xfId="7" applyFont="1" applyFill="1" applyBorder="1" applyAlignment="1">
      <alignment horizontal="right"/>
    </xf>
    <xf numFmtId="0" fontId="46" fillId="0" borderId="5" xfId="7" applyFont="1" applyFill="1" applyBorder="1" applyAlignment="1">
      <alignment vertical="center"/>
    </xf>
    <xf numFmtId="3" fontId="46" fillId="0" borderId="5" xfId="7" applyNumberFormat="1" applyFont="1" applyFill="1" applyBorder="1" applyAlignment="1">
      <alignment vertical="center"/>
    </xf>
    <xf numFmtId="0" fontId="46" fillId="0" borderId="8" xfId="7" applyFont="1" applyFill="1" applyBorder="1" applyAlignment="1">
      <alignment vertical="center"/>
    </xf>
    <xf numFmtId="3" fontId="46" fillId="0" borderId="8" xfId="7" applyNumberFormat="1" applyFont="1" applyFill="1" applyBorder="1" applyAlignment="1">
      <alignment vertical="center"/>
    </xf>
    <xf numFmtId="0" fontId="21" fillId="0" borderId="2" xfId="7" applyFont="1" applyFill="1" applyBorder="1"/>
    <xf numFmtId="0" fontId="35" fillId="0" borderId="0" xfId="7" applyFont="1" applyFill="1"/>
    <xf numFmtId="0" fontId="23" fillId="0" borderId="5" xfId="0" applyFont="1" applyFill="1" applyBorder="1"/>
    <xf numFmtId="3" fontId="23" fillId="0" borderId="5" xfId="0" applyNumberFormat="1" applyFont="1" applyFill="1" applyBorder="1"/>
    <xf numFmtId="0" fontId="44" fillId="0" borderId="8" xfId="0" applyFont="1" applyFill="1" applyBorder="1" applyAlignment="1">
      <alignment vertical="center" wrapText="1"/>
    </xf>
    <xf numFmtId="2" fontId="23" fillId="0" borderId="0" xfId="0" applyNumberFormat="1" applyFont="1" applyFill="1" applyBorder="1"/>
    <xf numFmtId="0" fontId="26" fillId="0" borderId="0" xfId="0" applyFont="1" applyFill="1" applyBorder="1"/>
    <xf numFmtId="3" fontId="26" fillId="0" borderId="0" xfId="0" applyNumberFormat="1" applyFont="1" applyFill="1" applyBorder="1"/>
    <xf numFmtId="0" fontId="56" fillId="0" borderId="0" xfId="0" applyFont="1" applyAlignment="1">
      <alignment vertical="top"/>
    </xf>
    <xf numFmtId="0" fontId="54" fillId="0" borderId="0" xfId="0" applyFont="1" applyAlignment="1">
      <alignment horizontal="left" vertical="center"/>
    </xf>
    <xf numFmtId="168" fontId="64" fillId="0" borderId="0" xfId="0" applyNumberFormat="1" applyFont="1" applyFill="1" applyAlignment="1">
      <alignment wrapText="1"/>
    </xf>
    <xf numFmtId="0" fontId="22" fillId="0" borderId="0" xfId="7" applyFont="1" applyFill="1" applyBorder="1" applyAlignment="1">
      <alignment horizontal="left"/>
    </xf>
    <xf numFmtId="0" fontId="3" fillId="0" borderId="0" xfId="7" applyFont="1" applyFill="1" applyAlignment="1">
      <alignment horizontal="left"/>
    </xf>
    <xf numFmtId="0" fontId="23" fillId="0" borderId="0" xfId="7" applyFont="1" applyFill="1" applyBorder="1" applyAlignment="1">
      <alignment horizontal="left"/>
    </xf>
    <xf numFmtId="0" fontId="6" fillId="0" borderId="0" xfId="7" applyFont="1" applyFill="1" applyBorder="1" applyAlignment="1">
      <alignment horizontal="left"/>
    </xf>
    <xf numFmtId="0" fontId="23" fillId="2" borderId="0" xfId="7" applyFont="1" applyFill="1" applyBorder="1"/>
    <xf numFmtId="0" fontId="24" fillId="2" borderId="0" xfId="7" applyFont="1" applyFill="1" applyBorder="1"/>
    <xf numFmtId="0" fontId="6" fillId="0" borderId="0" xfId="7" applyFont="1" applyFill="1" applyBorder="1"/>
    <xf numFmtId="0" fontId="24" fillId="2" borderId="4" xfId="7" applyFont="1" applyFill="1" applyBorder="1" applyAlignment="1">
      <alignment horizontal="left" vertical="center"/>
    </xf>
    <xf numFmtId="0" fontId="24" fillId="2" borderId="4" xfId="7" applyFont="1" applyFill="1" applyBorder="1" applyAlignment="1">
      <alignment horizontal="right" vertical="center"/>
    </xf>
    <xf numFmtId="0" fontId="25" fillId="2" borderId="0" xfId="7" applyFont="1" applyFill="1" applyBorder="1" applyAlignment="1">
      <alignment horizontal="right" vertical="center"/>
    </xf>
    <xf numFmtId="0" fontId="25" fillId="2" borderId="0" xfId="7" applyFont="1" applyFill="1" applyBorder="1" applyAlignment="1">
      <alignment horizontal="right" vertical="center" wrapText="1"/>
    </xf>
    <xf numFmtId="49" fontId="25" fillId="2" borderId="0" xfId="7" applyNumberFormat="1" applyFont="1" applyFill="1" applyBorder="1" applyAlignment="1">
      <alignment horizontal="right" vertical="center" wrapText="1"/>
    </xf>
    <xf numFmtId="49" fontId="25" fillId="2" borderId="0" xfId="7" applyNumberFormat="1" applyFont="1" applyFill="1" applyBorder="1" applyAlignment="1">
      <alignment horizontal="center"/>
    </xf>
    <xf numFmtId="0" fontId="24" fillId="0" borderId="0" xfId="7" applyFont="1" applyAlignment="1"/>
    <xf numFmtId="3" fontId="24" fillId="0" borderId="0" xfId="7" applyNumberFormat="1" applyFont="1"/>
    <xf numFmtId="3" fontId="23" fillId="0" borderId="0" xfId="7" applyNumberFormat="1" applyFont="1" applyBorder="1"/>
    <xf numFmtId="0" fontId="4" fillId="0" borderId="0" xfId="7" applyFont="1" applyBorder="1"/>
    <xf numFmtId="0" fontId="4" fillId="0" borderId="0" xfId="7" applyFont="1"/>
    <xf numFmtId="0" fontId="23" fillId="0" borderId="0" xfId="7" applyFont="1" applyBorder="1"/>
    <xf numFmtId="0" fontId="24" fillId="0" borderId="0" xfId="7" applyFont="1" applyBorder="1" applyAlignment="1"/>
    <xf numFmtId="0" fontId="23" fillId="0" borderId="0" xfId="7" applyFont="1"/>
    <xf numFmtId="0" fontId="24" fillId="0" borderId="0" xfId="7" applyFont="1"/>
    <xf numFmtId="0" fontId="24" fillId="0" borderId="0" xfId="7" applyFont="1" applyBorder="1" applyAlignment="1">
      <alignment horizontal="left"/>
    </xf>
    <xf numFmtId="3" fontId="23" fillId="0" borderId="0" xfId="7" applyNumberFormat="1" applyFont="1"/>
    <xf numFmtId="0" fontId="24" fillId="0" borderId="0" xfId="7" applyFont="1" applyAlignment="1">
      <alignment horizontal="left"/>
    </xf>
    <xf numFmtId="0" fontId="41" fillId="0" borderId="2" xfId="7" applyFont="1" applyBorder="1" applyAlignment="1">
      <alignment vertical="center"/>
    </xf>
    <xf numFmtId="3" fontId="41" fillId="0" borderId="2" xfId="7" applyNumberFormat="1" applyFont="1" applyBorder="1" applyAlignment="1">
      <alignment vertical="center"/>
    </xf>
    <xf numFmtId="0" fontId="44" fillId="0" borderId="0" xfId="7" applyFont="1" applyAlignment="1">
      <alignment vertical="center"/>
    </xf>
    <xf numFmtId="0" fontId="49" fillId="0" borderId="0" xfId="7" applyFont="1" applyAlignment="1">
      <alignment vertical="center"/>
    </xf>
    <xf numFmtId="0" fontId="35" fillId="0" borderId="0" xfId="7" applyFont="1" applyAlignment="1">
      <alignment wrapText="1"/>
    </xf>
    <xf numFmtId="0" fontId="24" fillId="0" borderId="0" xfId="7" applyFont="1" applyAlignment="1">
      <alignment wrapText="1"/>
    </xf>
    <xf numFmtId="0" fontId="23" fillId="0" borderId="0" xfId="7" applyFont="1" applyAlignment="1">
      <alignment wrapText="1"/>
    </xf>
    <xf numFmtId="0" fontId="4" fillId="0" borderId="0" xfId="7" applyFont="1" applyAlignment="1">
      <alignment wrapText="1"/>
    </xf>
    <xf numFmtId="0" fontId="56" fillId="0" borderId="0" xfId="7" applyFont="1" applyAlignment="1">
      <alignment horizontal="left" vertical="center"/>
    </xf>
    <xf numFmtId="0" fontId="35" fillId="0" borderId="0" xfId="7" applyFont="1" applyAlignment="1"/>
    <xf numFmtId="0" fontId="23" fillId="0" borderId="0" xfId="7" applyFont="1" applyAlignment="1"/>
    <xf numFmtId="0" fontId="4" fillId="0" borderId="0" xfId="7" applyFont="1" applyAlignment="1"/>
    <xf numFmtId="0" fontId="35" fillId="0" borderId="0" xfId="7" applyFont="1"/>
    <xf numFmtId="0" fontId="56" fillId="0" borderId="0" xfId="7" applyFont="1"/>
    <xf numFmtId="49" fontId="24" fillId="2" borderId="3" xfId="7" applyNumberFormat="1" applyFont="1" applyFill="1" applyBorder="1" applyAlignment="1">
      <alignment horizontal="center"/>
    </xf>
    <xf numFmtId="49" fontId="24" fillId="2" borderId="7" xfId="7" applyNumberFormat="1" applyFont="1" applyFill="1" applyBorder="1" applyAlignment="1">
      <alignment horizontal="center" vertical="top"/>
    </xf>
    <xf numFmtId="0" fontId="24" fillId="0" borderId="0" xfId="7" applyFont="1" applyFill="1" applyAlignment="1">
      <alignment vertical="top"/>
    </xf>
    <xf numFmtId="0" fontId="6" fillId="0" borderId="0" xfId="7" applyFont="1" applyFill="1" applyAlignment="1">
      <alignment vertical="top"/>
    </xf>
    <xf numFmtId="0" fontId="6" fillId="0" borderId="0" xfId="7" applyFont="1" applyFill="1" applyAlignment="1">
      <alignment horizontal="left"/>
    </xf>
    <xf numFmtId="0" fontId="23" fillId="0" borderId="0" xfId="8" applyFont="1" applyFill="1"/>
    <xf numFmtId="0" fontId="4" fillId="0" borderId="0" xfId="8" applyFill="1"/>
    <xf numFmtId="0" fontId="4" fillId="0" borderId="0" xfId="8" applyFill="1" applyAlignment="1">
      <alignment vertical="top"/>
    </xf>
    <xf numFmtId="173" fontId="65" fillId="0" borderId="0" xfId="0" applyNumberFormat="1" applyFont="1"/>
    <xf numFmtId="168" fontId="25" fillId="0" borderId="0" xfId="7" applyNumberFormat="1" applyFont="1" applyFill="1"/>
    <xf numFmtId="43" fontId="25" fillId="0" borderId="0" xfId="7" applyNumberFormat="1" applyFont="1" applyFill="1"/>
    <xf numFmtId="171" fontId="25" fillId="0" borderId="0" xfId="7" applyNumberFormat="1" applyFont="1" applyFill="1"/>
    <xf numFmtId="0" fontId="25" fillId="0" borderId="2" xfId="8" applyFont="1" applyFill="1" applyBorder="1"/>
    <xf numFmtId="168" fontId="25" fillId="0" borderId="2" xfId="8" applyNumberFormat="1" applyFont="1" applyFill="1" applyBorder="1"/>
    <xf numFmtId="0" fontId="25" fillId="0" borderId="0" xfId="8" applyFont="1" applyFill="1"/>
    <xf numFmtId="0" fontId="46" fillId="0" borderId="0" xfId="0" applyFont="1" applyFill="1" applyBorder="1" applyAlignment="1">
      <alignment horizontal="left"/>
    </xf>
    <xf numFmtId="0" fontId="26" fillId="0" borderId="2" xfId="0" applyFont="1" applyFill="1" applyBorder="1" applyAlignment="1">
      <alignment horizontal="left"/>
    </xf>
    <xf numFmtId="3" fontId="26" fillId="0" borderId="2" xfId="0" applyNumberFormat="1" applyFont="1" applyFill="1" applyBorder="1"/>
    <xf numFmtId="0" fontId="37" fillId="0" borderId="0" xfId="0" applyFont="1" applyFill="1" applyAlignment="1">
      <alignment horizontal="left"/>
    </xf>
    <xf numFmtId="0" fontId="68" fillId="0" borderId="0" xfId="0" applyFont="1" applyBorder="1" applyAlignment="1">
      <alignment horizontal="left"/>
    </xf>
    <xf numFmtId="0" fontId="68" fillId="0" borderId="0" xfId="0" applyFont="1" applyBorder="1" applyAlignment="1"/>
    <xf numFmtId="0" fontId="52" fillId="0" borderId="0" xfId="0" applyFont="1" applyFill="1" applyBorder="1" applyAlignment="1"/>
    <xf numFmtId="164" fontId="52" fillId="0" borderId="0" xfId="0" applyNumberFormat="1" applyFont="1" applyFill="1" applyBorder="1" applyAlignment="1"/>
    <xf numFmtId="168" fontId="52" fillId="0" borderId="0" xfId="0" applyNumberFormat="1" applyFont="1" applyFill="1" applyBorder="1" applyAlignment="1"/>
    <xf numFmtId="0" fontId="52" fillId="0" borderId="5" xfId="0" applyFont="1" applyBorder="1" applyAlignment="1"/>
    <xf numFmtId="168" fontId="52" fillId="0" borderId="5" xfId="0" applyNumberFormat="1" applyFont="1" applyFill="1" applyBorder="1" applyAlignment="1"/>
    <xf numFmtId="3" fontId="52" fillId="0" borderId="0" xfId="0" applyNumberFormat="1" applyFont="1" applyFill="1" applyBorder="1" applyAlignment="1"/>
    <xf numFmtId="167" fontId="52" fillId="0" borderId="0" xfId="0" applyNumberFormat="1" applyFont="1" applyFill="1" applyBorder="1" applyAlignment="1"/>
    <xf numFmtId="0" fontId="68" fillId="0" borderId="5" xfId="0" applyFont="1" applyBorder="1" applyAlignment="1"/>
    <xf numFmtId="167" fontId="52" fillId="0" borderId="5" xfId="0" applyNumberFormat="1" applyFont="1" applyFill="1" applyBorder="1" applyAlignment="1"/>
    <xf numFmtId="0" fontId="52" fillId="0" borderId="2" xfId="0" applyFont="1" applyBorder="1" applyAlignment="1"/>
    <xf numFmtId="168" fontId="41" fillId="0" borderId="0" xfId="0" applyNumberFormat="1" applyFont="1" applyFill="1" applyBorder="1"/>
    <xf numFmtId="0" fontId="53" fillId="0" borderId="0" xfId="0" applyFont="1" applyFill="1" applyBorder="1" applyAlignment="1"/>
    <xf numFmtId="0" fontId="51" fillId="0" borderId="0" xfId="0" applyFont="1" applyFill="1" applyBorder="1" applyAlignment="1"/>
    <xf numFmtId="3" fontId="46" fillId="0" borderId="0" xfId="0" applyNumberFormat="1" applyFont="1" applyFill="1" applyBorder="1"/>
    <xf numFmtId="49" fontId="26" fillId="2" borderId="3" xfId="7" applyNumberFormat="1" applyFont="1" applyFill="1" applyBorder="1" applyAlignment="1">
      <alignment horizontal="center" vertical="center" wrapText="1"/>
    </xf>
    <xf numFmtId="10" fontId="25" fillId="0" borderId="0" xfId="7" applyNumberFormat="1" applyFont="1" applyFill="1" applyBorder="1"/>
    <xf numFmtId="49" fontId="26" fillId="2" borderId="3" xfId="7" applyNumberFormat="1" applyFont="1" applyFill="1" applyBorder="1" applyAlignment="1">
      <alignment horizontal="center" vertical="center" wrapText="1"/>
    </xf>
    <xf numFmtId="49" fontId="26" fillId="2" borderId="3" xfId="7" applyNumberFormat="1" applyFont="1" applyFill="1" applyBorder="1" applyAlignment="1">
      <alignment horizontal="center" vertical="center"/>
    </xf>
    <xf numFmtId="49" fontId="26" fillId="2" borderId="3" xfId="7" applyNumberFormat="1" applyFont="1" applyFill="1" applyBorder="1" applyAlignment="1">
      <alignment horizontal="center" wrapText="1"/>
    </xf>
    <xf numFmtId="49" fontId="26" fillId="2" borderId="3" xfId="7" applyNumberFormat="1" applyFont="1" applyFill="1" applyBorder="1" applyAlignment="1">
      <alignment horizontal="center"/>
    </xf>
    <xf numFmtId="0" fontId="24" fillId="0" borderId="0" xfId="7" applyFont="1" applyAlignment="1">
      <alignment horizontal="left" wrapText="1"/>
    </xf>
  </cellXfs>
  <cellStyles count="12">
    <cellStyle name="Currency_1.1" xfId="10"/>
    <cellStyle name="Euro" xfId="2"/>
    <cellStyle name="Komma 2" xfId="3"/>
    <cellStyle name="Normal_1.1" xfId="11"/>
    <cellStyle name="Standard" xfId="0" builtinId="0"/>
    <cellStyle name="Standard 2" xfId="7"/>
    <cellStyle name="Standard 2 2" xfId="8"/>
    <cellStyle name="Standard 3" xfId="9"/>
    <cellStyle name="Standard_Übersicht 24" xfId="6"/>
    <cellStyle name="Standard_UE-01-02" xfId="1"/>
    <cellStyle name="Standard_UE-03-04" xfId="4"/>
    <cellStyle name="Standard_UE-0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ommerd\AppData\Local\Temp\XPgrpwise\UE%2015%20funktionelle%20-%20Deta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Budget/Budgetpublikationen/BVA2012/1_Allgemein/02_Budgetbericht/Tabellen%20f&#252;r%20Homepage/Budgetbericht/&#220;bersichtenmapp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ÜE-15"/>
      <sheetName val="Erfassungstabelle Forschung"/>
    </sheetNames>
    <sheetDataSet>
      <sheetData sheetId="0"/>
      <sheetData sheetId="1">
        <row r="14">
          <cell r="Q14">
            <v>103.23000000000002</v>
          </cell>
          <cell r="S14">
            <v>104.848</v>
          </cell>
          <cell r="U14">
            <v>143.846</v>
          </cell>
          <cell r="W14">
            <v>122.42400000000001</v>
          </cell>
          <cell r="Y14">
            <v>129.416</v>
          </cell>
          <cell r="Z14">
            <v>146.565</v>
          </cell>
          <cell r="AA14">
            <v>145.36500000000001</v>
          </cell>
        </row>
        <row r="19">
          <cell r="Q19">
            <v>109.96799999999999</v>
          </cell>
          <cell r="S19">
            <v>109.04899999999999</v>
          </cell>
          <cell r="U19">
            <v>133.62900000000002</v>
          </cell>
          <cell r="W19">
            <v>165.39179999999999</v>
          </cell>
          <cell r="Y19">
            <v>162.71199999999999</v>
          </cell>
          <cell r="Z19">
            <v>158.62699999999998</v>
          </cell>
          <cell r="AA19">
            <v>159.98399999999998</v>
          </cell>
        </row>
        <row r="24">
          <cell r="Q24">
            <v>56.992000000000004</v>
          </cell>
          <cell r="S24">
            <v>58.856999999999999</v>
          </cell>
          <cell r="U24">
            <v>59.545999999999999</v>
          </cell>
          <cell r="W24">
            <v>61.71</v>
          </cell>
          <cell r="Y24">
            <v>60.379999999999995</v>
          </cell>
          <cell r="Z24">
            <v>65.38900000000001</v>
          </cell>
          <cell r="AA24">
            <v>63.959000000000003</v>
          </cell>
        </row>
        <row r="30">
          <cell r="Q30">
            <v>173.78899999999999</v>
          </cell>
          <cell r="S30">
            <v>172.851</v>
          </cell>
          <cell r="U30">
            <v>225.071</v>
          </cell>
          <cell r="W30">
            <v>248.98</v>
          </cell>
          <cell r="Y30">
            <v>264.38799999999998</v>
          </cell>
          <cell r="Z30">
            <v>281.72199999999998</v>
          </cell>
          <cell r="AA30">
            <v>293.69400000000002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Ü1"/>
      <sheetName val="Ü2"/>
      <sheetName val="Ü3"/>
      <sheetName val="Ü4"/>
      <sheetName val="Ü5"/>
      <sheetName val="Ü6"/>
      <sheetName val="Ü7"/>
      <sheetName val="Ü8"/>
      <sheetName val="Ü8a"/>
      <sheetName val="Ü9"/>
      <sheetName val="Ü10"/>
      <sheetName val="Ü11"/>
      <sheetName val="Ü12"/>
      <sheetName val="Ü13a"/>
      <sheetName val="Ü13b"/>
      <sheetName val="Ü14"/>
      <sheetName val="ÜE-15"/>
      <sheetName val="Ü16"/>
      <sheetName val="Ü17"/>
      <sheetName val="Ü18"/>
      <sheetName val="Ü19"/>
      <sheetName val="Ü20"/>
      <sheetName val="Ü21"/>
      <sheetName val="Ü22"/>
      <sheetName val="Ü23"/>
      <sheetName val="Ü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8"/>
  <sheetViews>
    <sheetView showGridLines="0" tabSelected="1" workbookViewId="0"/>
  </sheetViews>
  <sheetFormatPr baseColWidth="10" defaultRowHeight="12" customHeight="1"/>
  <cols>
    <col min="1" max="1" width="32.28515625" style="7" customWidth="1"/>
    <col min="2" max="2" width="4.140625" style="7" customWidth="1"/>
    <col min="3" max="12" width="5.28515625" style="7" customWidth="1"/>
    <col min="13" max="16384" width="11.42578125" style="7"/>
  </cols>
  <sheetData>
    <row r="1" spans="1:14" s="50" customFormat="1" ht="15">
      <c r="A1" s="49" t="s">
        <v>0</v>
      </c>
      <c r="B1" s="49"/>
      <c r="C1" s="49"/>
      <c r="D1" s="49"/>
      <c r="E1" s="49"/>
      <c r="F1" s="49"/>
      <c r="G1" s="49"/>
      <c r="H1" s="49"/>
      <c r="I1" s="49"/>
    </row>
    <row r="2" spans="1:14" s="53" customFormat="1" ht="14.25" customHeight="1">
      <c r="A2" s="51" t="s">
        <v>1</v>
      </c>
      <c r="B2" s="51"/>
      <c r="C2" s="51"/>
      <c r="D2" s="51"/>
      <c r="E2" s="51"/>
      <c r="F2" s="51"/>
      <c r="G2" s="52"/>
      <c r="H2" s="52"/>
      <c r="I2" s="52"/>
    </row>
    <row r="3" spans="1:14" s="36" customFormat="1" ht="15">
      <c r="A3" s="54"/>
      <c r="B3" s="54"/>
      <c r="C3" s="54"/>
      <c r="D3" s="54"/>
      <c r="E3" s="54"/>
      <c r="F3" s="54"/>
      <c r="G3" s="55"/>
      <c r="H3" s="55"/>
      <c r="I3" s="55"/>
    </row>
    <row r="4" spans="1:14" s="36" customFormat="1" ht="37.5" customHeight="1">
      <c r="A4" s="56"/>
      <c r="B4" s="57">
        <v>2002</v>
      </c>
      <c r="C4" s="57">
        <v>2003</v>
      </c>
      <c r="D4" s="58">
        <v>2004</v>
      </c>
      <c r="E4" s="58">
        <v>2005</v>
      </c>
      <c r="F4" s="58">
        <v>2006</v>
      </c>
      <c r="G4" s="57">
        <v>2007</v>
      </c>
      <c r="H4" s="57">
        <v>2008</v>
      </c>
      <c r="I4" s="58">
        <v>2009</v>
      </c>
      <c r="J4" s="58">
        <v>2010</v>
      </c>
      <c r="K4" s="58">
        <v>2011</v>
      </c>
      <c r="L4" s="57">
        <v>2012</v>
      </c>
    </row>
    <row r="5" spans="1:14" s="5" customFormat="1" ht="15">
      <c r="A5" s="59"/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44"/>
      <c r="N5" s="44"/>
    </row>
    <row r="6" spans="1:14" s="6" customFormat="1" ht="15.75">
      <c r="A6" s="60" t="s">
        <v>248</v>
      </c>
      <c r="B6" s="61">
        <v>3.2</v>
      </c>
      <c r="C6" s="61">
        <v>3.7</v>
      </c>
      <c r="D6" s="61">
        <v>5.2</v>
      </c>
      <c r="E6" s="61">
        <v>4.5999999999999996</v>
      </c>
      <c r="F6" s="61">
        <v>5.2</v>
      </c>
      <c r="G6" s="61">
        <v>5.4</v>
      </c>
      <c r="H6" s="62">
        <v>2.8</v>
      </c>
      <c r="I6" s="62">
        <v>-0.6</v>
      </c>
      <c r="J6" s="62">
        <v>5</v>
      </c>
      <c r="K6" s="62">
        <v>3.7</v>
      </c>
      <c r="L6" s="62">
        <v>3.5</v>
      </c>
      <c r="M6" s="47"/>
      <c r="N6" s="47"/>
    </row>
    <row r="7" spans="1:14" s="6" customFormat="1" ht="15.75">
      <c r="A7" s="60" t="s">
        <v>249</v>
      </c>
      <c r="B7" s="61">
        <v>4.2</v>
      </c>
      <c r="C7" s="61">
        <v>5.9</v>
      </c>
      <c r="D7" s="61">
        <v>11.4</v>
      </c>
      <c r="E7" s="61">
        <v>8</v>
      </c>
      <c r="F7" s="61">
        <v>9.1</v>
      </c>
      <c r="G7" s="61">
        <v>9.4</v>
      </c>
      <c r="H7" s="62">
        <v>3.6</v>
      </c>
      <c r="I7" s="62">
        <v>-11</v>
      </c>
      <c r="J7" s="62">
        <v>13.7</v>
      </c>
      <c r="K7" s="62">
        <v>8.4</v>
      </c>
      <c r="L7" s="62">
        <v>6.2</v>
      </c>
      <c r="M7" s="47"/>
      <c r="N7" s="47"/>
    </row>
    <row r="8" spans="1:14" s="6" customFormat="1" ht="15.75">
      <c r="A8" s="60" t="s">
        <v>250</v>
      </c>
      <c r="B8" s="61">
        <v>4</v>
      </c>
      <c r="C8" s="61">
        <v>6.8</v>
      </c>
      <c r="D8" s="61">
        <v>10.199999999999999</v>
      </c>
      <c r="E8" s="62">
        <v>8.4</v>
      </c>
      <c r="F8" s="61">
        <v>9.1999999999999993</v>
      </c>
      <c r="G8" s="61">
        <v>6.7</v>
      </c>
      <c r="H8" s="62">
        <v>3.2</v>
      </c>
      <c r="I8" s="62">
        <v>-12.6</v>
      </c>
      <c r="J8" s="62">
        <v>15.8</v>
      </c>
      <c r="K8" s="62">
        <v>7.2</v>
      </c>
      <c r="L8" s="62">
        <v>5.3</v>
      </c>
      <c r="M8" s="47"/>
      <c r="N8" s="47"/>
    </row>
    <row r="9" spans="1:14" s="6" customFormat="1" ht="15">
      <c r="A9" s="63" t="s">
        <v>2</v>
      </c>
      <c r="B9" s="61">
        <v>0.1</v>
      </c>
      <c r="C9" s="61">
        <v>11.7</v>
      </c>
      <c r="D9" s="61">
        <v>28.1</v>
      </c>
      <c r="E9" s="61">
        <v>35.799999999999997</v>
      </c>
      <c r="F9" s="61">
        <v>20.100000000000001</v>
      </c>
      <c r="G9" s="61">
        <v>9.6</v>
      </c>
      <c r="H9" s="61">
        <v>32.4</v>
      </c>
      <c r="I9" s="61">
        <v>-33.700000000000003</v>
      </c>
      <c r="J9" s="61">
        <v>28.2</v>
      </c>
      <c r="K9" s="61">
        <v>34.6</v>
      </c>
      <c r="L9" s="61">
        <v>-5.5</v>
      </c>
      <c r="M9" s="47"/>
      <c r="N9" s="47"/>
    </row>
    <row r="10" spans="1:14" s="6" customFormat="1" ht="15">
      <c r="A10" s="60" t="s">
        <v>3</v>
      </c>
      <c r="B10" s="61">
        <v>25</v>
      </c>
      <c r="C10" s="61">
        <v>28.5</v>
      </c>
      <c r="D10" s="61">
        <v>38</v>
      </c>
      <c r="E10" s="61">
        <v>55.1</v>
      </c>
      <c r="F10" s="61">
        <v>66.2</v>
      </c>
      <c r="G10" s="61">
        <v>72.5</v>
      </c>
      <c r="H10" s="61">
        <v>98.5</v>
      </c>
      <c r="I10" s="61">
        <v>62</v>
      </c>
      <c r="J10" s="61">
        <v>80.2</v>
      </c>
      <c r="K10" s="61">
        <v>111.1</v>
      </c>
      <c r="L10" s="61">
        <v>103.8</v>
      </c>
      <c r="M10" s="47"/>
      <c r="N10" s="47"/>
    </row>
    <row r="11" spans="1:14" s="6" customFormat="1" ht="15">
      <c r="A11" s="64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47"/>
      <c r="N11" s="47"/>
    </row>
    <row r="12" spans="1:14" ht="12" customHeight="1">
      <c r="A12" s="66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6"/>
      <c r="M12" s="48"/>
      <c r="N12" s="48"/>
    </row>
    <row r="13" spans="1:14" s="3" customFormat="1" ht="18" customHeight="1">
      <c r="A13" s="68" t="s">
        <v>595</v>
      </c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43"/>
      <c r="N13" s="43"/>
    </row>
    <row r="14" spans="1:14" s="2" customFormat="1" ht="15">
      <c r="A14" s="69" t="s">
        <v>251</v>
      </c>
      <c r="B14" s="60"/>
      <c r="C14" s="60"/>
      <c r="D14" s="60"/>
      <c r="E14" s="60"/>
      <c r="F14" s="60"/>
      <c r="G14" s="60"/>
      <c r="H14" s="60"/>
      <c r="I14" s="60"/>
      <c r="J14" s="60"/>
      <c r="K14" s="60"/>
      <c r="L14" s="60"/>
      <c r="M14" s="42"/>
      <c r="N14" s="42"/>
    </row>
    <row r="15" spans="1:14" ht="12" customHeight="1">
      <c r="A15" s="48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</row>
    <row r="16" spans="1:14" ht="12" customHeight="1">
      <c r="A16" s="42"/>
      <c r="B16" s="45"/>
      <c r="C16" s="45"/>
      <c r="D16" s="45"/>
      <c r="E16" s="45"/>
      <c r="F16" s="45"/>
      <c r="G16" s="45"/>
      <c r="H16" s="46"/>
      <c r="I16" s="46"/>
      <c r="J16" s="46"/>
      <c r="K16" s="46"/>
      <c r="L16" s="48"/>
      <c r="M16" s="48"/>
      <c r="N16" s="48"/>
    </row>
    <row r="17" spans="1:14" ht="12" customHeight="1">
      <c r="A17" s="42"/>
      <c r="B17" s="45"/>
      <c r="C17" s="45"/>
      <c r="D17" s="45"/>
      <c r="E17" s="45"/>
      <c r="F17" s="45"/>
      <c r="G17" s="45"/>
      <c r="H17" s="46"/>
      <c r="I17" s="46"/>
      <c r="J17" s="46"/>
      <c r="K17" s="46"/>
      <c r="L17" s="48"/>
      <c r="M17" s="48"/>
      <c r="N17" s="48"/>
    </row>
    <row r="18" spans="1:14" ht="12" customHeight="1">
      <c r="A18" s="42"/>
      <c r="B18" s="45"/>
      <c r="C18" s="45"/>
      <c r="D18" s="45"/>
      <c r="E18" s="46"/>
      <c r="F18" s="45"/>
      <c r="G18" s="45"/>
      <c r="H18" s="46"/>
      <c r="I18" s="46"/>
      <c r="J18" s="46"/>
      <c r="K18" s="46"/>
      <c r="L18" s="48"/>
      <c r="M18" s="48"/>
      <c r="N18" s="48"/>
    </row>
    <row r="19" spans="1:14" ht="12" customHeight="1">
      <c r="A19" s="47"/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8"/>
      <c r="M19" s="48"/>
      <c r="N19" s="48"/>
    </row>
    <row r="20" spans="1:14" ht="12" customHeight="1">
      <c r="A20" s="42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8"/>
      <c r="M20" s="48"/>
      <c r="N20" s="48"/>
    </row>
    <row r="21" spans="1:14" ht="12" customHeight="1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</row>
    <row r="23" spans="1:14" ht="12" customHeight="1">
      <c r="B23" s="8"/>
      <c r="C23" s="8"/>
      <c r="D23" s="8"/>
      <c r="E23" s="8"/>
      <c r="F23" s="8"/>
      <c r="G23" s="8"/>
      <c r="H23" s="8"/>
      <c r="I23" s="8"/>
      <c r="J23" s="8"/>
      <c r="K23" s="8"/>
    </row>
    <row r="24" spans="1:14" ht="12" customHeight="1">
      <c r="B24" s="8"/>
      <c r="C24" s="8"/>
      <c r="D24" s="8"/>
      <c r="E24" s="8"/>
      <c r="F24" s="8"/>
      <c r="G24" s="8"/>
      <c r="H24" s="8"/>
      <c r="I24" s="8"/>
      <c r="J24" s="8"/>
      <c r="K24" s="8"/>
    </row>
    <row r="25" spans="1:14" ht="12" customHeight="1">
      <c r="B25" s="8"/>
      <c r="C25" s="8"/>
      <c r="D25" s="8"/>
      <c r="E25" s="8"/>
      <c r="F25" s="8"/>
      <c r="G25" s="8"/>
      <c r="H25" s="8"/>
      <c r="I25" s="8"/>
      <c r="J25" s="8"/>
      <c r="K25" s="8"/>
    </row>
    <row r="26" spans="1:14" ht="12" customHeight="1">
      <c r="B26" s="8"/>
      <c r="C26" s="8"/>
      <c r="D26" s="8"/>
      <c r="E26" s="8"/>
      <c r="F26" s="8"/>
      <c r="G26" s="8"/>
      <c r="H26" s="8"/>
      <c r="I26" s="8"/>
      <c r="J26" s="8"/>
      <c r="K26" s="8"/>
    </row>
    <row r="27" spans="1:14" ht="12" customHeight="1">
      <c r="B27" s="8"/>
      <c r="C27" s="8"/>
      <c r="D27" s="8"/>
      <c r="E27" s="8"/>
      <c r="F27" s="8"/>
      <c r="G27" s="8"/>
      <c r="H27" s="8"/>
      <c r="I27" s="8"/>
      <c r="J27" s="8"/>
      <c r="K27" s="8"/>
    </row>
    <row r="28" spans="1:14" ht="12" customHeight="1">
      <c r="B28" s="8"/>
      <c r="C28" s="8"/>
      <c r="D28" s="8"/>
      <c r="E28" s="8"/>
      <c r="F28" s="8"/>
      <c r="G28" s="8"/>
      <c r="H28" s="8"/>
      <c r="I28" s="8"/>
      <c r="J28" s="8"/>
      <c r="K28" s="8"/>
    </row>
  </sheetData>
  <pageMargins left="0.7" right="0.7" top="0.78740157499999996" bottom="0.78740157499999996" header="0.3" footer="0.3"/>
  <pageSetup paperSize="9" scale="9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7"/>
  <sheetViews>
    <sheetView showGridLines="0" workbookViewId="0"/>
  </sheetViews>
  <sheetFormatPr baseColWidth="10" defaultRowHeight="12.75"/>
  <cols>
    <col min="1" max="1" width="26.85546875" style="32" customWidth="1"/>
    <col min="2" max="12" width="5.7109375" style="32" customWidth="1"/>
    <col min="13" max="16384" width="11.42578125" style="32"/>
  </cols>
  <sheetData>
    <row r="1" spans="1:15" s="29" customFormat="1" ht="15">
      <c r="A1" s="126" t="s">
        <v>69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</row>
    <row r="2" spans="1:15" s="29" customFormat="1" ht="15">
      <c r="A2" s="94" t="s">
        <v>60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</row>
    <row r="3" spans="1:15" s="29" customFormat="1" ht="15">
      <c r="A3" s="94"/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</row>
    <row r="4" spans="1:15" s="36" customFormat="1" ht="37.5" customHeight="1">
      <c r="A4" s="165"/>
      <c r="B4" s="166" t="s">
        <v>277</v>
      </c>
      <c r="C4" s="166" t="s">
        <v>278</v>
      </c>
      <c r="D4" s="166" t="s">
        <v>279</v>
      </c>
      <c r="E4" s="166" t="s">
        <v>280</v>
      </c>
      <c r="F4" s="166" t="s">
        <v>281</v>
      </c>
      <c r="G4" s="166" t="s">
        <v>282</v>
      </c>
      <c r="H4" s="166" t="s">
        <v>283</v>
      </c>
      <c r="I4" s="166" t="s">
        <v>284</v>
      </c>
      <c r="J4" s="166" t="s">
        <v>285</v>
      </c>
      <c r="K4" s="166" t="s">
        <v>61</v>
      </c>
      <c r="L4" s="166" t="s">
        <v>575</v>
      </c>
      <c r="M4" s="124"/>
      <c r="N4" s="124"/>
      <c r="O4" s="124"/>
    </row>
    <row r="5" spans="1:15" ht="22.5" customHeight="1">
      <c r="A5" s="124" t="s">
        <v>71</v>
      </c>
      <c r="B5" s="124"/>
      <c r="C5" s="124"/>
      <c r="D5" s="124"/>
      <c r="E5" s="124"/>
      <c r="F5" s="124"/>
      <c r="G5" s="124"/>
      <c r="H5" s="124"/>
      <c r="I5" s="167"/>
      <c r="J5" s="167"/>
      <c r="K5" s="167"/>
      <c r="L5" s="167"/>
      <c r="M5" s="94"/>
      <c r="N5" s="94"/>
    </row>
    <row r="6" spans="1:15" ht="15">
      <c r="A6" s="124" t="s">
        <v>287</v>
      </c>
      <c r="B6" s="168">
        <v>36666.227375000002</v>
      </c>
      <c r="C6" s="168">
        <v>35468.406682000001</v>
      </c>
      <c r="D6" s="168">
        <v>37660.197573999998</v>
      </c>
      <c r="E6" s="168">
        <v>38037.686591999998</v>
      </c>
      <c r="F6" s="168">
        <v>40454.226377999999</v>
      </c>
      <c r="G6" s="168">
        <v>43634.880452999998</v>
      </c>
      <c r="H6" s="168">
        <v>44961.173999999999</v>
      </c>
      <c r="I6" s="168">
        <v>37637.917000000001</v>
      </c>
      <c r="J6" s="168">
        <v>39815.618000000002</v>
      </c>
      <c r="K6" s="168">
        <v>41476.451999999997</v>
      </c>
      <c r="L6" s="168">
        <v>43736.824999999997</v>
      </c>
      <c r="M6" s="94"/>
      <c r="N6" s="94"/>
    </row>
    <row r="7" spans="1:15" ht="15">
      <c r="A7" s="124" t="s">
        <v>288</v>
      </c>
      <c r="B7" s="168">
        <v>1493.618835</v>
      </c>
      <c r="C7" s="168">
        <v>1496.553758</v>
      </c>
      <c r="D7" s="168">
        <v>1662.8488259999999</v>
      </c>
      <c r="E7" s="168">
        <v>1607.6517019999999</v>
      </c>
      <c r="F7" s="168">
        <v>1703.7396409999999</v>
      </c>
      <c r="G7" s="168">
        <v>1915.869498</v>
      </c>
      <c r="H7" s="168">
        <v>1759.0014999999999</v>
      </c>
      <c r="I7" s="168">
        <v>1609.193</v>
      </c>
      <c r="J7" s="168">
        <v>1658.248</v>
      </c>
      <c r="K7" s="168">
        <v>1787.3600000000004</v>
      </c>
      <c r="L7" s="168">
        <v>1884.2159999999999</v>
      </c>
      <c r="M7" s="94"/>
      <c r="N7" s="94"/>
    </row>
    <row r="8" spans="1:15" ht="15">
      <c r="A8" s="124" t="s">
        <v>72</v>
      </c>
      <c r="B8" s="168">
        <v>7344.505087999999</v>
      </c>
      <c r="C8" s="168">
        <v>7472.8900969999995</v>
      </c>
      <c r="D8" s="168">
        <v>7591.2388150000006</v>
      </c>
      <c r="E8" s="168">
        <v>7829.5478080000003</v>
      </c>
      <c r="F8" s="168">
        <v>8140.2263590000002</v>
      </c>
      <c r="G8" s="168">
        <v>8240.0075020000004</v>
      </c>
      <c r="H8" s="168">
        <v>9165.1445000000003</v>
      </c>
      <c r="I8" s="168">
        <v>9278.259</v>
      </c>
      <c r="J8" s="168">
        <v>9608.4060000000009</v>
      </c>
      <c r="K8" s="168">
        <v>9761.8919999999998</v>
      </c>
      <c r="L8" s="168">
        <v>10242.15</v>
      </c>
      <c r="M8" s="94"/>
      <c r="N8" s="94"/>
    </row>
    <row r="9" spans="1:15" ht="15">
      <c r="A9" s="124" t="s">
        <v>73</v>
      </c>
      <c r="B9" s="169">
        <v>13923.725762000002</v>
      </c>
      <c r="C9" s="169">
        <v>13451.678072999999</v>
      </c>
      <c r="D9" s="169">
        <v>13432.961859999999</v>
      </c>
      <c r="E9" s="169">
        <v>14017.991562000003</v>
      </c>
      <c r="F9" s="169">
        <v>15846.556820000005</v>
      </c>
      <c r="G9" s="169">
        <v>15671.581302000006</v>
      </c>
      <c r="H9" s="169">
        <v>14848.876077000003</v>
      </c>
      <c r="I9" s="169">
        <v>13851.116</v>
      </c>
      <c r="J9" s="169">
        <v>8351.8690000000006</v>
      </c>
      <c r="K9" s="169">
        <v>9514.711000000003</v>
      </c>
      <c r="L9" s="169">
        <v>8544.8330000000005</v>
      </c>
      <c r="M9" s="94"/>
      <c r="N9" s="94"/>
    </row>
    <row r="10" spans="1:15" ht="27">
      <c r="A10" s="196" t="s">
        <v>289</v>
      </c>
      <c r="B10" s="197">
        <v>59428.077060000003</v>
      </c>
      <c r="C10" s="197">
        <v>57889.528610000001</v>
      </c>
      <c r="D10" s="197">
        <v>60347.247074999999</v>
      </c>
      <c r="E10" s="197">
        <v>61492.877664</v>
      </c>
      <c r="F10" s="197">
        <v>66144.749198000005</v>
      </c>
      <c r="G10" s="197">
        <v>69462.338755000004</v>
      </c>
      <c r="H10" s="197">
        <v>70734.196077000001</v>
      </c>
      <c r="I10" s="197">
        <v>62376.485000000001</v>
      </c>
      <c r="J10" s="197">
        <v>59434.141000000003</v>
      </c>
      <c r="K10" s="197">
        <v>62540.415000000001</v>
      </c>
      <c r="L10" s="197">
        <v>64408.023999999998</v>
      </c>
      <c r="M10" s="94"/>
      <c r="N10" s="94"/>
    </row>
    <row r="11" spans="1:15" ht="30" customHeight="1">
      <c r="A11" s="170" t="s">
        <v>74</v>
      </c>
      <c r="B11" s="171"/>
      <c r="C11" s="171"/>
      <c r="D11" s="171"/>
      <c r="E11" s="171"/>
      <c r="F11" s="171"/>
      <c r="G11" s="171"/>
      <c r="H11" s="171"/>
      <c r="I11" s="171"/>
      <c r="J11" s="171"/>
      <c r="K11" s="171"/>
      <c r="L11" s="171"/>
      <c r="M11" s="94"/>
      <c r="N11" s="94"/>
    </row>
    <row r="12" spans="1:15" ht="22.5" customHeight="1">
      <c r="A12" s="124" t="s">
        <v>71</v>
      </c>
      <c r="B12" s="124"/>
      <c r="C12" s="124"/>
      <c r="D12" s="124"/>
      <c r="E12" s="124"/>
      <c r="F12" s="124"/>
      <c r="G12" s="124"/>
      <c r="H12" s="124"/>
      <c r="I12" s="124"/>
      <c r="J12" s="124"/>
      <c r="K12" s="124"/>
      <c r="L12" s="124"/>
      <c r="M12" s="94"/>
      <c r="N12" s="94"/>
    </row>
    <row r="13" spans="1:15" ht="15">
      <c r="A13" s="124" t="s">
        <v>287</v>
      </c>
      <c r="B13" s="172">
        <f t="shared" ref="B13:L13" si="0">B6/B10*100</f>
        <v>61.69849200737373</v>
      </c>
      <c r="C13" s="172">
        <f t="shared" si="0"/>
        <v>61.269123334808242</v>
      </c>
      <c r="D13" s="172">
        <f t="shared" si="0"/>
        <v>62.40582528511306</v>
      </c>
      <c r="E13" s="172">
        <f t="shared" si="0"/>
        <v>61.857060584869231</v>
      </c>
      <c r="F13" s="172">
        <f t="shared" si="0"/>
        <v>61.160147809923515</v>
      </c>
      <c r="G13" s="172">
        <f t="shared" si="0"/>
        <v>62.818041020622985</v>
      </c>
      <c r="H13" s="172">
        <f t="shared" si="0"/>
        <v>63.56356118200037</v>
      </c>
      <c r="I13" s="172">
        <f t="shared" si="0"/>
        <v>60.339913350359517</v>
      </c>
      <c r="J13" s="172">
        <f t="shared" si="0"/>
        <v>66.991155807232076</v>
      </c>
      <c r="K13" s="172">
        <f t="shared" si="0"/>
        <v>66.31943839835408</v>
      </c>
      <c r="L13" s="172">
        <f t="shared" si="0"/>
        <v>67.905863716607726</v>
      </c>
      <c r="M13" s="94"/>
      <c r="N13" s="94"/>
    </row>
    <row r="14" spans="1:15" ht="15">
      <c r="A14" s="124" t="s">
        <v>75</v>
      </c>
      <c r="B14" s="172">
        <f t="shared" ref="B14:L14" si="1">B7/B10*100</f>
        <v>2.513321831854002</v>
      </c>
      <c r="C14" s="172">
        <f t="shared" si="1"/>
        <v>2.5851890556619272</v>
      </c>
      <c r="D14" s="172">
        <f t="shared" si="1"/>
        <v>2.7554675757344809</v>
      </c>
      <c r="E14" s="172">
        <f t="shared" si="1"/>
        <v>2.6143705792795795</v>
      </c>
      <c r="F14" s="172">
        <f t="shared" si="1"/>
        <v>2.5757745877907348</v>
      </c>
      <c r="G14" s="172">
        <f t="shared" si="1"/>
        <v>2.7581413645708741</v>
      </c>
      <c r="H14" s="172">
        <f t="shared" si="1"/>
        <v>2.4867766901389277</v>
      </c>
      <c r="I14" s="172">
        <f t="shared" si="1"/>
        <v>2.5798071180189135</v>
      </c>
      <c r="J14" s="172">
        <f t="shared" si="1"/>
        <v>2.79005967294118</v>
      </c>
      <c r="K14" s="172">
        <f t="shared" si="1"/>
        <v>2.857927949470755</v>
      </c>
      <c r="L14" s="172">
        <f t="shared" si="1"/>
        <v>2.9254367437200059</v>
      </c>
      <c r="M14" s="94"/>
      <c r="N14" s="94"/>
    </row>
    <row r="15" spans="1:15" ht="15">
      <c r="A15" s="124" t="s">
        <v>72</v>
      </c>
      <c r="B15" s="172">
        <f t="shared" ref="B15:L15" si="2">B8/B10*100</f>
        <v>12.358645023268734</v>
      </c>
      <c r="C15" s="172">
        <f t="shared" si="2"/>
        <v>12.908880546159967</v>
      </c>
      <c r="D15" s="172">
        <f t="shared" si="2"/>
        <v>12.579262821327299</v>
      </c>
      <c r="E15" s="172">
        <f t="shared" si="2"/>
        <v>12.732446594516231</v>
      </c>
      <c r="F15" s="172">
        <f t="shared" si="2"/>
        <v>12.306685651846319</v>
      </c>
      <c r="G15" s="172">
        <f t="shared" si="2"/>
        <v>11.862554082814944</v>
      </c>
      <c r="H15" s="172">
        <f t="shared" si="2"/>
        <v>12.957162176584273</v>
      </c>
      <c r="I15" s="172">
        <f t="shared" si="2"/>
        <v>14.874610199660978</v>
      </c>
      <c r="J15" s="172">
        <f t="shared" si="2"/>
        <v>16.166475763484158</v>
      </c>
      <c r="K15" s="172">
        <f t="shared" si="2"/>
        <v>15.608933839022335</v>
      </c>
      <c r="L15" s="172">
        <f t="shared" si="2"/>
        <v>15.901978300095031</v>
      </c>
      <c r="M15" s="94"/>
      <c r="N15" s="94"/>
    </row>
    <row r="16" spans="1:15" ht="15">
      <c r="A16" s="124" t="s">
        <v>73</v>
      </c>
      <c r="B16" s="172">
        <f t="shared" ref="B16:L16" si="3">B9/B10*100</f>
        <v>23.429541137503534</v>
      </c>
      <c r="C16" s="172">
        <f t="shared" si="3"/>
        <v>23.236807063369866</v>
      </c>
      <c r="D16" s="172">
        <f t="shared" si="3"/>
        <v>22.259444317825164</v>
      </c>
      <c r="E16" s="172">
        <f t="shared" si="3"/>
        <v>22.796122241334963</v>
      </c>
      <c r="F16" s="172">
        <f t="shared" si="3"/>
        <v>23.957391950439433</v>
      </c>
      <c r="G16" s="172">
        <f t="shared" si="3"/>
        <v>22.561263531991198</v>
      </c>
      <c r="H16" s="172">
        <f t="shared" si="3"/>
        <v>20.992499951276432</v>
      </c>
      <c r="I16" s="172">
        <f t="shared" si="3"/>
        <v>22.205669331960593</v>
      </c>
      <c r="J16" s="172">
        <f t="shared" si="3"/>
        <v>14.052308756342589</v>
      </c>
      <c r="K16" s="172">
        <f t="shared" si="3"/>
        <v>15.213699813152829</v>
      </c>
      <c r="L16" s="172">
        <f t="shared" si="3"/>
        <v>13.266721239577231</v>
      </c>
      <c r="M16" s="94"/>
      <c r="N16" s="94"/>
    </row>
    <row r="17" spans="1:14" ht="27">
      <c r="A17" s="196" t="s">
        <v>289</v>
      </c>
      <c r="B17" s="198">
        <f t="shared" ref="B17:L17" si="4">SUM(B13:B16)</f>
        <v>100</v>
      </c>
      <c r="C17" s="198">
        <f t="shared" si="4"/>
        <v>100</v>
      </c>
      <c r="D17" s="198">
        <f t="shared" si="4"/>
        <v>100</v>
      </c>
      <c r="E17" s="198">
        <f t="shared" si="4"/>
        <v>100</v>
      </c>
      <c r="F17" s="198">
        <f t="shared" si="4"/>
        <v>100</v>
      </c>
      <c r="G17" s="198">
        <f t="shared" si="4"/>
        <v>100</v>
      </c>
      <c r="H17" s="198">
        <f t="shared" si="4"/>
        <v>100</v>
      </c>
      <c r="I17" s="198">
        <f t="shared" si="4"/>
        <v>100</v>
      </c>
      <c r="J17" s="198">
        <f t="shared" si="4"/>
        <v>100</v>
      </c>
      <c r="K17" s="198">
        <f t="shared" si="4"/>
        <v>100</v>
      </c>
      <c r="L17" s="198">
        <f t="shared" si="4"/>
        <v>100</v>
      </c>
      <c r="M17" s="94"/>
      <c r="N17" s="94"/>
    </row>
    <row r="18" spans="1:14" s="33" customFormat="1" ht="15">
      <c r="A18" s="173"/>
      <c r="B18" s="174"/>
      <c r="C18" s="174"/>
      <c r="D18" s="174"/>
      <c r="E18" s="174"/>
      <c r="F18" s="174"/>
      <c r="G18" s="174"/>
      <c r="H18" s="174"/>
      <c r="I18" s="174"/>
      <c r="J18" s="174"/>
      <c r="K18" s="174"/>
      <c r="L18" s="174"/>
      <c r="M18" s="101"/>
      <c r="N18" s="101"/>
    </row>
    <row r="19" spans="1:14" ht="15">
      <c r="A19" s="94"/>
      <c r="B19" s="94"/>
      <c r="C19" s="94"/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</row>
    <row r="20" spans="1:14" ht="15">
      <c r="A20" s="122" t="s">
        <v>260</v>
      </c>
      <c r="B20" s="94"/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  <c r="N20" s="94"/>
    </row>
    <row r="21" spans="1:14" ht="15">
      <c r="A21" s="122" t="s">
        <v>286</v>
      </c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</row>
    <row r="22" spans="1:14" ht="15">
      <c r="A22" s="124" t="s">
        <v>290</v>
      </c>
      <c r="B22" s="94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</row>
    <row r="23" spans="1:14" ht="15">
      <c r="A23" s="122" t="s">
        <v>291</v>
      </c>
      <c r="B23" s="94"/>
      <c r="C23" s="94"/>
      <c r="D23" s="94"/>
      <c r="E23" s="94"/>
      <c r="F23" s="94"/>
      <c r="G23" s="94"/>
      <c r="H23" s="94"/>
      <c r="I23" s="94"/>
      <c r="J23" s="94"/>
      <c r="K23" s="94"/>
      <c r="L23" s="94"/>
      <c r="M23" s="94"/>
      <c r="N23" s="94"/>
    </row>
    <row r="24" spans="1:14" ht="15">
      <c r="A24" s="94"/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</row>
    <row r="25" spans="1:14" ht="15">
      <c r="A25" s="94"/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</row>
    <row r="26" spans="1:14" ht="15">
      <c r="A26" s="94"/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</row>
    <row r="27" spans="1:14">
      <c r="A27" s="34"/>
    </row>
  </sheetData>
  <printOptions horizontalCentered="1"/>
  <pageMargins left="0.19685039370078741" right="0.19685039370078741" top="0.49" bottom="0.27" header="0.23622047244094491" footer="0.17"/>
  <pageSetup paperSize="9" scale="95" orientation="landscape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4"/>
  <sheetViews>
    <sheetView workbookViewId="0"/>
  </sheetViews>
  <sheetFormatPr baseColWidth="10" defaultRowHeight="12.75"/>
  <cols>
    <col min="1" max="1" width="22.5703125" style="21" customWidth="1"/>
    <col min="2" max="2" width="5.7109375" style="21" customWidth="1"/>
    <col min="3" max="12" width="6.140625" style="21" customWidth="1"/>
    <col min="13" max="13" width="4.42578125" style="21" customWidth="1"/>
    <col min="14" max="16384" width="11.42578125" style="21"/>
  </cols>
  <sheetData>
    <row r="1" spans="1:14" s="29" customFormat="1" ht="15">
      <c r="A1" s="126" t="s">
        <v>76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</row>
    <row r="2" spans="1:14" s="29" customFormat="1" ht="15">
      <c r="A2" s="94" t="s">
        <v>77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</row>
    <row r="3" spans="1:14" s="29" customFormat="1" ht="15">
      <c r="A3" s="94"/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</row>
    <row r="4" spans="1:14" s="36" customFormat="1" ht="37.5" customHeight="1">
      <c r="A4" s="165"/>
      <c r="B4" s="166" t="s">
        <v>277</v>
      </c>
      <c r="C4" s="166" t="s">
        <v>278</v>
      </c>
      <c r="D4" s="166" t="s">
        <v>279</v>
      </c>
      <c r="E4" s="166" t="s">
        <v>280</v>
      </c>
      <c r="F4" s="166" t="s">
        <v>281</v>
      </c>
      <c r="G4" s="166" t="s">
        <v>282</v>
      </c>
      <c r="H4" s="166" t="s">
        <v>283</v>
      </c>
      <c r="I4" s="166" t="s">
        <v>284</v>
      </c>
      <c r="J4" s="166" t="s">
        <v>285</v>
      </c>
      <c r="K4" s="166" t="s">
        <v>61</v>
      </c>
      <c r="L4" s="166" t="s">
        <v>575</v>
      </c>
      <c r="M4" s="124"/>
      <c r="N4" s="124"/>
    </row>
    <row r="5" spans="1:14" s="94" customFormat="1" ht="15">
      <c r="A5" s="179"/>
      <c r="B5" s="124"/>
      <c r="C5" s="124"/>
      <c r="D5" s="124"/>
      <c r="E5" s="124"/>
      <c r="F5" s="124"/>
      <c r="G5" s="124"/>
      <c r="H5" s="124"/>
      <c r="I5" s="124"/>
      <c r="J5" s="124"/>
      <c r="K5" s="124"/>
      <c r="L5" s="124"/>
    </row>
    <row r="6" spans="1:14" s="101" customFormat="1" ht="15" customHeight="1">
      <c r="A6" s="167" t="s">
        <v>79</v>
      </c>
      <c r="B6" s="180">
        <v>3126.0297730000002</v>
      </c>
      <c r="C6" s="180">
        <v>2677.1868869999998</v>
      </c>
      <c r="D6" s="180">
        <v>2818.8842559999998</v>
      </c>
      <c r="E6" s="180">
        <v>2539.4944580000001</v>
      </c>
      <c r="F6" s="180">
        <v>2524.5339640000002</v>
      </c>
      <c r="G6" s="180">
        <v>2628.7603770000001</v>
      </c>
      <c r="H6" s="180">
        <v>2741.7829999999999</v>
      </c>
      <c r="I6" s="180">
        <v>2605.3989999999999</v>
      </c>
      <c r="J6" s="180">
        <v>2668.3919999999998</v>
      </c>
      <c r="K6" s="180">
        <v>2500</v>
      </c>
      <c r="L6" s="180">
        <v>2850</v>
      </c>
    </row>
    <row r="7" spans="1:14" s="94" customFormat="1" ht="15" customHeight="1">
      <c r="A7" s="167" t="s">
        <v>80</v>
      </c>
      <c r="B7" s="180">
        <v>16218.598059</v>
      </c>
      <c r="C7" s="180">
        <v>16943.842662999999</v>
      </c>
      <c r="D7" s="180">
        <v>17118.574097000001</v>
      </c>
      <c r="E7" s="180">
        <v>16930.35801</v>
      </c>
      <c r="F7" s="180">
        <v>18092.005993999999</v>
      </c>
      <c r="G7" s="180">
        <v>19663.583436000001</v>
      </c>
      <c r="H7" s="180">
        <v>21308.438999999998</v>
      </c>
      <c r="I7" s="180">
        <v>19897.471000000001</v>
      </c>
      <c r="J7" s="180">
        <v>20433.422999999999</v>
      </c>
      <c r="K7" s="168">
        <v>21600</v>
      </c>
      <c r="L7" s="168">
        <v>23000</v>
      </c>
    </row>
    <row r="8" spans="1:14" s="94" customFormat="1" ht="40.5">
      <c r="A8" s="189" t="s">
        <v>293</v>
      </c>
      <c r="B8" s="180">
        <v>1662.7609910000001</v>
      </c>
      <c r="C8" s="180">
        <v>1410.2523100000001</v>
      </c>
      <c r="D8" s="180">
        <v>1318.06476</v>
      </c>
      <c r="E8" s="180">
        <v>1280.4545290000001</v>
      </c>
      <c r="F8" s="180">
        <v>1376.3928269999999</v>
      </c>
      <c r="G8" s="180">
        <v>1878.9776489999999</v>
      </c>
      <c r="H8" s="180">
        <v>2177.4470000000001</v>
      </c>
      <c r="I8" s="180">
        <v>1870.761</v>
      </c>
      <c r="J8" s="180">
        <v>1305.4570000000001</v>
      </c>
      <c r="K8" s="168">
        <v>1730</v>
      </c>
      <c r="L8" s="168">
        <v>1550</v>
      </c>
    </row>
    <row r="9" spans="1:14" s="94" customFormat="1" ht="15" customHeight="1">
      <c r="A9" s="167" t="s">
        <v>81</v>
      </c>
      <c r="B9" s="180">
        <v>4559.2079999999996</v>
      </c>
      <c r="C9" s="180">
        <v>4331.8630000000003</v>
      </c>
      <c r="D9" s="180">
        <v>4470.3680000000004</v>
      </c>
      <c r="E9" s="180">
        <v>4418.442</v>
      </c>
      <c r="F9" s="180">
        <v>4833.2049770000003</v>
      </c>
      <c r="G9" s="180">
        <v>5741.4518859999998</v>
      </c>
      <c r="H9" s="180">
        <v>5934.4250000000002</v>
      </c>
      <c r="I9" s="180">
        <v>3834.2510000000002</v>
      </c>
      <c r="J9" s="180">
        <v>4632.6180000000004</v>
      </c>
      <c r="K9" s="168">
        <v>4500</v>
      </c>
      <c r="L9" s="168">
        <v>5500</v>
      </c>
    </row>
    <row r="10" spans="1:14" s="94" customFormat="1" ht="15" customHeight="1">
      <c r="A10" s="167" t="s">
        <v>82</v>
      </c>
      <c r="B10" s="180">
        <v>17638.571</v>
      </c>
      <c r="C10" s="180">
        <v>16472.296999999999</v>
      </c>
      <c r="D10" s="180">
        <v>18154.868999999999</v>
      </c>
      <c r="E10" s="180">
        <v>19442.001</v>
      </c>
      <c r="F10" s="180">
        <v>20171.101547999999</v>
      </c>
      <c r="G10" s="180">
        <v>20831.597549999999</v>
      </c>
      <c r="H10" s="180">
        <v>21853.079000000002</v>
      </c>
      <c r="I10" s="180">
        <v>21628.282999999999</v>
      </c>
      <c r="J10" s="180">
        <v>22466.687000000002</v>
      </c>
      <c r="K10" s="168">
        <v>23600</v>
      </c>
      <c r="L10" s="168">
        <v>24100</v>
      </c>
    </row>
    <row r="11" spans="1:14" s="94" customFormat="1" ht="15" customHeight="1">
      <c r="A11" s="167" t="s">
        <v>297</v>
      </c>
      <c r="B11" s="180">
        <v>218.53399999999999</v>
      </c>
      <c r="C11" s="180">
        <v>207.70500000000001</v>
      </c>
      <c r="D11" s="180">
        <v>221.483</v>
      </c>
      <c r="E11" s="180">
        <v>226.96600000000001</v>
      </c>
      <c r="F11" s="180">
        <v>255.546075</v>
      </c>
      <c r="G11" s="180">
        <v>263.23504400000002</v>
      </c>
      <c r="H11" s="180">
        <v>229.708</v>
      </c>
      <c r="I11" s="181" t="s">
        <v>83</v>
      </c>
      <c r="J11" s="181" t="s">
        <v>83</v>
      </c>
      <c r="K11" s="182" t="s">
        <v>83</v>
      </c>
      <c r="L11" s="182" t="s">
        <v>83</v>
      </c>
    </row>
    <row r="12" spans="1:14" s="94" customFormat="1" ht="15" customHeight="1">
      <c r="A12" s="167" t="s">
        <v>84</v>
      </c>
      <c r="B12" s="180">
        <v>1296.8869999999999</v>
      </c>
      <c r="C12" s="180">
        <v>1328.683</v>
      </c>
      <c r="D12" s="180">
        <v>1317.9280000000001</v>
      </c>
      <c r="E12" s="180">
        <v>1339.67</v>
      </c>
      <c r="F12" s="180">
        <v>1408.4888060000001</v>
      </c>
      <c r="G12" s="180">
        <v>1446.158261</v>
      </c>
      <c r="H12" s="180">
        <v>1424.4880000000001</v>
      </c>
      <c r="I12" s="180">
        <v>1457.6010000000001</v>
      </c>
      <c r="J12" s="180">
        <v>1501.9880000000001</v>
      </c>
      <c r="K12" s="168">
        <v>1575</v>
      </c>
      <c r="L12" s="168">
        <v>1600</v>
      </c>
    </row>
    <row r="13" spans="1:14" s="94" customFormat="1" ht="15" customHeight="1">
      <c r="A13" s="167" t="s">
        <v>85</v>
      </c>
      <c r="B13" s="180">
        <v>3108.7330000000002</v>
      </c>
      <c r="C13" s="180">
        <v>3309.982</v>
      </c>
      <c r="D13" s="180">
        <v>3593.9879999999998</v>
      </c>
      <c r="E13" s="180">
        <v>3565.348</v>
      </c>
      <c r="F13" s="180">
        <v>3552.719544</v>
      </c>
      <c r="G13" s="180">
        <v>3688.8281699999998</v>
      </c>
      <c r="H13" s="180">
        <v>3893.9430000000002</v>
      </c>
      <c r="I13" s="180">
        <v>3800.3850000000002</v>
      </c>
      <c r="J13" s="180">
        <v>3853.6909999999998</v>
      </c>
      <c r="K13" s="168">
        <v>4350</v>
      </c>
      <c r="L13" s="168">
        <v>4350</v>
      </c>
    </row>
    <row r="14" spans="1:14" s="94" customFormat="1" ht="15" customHeight="1">
      <c r="A14" s="167" t="s">
        <v>86</v>
      </c>
      <c r="B14" s="180">
        <v>765.822</v>
      </c>
      <c r="C14" s="180">
        <v>780.995</v>
      </c>
      <c r="D14" s="180">
        <v>790.24099999999999</v>
      </c>
      <c r="E14" s="180">
        <v>798.45799999999997</v>
      </c>
      <c r="F14" s="180">
        <v>805.91390799999999</v>
      </c>
      <c r="G14" s="180">
        <v>806.319481</v>
      </c>
      <c r="H14" s="180">
        <v>810.8895</v>
      </c>
      <c r="I14" s="180">
        <v>796.58500000000004</v>
      </c>
      <c r="J14" s="180">
        <v>818.60500000000002</v>
      </c>
      <c r="K14" s="168">
        <v>670</v>
      </c>
      <c r="L14" s="168">
        <v>500</v>
      </c>
    </row>
    <row r="15" spans="1:14" s="94" customFormat="1" ht="15" customHeight="1">
      <c r="A15" s="167" t="s">
        <v>87</v>
      </c>
      <c r="B15" s="180">
        <v>692.27599999999995</v>
      </c>
      <c r="C15" s="180">
        <v>699.31700000000001</v>
      </c>
      <c r="D15" s="180">
        <v>736.15599999999995</v>
      </c>
      <c r="E15" s="180">
        <v>784.92899999999997</v>
      </c>
      <c r="F15" s="180">
        <v>668.55461400000002</v>
      </c>
      <c r="G15" s="180">
        <v>764.36094800000001</v>
      </c>
      <c r="H15" s="180">
        <v>709.08799999999997</v>
      </c>
      <c r="I15" s="180">
        <v>655.32799999999997</v>
      </c>
      <c r="J15" s="180">
        <v>726.17499999999995</v>
      </c>
      <c r="K15" s="168">
        <v>730</v>
      </c>
      <c r="L15" s="168">
        <v>850</v>
      </c>
    </row>
    <row r="16" spans="1:14" s="94" customFormat="1" ht="15" customHeight="1">
      <c r="A16" s="167" t="s">
        <v>88</v>
      </c>
      <c r="B16" s="180">
        <v>414.50200000000001</v>
      </c>
      <c r="C16" s="180">
        <v>449.68</v>
      </c>
      <c r="D16" s="183">
        <v>476.96699999999998</v>
      </c>
      <c r="E16" s="183">
        <v>486.13499999999999</v>
      </c>
      <c r="F16" s="183">
        <v>490.17819300000002</v>
      </c>
      <c r="G16" s="183">
        <v>456.20160199999998</v>
      </c>
      <c r="H16" s="183">
        <v>471.89</v>
      </c>
      <c r="I16" s="183">
        <v>436.99599999999998</v>
      </c>
      <c r="J16" s="183">
        <v>452.25299999999999</v>
      </c>
      <c r="K16" s="168">
        <v>485</v>
      </c>
      <c r="L16" s="168">
        <v>500</v>
      </c>
    </row>
    <row r="17" spans="1:12" s="94" customFormat="1" ht="15" customHeight="1">
      <c r="A17" s="167" t="s">
        <v>89</v>
      </c>
      <c r="B17" s="180">
        <v>825.74699999999996</v>
      </c>
      <c r="C17" s="180">
        <v>887.85199999999998</v>
      </c>
      <c r="D17" s="183">
        <v>953.803</v>
      </c>
      <c r="E17" s="183">
        <v>946.34299999999996</v>
      </c>
      <c r="F17" s="183">
        <v>980.02689799999996</v>
      </c>
      <c r="G17" s="183">
        <v>993.20973000000004</v>
      </c>
      <c r="H17" s="183">
        <v>1021.7859999999999</v>
      </c>
      <c r="I17" s="183">
        <v>1033.367</v>
      </c>
      <c r="J17" s="183">
        <v>1017.356</v>
      </c>
      <c r="K17" s="168">
        <v>1080</v>
      </c>
      <c r="L17" s="168">
        <v>1030</v>
      </c>
    </row>
    <row r="18" spans="1:12" s="94" customFormat="1" ht="40.5">
      <c r="A18" s="189" t="s">
        <v>294</v>
      </c>
      <c r="B18" s="180">
        <v>1184.9760000000001</v>
      </c>
      <c r="C18" s="180">
        <v>1217.377</v>
      </c>
      <c r="D18" s="183">
        <v>1251.0619999999999</v>
      </c>
      <c r="E18" s="183">
        <v>1325.232</v>
      </c>
      <c r="F18" s="183">
        <v>1376.095838</v>
      </c>
      <c r="G18" s="183">
        <v>1410.045705</v>
      </c>
      <c r="H18" s="183">
        <v>1474.787</v>
      </c>
      <c r="I18" s="183">
        <v>1520.8340000000001</v>
      </c>
      <c r="J18" s="183">
        <v>1553.952</v>
      </c>
      <c r="K18" s="168">
        <v>1590</v>
      </c>
      <c r="L18" s="168">
        <v>1680</v>
      </c>
    </row>
    <row r="19" spans="1:12" s="94" customFormat="1" ht="15" customHeight="1">
      <c r="A19" s="167" t="s">
        <v>90</v>
      </c>
      <c r="B19" s="180">
        <v>201.11099999999999</v>
      </c>
      <c r="C19" s="180">
        <v>207.30099999999999</v>
      </c>
      <c r="D19" s="180">
        <v>166.03399999999999</v>
      </c>
      <c r="E19" s="180">
        <v>142.821</v>
      </c>
      <c r="F19" s="180">
        <v>141.00989799999999</v>
      </c>
      <c r="G19" s="180">
        <v>129.57176200000001</v>
      </c>
      <c r="H19" s="180">
        <v>77.162000000000006</v>
      </c>
      <c r="I19" s="180">
        <v>68.379000000000005</v>
      </c>
      <c r="J19" s="180">
        <v>69.691999999999993</v>
      </c>
      <c r="K19" s="168">
        <v>45</v>
      </c>
      <c r="L19" s="168">
        <v>40</v>
      </c>
    </row>
    <row r="20" spans="1:12" s="94" customFormat="1" ht="15" customHeight="1">
      <c r="A20" s="167" t="s">
        <v>91</v>
      </c>
      <c r="B20" s="180">
        <f t="shared" ref="B20:K20" si="0">B21-SUM(B6:B19)</f>
        <v>3037.0391769999987</v>
      </c>
      <c r="C20" s="180">
        <f t="shared" si="0"/>
        <v>2573.5421399999905</v>
      </c>
      <c r="D20" s="180">
        <f t="shared" si="0"/>
        <v>2818.4848869999987</v>
      </c>
      <c r="E20" s="180">
        <f t="shared" si="0"/>
        <v>2929.4220029999997</v>
      </c>
      <c r="F20" s="180">
        <f t="shared" si="0"/>
        <v>3721.9077219999963</v>
      </c>
      <c r="G20" s="180">
        <f t="shared" si="0"/>
        <v>3992.9192510000066</v>
      </c>
      <c r="H20" s="180">
        <f t="shared" si="0"/>
        <v>4399.3568870000163</v>
      </c>
      <c r="I20" s="180">
        <f t="shared" si="0"/>
        <v>3708.4179999999906</v>
      </c>
      <c r="J20" s="180">
        <f t="shared" si="0"/>
        <v>3991.5079999999944</v>
      </c>
      <c r="K20" s="180">
        <f t="shared" si="0"/>
        <v>4525</v>
      </c>
      <c r="L20" s="180">
        <f>L21-SUM(L6:L19)</f>
        <v>4974.9600000000064</v>
      </c>
    </row>
    <row r="21" spans="1:12" s="126" customFormat="1" ht="15" customHeight="1">
      <c r="A21" s="194" t="s">
        <v>92</v>
      </c>
      <c r="B21" s="195">
        <v>54950.794999999998</v>
      </c>
      <c r="C21" s="195">
        <v>53497.875999999997</v>
      </c>
      <c r="D21" s="195">
        <v>56206.906999999999</v>
      </c>
      <c r="E21" s="195">
        <v>57156.074000000001</v>
      </c>
      <c r="F21" s="195">
        <v>60397.680805999997</v>
      </c>
      <c r="G21" s="195">
        <v>64695.220851999999</v>
      </c>
      <c r="H21" s="195">
        <v>68528.271387000001</v>
      </c>
      <c r="I21" s="195">
        <v>63314.057999999997</v>
      </c>
      <c r="J21" s="195">
        <v>65491.796999999999</v>
      </c>
      <c r="K21" s="195">
        <v>68980</v>
      </c>
      <c r="L21" s="195">
        <v>72524.960000000006</v>
      </c>
    </row>
    <row r="22" spans="1:12" s="126" customFormat="1" ht="15" customHeight="1">
      <c r="A22" s="194" t="s">
        <v>53</v>
      </c>
      <c r="B22" s="496">
        <v>24.917718304622067</v>
      </c>
      <c r="C22" s="496">
        <v>23.777256484559725</v>
      </c>
      <c r="D22" s="496">
        <v>23.947588918997223</v>
      </c>
      <c r="E22" s="496">
        <v>23.305894153961582</v>
      </c>
      <c r="F22" s="496">
        <v>23.316507024560483</v>
      </c>
      <c r="G22" s="496">
        <v>23.609671137873146</v>
      </c>
      <c r="H22" s="496">
        <v>24.23668995741761</v>
      </c>
      <c r="I22" s="496">
        <v>23.038541143593214</v>
      </c>
      <c r="J22" s="496">
        <v>22.883467331942683</v>
      </c>
      <c r="K22" s="496">
        <v>22.971892899960036</v>
      </c>
      <c r="L22" s="496">
        <v>23.460231610273667</v>
      </c>
    </row>
    <row r="23" spans="1:12" s="132" customFormat="1" ht="14.25" customHeight="1">
      <c r="A23" s="184"/>
      <c r="B23" s="195"/>
      <c r="C23" s="195"/>
      <c r="D23" s="195"/>
      <c r="E23" s="195"/>
      <c r="F23" s="195"/>
      <c r="G23" s="195"/>
      <c r="H23" s="195"/>
      <c r="I23" s="195"/>
      <c r="J23" s="195"/>
      <c r="K23" s="195"/>
      <c r="L23" s="195"/>
    </row>
    <row r="24" spans="1:12" s="101" customFormat="1" ht="27">
      <c r="A24" s="189" t="s">
        <v>295</v>
      </c>
      <c r="B24" s="180">
        <v>16176.391</v>
      </c>
      <c r="C24" s="180">
        <v>16077.294</v>
      </c>
      <c r="D24" s="180">
        <v>16397.198</v>
      </c>
      <c r="E24" s="180">
        <v>16804.682000000001</v>
      </c>
      <c r="F24" s="180">
        <v>17473.428593000001</v>
      </c>
      <c r="G24" s="180">
        <v>18872.539734999998</v>
      </c>
      <c r="H24" s="180">
        <v>21517.402082000001</v>
      </c>
      <c r="I24" s="180">
        <v>23396.845000000001</v>
      </c>
      <c r="J24" s="180">
        <v>23340.35</v>
      </c>
      <c r="K24" s="180">
        <v>25103.547999999999</v>
      </c>
      <c r="L24" s="180">
        <v>26288.134999999998</v>
      </c>
    </row>
    <row r="25" spans="1:12" s="101" customFormat="1" ht="15">
      <c r="A25" s="189" t="s">
        <v>560</v>
      </c>
      <c r="B25" s="425"/>
      <c r="C25" s="425"/>
      <c r="D25" s="425"/>
      <c r="E25" s="425"/>
      <c r="F25" s="425"/>
      <c r="G25" s="180"/>
      <c r="H25" s="180"/>
      <c r="I25" s="180"/>
      <c r="J25" s="180"/>
      <c r="K25" s="180"/>
      <c r="L25" s="180"/>
    </row>
    <row r="26" spans="1:12" s="101" customFormat="1" ht="15">
      <c r="A26" s="189" t="s">
        <v>561</v>
      </c>
      <c r="B26" s="425"/>
      <c r="C26" s="425"/>
      <c r="D26" s="425"/>
      <c r="E26" s="425"/>
      <c r="F26" s="425"/>
      <c r="G26" s="180"/>
      <c r="H26" s="180"/>
      <c r="I26" s="180"/>
      <c r="J26" s="180"/>
      <c r="K26" s="180"/>
      <c r="L26" s="180"/>
    </row>
    <row r="27" spans="1:12" s="101" customFormat="1" ht="15">
      <c r="A27" s="189" t="s">
        <v>617</v>
      </c>
      <c r="B27" s="180">
        <v>13400.324966999999</v>
      </c>
      <c r="C27" s="180">
        <v>13178.941384000002</v>
      </c>
      <c r="D27" s="180">
        <v>13312.391383999999</v>
      </c>
      <c r="E27" s="180">
        <v>13719.576927999999</v>
      </c>
      <c r="F27" s="180">
        <v>14208.765979</v>
      </c>
      <c r="G27" s="180">
        <v>15304.698562</v>
      </c>
      <c r="H27" s="180">
        <v>17921.206230000003</v>
      </c>
      <c r="I27" s="180">
        <v>19889.907057000004</v>
      </c>
      <c r="J27" s="180">
        <v>19682.191682000004</v>
      </c>
      <c r="K27" s="180">
        <v>21222.815999999999</v>
      </c>
      <c r="L27" s="180">
        <v>22080.991999999998</v>
      </c>
    </row>
    <row r="28" spans="1:12" s="101" customFormat="1" ht="27">
      <c r="A28" s="189" t="s">
        <v>296</v>
      </c>
      <c r="B28" s="180">
        <v>2108.1770000000001</v>
      </c>
      <c r="C28" s="180">
        <v>1952.1759999999999</v>
      </c>
      <c r="D28" s="183">
        <v>2149.511</v>
      </c>
      <c r="E28" s="183">
        <v>2313.7049999999999</v>
      </c>
      <c r="F28" s="183">
        <v>2470.0258349999999</v>
      </c>
      <c r="G28" s="183">
        <v>2187.8006650000002</v>
      </c>
      <c r="H28" s="183">
        <v>2049.6957349999998</v>
      </c>
      <c r="I28" s="183">
        <v>2279.2959999999998</v>
      </c>
      <c r="J28" s="183">
        <v>2335.8290000000002</v>
      </c>
      <c r="K28" s="183">
        <v>2400</v>
      </c>
      <c r="L28" s="183">
        <v>2500</v>
      </c>
    </row>
    <row r="29" spans="1:12" s="126" customFormat="1" ht="15" customHeight="1">
      <c r="A29" s="194" t="s">
        <v>93</v>
      </c>
      <c r="B29" s="195">
        <f t="shared" ref="B29:L29" si="1">B21-B24-B28</f>
        <v>36666.226999999992</v>
      </c>
      <c r="C29" s="195">
        <f t="shared" si="1"/>
        <v>35468.405999999995</v>
      </c>
      <c r="D29" s="195">
        <f t="shared" si="1"/>
        <v>37660.198000000004</v>
      </c>
      <c r="E29" s="195">
        <f t="shared" si="1"/>
        <v>38037.686999999998</v>
      </c>
      <c r="F29" s="195">
        <f t="shared" si="1"/>
        <v>40454.226377999999</v>
      </c>
      <c r="G29" s="195">
        <f t="shared" si="1"/>
        <v>43634.880451999998</v>
      </c>
      <c r="H29" s="195">
        <f t="shared" si="1"/>
        <v>44961.173569999999</v>
      </c>
      <c r="I29" s="195">
        <f t="shared" si="1"/>
        <v>37637.916999999994</v>
      </c>
      <c r="J29" s="195">
        <f t="shared" si="1"/>
        <v>39815.618000000002</v>
      </c>
      <c r="K29" s="195">
        <f t="shared" si="1"/>
        <v>41476.452000000005</v>
      </c>
      <c r="L29" s="195">
        <f t="shared" si="1"/>
        <v>43736.825000000012</v>
      </c>
    </row>
    <row r="30" spans="1:12" s="126" customFormat="1" ht="15" customHeight="1">
      <c r="A30" s="194" t="s">
        <v>53</v>
      </c>
      <c r="B30" s="496">
        <v>16.626487672823071</v>
      </c>
      <c r="C30" s="496">
        <v>15.764016249177763</v>
      </c>
      <c r="D30" s="496">
        <v>16.045553624077581</v>
      </c>
      <c r="E30" s="496">
        <v>15.510202941572235</v>
      </c>
      <c r="F30" s="496">
        <v>15.617342270898801</v>
      </c>
      <c r="G30" s="496">
        <v>15.923976517042551</v>
      </c>
      <c r="H30" s="496">
        <v>15.901612602830809</v>
      </c>
      <c r="I30" s="496">
        <v>13.695579256089482</v>
      </c>
      <c r="J30" s="496">
        <v>13.911962040133197</v>
      </c>
      <c r="K30" s="496">
        <v>13.812592247235914</v>
      </c>
      <c r="L30" s="496">
        <v>14.147902244937571</v>
      </c>
    </row>
    <row r="31" spans="1:12" s="126" customFormat="1" ht="15" customHeight="1">
      <c r="A31" s="185"/>
      <c r="B31" s="186"/>
      <c r="C31" s="186"/>
      <c r="D31" s="186"/>
      <c r="E31" s="186"/>
      <c r="F31" s="186"/>
      <c r="G31" s="186"/>
      <c r="H31" s="186"/>
      <c r="I31" s="186"/>
      <c r="J31" s="186"/>
      <c r="K31" s="186"/>
      <c r="L31" s="186"/>
    </row>
    <row r="32" spans="1:12" s="94" customFormat="1" ht="15">
      <c r="A32" s="139"/>
      <c r="B32" s="139"/>
      <c r="C32" s="139"/>
      <c r="D32" s="139"/>
      <c r="E32" s="139"/>
      <c r="F32" s="139"/>
      <c r="G32" s="139"/>
      <c r="H32" s="139"/>
      <c r="I32" s="139"/>
      <c r="J32" s="139"/>
      <c r="K32" s="139"/>
      <c r="L32" s="139"/>
    </row>
    <row r="33" spans="1:1" s="127" customFormat="1" ht="15">
      <c r="A33" s="122" t="s">
        <v>260</v>
      </c>
    </row>
    <row r="34" spans="1:1" s="127" customFormat="1" ht="15">
      <c r="A34" s="162" t="s">
        <v>292</v>
      </c>
    </row>
    <row r="35" spans="1:1" s="94" customFormat="1" ht="15"/>
    <row r="36" spans="1:1" s="94" customFormat="1" ht="15"/>
    <row r="37" spans="1:1" s="94" customFormat="1" ht="15"/>
    <row r="38" spans="1:1" s="94" customFormat="1" ht="15"/>
    <row r="39" spans="1:1" s="94" customFormat="1" ht="15"/>
    <row r="40" spans="1:1" s="94" customFormat="1" ht="15"/>
    <row r="41" spans="1:1" s="94" customFormat="1" ht="15"/>
    <row r="42" spans="1:1" s="94" customFormat="1" ht="15"/>
    <row r="43" spans="1:1" s="94" customFormat="1" ht="15"/>
    <row r="44" spans="1:1" s="94" customFormat="1" ht="15"/>
  </sheetData>
  <pageMargins left="0.23622047244094491" right="0.23622047244094491" top="0.74803149606299213" bottom="0.74803149606299213" header="0.31496062992125984" footer="0.31496062992125984"/>
  <pageSetup paperSize="9" scale="85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6"/>
  <sheetViews>
    <sheetView workbookViewId="0"/>
  </sheetViews>
  <sheetFormatPr baseColWidth="10" defaultRowHeight="12.75"/>
  <cols>
    <col min="1" max="1" width="22.5703125" style="21" customWidth="1"/>
    <col min="2" max="2" width="5.7109375" style="21" customWidth="1"/>
    <col min="3" max="12" width="6.140625" style="21" customWidth="1"/>
    <col min="13" max="13" width="4.42578125" style="21" customWidth="1"/>
    <col min="14" max="16384" width="11.42578125" style="21"/>
  </cols>
  <sheetData>
    <row r="1" spans="1:14" s="29" customFormat="1" ht="15">
      <c r="A1" s="126" t="s">
        <v>562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</row>
    <row r="2" spans="1:14" s="29" customFormat="1" ht="15">
      <c r="A2" s="94" t="s">
        <v>60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</row>
    <row r="3" spans="1:14" s="29" customFormat="1" ht="15">
      <c r="A3" s="94"/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</row>
    <row r="4" spans="1:14" s="36" customFormat="1" ht="37.5" customHeight="1">
      <c r="A4" s="56"/>
      <c r="B4" s="58" t="s">
        <v>605</v>
      </c>
      <c r="C4" s="58" t="s">
        <v>606</v>
      </c>
      <c r="D4" s="58" t="s">
        <v>607</v>
      </c>
      <c r="E4" s="58" t="s">
        <v>608</v>
      </c>
      <c r="F4" s="58" t="s">
        <v>609</v>
      </c>
      <c r="G4" s="58" t="s">
        <v>610</v>
      </c>
      <c r="H4" s="58" t="s">
        <v>611</v>
      </c>
      <c r="I4" s="58" t="s">
        <v>612</v>
      </c>
      <c r="J4" s="58" t="s">
        <v>613</v>
      </c>
      <c r="K4" s="58" t="s">
        <v>61</v>
      </c>
      <c r="L4" s="58" t="s">
        <v>575</v>
      </c>
      <c r="M4" s="124"/>
      <c r="N4" s="124"/>
    </row>
    <row r="5" spans="1:14" s="94" customFormat="1" ht="15">
      <c r="A5" s="143"/>
      <c r="B5" s="139"/>
      <c r="C5" s="139"/>
      <c r="D5" s="139"/>
      <c r="E5" s="139"/>
      <c r="F5" s="139"/>
      <c r="G5" s="139"/>
      <c r="H5" s="139"/>
      <c r="I5" s="139"/>
      <c r="J5" s="139"/>
      <c r="K5" s="139"/>
      <c r="L5" s="139"/>
    </row>
    <row r="6" spans="1:14" s="101" customFormat="1" ht="15" customHeight="1">
      <c r="A6" s="154" t="s">
        <v>563</v>
      </c>
      <c r="B6" s="152"/>
      <c r="C6" s="152"/>
      <c r="D6" s="152"/>
      <c r="E6" s="152"/>
      <c r="F6" s="152"/>
      <c r="G6" s="152"/>
      <c r="H6" s="152"/>
      <c r="I6" s="152"/>
      <c r="J6" s="152"/>
      <c r="K6" s="152"/>
      <c r="L6" s="152"/>
    </row>
    <row r="7" spans="1:14" s="101" customFormat="1" ht="15" customHeight="1">
      <c r="A7" s="154" t="s">
        <v>615</v>
      </c>
      <c r="B7" s="152">
        <v>226.46152599999999</v>
      </c>
      <c r="C7" s="152">
        <v>224.37305700000002</v>
      </c>
      <c r="D7" s="152">
        <v>226.658321</v>
      </c>
      <c r="E7" s="152">
        <v>234.23607200000001</v>
      </c>
      <c r="F7" s="152">
        <v>238.80499400000002</v>
      </c>
      <c r="G7" s="152">
        <v>258.95524700000004</v>
      </c>
      <c r="H7" s="152">
        <v>343.198331</v>
      </c>
      <c r="I7" s="152">
        <v>410.081525</v>
      </c>
      <c r="J7" s="152">
        <v>404.31746499999997</v>
      </c>
      <c r="K7" s="152">
        <v>437.22300000000001</v>
      </c>
      <c r="L7" s="152">
        <v>456.44799999999998</v>
      </c>
    </row>
    <row r="8" spans="1:14" s="101" customFormat="1" ht="15" customHeight="1">
      <c r="A8" s="154" t="s">
        <v>616</v>
      </c>
      <c r="B8" s="152">
        <v>163.54287200000002</v>
      </c>
      <c r="C8" s="152">
        <v>160.296403</v>
      </c>
      <c r="D8" s="152">
        <v>165.11942200000001</v>
      </c>
      <c r="E8" s="152">
        <v>170.93124</v>
      </c>
      <c r="F8" s="152">
        <v>176.97344600000002</v>
      </c>
      <c r="G8" s="152">
        <v>190.01913400000001</v>
      </c>
      <c r="H8" s="152">
        <v>207.06657500000003</v>
      </c>
      <c r="I8" s="152">
        <v>193.49084500000001</v>
      </c>
      <c r="J8" s="152">
        <v>191.85572000000002</v>
      </c>
      <c r="K8" s="152">
        <v>210.358</v>
      </c>
      <c r="L8" s="152">
        <v>215.774</v>
      </c>
    </row>
    <row r="9" spans="1:14" s="94" customFormat="1" ht="15" customHeight="1">
      <c r="A9" s="154" t="s">
        <v>564</v>
      </c>
      <c r="B9" s="139"/>
      <c r="C9" s="139"/>
      <c r="D9" s="139"/>
      <c r="E9" s="139"/>
      <c r="F9" s="139"/>
      <c r="G9" s="139"/>
      <c r="H9" s="139"/>
      <c r="I9" s="139"/>
      <c r="J9" s="139"/>
      <c r="K9" s="139"/>
      <c r="L9" s="153"/>
    </row>
    <row r="10" spans="1:14" s="94" customFormat="1" ht="15" customHeight="1">
      <c r="A10" s="154" t="s">
        <v>615</v>
      </c>
      <c r="B10" s="152">
        <v>482.284019</v>
      </c>
      <c r="C10" s="152">
        <v>479.49692999999996</v>
      </c>
      <c r="D10" s="152">
        <v>483.07341100000002</v>
      </c>
      <c r="E10" s="152">
        <v>497.37085400000001</v>
      </c>
      <c r="F10" s="152">
        <v>511.651815</v>
      </c>
      <c r="G10" s="152">
        <v>553.06392099999994</v>
      </c>
      <c r="H10" s="152">
        <v>703.09067700000003</v>
      </c>
      <c r="I10" s="152">
        <v>840.64561500000002</v>
      </c>
      <c r="J10" s="152">
        <v>827.71512300000018</v>
      </c>
      <c r="K10" s="152">
        <v>890.63499999999999</v>
      </c>
      <c r="L10" s="152">
        <v>926.71799999999996</v>
      </c>
    </row>
    <row r="11" spans="1:14" s="94" customFormat="1" ht="15" customHeight="1">
      <c r="A11" s="154" t="s">
        <v>616</v>
      </c>
      <c r="B11" s="152">
        <v>407.66507799999999</v>
      </c>
      <c r="C11" s="152">
        <v>396.254819</v>
      </c>
      <c r="D11" s="152">
        <v>403.919915</v>
      </c>
      <c r="E11" s="152">
        <v>418.52139199999999</v>
      </c>
      <c r="F11" s="152">
        <v>433.17250100000001</v>
      </c>
      <c r="G11" s="152">
        <v>463.74230699999993</v>
      </c>
      <c r="H11" s="152">
        <v>518.98793499999988</v>
      </c>
      <c r="I11" s="152">
        <v>478.27900299999999</v>
      </c>
      <c r="J11" s="152">
        <v>476.39244100000002</v>
      </c>
      <c r="K11" s="152">
        <v>513.71400000000006</v>
      </c>
      <c r="L11" s="152">
        <v>522.553</v>
      </c>
    </row>
    <row r="12" spans="1:14" s="94" customFormat="1" ht="15">
      <c r="A12" s="188" t="s">
        <v>565</v>
      </c>
      <c r="B12" s="139"/>
      <c r="C12" s="139"/>
      <c r="D12" s="139"/>
      <c r="E12" s="139"/>
      <c r="F12" s="139"/>
      <c r="G12" s="139"/>
      <c r="H12" s="139"/>
      <c r="I12" s="139"/>
      <c r="J12" s="139"/>
      <c r="K12" s="139"/>
      <c r="L12" s="153"/>
    </row>
    <row r="13" spans="1:14" s="94" customFormat="1" ht="15">
      <c r="A13" s="154" t="s">
        <v>615</v>
      </c>
      <c r="B13" s="152">
        <v>1316.2856280000001</v>
      </c>
      <c r="C13" s="152">
        <v>1310.7698009999999</v>
      </c>
      <c r="D13" s="152">
        <v>1310.1223339999999</v>
      </c>
      <c r="E13" s="152">
        <v>1356.38204</v>
      </c>
      <c r="F13" s="152">
        <v>1393.8881569999999</v>
      </c>
      <c r="G13" s="152">
        <v>1506.680511</v>
      </c>
      <c r="H13" s="152">
        <v>1903.0049009999998</v>
      </c>
      <c r="I13" s="152">
        <v>2328.3255549999994</v>
      </c>
      <c r="J13" s="152">
        <v>2293.0422640000002</v>
      </c>
      <c r="K13" s="152">
        <v>2476.0810000000001</v>
      </c>
      <c r="L13" s="152">
        <v>2581.2779999999998</v>
      </c>
    </row>
    <row r="14" spans="1:14" s="94" customFormat="1" ht="15">
      <c r="A14" s="154" t="s">
        <v>616</v>
      </c>
      <c r="B14" s="152">
        <v>1030.9281199999998</v>
      </c>
      <c r="C14" s="152">
        <v>1006.334437</v>
      </c>
      <c r="D14" s="152">
        <v>1027.1788569999999</v>
      </c>
      <c r="E14" s="152">
        <v>1057.4637690000002</v>
      </c>
      <c r="F14" s="152">
        <v>1091.6245409999999</v>
      </c>
      <c r="G14" s="152">
        <v>1181.345106</v>
      </c>
      <c r="H14" s="152">
        <v>1305.4521510000002</v>
      </c>
      <c r="I14" s="152">
        <v>1237.353222</v>
      </c>
      <c r="J14" s="152">
        <v>1219.251941</v>
      </c>
      <c r="K14" s="152">
        <v>1327.231</v>
      </c>
      <c r="L14" s="152">
        <v>1371.019</v>
      </c>
    </row>
    <row r="15" spans="1:14" s="94" customFormat="1" ht="15" customHeight="1">
      <c r="A15" s="154" t="s">
        <v>566</v>
      </c>
      <c r="B15" s="139"/>
      <c r="C15" s="139"/>
      <c r="D15" s="139"/>
      <c r="E15" s="139"/>
      <c r="F15" s="139"/>
      <c r="G15" s="139"/>
      <c r="H15" s="139"/>
      <c r="I15" s="139"/>
      <c r="J15" s="139"/>
      <c r="K15" s="139"/>
      <c r="L15" s="153"/>
    </row>
    <row r="16" spans="1:14" s="94" customFormat="1" ht="15" customHeight="1">
      <c r="A16" s="154" t="s">
        <v>615</v>
      </c>
      <c r="B16" s="152">
        <v>1193.1432089999998</v>
      </c>
      <c r="C16" s="152">
        <v>1185.3112490000001</v>
      </c>
      <c r="D16" s="152">
        <v>1192.0011120000001</v>
      </c>
      <c r="E16" s="152">
        <v>1229.2609069999999</v>
      </c>
      <c r="F16" s="152">
        <v>1263.6190270000002</v>
      </c>
      <c r="G16" s="152">
        <v>1364.2882950000001</v>
      </c>
      <c r="H16" s="152">
        <v>1659.7039969999998</v>
      </c>
      <c r="I16" s="152">
        <v>2031.506265</v>
      </c>
      <c r="J16" s="152">
        <v>1999.8547080000003</v>
      </c>
      <c r="K16" s="152">
        <v>2159.2049999999999</v>
      </c>
      <c r="L16" s="152">
        <v>2245.3000000000002</v>
      </c>
    </row>
    <row r="17" spans="1:12" s="94" customFormat="1" ht="15" customHeight="1">
      <c r="A17" s="154" t="s">
        <v>616</v>
      </c>
      <c r="B17" s="152">
        <v>1004.2698620000001</v>
      </c>
      <c r="C17" s="152">
        <v>961.12145599999997</v>
      </c>
      <c r="D17" s="152">
        <v>982.83617599999991</v>
      </c>
      <c r="E17" s="152">
        <v>1021.8403049999999</v>
      </c>
      <c r="F17" s="152">
        <v>1051.1851429999999</v>
      </c>
      <c r="G17" s="152">
        <v>1134.3505499999999</v>
      </c>
      <c r="H17" s="152">
        <v>1258.5563790000001</v>
      </c>
      <c r="I17" s="152">
        <v>1183.4301510000003</v>
      </c>
      <c r="J17" s="152">
        <v>1170.6543200000001</v>
      </c>
      <c r="K17" s="152">
        <v>1271.818</v>
      </c>
      <c r="L17" s="152">
        <v>1319.875</v>
      </c>
    </row>
    <row r="18" spans="1:12" s="94" customFormat="1" ht="15" customHeight="1">
      <c r="A18" s="154" t="s">
        <v>567</v>
      </c>
      <c r="B18" s="139"/>
      <c r="C18" s="139"/>
      <c r="D18" s="139"/>
      <c r="E18" s="139"/>
      <c r="F18" s="139"/>
      <c r="G18" s="139"/>
      <c r="H18" s="139"/>
      <c r="I18" s="139"/>
      <c r="J18" s="139"/>
      <c r="K18" s="139"/>
      <c r="L18" s="153"/>
    </row>
    <row r="19" spans="1:12" s="94" customFormat="1" ht="15" customHeight="1">
      <c r="A19" s="154" t="s">
        <v>615</v>
      </c>
      <c r="B19" s="152">
        <v>470.19552699999997</v>
      </c>
      <c r="C19" s="152">
        <v>473.749437</v>
      </c>
      <c r="D19" s="152">
        <v>464.94963799999999</v>
      </c>
      <c r="E19" s="152">
        <v>482.52104499999996</v>
      </c>
      <c r="F19" s="152">
        <v>498.79710799999998</v>
      </c>
      <c r="G19" s="152">
        <v>537.59837900000002</v>
      </c>
      <c r="H19" s="152">
        <v>667.10223000000008</v>
      </c>
      <c r="I19" s="152">
        <v>816.85978799999998</v>
      </c>
      <c r="J19" s="152">
        <v>805.727035</v>
      </c>
      <c r="K19" s="152">
        <v>857.03899999999999</v>
      </c>
      <c r="L19" s="152">
        <v>899.77599999999995</v>
      </c>
    </row>
    <row r="20" spans="1:12" s="94" customFormat="1" ht="15" customHeight="1">
      <c r="A20" s="154" t="s">
        <v>616</v>
      </c>
      <c r="B20" s="152">
        <v>430.26399099999998</v>
      </c>
      <c r="C20" s="152">
        <v>420.66316600000005</v>
      </c>
      <c r="D20" s="152">
        <v>430.16444200000001</v>
      </c>
      <c r="E20" s="152">
        <v>446.63288200000005</v>
      </c>
      <c r="F20" s="152">
        <v>463.21502200000009</v>
      </c>
      <c r="G20" s="152">
        <v>498.64021500000001</v>
      </c>
      <c r="H20" s="152">
        <v>557.81630299999995</v>
      </c>
      <c r="I20" s="152">
        <v>518.84724699999992</v>
      </c>
      <c r="J20" s="152">
        <v>516.73642199999995</v>
      </c>
      <c r="K20" s="152">
        <v>558.36699999999996</v>
      </c>
      <c r="L20" s="152">
        <v>582.02</v>
      </c>
    </row>
    <row r="21" spans="1:12" s="94" customFormat="1" ht="15" customHeight="1">
      <c r="A21" s="154" t="s">
        <v>568</v>
      </c>
      <c r="B21" s="139"/>
      <c r="C21" s="139"/>
      <c r="D21" s="139"/>
      <c r="E21" s="139"/>
      <c r="F21" s="139"/>
      <c r="G21" s="139"/>
      <c r="H21" s="139"/>
      <c r="I21" s="139"/>
      <c r="J21" s="139"/>
      <c r="K21" s="139"/>
      <c r="L21" s="153"/>
    </row>
    <row r="22" spans="1:12" s="94" customFormat="1" ht="15" customHeight="1">
      <c r="A22" s="154" t="s">
        <v>615</v>
      </c>
      <c r="B22" s="152">
        <v>1007.855127</v>
      </c>
      <c r="C22" s="152">
        <v>1006.903891</v>
      </c>
      <c r="D22" s="152">
        <v>1006.936909</v>
      </c>
      <c r="E22" s="152">
        <v>1043.1427160000001</v>
      </c>
      <c r="F22" s="152">
        <v>1069.4304520000001</v>
      </c>
      <c r="G22" s="152">
        <v>1156.6799209999999</v>
      </c>
      <c r="H22" s="152">
        <v>1447.27853</v>
      </c>
      <c r="I22" s="152">
        <v>1755.2832479999997</v>
      </c>
      <c r="J22" s="152">
        <v>1730.133323</v>
      </c>
      <c r="K22" s="152">
        <v>1865.2329999999999</v>
      </c>
      <c r="L22" s="152">
        <v>1932.847</v>
      </c>
    </row>
    <row r="23" spans="1:12" s="94" customFormat="1" ht="15" customHeight="1">
      <c r="A23" s="154" t="s">
        <v>616</v>
      </c>
      <c r="B23" s="152">
        <v>806.64820400000008</v>
      </c>
      <c r="C23" s="152">
        <v>784.66951500000005</v>
      </c>
      <c r="D23" s="152">
        <v>795.81287700000007</v>
      </c>
      <c r="E23" s="152">
        <v>824.61555200000009</v>
      </c>
      <c r="F23" s="152">
        <v>861.37545000000011</v>
      </c>
      <c r="G23" s="152">
        <v>928.70126400000015</v>
      </c>
      <c r="H23" s="152">
        <v>1018.93558</v>
      </c>
      <c r="I23" s="152">
        <v>953.7542380000001</v>
      </c>
      <c r="J23" s="152">
        <v>944.84580699999992</v>
      </c>
      <c r="K23" s="152">
        <v>1027.502</v>
      </c>
      <c r="L23" s="152">
        <v>1062.31</v>
      </c>
    </row>
    <row r="24" spans="1:12" s="94" customFormat="1" ht="15" customHeight="1">
      <c r="A24" s="154" t="s">
        <v>569</v>
      </c>
      <c r="B24" s="139"/>
      <c r="C24" s="139"/>
      <c r="D24" s="139"/>
      <c r="E24" s="139"/>
      <c r="F24" s="139"/>
      <c r="G24" s="139"/>
      <c r="H24" s="139"/>
      <c r="I24" s="139"/>
      <c r="J24" s="139"/>
      <c r="K24" s="139"/>
      <c r="L24" s="153"/>
    </row>
    <row r="25" spans="1:12" s="94" customFormat="1" ht="15" customHeight="1">
      <c r="A25" s="154" t="s">
        <v>615</v>
      </c>
      <c r="B25" s="152">
        <v>614.83009700000002</v>
      </c>
      <c r="C25" s="152">
        <v>613.43487400000015</v>
      </c>
      <c r="D25" s="152">
        <v>613.93124300000011</v>
      </c>
      <c r="E25" s="152">
        <v>629.35584399999993</v>
      </c>
      <c r="F25" s="152">
        <v>654.08472200000006</v>
      </c>
      <c r="G25" s="152">
        <v>704.56263899999999</v>
      </c>
      <c r="H25" s="152">
        <v>868.340778</v>
      </c>
      <c r="I25" s="152">
        <v>1056.385869</v>
      </c>
      <c r="J25" s="152">
        <v>1041.797225</v>
      </c>
      <c r="K25" s="152">
        <v>1123.4659999999999</v>
      </c>
      <c r="L25" s="152">
        <v>1169.1479999999999</v>
      </c>
    </row>
    <row r="26" spans="1:12" s="94" customFormat="1" ht="15" customHeight="1">
      <c r="A26" s="154" t="s">
        <v>616</v>
      </c>
      <c r="B26" s="152">
        <v>543.14026799999999</v>
      </c>
      <c r="C26" s="152">
        <v>523.97594600000002</v>
      </c>
      <c r="D26" s="152">
        <v>537.78372400000001</v>
      </c>
      <c r="E26" s="152">
        <v>554.42375700000002</v>
      </c>
      <c r="F26" s="152">
        <v>581.42809100000011</v>
      </c>
      <c r="G26" s="152">
        <v>616.93460400000004</v>
      </c>
      <c r="H26" s="152">
        <v>683.77921500000002</v>
      </c>
      <c r="I26" s="152">
        <v>648.81747299999995</v>
      </c>
      <c r="J26" s="152">
        <v>645.68784100000005</v>
      </c>
      <c r="K26" s="152">
        <v>701.54</v>
      </c>
      <c r="L26" s="152">
        <v>727.47699999999998</v>
      </c>
    </row>
    <row r="27" spans="1:12" s="94" customFormat="1" ht="15" customHeight="1">
      <c r="A27" s="154" t="s">
        <v>570</v>
      </c>
      <c r="B27" s="139"/>
      <c r="C27" s="139"/>
      <c r="D27" s="139"/>
      <c r="E27" s="139"/>
      <c r="F27" s="139"/>
      <c r="G27" s="139"/>
      <c r="H27" s="139"/>
      <c r="I27" s="139"/>
      <c r="J27" s="139"/>
      <c r="K27" s="139"/>
      <c r="L27" s="153"/>
    </row>
    <row r="28" spans="1:12" s="94" customFormat="1" ht="15" customHeight="1">
      <c r="A28" s="154" t="s">
        <v>615</v>
      </c>
      <c r="B28" s="152">
        <v>332.12720000000002</v>
      </c>
      <c r="C28" s="152">
        <v>331.21366799999998</v>
      </c>
      <c r="D28" s="152">
        <v>331.48808400000001</v>
      </c>
      <c r="E28" s="152">
        <v>336.41717400000005</v>
      </c>
      <c r="F28" s="152">
        <v>353.40210399999995</v>
      </c>
      <c r="G28" s="152">
        <v>379.209948</v>
      </c>
      <c r="H28" s="152">
        <v>464.838998</v>
      </c>
      <c r="I28" s="152">
        <v>569.23871200000008</v>
      </c>
      <c r="J28" s="152">
        <v>559.67047700000001</v>
      </c>
      <c r="K28" s="152">
        <v>602.10699999999997</v>
      </c>
      <c r="L28" s="152">
        <v>628.27099999999996</v>
      </c>
    </row>
    <row r="29" spans="1:12" s="94" customFormat="1" ht="15" customHeight="1">
      <c r="A29" s="154" t="s">
        <v>616</v>
      </c>
      <c r="B29" s="152">
        <v>290.97822600000001</v>
      </c>
      <c r="C29" s="152">
        <v>288.15362300000004</v>
      </c>
      <c r="D29" s="152">
        <v>292.18676800000003</v>
      </c>
      <c r="E29" s="152">
        <v>296.82043900000002</v>
      </c>
      <c r="F29" s="152">
        <v>307.03618200000005</v>
      </c>
      <c r="G29" s="152">
        <v>332.60141200000004</v>
      </c>
      <c r="H29" s="152">
        <v>365.72176899999999</v>
      </c>
      <c r="I29" s="152">
        <v>347.99832500000002</v>
      </c>
      <c r="J29" s="152">
        <v>343.68761099999995</v>
      </c>
      <c r="K29" s="152">
        <v>372.488</v>
      </c>
      <c r="L29" s="152">
        <v>392.67899999999997</v>
      </c>
    </row>
    <row r="30" spans="1:12" s="94" customFormat="1" ht="15" customHeight="1">
      <c r="A30" s="154" t="s">
        <v>571</v>
      </c>
      <c r="B30" s="139"/>
      <c r="C30" s="139"/>
      <c r="D30" s="139"/>
      <c r="E30" s="139"/>
      <c r="F30" s="139"/>
      <c r="G30" s="139"/>
      <c r="H30" s="139"/>
      <c r="I30" s="139"/>
      <c r="J30" s="139"/>
      <c r="K30" s="139"/>
      <c r="L30" s="153"/>
    </row>
    <row r="31" spans="1:12" s="94" customFormat="1" ht="15" customHeight="1">
      <c r="A31" s="154" t="s">
        <v>572</v>
      </c>
      <c r="B31" s="152">
        <v>1464.8436649999999</v>
      </c>
      <c r="C31" s="152">
        <v>1435.5456790000001</v>
      </c>
      <c r="D31" s="152">
        <v>1429.8024379999999</v>
      </c>
      <c r="E31" s="152">
        <v>1473.7516150000001</v>
      </c>
      <c r="F31" s="152">
        <v>1528.739902</v>
      </c>
      <c r="G31" s="152">
        <v>1644.3773509999999</v>
      </c>
      <c r="H31" s="152">
        <v>1949.805687</v>
      </c>
      <c r="I31" s="152">
        <v>2601.6070460000001</v>
      </c>
      <c r="J31" s="152">
        <v>2578.607927</v>
      </c>
      <c r="K31" s="152">
        <v>2776.82</v>
      </c>
      <c r="L31" s="152">
        <v>2866.3989999999999</v>
      </c>
    </row>
    <row r="32" spans="1:12" s="94" customFormat="1" ht="15" customHeight="1">
      <c r="A32" s="154" t="s">
        <v>573</v>
      </c>
      <c r="B32" s="152">
        <v>1614.8623480000001</v>
      </c>
      <c r="C32" s="152">
        <v>1576.6734330000002</v>
      </c>
      <c r="D32" s="152">
        <v>1618.4257129999999</v>
      </c>
      <c r="E32" s="152">
        <v>1645.8893249999999</v>
      </c>
      <c r="F32" s="152">
        <v>1730.3373220000001</v>
      </c>
      <c r="G32" s="152">
        <v>1852.9477580000002</v>
      </c>
      <c r="H32" s="152">
        <v>1998.526194</v>
      </c>
      <c r="I32" s="152">
        <v>1918.0029300000001</v>
      </c>
      <c r="J32" s="152">
        <v>1932.2140320000003</v>
      </c>
      <c r="K32" s="152">
        <v>2051.989</v>
      </c>
      <c r="L32" s="152">
        <v>2181.1</v>
      </c>
    </row>
    <row r="33" spans="1:12" s="94" customFormat="1" ht="15" customHeight="1">
      <c r="A33" s="154"/>
      <c r="B33" s="152"/>
      <c r="C33" s="152"/>
      <c r="D33" s="152"/>
      <c r="E33" s="152"/>
      <c r="F33" s="152"/>
      <c r="G33" s="152"/>
      <c r="H33" s="152"/>
      <c r="I33" s="152"/>
      <c r="J33" s="152"/>
      <c r="K33" s="152"/>
      <c r="L33" s="152"/>
    </row>
    <row r="34" spans="1:12" s="94" customFormat="1" ht="15" customHeight="1">
      <c r="A34" s="480" t="s">
        <v>574</v>
      </c>
      <c r="B34" s="499">
        <v>13400.324966999999</v>
      </c>
      <c r="C34" s="499">
        <v>13178.941384000003</v>
      </c>
      <c r="D34" s="499">
        <v>13312.391384000002</v>
      </c>
      <c r="E34" s="499">
        <v>13719.576927999999</v>
      </c>
      <c r="F34" s="499">
        <v>14208.765978999998</v>
      </c>
      <c r="G34" s="499">
        <v>15304.698561999998</v>
      </c>
      <c r="H34" s="499">
        <v>17921.206229999996</v>
      </c>
      <c r="I34" s="499">
        <v>19889.907056999997</v>
      </c>
      <c r="J34" s="499">
        <v>19682.191682000001</v>
      </c>
      <c r="K34" s="499">
        <v>21222.816000000003</v>
      </c>
      <c r="L34" s="499">
        <v>22080.991999999998</v>
      </c>
    </row>
    <row r="35" spans="1:12" s="126" customFormat="1" ht="15" customHeight="1">
      <c r="A35" s="481"/>
      <c r="B35" s="482"/>
      <c r="C35" s="482"/>
      <c r="D35" s="482"/>
      <c r="E35" s="482"/>
      <c r="F35" s="482"/>
      <c r="G35" s="482"/>
      <c r="H35" s="482"/>
      <c r="I35" s="482"/>
      <c r="J35" s="482"/>
      <c r="K35" s="482"/>
      <c r="L35" s="482"/>
    </row>
    <row r="36" spans="1:12" s="94" customFormat="1" ht="15">
      <c r="A36" s="139"/>
      <c r="B36" s="139"/>
      <c r="C36" s="139"/>
      <c r="D36" s="139"/>
      <c r="E36" s="139"/>
      <c r="F36" s="139"/>
      <c r="G36" s="139"/>
      <c r="H36" s="139"/>
      <c r="I36" s="139"/>
      <c r="J36" s="139"/>
      <c r="K36" s="139"/>
      <c r="L36" s="139"/>
    </row>
    <row r="37" spans="1:12" s="127" customFormat="1" ht="15">
      <c r="A37" s="122" t="s">
        <v>260</v>
      </c>
    </row>
    <row r="38" spans="1:12" s="94" customFormat="1" ht="15"/>
    <row r="39" spans="1:12" s="94" customFormat="1" ht="15"/>
    <row r="40" spans="1:12" s="94" customFormat="1" ht="15"/>
    <row r="41" spans="1:12" s="94" customFormat="1" ht="15"/>
    <row r="42" spans="1:12" s="94" customFormat="1" ht="15"/>
    <row r="43" spans="1:12" s="94" customFormat="1" ht="15"/>
    <row r="44" spans="1:12" s="94" customFormat="1" ht="15"/>
    <row r="45" spans="1:12" s="94" customFormat="1" ht="15"/>
    <row r="46" spans="1:12" s="94" customFormat="1" ht="15"/>
  </sheetData>
  <pageMargins left="0.23622047244094491" right="0.23622047244094491" top="0.74803149606299213" bottom="0.74803149606299213" header="0.31496062992125984" footer="0.31496062992125984"/>
  <pageSetup paperSize="9" scale="85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"/>
  <sheetViews>
    <sheetView workbookViewId="0"/>
  </sheetViews>
  <sheetFormatPr baseColWidth="10" defaultRowHeight="12.75"/>
  <cols>
    <col min="1" max="1" width="4.5703125" style="32" customWidth="1"/>
    <col min="2" max="2" width="17.42578125" style="32" customWidth="1"/>
    <col min="3" max="13" width="6.140625" style="32" customWidth="1"/>
    <col min="14" max="16384" width="11.42578125" style="32"/>
  </cols>
  <sheetData>
    <row r="1" spans="1:15" s="25" customFormat="1" ht="15">
      <c r="A1" s="131" t="s">
        <v>94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</row>
    <row r="2" spans="1:15" s="26" customFormat="1" ht="15">
      <c r="A2" s="127" t="s">
        <v>60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</row>
    <row r="3" spans="1:15" s="35" customFormat="1" ht="15">
      <c r="A3" s="190"/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</row>
    <row r="4" spans="1:15" s="36" customFormat="1" ht="37.5" customHeight="1">
      <c r="A4" s="165"/>
      <c r="B4" s="165"/>
      <c r="C4" s="166" t="s">
        <v>277</v>
      </c>
      <c r="D4" s="166" t="s">
        <v>278</v>
      </c>
      <c r="E4" s="166" t="s">
        <v>279</v>
      </c>
      <c r="F4" s="166" t="s">
        <v>280</v>
      </c>
      <c r="G4" s="166" t="s">
        <v>281</v>
      </c>
      <c r="H4" s="166" t="s">
        <v>282</v>
      </c>
      <c r="I4" s="166" t="s">
        <v>283</v>
      </c>
      <c r="J4" s="166" t="s">
        <v>284</v>
      </c>
      <c r="K4" s="166" t="s">
        <v>285</v>
      </c>
      <c r="L4" s="166" t="s">
        <v>61</v>
      </c>
      <c r="M4" s="166" t="s">
        <v>575</v>
      </c>
      <c r="N4" s="124"/>
      <c r="O4" s="124"/>
    </row>
    <row r="5" spans="1:15" s="28" customFormat="1" ht="15">
      <c r="A5" s="130"/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</row>
    <row r="6" spans="1:15" ht="15">
      <c r="A6" s="127" t="s">
        <v>95</v>
      </c>
      <c r="B6" s="127"/>
      <c r="C6" s="128">
        <v>54950.795223000001</v>
      </c>
      <c r="D6" s="128">
        <v>53497.876471000003</v>
      </c>
      <c r="E6" s="128">
        <v>56206.906844999998</v>
      </c>
      <c r="F6" s="128">
        <v>57156.073522999999</v>
      </c>
      <c r="G6" s="128">
        <v>60397.680805999997</v>
      </c>
      <c r="H6" s="128">
        <v>64695.218062</v>
      </c>
      <c r="I6" s="128">
        <v>68528.271387000001</v>
      </c>
      <c r="J6" s="128">
        <v>63314.057664</v>
      </c>
      <c r="K6" s="128">
        <v>65491.796785309998</v>
      </c>
      <c r="L6" s="128">
        <v>68980</v>
      </c>
      <c r="M6" s="128">
        <v>72525</v>
      </c>
      <c r="N6" s="94"/>
    </row>
    <row r="7" spans="1:15" ht="15">
      <c r="A7" s="127" t="s">
        <v>577</v>
      </c>
      <c r="B7" s="127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94"/>
    </row>
    <row r="8" spans="1:15" ht="15">
      <c r="A8" s="127"/>
      <c r="B8" s="127" t="s">
        <v>97</v>
      </c>
      <c r="C8" s="128">
        <v>36666.227375000002</v>
      </c>
      <c r="D8" s="128">
        <v>35468.406682000001</v>
      </c>
      <c r="E8" s="128">
        <v>37660.197573999998</v>
      </c>
      <c r="F8" s="128">
        <v>38037.686591999998</v>
      </c>
      <c r="G8" s="128">
        <v>40454.226377999999</v>
      </c>
      <c r="H8" s="128">
        <v>43634.877662999999</v>
      </c>
      <c r="I8" s="128">
        <v>44961.173569999999</v>
      </c>
      <c r="J8" s="128">
        <v>37637.917167</v>
      </c>
      <c r="K8" s="128">
        <v>39815.617875000004</v>
      </c>
      <c r="L8" s="128">
        <v>41476.451999999997</v>
      </c>
      <c r="M8" s="128">
        <v>43736.824999999997</v>
      </c>
      <c r="N8" s="94"/>
    </row>
    <row r="9" spans="1:15" ht="15">
      <c r="A9" s="127"/>
      <c r="B9" s="127" t="s">
        <v>98</v>
      </c>
      <c r="C9" s="128">
        <v>7214.18228</v>
      </c>
      <c r="D9" s="128">
        <v>7168.8200340000003</v>
      </c>
      <c r="E9" s="128">
        <v>7166.1296970000003</v>
      </c>
      <c r="F9" s="128">
        <v>7397.4575340000001</v>
      </c>
      <c r="G9" s="128">
        <v>7634.3743839999997</v>
      </c>
      <c r="H9" s="128">
        <v>8227.4279709999992</v>
      </c>
      <c r="I9" s="128">
        <v>10134.866534999999</v>
      </c>
      <c r="J9" s="128">
        <v>12539.265775</v>
      </c>
      <c r="K9" s="128">
        <v>12371.52346</v>
      </c>
      <c r="L9" s="128">
        <v>13327.834999999999</v>
      </c>
      <c r="M9" s="128">
        <v>13847.056</v>
      </c>
      <c r="N9" s="94"/>
    </row>
    <row r="10" spans="1:15" ht="16.5">
      <c r="A10" s="127"/>
      <c r="B10" s="127" t="s">
        <v>578</v>
      </c>
      <c r="C10" s="128">
        <v>6295.55746</v>
      </c>
      <c r="D10" s="128">
        <v>6119.8476520000004</v>
      </c>
      <c r="E10" s="128">
        <v>6254.7242770000003</v>
      </c>
      <c r="F10" s="128">
        <v>6437.126765</v>
      </c>
      <c r="G10" s="128">
        <v>6697.0637319999996</v>
      </c>
      <c r="H10" s="128">
        <v>7199.1315000000004</v>
      </c>
      <c r="I10" s="128">
        <v>7914.9363190000004</v>
      </c>
      <c r="J10" s="128">
        <v>7480.4009459999997</v>
      </c>
      <c r="K10" s="128">
        <v>7441.7211399999997</v>
      </c>
      <c r="L10" s="128">
        <v>8035.027</v>
      </c>
      <c r="M10" s="128">
        <v>8374.8089999999993</v>
      </c>
      <c r="N10" s="94"/>
    </row>
    <row r="11" spans="1:15" ht="16.5">
      <c r="A11" s="127"/>
      <c r="B11" s="127" t="s">
        <v>299</v>
      </c>
      <c r="C11" s="128">
        <v>4774.8281070000003</v>
      </c>
      <c r="D11" s="128">
        <v>4740.802103</v>
      </c>
      <c r="E11" s="128">
        <v>5125.8552970000001</v>
      </c>
      <c r="F11" s="128">
        <v>5283.8026319999999</v>
      </c>
      <c r="G11" s="128">
        <v>5612.0163119999997</v>
      </c>
      <c r="H11" s="128">
        <v>5633.7809289999996</v>
      </c>
      <c r="I11" s="128">
        <v>5517.2949630000003</v>
      </c>
      <c r="J11" s="128">
        <v>5656.4737750000004</v>
      </c>
      <c r="K11" s="128">
        <v>5862.9343099999996</v>
      </c>
      <c r="L11" s="128">
        <v>6140.6859999999997</v>
      </c>
      <c r="M11" s="128">
        <v>6566.27</v>
      </c>
      <c r="N11" s="94"/>
    </row>
    <row r="12" spans="1:15" ht="15">
      <c r="A12" s="130" t="s">
        <v>96</v>
      </c>
      <c r="B12" s="130"/>
      <c r="C12" s="132"/>
      <c r="D12" s="132"/>
      <c r="E12" s="132"/>
      <c r="F12" s="132"/>
      <c r="G12" s="132"/>
      <c r="H12" s="132"/>
      <c r="I12" s="132"/>
      <c r="J12" s="132"/>
      <c r="K12" s="101"/>
      <c r="L12" s="101"/>
      <c r="M12" s="101"/>
      <c r="N12" s="94"/>
    </row>
    <row r="13" spans="1:15" ht="15">
      <c r="A13" s="94"/>
      <c r="B13" s="94" t="s">
        <v>97</v>
      </c>
      <c r="C13" s="101">
        <v>66.73</v>
      </c>
      <c r="D13" s="420">
        <v>66.3</v>
      </c>
      <c r="E13" s="191">
        <v>67</v>
      </c>
      <c r="F13" s="191">
        <v>66.55</v>
      </c>
      <c r="G13" s="191">
        <v>66.98</v>
      </c>
      <c r="H13" s="191">
        <v>67.45</v>
      </c>
      <c r="I13" s="191">
        <v>65.61</v>
      </c>
      <c r="J13" s="191">
        <v>59.45</v>
      </c>
      <c r="K13" s="191">
        <v>60.794816801164266</v>
      </c>
      <c r="L13" s="191">
        <v>60.128228472020872</v>
      </c>
      <c r="M13" s="191">
        <v>60.305893309007011</v>
      </c>
      <c r="N13" s="94"/>
    </row>
    <row r="14" spans="1:15" ht="15">
      <c r="A14" s="94"/>
      <c r="B14" s="94" t="s">
        <v>98</v>
      </c>
      <c r="C14" s="101">
        <v>13.13</v>
      </c>
      <c r="D14" s="420">
        <v>13.4</v>
      </c>
      <c r="E14" s="191">
        <v>12.75</v>
      </c>
      <c r="F14" s="191">
        <v>12.94</v>
      </c>
      <c r="G14" s="191">
        <v>12.64</v>
      </c>
      <c r="H14" s="191">
        <v>12.72</v>
      </c>
      <c r="I14" s="191">
        <v>14.79</v>
      </c>
      <c r="J14" s="191">
        <v>19.8</v>
      </c>
      <c r="K14" s="191">
        <v>18.890187881934807</v>
      </c>
      <c r="L14" s="191">
        <v>19.32</v>
      </c>
      <c r="M14" s="191">
        <v>19.092814391073087</v>
      </c>
      <c r="N14" s="94"/>
    </row>
    <row r="15" spans="1:15" ht="16.5">
      <c r="A15" s="94"/>
      <c r="B15" s="94" t="s">
        <v>298</v>
      </c>
      <c r="C15" s="94">
        <v>11.46</v>
      </c>
      <c r="D15" s="94">
        <v>11.44</v>
      </c>
      <c r="E15" s="192">
        <v>11.13</v>
      </c>
      <c r="F15" s="192">
        <v>11.26</v>
      </c>
      <c r="G15" s="192">
        <v>11.09</v>
      </c>
      <c r="H15" s="192">
        <v>11.13</v>
      </c>
      <c r="I15" s="192">
        <v>11.55</v>
      </c>
      <c r="J15" s="192">
        <v>11.81</v>
      </c>
      <c r="K15" s="192">
        <v>11.362829399817596</v>
      </c>
      <c r="L15" s="192">
        <v>11.65</v>
      </c>
      <c r="M15" s="192">
        <v>11.547485169243799</v>
      </c>
      <c r="N15" s="94"/>
    </row>
    <row r="16" spans="1:15" ht="16.5">
      <c r="A16" s="101"/>
      <c r="B16" s="101" t="s">
        <v>299</v>
      </c>
      <c r="C16" s="101">
        <v>8.69</v>
      </c>
      <c r="D16" s="101">
        <v>8.86</v>
      </c>
      <c r="E16" s="191">
        <v>9.1199999999999992</v>
      </c>
      <c r="F16" s="191">
        <v>9.24</v>
      </c>
      <c r="G16" s="191">
        <v>9.2899999999999991</v>
      </c>
      <c r="H16" s="191">
        <v>8.7100000000000009</v>
      </c>
      <c r="I16" s="191">
        <v>8.0500000000000007</v>
      </c>
      <c r="J16" s="191">
        <v>8.93</v>
      </c>
      <c r="K16" s="191">
        <v>8.9521659170833328</v>
      </c>
      <c r="L16" s="191">
        <v>8.9021252536967221</v>
      </c>
      <c r="M16" s="191">
        <v>9.0538071306761143</v>
      </c>
      <c r="N16" s="94"/>
    </row>
    <row r="17" spans="1:14" ht="15">
      <c r="A17" s="105"/>
      <c r="B17" s="105"/>
      <c r="C17" s="105"/>
      <c r="D17" s="105"/>
      <c r="E17" s="193"/>
      <c r="F17" s="193"/>
      <c r="G17" s="193"/>
      <c r="H17" s="193"/>
      <c r="I17" s="193"/>
      <c r="J17" s="193"/>
      <c r="K17" s="193"/>
      <c r="L17" s="193"/>
      <c r="M17" s="193"/>
      <c r="N17" s="94"/>
    </row>
    <row r="18" spans="1:14" ht="15">
      <c r="A18" s="94"/>
      <c r="B18" s="94"/>
      <c r="C18" s="94"/>
      <c r="D18" s="94"/>
      <c r="E18" s="94"/>
      <c r="F18" s="94"/>
      <c r="G18" s="94"/>
      <c r="H18" s="94"/>
      <c r="I18" s="94"/>
      <c r="J18" s="94"/>
      <c r="K18" s="94"/>
      <c r="L18" s="94"/>
      <c r="M18" s="94"/>
      <c r="N18" s="94"/>
    </row>
    <row r="19" spans="1:14" ht="15">
      <c r="A19" s="122" t="s">
        <v>260</v>
      </c>
      <c r="B19" s="94"/>
      <c r="C19" s="94"/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</row>
    <row r="20" spans="1:14" ht="15">
      <c r="A20" s="124" t="s">
        <v>300</v>
      </c>
      <c r="B20" s="94"/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  <c r="N20" s="94"/>
    </row>
    <row r="21" spans="1:14" ht="15">
      <c r="A21" s="124" t="s">
        <v>301</v>
      </c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</row>
    <row r="22" spans="1:14" ht="15">
      <c r="A22" s="122" t="s">
        <v>302</v>
      </c>
      <c r="B22" s="94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</row>
    <row r="23" spans="1:14" ht="15">
      <c r="A23" s="122" t="s">
        <v>303</v>
      </c>
      <c r="B23" s="94"/>
      <c r="C23" s="94"/>
      <c r="D23" s="94"/>
      <c r="E23" s="94"/>
      <c r="F23" s="94"/>
      <c r="G23" s="94"/>
      <c r="H23" s="94"/>
      <c r="I23" s="94"/>
      <c r="J23" s="94"/>
      <c r="K23" s="94"/>
      <c r="L23" s="94"/>
      <c r="M23" s="94"/>
      <c r="N23" s="94"/>
    </row>
    <row r="24" spans="1:14" ht="15">
      <c r="A24" s="94"/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</row>
    <row r="25" spans="1:14" ht="15">
      <c r="A25" s="94"/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</row>
    <row r="26" spans="1:14" ht="15">
      <c r="A26" s="94"/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</row>
  </sheetData>
  <printOptions horizontalCentered="1"/>
  <pageMargins left="0.2" right="0.22" top="0.69" bottom="0.43" header="0.31" footer="0.17"/>
  <pageSetup paperSize="9" orientation="landscape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workbookViewId="0"/>
  </sheetViews>
  <sheetFormatPr baseColWidth="10" defaultRowHeight="12.75"/>
  <cols>
    <col min="1" max="1" width="36.5703125" style="229" customWidth="1"/>
    <col min="2" max="4" width="10" style="227" customWidth="1"/>
    <col min="5" max="250" width="11.42578125" style="229"/>
    <col min="251" max="251" width="37.5703125" style="229" customWidth="1"/>
    <col min="252" max="255" width="0" style="229" hidden="1" customWidth="1"/>
    <col min="256" max="256" width="10" style="229" customWidth="1"/>
    <col min="257" max="258" width="0" style="229" hidden="1" customWidth="1"/>
    <col min="259" max="260" width="10" style="229" customWidth="1"/>
    <col min="261" max="506" width="11.42578125" style="229"/>
    <col min="507" max="507" width="37.5703125" style="229" customWidth="1"/>
    <col min="508" max="511" width="0" style="229" hidden="1" customWidth="1"/>
    <col min="512" max="512" width="10" style="229" customWidth="1"/>
    <col min="513" max="514" width="0" style="229" hidden="1" customWidth="1"/>
    <col min="515" max="516" width="10" style="229" customWidth="1"/>
    <col min="517" max="762" width="11.42578125" style="229"/>
    <col min="763" max="763" width="37.5703125" style="229" customWidth="1"/>
    <col min="764" max="767" width="0" style="229" hidden="1" customWidth="1"/>
    <col min="768" max="768" width="10" style="229" customWidth="1"/>
    <col min="769" max="770" width="0" style="229" hidden="1" customWidth="1"/>
    <col min="771" max="772" width="10" style="229" customWidth="1"/>
    <col min="773" max="1018" width="11.42578125" style="229"/>
    <col min="1019" max="1019" width="37.5703125" style="229" customWidth="1"/>
    <col min="1020" max="1023" width="0" style="229" hidden="1" customWidth="1"/>
    <col min="1024" max="1024" width="10" style="229" customWidth="1"/>
    <col min="1025" max="1026" width="0" style="229" hidden="1" customWidth="1"/>
    <col min="1027" max="1028" width="10" style="229" customWidth="1"/>
    <col min="1029" max="1274" width="11.42578125" style="229"/>
    <col min="1275" max="1275" width="37.5703125" style="229" customWidth="1"/>
    <col min="1276" max="1279" width="0" style="229" hidden="1" customWidth="1"/>
    <col min="1280" max="1280" width="10" style="229" customWidth="1"/>
    <col min="1281" max="1282" width="0" style="229" hidden="1" customWidth="1"/>
    <col min="1283" max="1284" width="10" style="229" customWidth="1"/>
    <col min="1285" max="1530" width="11.42578125" style="229"/>
    <col min="1531" max="1531" width="37.5703125" style="229" customWidth="1"/>
    <col min="1532" max="1535" width="0" style="229" hidden="1" customWidth="1"/>
    <col min="1536" max="1536" width="10" style="229" customWidth="1"/>
    <col min="1537" max="1538" width="0" style="229" hidden="1" customWidth="1"/>
    <col min="1539" max="1540" width="10" style="229" customWidth="1"/>
    <col min="1541" max="1786" width="11.42578125" style="229"/>
    <col min="1787" max="1787" width="37.5703125" style="229" customWidth="1"/>
    <col min="1788" max="1791" width="0" style="229" hidden="1" customWidth="1"/>
    <col min="1792" max="1792" width="10" style="229" customWidth="1"/>
    <col min="1793" max="1794" width="0" style="229" hidden="1" customWidth="1"/>
    <col min="1795" max="1796" width="10" style="229" customWidth="1"/>
    <col min="1797" max="2042" width="11.42578125" style="229"/>
    <col min="2043" max="2043" width="37.5703125" style="229" customWidth="1"/>
    <col min="2044" max="2047" width="0" style="229" hidden="1" customWidth="1"/>
    <col min="2048" max="2048" width="10" style="229" customWidth="1"/>
    <col min="2049" max="2050" width="0" style="229" hidden="1" customWidth="1"/>
    <col min="2051" max="2052" width="10" style="229" customWidth="1"/>
    <col min="2053" max="2298" width="11.42578125" style="229"/>
    <col min="2299" max="2299" width="37.5703125" style="229" customWidth="1"/>
    <col min="2300" max="2303" width="0" style="229" hidden="1" customWidth="1"/>
    <col min="2304" max="2304" width="10" style="229" customWidth="1"/>
    <col min="2305" max="2306" width="0" style="229" hidden="1" customWidth="1"/>
    <col min="2307" max="2308" width="10" style="229" customWidth="1"/>
    <col min="2309" max="2554" width="11.42578125" style="229"/>
    <col min="2555" max="2555" width="37.5703125" style="229" customWidth="1"/>
    <col min="2556" max="2559" width="0" style="229" hidden="1" customWidth="1"/>
    <col min="2560" max="2560" width="10" style="229" customWidth="1"/>
    <col min="2561" max="2562" width="0" style="229" hidden="1" customWidth="1"/>
    <col min="2563" max="2564" width="10" style="229" customWidth="1"/>
    <col min="2565" max="2810" width="11.42578125" style="229"/>
    <col min="2811" max="2811" width="37.5703125" style="229" customWidth="1"/>
    <col min="2812" max="2815" width="0" style="229" hidden="1" customWidth="1"/>
    <col min="2816" max="2816" width="10" style="229" customWidth="1"/>
    <col min="2817" max="2818" width="0" style="229" hidden="1" customWidth="1"/>
    <col min="2819" max="2820" width="10" style="229" customWidth="1"/>
    <col min="2821" max="3066" width="11.42578125" style="229"/>
    <col min="3067" max="3067" width="37.5703125" style="229" customWidth="1"/>
    <col min="3068" max="3071" width="0" style="229" hidden="1" customWidth="1"/>
    <col min="3072" max="3072" width="10" style="229" customWidth="1"/>
    <col min="3073" max="3074" width="0" style="229" hidden="1" customWidth="1"/>
    <col min="3075" max="3076" width="10" style="229" customWidth="1"/>
    <col min="3077" max="3322" width="11.42578125" style="229"/>
    <col min="3323" max="3323" width="37.5703125" style="229" customWidth="1"/>
    <col min="3324" max="3327" width="0" style="229" hidden="1" customWidth="1"/>
    <col min="3328" max="3328" width="10" style="229" customWidth="1"/>
    <col min="3329" max="3330" width="0" style="229" hidden="1" customWidth="1"/>
    <col min="3331" max="3332" width="10" style="229" customWidth="1"/>
    <col min="3333" max="3578" width="11.42578125" style="229"/>
    <col min="3579" max="3579" width="37.5703125" style="229" customWidth="1"/>
    <col min="3580" max="3583" width="0" style="229" hidden="1" customWidth="1"/>
    <col min="3584" max="3584" width="10" style="229" customWidth="1"/>
    <col min="3585" max="3586" width="0" style="229" hidden="1" customWidth="1"/>
    <col min="3587" max="3588" width="10" style="229" customWidth="1"/>
    <col min="3589" max="3834" width="11.42578125" style="229"/>
    <col min="3835" max="3835" width="37.5703125" style="229" customWidth="1"/>
    <col min="3836" max="3839" width="0" style="229" hidden="1" customWidth="1"/>
    <col min="3840" max="3840" width="10" style="229" customWidth="1"/>
    <col min="3841" max="3842" width="0" style="229" hidden="1" customWidth="1"/>
    <col min="3843" max="3844" width="10" style="229" customWidth="1"/>
    <col min="3845" max="4090" width="11.42578125" style="229"/>
    <col min="4091" max="4091" width="37.5703125" style="229" customWidth="1"/>
    <col min="4092" max="4095" width="0" style="229" hidden="1" customWidth="1"/>
    <col min="4096" max="4096" width="10" style="229" customWidth="1"/>
    <col min="4097" max="4098" width="0" style="229" hidden="1" customWidth="1"/>
    <col min="4099" max="4100" width="10" style="229" customWidth="1"/>
    <col min="4101" max="4346" width="11.42578125" style="229"/>
    <col min="4347" max="4347" width="37.5703125" style="229" customWidth="1"/>
    <col min="4348" max="4351" width="0" style="229" hidden="1" customWidth="1"/>
    <col min="4352" max="4352" width="10" style="229" customWidth="1"/>
    <col min="4353" max="4354" width="0" style="229" hidden="1" customWidth="1"/>
    <col min="4355" max="4356" width="10" style="229" customWidth="1"/>
    <col min="4357" max="4602" width="11.42578125" style="229"/>
    <col min="4603" max="4603" width="37.5703125" style="229" customWidth="1"/>
    <col min="4604" max="4607" width="0" style="229" hidden="1" customWidth="1"/>
    <col min="4608" max="4608" width="10" style="229" customWidth="1"/>
    <col min="4609" max="4610" width="0" style="229" hidden="1" customWidth="1"/>
    <col min="4611" max="4612" width="10" style="229" customWidth="1"/>
    <col min="4613" max="4858" width="11.42578125" style="229"/>
    <col min="4859" max="4859" width="37.5703125" style="229" customWidth="1"/>
    <col min="4860" max="4863" width="0" style="229" hidden="1" customWidth="1"/>
    <col min="4864" max="4864" width="10" style="229" customWidth="1"/>
    <col min="4865" max="4866" width="0" style="229" hidden="1" customWidth="1"/>
    <col min="4867" max="4868" width="10" style="229" customWidth="1"/>
    <col min="4869" max="5114" width="11.42578125" style="229"/>
    <col min="5115" max="5115" width="37.5703125" style="229" customWidth="1"/>
    <col min="5116" max="5119" width="0" style="229" hidden="1" customWidth="1"/>
    <col min="5120" max="5120" width="10" style="229" customWidth="1"/>
    <col min="5121" max="5122" width="0" style="229" hidden="1" customWidth="1"/>
    <col min="5123" max="5124" width="10" style="229" customWidth="1"/>
    <col min="5125" max="5370" width="11.42578125" style="229"/>
    <col min="5371" max="5371" width="37.5703125" style="229" customWidth="1"/>
    <col min="5372" max="5375" width="0" style="229" hidden="1" customWidth="1"/>
    <col min="5376" max="5376" width="10" style="229" customWidth="1"/>
    <col min="5377" max="5378" width="0" style="229" hidden="1" customWidth="1"/>
    <col min="5379" max="5380" width="10" style="229" customWidth="1"/>
    <col min="5381" max="5626" width="11.42578125" style="229"/>
    <col min="5627" max="5627" width="37.5703125" style="229" customWidth="1"/>
    <col min="5628" max="5631" width="0" style="229" hidden="1" customWidth="1"/>
    <col min="5632" max="5632" width="10" style="229" customWidth="1"/>
    <col min="5633" max="5634" width="0" style="229" hidden="1" customWidth="1"/>
    <col min="5635" max="5636" width="10" style="229" customWidth="1"/>
    <col min="5637" max="5882" width="11.42578125" style="229"/>
    <col min="5883" max="5883" width="37.5703125" style="229" customWidth="1"/>
    <col min="5884" max="5887" width="0" style="229" hidden="1" customWidth="1"/>
    <col min="5888" max="5888" width="10" style="229" customWidth="1"/>
    <col min="5889" max="5890" width="0" style="229" hidden="1" customWidth="1"/>
    <col min="5891" max="5892" width="10" style="229" customWidth="1"/>
    <col min="5893" max="6138" width="11.42578125" style="229"/>
    <col min="6139" max="6139" width="37.5703125" style="229" customWidth="1"/>
    <col min="6140" max="6143" width="0" style="229" hidden="1" customWidth="1"/>
    <col min="6144" max="6144" width="10" style="229" customWidth="1"/>
    <col min="6145" max="6146" width="0" style="229" hidden="1" customWidth="1"/>
    <col min="6147" max="6148" width="10" style="229" customWidth="1"/>
    <col min="6149" max="6394" width="11.42578125" style="229"/>
    <col min="6395" max="6395" width="37.5703125" style="229" customWidth="1"/>
    <col min="6396" max="6399" width="0" style="229" hidden="1" customWidth="1"/>
    <col min="6400" max="6400" width="10" style="229" customWidth="1"/>
    <col min="6401" max="6402" width="0" style="229" hidden="1" customWidth="1"/>
    <col min="6403" max="6404" width="10" style="229" customWidth="1"/>
    <col min="6405" max="6650" width="11.42578125" style="229"/>
    <col min="6651" max="6651" width="37.5703125" style="229" customWidth="1"/>
    <col min="6652" max="6655" width="0" style="229" hidden="1" customWidth="1"/>
    <col min="6656" max="6656" width="10" style="229" customWidth="1"/>
    <col min="6657" max="6658" width="0" style="229" hidden="1" customWidth="1"/>
    <col min="6659" max="6660" width="10" style="229" customWidth="1"/>
    <col min="6661" max="6906" width="11.42578125" style="229"/>
    <col min="6907" max="6907" width="37.5703125" style="229" customWidth="1"/>
    <col min="6908" max="6911" width="0" style="229" hidden="1" customWidth="1"/>
    <col min="6912" max="6912" width="10" style="229" customWidth="1"/>
    <col min="6913" max="6914" width="0" style="229" hidden="1" customWidth="1"/>
    <col min="6915" max="6916" width="10" style="229" customWidth="1"/>
    <col min="6917" max="7162" width="11.42578125" style="229"/>
    <col min="7163" max="7163" width="37.5703125" style="229" customWidth="1"/>
    <col min="7164" max="7167" width="0" style="229" hidden="1" customWidth="1"/>
    <col min="7168" max="7168" width="10" style="229" customWidth="1"/>
    <col min="7169" max="7170" width="0" style="229" hidden="1" customWidth="1"/>
    <col min="7171" max="7172" width="10" style="229" customWidth="1"/>
    <col min="7173" max="7418" width="11.42578125" style="229"/>
    <col min="7419" max="7419" width="37.5703125" style="229" customWidth="1"/>
    <col min="7420" max="7423" width="0" style="229" hidden="1" customWidth="1"/>
    <col min="7424" max="7424" width="10" style="229" customWidth="1"/>
    <col min="7425" max="7426" width="0" style="229" hidden="1" customWidth="1"/>
    <col min="7427" max="7428" width="10" style="229" customWidth="1"/>
    <col min="7429" max="7674" width="11.42578125" style="229"/>
    <col min="7675" max="7675" width="37.5703125" style="229" customWidth="1"/>
    <col min="7676" max="7679" width="0" style="229" hidden="1" customWidth="1"/>
    <col min="7680" max="7680" width="10" style="229" customWidth="1"/>
    <col min="7681" max="7682" width="0" style="229" hidden="1" customWidth="1"/>
    <col min="7683" max="7684" width="10" style="229" customWidth="1"/>
    <col min="7685" max="7930" width="11.42578125" style="229"/>
    <col min="7931" max="7931" width="37.5703125" style="229" customWidth="1"/>
    <col min="7932" max="7935" width="0" style="229" hidden="1" customWidth="1"/>
    <col min="7936" max="7936" width="10" style="229" customWidth="1"/>
    <col min="7937" max="7938" width="0" style="229" hidden="1" customWidth="1"/>
    <col min="7939" max="7940" width="10" style="229" customWidth="1"/>
    <col min="7941" max="8186" width="11.42578125" style="229"/>
    <col min="8187" max="8187" width="37.5703125" style="229" customWidth="1"/>
    <col min="8188" max="8191" width="0" style="229" hidden="1" customWidth="1"/>
    <col min="8192" max="8192" width="10" style="229" customWidth="1"/>
    <col min="8193" max="8194" width="0" style="229" hidden="1" customWidth="1"/>
    <col min="8195" max="8196" width="10" style="229" customWidth="1"/>
    <col min="8197" max="8442" width="11.42578125" style="229"/>
    <col min="8443" max="8443" width="37.5703125" style="229" customWidth="1"/>
    <col min="8444" max="8447" width="0" style="229" hidden="1" customWidth="1"/>
    <col min="8448" max="8448" width="10" style="229" customWidth="1"/>
    <col min="8449" max="8450" width="0" style="229" hidden="1" customWidth="1"/>
    <col min="8451" max="8452" width="10" style="229" customWidth="1"/>
    <col min="8453" max="8698" width="11.42578125" style="229"/>
    <col min="8699" max="8699" width="37.5703125" style="229" customWidth="1"/>
    <col min="8700" max="8703" width="0" style="229" hidden="1" customWidth="1"/>
    <col min="8704" max="8704" width="10" style="229" customWidth="1"/>
    <col min="8705" max="8706" width="0" style="229" hidden="1" customWidth="1"/>
    <col min="8707" max="8708" width="10" style="229" customWidth="1"/>
    <col min="8709" max="8954" width="11.42578125" style="229"/>
    <col min="8955" max="8955" width="37.5703125" style="229" customWidth="1"/>
    <col min="8956" max="8959" width="0" style="229" hidden="1" customWidth="1"/>
    <col min="8960" max="8960" width="10" style="229" customWidth="1"/>
    <col min="8961" max="8962" width="0" style="229" hidden="1" customWidth="1"/>
    <col min="8963" max="8964" width="10" style="229" customWidth="1"/>
    <col min="8965" max="9210" width="11.42578125" style="229"/>
    <col min="9211" max="9211" width="37.5703125" style="229" customWidth="1"/>
    <col min="9212" max="9215" width="0" style="229" hidden="1" customWidth="1"/>
    <col min="9216" max="9216" width="10" style="229" customWidth="1"/>
    <col min="9217" max="9218" width="0" style="229" hidden="1" customWidth="1"/>
    <col min="9219" max="9220" width="10" style="229" customWidth="1"/>
    <col min="9221" max="9466" width="11.42578125" style="229"/>
    <col min="9467" max="9467" width="37.5703125" style="229" customWidth="1"/>
    <col min="9468" max="9471" width="0" style="229" hidden="1" customWidth="1"/>
    <col min="9472" max="9472" width="10" style="229" customWidth="1"/>
    <col min="9473" max="9474" width="0" style="229" hidden="1" customWidth="1"/>
    <col min="9475" max="9476" width="10" style="229" customWidth="1"/>
    <col min="9477" max="9722" width="11.42578125" style="229"/>
    <col min="9723" max="9723" width="37.5703125" style="229" customWidth="1"/>
    <col min="9724" max="9727" width="0" style="229" hidden="1" customWidth="1"/>
    <col min="9728" max="9728" width="10" style="229" customWidth="1"/>
    <col min="9729" max="9730" width="0" style="229" hidden="1" customWidth="1"/>
    <col min="9731" max="9732" width="10" style="229" customWidth="1"/>
    <col min="9733" max="9978" width="11.42578125" style="229"/>
    <col min="9979" max="9979" width="37.5703125" style="229" customWidth="1"/>
    <col min="9980" max="9983" width="0" style="229" hidden="1" customWidth="1"/>
    <col min="9984" max="9984" width="10" style="229" customWidth="1"/>
    <col min="9985" max="9986" width="0" style="229" hidden="1" customWidth="1"/>
    <col min="9987" max="9988" width="10" style="229" customWidth="1"/>
    <col min="9989" max="10234" width="11.42578125" style="229"/>
    <col min="10235" max="10235" width="37.5703125" style="229" customWidth="1"/>
    <col min="10236" max="10239" width="0" style="229" hidden="1" customWidth="1"/>
    <col min="10240" max="10240" width="10" style="229" customWidth="1"/>
    <col min="10241" max="10242" width="0" style="229" hidden="1" customWidth="1"/>
    <col min="10243" max="10244" width="10" style="229" customWidth="1"/>
    <col min="10245" max="10490" width="11.42578125" style="229"/>
    <col min="10491" max="10491" width="37.5703125" style="229" customWidth="1"/>
    <col min="10492" max="10495" width="0" style="229" hidden="1" customWidth="1"/>
    <col min="10496" max="10496" width="10" style="229" customWidth="1"/>
    <col min="10497" max="10498" width="0" style="229" hidden="1" customWidth="1"/>
    <col min="10499" max="10500" width="10" style="229" customWidth="1"/>
    <col min="10501" max="10746" width="11.42578125" style="229"/>
    <col min="10747" max="10747" width="37.5703125" style="229" customWidth="1"/>
    <col min="10748" max="10751" width="0" style="229" hidden="1" customWidth="1"/>
    <col min="10752" max="10752" width="10" style="229" customWidth="1"/>
    <col min="10753" max="10754" width="0" style="229" hidden="1" customWidth="1"/>
    <col min="10755" max="10756" width="10" style="229" customWidth="1"/>
    <col min="10757" max="11002" width="11.42578125" style="229"/>
    <col min="11003" max="11003" width="37.5703125" style="229" customWidth="1"/>
    <col min="11004" max="11007" width="0" style="229" hidden="1" customWidth="1"/>
    <col min="11008" max="11008" width="10" style="229" customWidth="1"/>
    <col min="11009" max="11010" width="0" style="229" hidden="1" customWidth="1"/>
    <col min="11011" max="11012" width="10" style="229" customWidth="1"/>
    <col min="11013" max="11258" width="11.42578125" style="229"/>
    <col min="11259" max="11259" width="37.5703125" style="229" customWidth="1"/>
    <col min="11260" max="11263" width="0" style="229" hidden="1" customWidth="1"/>
    <col min="11264" max="11264" width="10" style="229" customWidth="1"/>
    <col min="11265" max="11266" width="0" style="229" hidden="1" customWidth="1"/>
    <col min="11267" max="11268" width="10" style="229" customWidth="1"/>
    <col min="11269" max="11514" width="11.42578125" style="229"/>
    <col min="11515" max="11515" width="37.5703125" style="229" customWidth="1"/>
    <col min="11516" max="11519" width="0" style="229" hidden="1" customWidth="1"/>
    <col min="11520" max="11520" width="10" style="229" customWidth="1"/>
    <col min="11521" max="11522" width="0" style="229" hidden="1" customWidth="1"/>
    <col min="11523" max="11524" width="10" style="229" customWidth="1"/>
    <col min="11525" max="11770" width="11.42578125" style="229"/>
    <col min="11771" max="11771" width="37.5703125" style="229" customWidth="1"/>
    <col min="11772" max="11775" width="0" style="229" hidden="1" customWidth="1"/>
    <col min="11776" max="11776" width="10" style="229" customWidth="1"/>
    <col min="11777" max="11778" width="0" style="229" hidden="1" customWidth="1"/>
    <col min="11779" max="11780" width="10" style="229" customWidth="1"/>
    <col min="11781" max="12026" width="11.42578125" style="229"/>
    <col min="12027" max="12027" width="37.5703125" style="229" customWidth="1"/>
    <col min="12028" max="12031" width="0" style="229" hidden="1" customWidth="1"/>
    <col min="12032" max="12032" width="10" style="229" customWidth="1"/>
    <col min="12033" max="12034" width="0" style="229" hidden="1" customWidth="1"/>
    <col min="12035" max="12036" width="10" style="229" customWidth="1"/>
    <col min="12037" max="12282" width="11.42578125" style="229"/>
    <col min="12283" max="12283" width="37.5703125" style="229" customWidth="1"/>
    <col min="12284" max="12287" width="0" style="229" hidden="1" customWidth="1"/>
    <col min="12288" max="12288" width="10" style="229" customWidth="1"/>
    <col min="12289" max="12290" width="0" style="229" hidden="1" customWidth="1"/>
    <col min="12291" max="12292" width="10" style="229" customWidth="1"/>
    <col min="12293" max="12538" width="11.42578125" style="229"/>
    <col min="12539" max="12539" width="37.5703125" style="229" customWidth="1"/>
    <col min="12540" max="12543" width="0" style="229" hidden="1" customWidth="1"/>
    <col min="12544" max="12544" width="10" style="229" customWidth="1"/>
    <col min="12545" max="12546" width="0" style="229" hidden="1" customWidth="1"/>
    <col min="12547" max="12548" width="10" style="229" customWidth="1"/>
    <col min="12549" max="12794" width="11.42578125" style="229"/>
    <col min="12795" max="12795" width="37.5703125" style="229" customWidth="1"/>
    <col min="12796" max="12799" width="0" style="229" hidden="1" customWidth="1"/>
    <col min="12800" max="12800" width="10" style="229" customWidth="1"/>
    <col min="12801" max="12802" width="0" style="229" hidden="1" customWidth="1"/>
    <col min="12803" max="12804" width="10" style="229" customWidth="1"/>
    <col min="12805" max="13050" width="11.42578125" style="229"/>
    <col min="13051" max="13051" width="37.5703125" style="229" customWidth="1"/>
    <col min="13052" max="13055" width="0" style="229" hidden="1" customWidth="1"/>
    <col min="13056" max="13056" width="10" style="229" customWidth="1"/>
    <col min="13057" max="13058" width="0" style="229" hidden="1" customWidth="1"/>
    <col min="13059" max="13060" width="10" style="229" customWidth="1"/>
    <col min="13061" max="13306" width="11.42578125" style="229"/>
    <col min="13307" max="13307" width="37.5703125" style="229" customWidth="1"/>
    <col min="13308" max="13311" width="0" style="229" hidden="1" customWidth="1"/>
    <col min="13312" max="13312" width="10" style="229" customWidth="1"/>
    <col min="13313" max="13314" width="0" style="229" hidden="1" customWidth="1"/>
    <col min="13315" max="13316" width="10" style="229" customWidth="1"/>
    <col min="13317" max="13562" width="11.42578125" style="229"/>
    <col min="13563" max="13563" width="37.5703125" style="229" customWidth="1"/>
    <col min="13564" max="13567" width="0" style="229" hidden="1" customWidth="1"/>
    <col min="13568" max="13568" width="10" style="229" customWidth="1"/>
    <col min="13569" max="13570" width="0" style="229" hidden="1" customWidth="1"/>
    <col min="13571" max="13572" width="10" style="229" customWidth="1"/>
    <col min="13573" max="13818" width="11.42578125" style="229"/>
    <col min="13819" max="13819" width="37.5703125" style="229" customWidth="1"/>
    <col min="13820" max="13823" width="0" style="229" hidden="1" customWidth="1"/>
    <col min="13824" max="13824" width="10" style="229" customWidth="1"/>
    <col min="13825" max="13826" width="0" style="229" hidden="1" customWidth="1"/>
    <col min="13827" max="13828" width="10" style="229" customWidth="1"/>
    <col min="13829" max="14074" width="11.42578125" style="229"/>
    <col min="14075" max="14075" width="37.5703125" style="229" customWidth="1"/>
    <col min="14076" max="14079" width="0" style="229" hidden="1" customWidth="1"/>
    <col min="14080" max="14080" width="10" style="229" customWidth="1"/>
    <col min="14081" max="14082" width="0" style="229" hidden="1" customWidth="1"/>
    <col min="14083" max="14084" width="10" style="229" customWidth="1"/>
    <col min="14085" max="14330" width="11.42578125" style="229"/>
    <col min="14331" max="14331" width="37.5703125" style="229" customWidth="1"/>
    <col min="14332" max="14335" width="0" style="229" hidden="1" customWidth="1"/>
    <col min="14336" max="14336" width="10" style="229" customWidth="1"/>
    <col min="14337" max="14338" width="0" style="229" hidden="1" customWidth="1"/>
    <col min="14339" max="14340" width="10" style="229" customWidth="1"/>
    <col min="14341" max="14586" width="11.42578125" style="229"/>
    <col min="14587" max="14587" width="37.5703125" style="229" customWidth="1"/>
    <col min="14588" max="14591" width="0" style="229" hidden="1" customWidth="1"/>
    <col min="14592" max="14592" width="10" style="229" customWidth="1"/>
    <col min="14593" max="14594" width="0" style="229" hidden="1" customWidth="1"/>
    <col min="14595" max="14596" width="10" style="229" customWidth="1"/>
    <col min="14597" max="14842" width="11.42578125" style="229"/>
    <col min="14843" max="14843" width="37.5703125" style="229" customWidth="1"/>
    <col min="14844" max="14847" width="0" style="229" hidden="1" customWidth="1"/>
    <col min="14848" max="14848" width="10" style="229" customWidth="1"/>
    <col min="14849" max="14850" width="0" style="229" hidden="1" customWidth="1"/>
    <col min="14851" max="14852" width="10" style="229" customWidth="1"/>
    <col min="14853" max="15098" width="11.42578125" style="229"/>
    <col min="15099" max="15099" width="37.5703125" style="229" customWidth="1"/>
    <col min="15100" max="15103" width="0" style="229" hidden="1" customWidth="1"/>
    <col min="15104" max="15104" width="10" style="229" customWidth="1"/>
    <col min="15105" max="15106" width="0" style="229" hidden="1" customWidth="1"/>
    <col min="15107" max="15108" width="10" style="229" customWidth="1"/>
    <col min="15109" max="15354" width="11.42578125" style="229"/>
    <col min="15355" max="15355" width="37.5703125" style="229" customWidth="1"/>
    <col min="15356" max="15359" width="0" style="229" hidden="1" customWidth="1"/>
    <col min="15360" max="15360" width="10" style="229" customWidth="1"/>
    <col min="15361" max="15362" width="0" style="229" hidden="1" customWidth="1"/>
    <col min="15363" max="15364" width="10" style="229" customWidth="1"/>
    <col min="15365" max="15610" width="11.42578125" style="229"/>
    <col min="15611" max="15611" width="37.5703125" style="229" customWidth="1"/>
    <col min="15612" max="15615" width="0" style="229" hidden="1" customWidth="1"/>
    <col min="15616" max="15616" width="10" style="229" customWidth="1"/>
    <col min="15617" max="15618" width="0" style="229" hidden="1" customWidth="1"/>
    <col min="15619" max="15620" width="10" style="229" customWidth="1"/>
    <col min="15621" max="15866" width="11.42578125" style="229"/>
    <col min="15867" max="15867" width="37.5703125" style="229" customWidth="1"/>
    <col min="15868" max="15871" width="0" style="229" hidden="1" customWidth="1"/>
    <col min="15872" max="15872" width="10" style="229" customWidth="1"/>
    <col min="15873" max="15874" width="0" style="229" hidden="1" customWidth="1"/>
    <col min="15875" max="15876" width="10" style="229" customWidth="1"/>
    <col min="15877" max="16122" width="11.42578125" style="229"/>
    <col min="16123" max="16123" width="37.5703125" style="229" customWidth="1"/>
    <col min="16124" max="16127" width="0" style="229" hidden="1" customWidth="1"/>
    <col min="16128" max="16128" width="10" style="229" customWidth="1"/>
    <col min="16129" max="16130" width="0" style="229" hidden="1" customWidth="1"/>
    <col min="16131" max="16132" width="10" style="229" customWidth="1"/>
    <col min="16133" max="16384" width="11.42578125" style="229"/>
  </cols>
  <sheetData>
    <row r="1" spans="1:7" s="226" customFormat="1" ht="15">
      <c r="A1" s="244" t="s">
        <v>313</v>
      </c>
      <c r="B1" s="245"/>
      <c r="C1" s="245"/>
      <c r="D1" s="245"/>
      <c r="E1" s="245"/>
      <c r="F1" s="245"/>
      <c r="G1" s="245"/>
    </row>
    <row r="2" spans="1:7" s="223" customFormat="1" ht="15">
      <c r="A2" s="233"/>
      <c r="B2" s="246"/>
      <c r="C2" s="246"/>
      <c r="D2" s="246"/>
      <c r="E2" s="233"/>
      <c r="F2" s="233"/>
      <c r="G2" s="233"/>
    </row>
    <row r="3" spans="1:7" s="259" customFormat="1" ht="18.75" customHeight="1">
      <c r="A3" s="256"/>
      <c r="B3" s="257" t="s">
        <v>314</v>
      </c>
      <c r="C3" s="257" t="s">
        <v>315</v>
      </c>
      <c r="D3" s="257" t="s">
        <v>259</v>
      </c>
      <c r="E3" s="256">
        <v>2011</v>
      </c>
      <c r="F3" s="256">
        <v>2012</v>
      </c>
      <c r="G3" s="258"/>
    </row>
    <row r="4" spans="1:7" s="263" customFormat="1" ht="18.75" customHeight="1">
      <c r="A4" s="264"/>
      <c r="B4" s="265"/>
      <c r="C4" s="265"/>
      <c r="D4" s="265"/>
      <c r="E4" s="266" t="s">
        <v>70</v>
      </c>
      <c r="F4" s="266" t="s">
        <v>70</v>
      </c>
      <c r="G4" s="262"/>
    </row>
    <row r="5" spans="1:7" s="228" customFormat="1" ht="15">
      <c r="A5" s="248"/>
      <c r="B5" s="247"/>
      <c r="C5" s="247"/>
      <c r="D5" s="247"/>
      <c r="E5" s="247"/>
      <c r="F5" s="247"/>
      <c r="G5" s="247"/>
    </row>
    <row r="6" spans="1:7" ht="15">
      <c r="A6" s="251" t="s">
        <v>316</v>
      </c>
      <c r="B6" s="250"/>
      <c r="C6" s="250"/>
      <c r="D6" s="250"/>
      <c r="E6" s="234"/>
      <c r="F6" s="234"/>
      <c r="G6" s="234"/>
    </row>
    <row r="7" spans="1:7" ht="15">
      <c r="A7" s="249" t="s">
        <v>317</v>
      </c>
      <c r="B7" s="250"/>
      <c r="C7" s="250"/>
      <c r="D7" s="250"/>
      <c r="E7" s="234"/>
      <c r="F7" s="234"/>
      <c r="G7" s="234"/>
    </row>
    <row r="8" spans="1:7" ht="15" customHeight="1">
      <c r="A8" s="249" t="s">
        <v>318</v>
      </c>
      <c r="B8" s="250">
        <v>24350.7</v>
      </c>
      <c r="C8" s="250">
        <v>19304.900000000001</v>
      </c>
      <c r="D8" s="250">
        <v>20560.2</v>
      </c>
      <c r="E8" s="250">
        <v>21531.275000000001</v>
      </c>
      <c r="F8" s="250">
        <v>23136</v>
      </c>
      <c r="G8" s="234"/>
    </row>
    <row r="9" spans="1:7" ht="15">
      <c r="A9" s="249" t="s">
        <v>319</v>
      </c>
      <c r="B9" s="250">
        <v>22642.6</v>
      </c>
      <c r="C9" s="250">
        <v>20572.5</v>
      </c>
      <c r="D9" s="250">
        <v>21574.7</v>
      </c>
      <c r="E9" s="250">
        <v>22329.476999999999</v>
      </c>
      <c r="F9" s="250">
        <v>23081.3</v>
      </c>
      <c r="G9" s="234"/>
    </row>
    <row r="10" spans="1:7" ht="15">
      <c r="A10" s="249" t="s">
        <v>320</v>
      </c>
      <c r="B10" s="250">
        <v>17.5</v>
      </c>
      <c r="C10" s="250">
        <v>39.799999999999997</v>
      </c>
      <c r="D10" s="250">
        <v>16.5</v>
      </c>
      <c r="E10" s="250">
        <v>15.7</v>
      </c>
      <c r="F10" s="250">
        <v>19.5</v>
      </c>
      <c r="G10" s="234"/>
    </row>
    <row r="11" spans="1:7" ht="15">
      <c r="A11" s="249" t="s">
        <v>321</v>
      </c>
      <c r="B11" s="250">
        <f t="shared" ref="B11:F11" si="0">B8+B9+B10</f>
        <v>47010.8</v>
      </c>
      <c r="C11" s="250">
        <f t="shared" si="0"/>
        <v>39917.200000000004</v>
      </c>
      <c r="D11" s="250">
        <f t="shared" si="0"/>
        <v>42151.4</v>
      </c>
      <c r="E11" s="250">
        <f t="shared" si="0"/>
        <v>43876.451999999997</v>
      </c>
      <c r="F11" s="250">
        <f t="shared" si="0"/>
        <v>46236.800000000003</v>
      </c>
      <c r="G11" s="234"/>
    </row>
    <row r="12" spans="1:7" ht="15">
      <c r="A12" s="249" t="s">
        <v>322</v>
      </c>
      <c r="B12" s="250"/>
      <c r="C12" s="250"/>
      <c r="D12" s="250"/>
      <c r="E12" s="234"/>
      <c r="F12" s="234"/>
      <c r="G12" s="234"/>
    </row>
    <row r="13" spans="1:7" ht="15">
      <c r="A13" s="249" t="s">
        <v>323</v>
      </c>
      <c r="B13" s="250">
        <v>-2049.6999999999998</v>
      </c>
      <c r="C13" s="250">
        <v>-2279.3000000000002</v>
      </c>
      <c r="D13" s="250">
        <v>-2335.8000000000002</v>
      </c>
      <c r="E13" s="250">
        <v>-2400</v>
      </c>
      <c r="F13" s="250">
        <v>-2500</v>
      </c>
      <c r="G13" s="234"/>
    </row>
    <row r="14" spans="1:7" ht="15">
      <c r="A14" s="249" t="s">
        <v>324</v>
      </c>
      <c r="B14" s="250">
        <f t="shared" ref="B14:E14" si="1">B11+B13</f>
        <v>44961.100000000006</v>
      </c>
      <c r="C14" s="250">
        <f t="shared" si="1"/>
        <v>37637.9</v>
      </c>
      <c r="D14" s="250">
        <f t="shared" si="1"/>
        <v>39815.599999999999</v>
      </c>
      <c r="E14" s="250">
        <f t="shared" si="1"/>
        <v>41476.451999999997</v>
      </c>
      <c r="F14" s="250">
        <f>F11+F13</f>
        <v>43736.800000000003</v>
      </c>
      <c r="G14" s="234"/>
    </row>
    <row r="15" spans="1:7" ht="15">
      <c r="A15" s="249" t="s">
        <v>325</v>
      </c>
      <c r="B15" s="250"/>
      <c r="C15" s="250"/>
      <c r="D15" s="250"/>
      <c r="E15" s="234"/>
      <c r="F15" s="234"/>
      <c r="G15" s="234"/>
    </row>
    <row r="16" spans="1:7" ht="15">
      <c r="A16" s="249" t="s">
        <v>326</v>
      </c>
      <c r="B16" s="252">
        <v>1398.1</v>
      </c>
      <c r="C16" s="252">
        <v>1175.8</v>
      </c>
      <c r="D16" s="252">
        <v>1215.7</v>
      </c>
      <c r="E16" s="250">
        <v>1322.6</v>
      </c>
      <c r="F16" s="250">
        <v>1409.6</v>
      </c>
      <c r="G16" s="234"/>
    </row>
    <row r="17" spans="1:7" ht="15">
      <c r="A17" s="249" t="s">
        <v>327</v>
      </c>
      <c r="B17" s="252">
        <v>360.9</v>
      </c>
      <c r="C17" s="252">
        <v>433.4</v>
      </c>
      <c r="D17" s="252">
        <v>443.5</v>
      </c>
      <c r="E17" s="250">
        <v>464.8</v>
      </c>
      <c r="F17" s="250">
        <v>474.7</v>
      </c>
      <c r="G17" s="234"/>
    </row>
    <row r="18" spans="1:7" ht="15">
      <c r="A18" s="251" t="s">
        <v>328</v>
      </c>
      <c r="B18" s="250">
        <f t="shared" ref="B18:E18" si="2">B14+B16+B17</f>
        <v>46720.100000000006</v>
      </c>
      <c r="C18" s="250">
        <f t="shared" si="2"/>
        <v>39247.100000000006</v>
      </c>
      <c r="D18" s="250">
        <f t="shared" si="2"/>
        <v>41474.799999999996</v>
      </c>
      <c r="E18" s="250">
        <f t="shared" si="2"/>
        <v>43263.851999999999</v>
      </c>
      <c r="F18" s="250">
        <f>F14+F16+F17</f>
        <v>45621.1</v>
      </c>
      <c r="G18" s="234"/>
    </row>
    <row r="19" spans="1:7" ht="15">
      <c r="A19" s="251"/>
      <c r="B19" s="252"/>
      <c r="C19" s="252"/>
      <c r="D19" s="252"/>
      <c r="E19" s="250"/>
      <c r="F19" s="250"/>
      <c r="G19" s="234"/>
    </row>
    <row r="20" spans="1:7" ht="15">
      <c r="A20" s="251" t="s">
        <v>329</v>
      </c>
      <c r="B20" s="250"/>
      <c r="C20" s="250"/>
      <c r="D20" s="250"/>
      <c r="E20" s="234"/>
      <c r="F20" s="234"/>
      <c r="G20" s="234"/>
    </row>
    <row r="21" spans="1:7" ht="15">
      <c r="A21" s="249" t="s">
        <v>330</v>
      </c>
      <c r="B21" s="252">
        <v>9146.5</v>
      </c>
      <c r="C21" s="252">
        <v>9273.7999999999993</v>
      </c>
      <c r="D21" s="252">
        <v>9603</v>
      </c>
      <c r="E21" s="250">
        <v>9761.9</v>
      </c>
      <c r="F21" s="250">
        <v>10152.1</v>
      </c>
      <c r="G21" s="234"/>
    </row>
    <row r="22" spans="1:7" ht="15">
      <c r="A22" s="249" t="s">
        <v>331</v>
      </c>
      <c r="B22" s="250"/>
      <c r="C22" s="250"/>
      <c r="D22" s="250"/>
      <c r="E22" s="234"/>
      <c r="F22" s="234"/>
      <c r="G22" s="234"/>
    </row>
    <row r="23" spans="1:7" ht="15">
      <c r="A23" s="249" t="s">
        <v>332</v>
      </c>
      <c r="B23" s="250">
        <v>4709.8</v>
      </c>
      <c r="C23" s="250">
        <v>4615.2820000000002</v>
      </c>
      <c r="D23" s="250">
        <v>4770.5</v>
      </c>
      <c r="E23" s="250">
        <v>4846.643</v>
      </c>
      <c r="F23" s="250">
        <v>4999.7</v>
      </c>
      <c r="G23" s="234"/>
    </row>
    <row r="24" spans="1:7" ht="15">
      <c r="A24" s="249" t="s">
        <v>333</v>
      </c>
      <c r="B24" s="250">
        <v>4399.3</v>
      </c>
      <c r="C24" s="250">
        <v>4623.6239999999998</v>
      </c>
      <c r="D24" s="250">
        <v>4762.1000000000004</v>
      </c>
      <c r="E24" s="250">
        <v>4874.6790000000001</v>
      </c>
      <c r="F24" s="250">
        <v>5110.88</v>
      </c>
      <c r="G24" s="234"/>
    </row>
    <row r="25" spans="1:7" ht="16.5">
      <c r="A25" s="249" t="s">
        <v>377</v>
      </c>
      <c r="B25" s="252">
        <v>18.600000000000001</v>
      </c>
      <c r="C25" s="252">
        <v>4.4000000000000004</v>
      </c>
      <c r="D25" s="252">
        <v>4.4000000000000004</v>
      </c>
      <c r="E25" s="250">
        <v>0</v>
      </c>
      <c r="F25" s="250">
        <v>90</v>
      </c>
      <c r="G25" s="234"/>
    </row>
    <row r="26" spans="1:7" ht="15">
      <c r="A26" s="251" t="s">
        <v>334</v>
      </c>
      <c r="B26" s="250">
        <f t="shared" ref="B26:F26" si="3">B21+B25</f>
        <v>9165.1</v>
      </c>
      <c r="C26" s="250">
        <f t="shared" si="3"/>
        <v>9278.1999999999989</v>
      </c>
      <c r="D26" s="250">
        <f t="shared" si="3"/>
        <v>9607.4</v>
      </c>
      <c r="E26" s="250">
        <f t="shared" si="3"/>
        <v>9761.9</v>
      </c>
      <c r="F26" s="250">
        <f t="shared" si="3"/>
        <v>10242.1</v>
      </c>
      <c r="G26" s="234"/>
    </row>
    <row r="27" spans="1:7" ht="15">
      <c r="A27" s="251" t="s">
        <v>335</v>
      </c>
      <c r="B27" s="252">
        <v>14848.8</v>
      </c>
      <c r="C27" s="252">
        <v>13851.1</v>
      </c>
      <c r="D27" s="252">
        <v>8351.9</v>
      </c>
      <c r="E27" s="250">
        <v>9514.7000000000007</v>
      </c>
      <c r="F27" s="250">
        <v>8544.7999999999993</v>
      </c>
      <c r="G27" s="234"/>
    </row>
    <row r="28" spans="1:7" ht="30" customHeight="1">
      <c r="A28" s="254" t="s">
        <v>336</v>
      </c>
      <c r="B28" s="255">
        <f>B18+B26+B27+0.1</f>
        <v>70734.100000000006</v>
      </c>
      <c r="C28" s="255">
        <f>C18+C26+C27+0.1</f>
        <v>62376.5</v>
      </c>
      <c r="D28" s="255">
        <f>D18+D26+D27+0.1</f>
        <v>59434.2</v>
      </c>
      <c r="E28" s="255">
        <f>E18+E26+E27-0.1</f>
        <v>62540.352000000006</v>
      </c>
      <c r="F28" s="255">
        <f>F18+F26+F27+0.1</f>
        <v>64408.1</v>
      </c>
      <c r="G28" s="234"/>
    </row>
    <row r="29" spans="1:7" ht="15">
      <c r="A29" s="234"/>
      <c r="B29" s="246"/>
      <c r="C29" s="246"/>
      <c r="D29" s="246"/>
      <c r="E29" s="234"/>
      <c r="F29" s="234"/>
      <c r="G29" s="234"/>
    </row>
    <row r="30" spans="1:7" ht="15">
      <c r="A30" s="238" t="s">
        <v>260</v>
      </c>
      <c r="B30" s="246"/>
      <c r="C30" s="246"/>
      <c r="D30" s="246"/>
      <c r="E30" s="234"/>
      <c r="F30" s="234"/>
      <c r="G30" s="234"/>
    </row>
    <row r="31" spans="1:7" ht="15">
      <c r="A31" s="238" t="s">
        <v>378</v>
      </c>
      <c r="B31" s="246"/>
      <c r="C31" s="246"/>
      <c r="D31" s="246"/>
      <c r="E31" s="234"/>
      <c r="F31" s="234"/>
      <c r="G31" s="234"/>
    </row>
    <row r="32" spans="1:7" ht="15">
      <c r="A32" s="238" t="s">
        <v>376</v>
      </c>
      <c r="B32" s="246"/>
      <c r="C32" s="246"/>
      <c r="D32" s="246"/>
      <c r="E32" s="234"/>
      <c r="F32" s="234"/>
      <c r="G32" s="234"/>
    </row>
    <row r="33" spans="1:7" ht="15">
      <c r="A33" s="253"/>
      <c r="B33" s="246"/>
      <c r="C33" s="246"/>
      <c r="D33" s="246"/>
      <c r="E33" s="250"/>
      <c r="F33" s="250"/>
      <c r="G33" s="234"/>
    </row>
    <row r="34" spans="1:7" ht="15">
      <c r="A34" s="234"/>
      <c r="B34" s="246"/>
      <c r="C34" s="246"/>
      <c r="D34" s="246"/>
      <c r="E34" s="234"/>
      <c r="F34" s="234"/>
      <c r="G34" s="234"/>
    </row>
    <row r="35" spans="1:7" ht="15">
      <c r="A35" s="234"/>
      <c r="B35" s="246"/>
      <c r="C35" s="246"/>
      <c r="D35" s="246"/>
      <c r="E35" s="234"/>
      <c r="F35" s="234"/>
      <c r="G35" s="234"/>
    </row>
    <row r="36" spans="1:7" ht="15">
      <c r="A36" s="234"/>
      <c r="B36" s="246"/>
      <c r="C36" s="246"/>
      <c r="D36" s="246"/>
      <c r="E36" s="234"/>
      <c r="F36" s="234"/>
      <c r="G36" s="234"/>
    </row>
    <row r="37" spans="1:7" ht="15">
      <c r="A37" s="234"/>
      <c r="B37" s="246"/>
      <c r="C37" s="246"/>
      <c r="D37" s="246"/>
      <c r="E37" s="234"/>
      <c r="F37" s="234"/>
      <c r="G37" s="234"/>
    </row>
    <row r="38" spans="1:7" ht="15">
      <c r="A38" s="234"/>
      <c r="B38" s="246"/>
      <c r="C38" s="246"/>
      <c r="D38" s="246"/>
      <c r="E38" s="234"/>
      <c r="F38" s="234"/>
      <c r="G38" s="234"/>
    </row>
    <row r="39" spans="1:7" ht="15">
      <c r="A39" s="234"/>
      <c r="B39" s="246"/>
      <c r="C39" s="246"/>
      <c r="D39" s="246"/>
      <c r="E39" s="234"/>
      <c r="F39" s="234"/>
      <c r="G39" s="234"/>
    </row>
    <row r="40" spans="1:7" ht="15">
      <c r="A40" s="234"/>
      <c r="B40" s="246"/>
      <c r="C40" s="246"/>
      <c r="D40" s="246"/>
      <c r="E40" s="234"/>
      <c r="F40" s="234"/>
      <c r="G40" s="234"/>
    </row>
  </sheetData>
  <pageMargins left="0.36" right="0.25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4"/>
  <sheetViews>
    <sheetView workbookViewId="0"/>
  </sheetViews>
  <sheetFormatPr baseColWidth="10" defaultRowHeight="12.75"/>
  <cols>
    <col min="1" max="1" width="35.42578125" style="9" customWidth="1"/>
    <col min="2" max="10" width="6" style="21" customWidth="1"/>
    <col min="11" max="16384" width="11.42578125" style="9"/>
  </cols>
  <sheetData>
    <row r="1" spans="1:15" s="25" customFormat="1" ht="15">
      <c r="A1" s="131" t="s">
        <v>99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</row>
    <row r="2" spans="1:15" s="26" customFormat="1" ht="15">
      <c r="A2" s="127" t="s">
        <v>77</v>
      </c>
      <c r="B2" s="127"/>
      <c r="C2" s="127"/>
      <c r="D2" s="127"/>
      <c r="E2" s="127"/>
      <c r="F2" s="127"/>
      <c r="G2" s="127"/>
      <c r="H2" s="127"/>
      <c r="I2" s="127"/>
      <c r="J2" s="127"/>
      <c r="K2" s="130"/>
      <c r="L2" s="130"/>
      <c r="M2" s="130"/>
      <c r="N2" s="130"/>
    </row>
    <row r="3" spans="1:15" s="35" customFormat="1" ht="15">
      <c r="A3" s="190"/>
      <c r="B3" s="127"/>
      <c r="C3" s="127"/>
      <c r="D3" s="127"/>
      <c r="E3" s="127"/>
      <c r="F3" s="127"/>
      <c r="G3" s="127"/>
      <c r="H3" s="127"/>
      <c r="I3" s="127"/>
      <c r="J3" s="127"/>
      <c r="K3" s="130"/>
      <c r="L3" s="130"/>
      <c r="M3" s="130"/>
      <c r="N3" s="130"/>
    </row>
    <row r="4" spans="1:15" s="202" customFormat="1" ht="37.5" customHeight="1">
      <c r="A4" s="206"/>
      <c r="B4" s="206">
        <v>2000</v>
      </c>
      <c r="C4" s="58">
        <v>2001</v>
      </c>
      <c r="D4" s="58">
        <v>2002</v>
      </c>
      <c r="E4" s="58">
        <v>2003</v>
      </c>
      <c r="F4" s="58">
        <v>2004</v>
      </c>
      <c r="G4" s="58">
        <v>2005</v>
      </c>
      <c r="H4" s="58">
        <v>2006</v>
      </c>
      <c r="I4" s="58">
        <v>2007</v>
      </c>
      <c r="J4" s="58">
        <v>2008</v>
      </c>
      <c r="K4" s="203"/>
      <c r="L4" s="203"/>
      <c r="M4" s="203"/>
      <c r="N4" s="204"/>
      <c r="O4" s="201"/>
    </row>
    <row r="5" spans="1:15" s="28" customFormat="1" ht="15">
      <c r="A5" s="151"/>
      <c r="B5" s="151"/>
      <c r="C5" s="151"/>
      <c r="D5" s="151"/>
      <c r="E5" s="151"/>
      <c r="F5" s="151"/>
      <c r="G5" s="151"/>
      <c r="H5" s="151"/>
      <c r="I5" s="151"/>
      <c r="J5" s="151"/>
      <c r="K5" s="130"/>
      <c r="L5" s="130"/>
      <c r="M5" s="130"/>
      <c r="N5" s="130"/>
    </row>
    <row r="6" spans="1:15" ht="15">
      <c r="A6" s="207" t="s">
        <v>100</v>
      </c>
      <c r="B6" s="158"/>
      <c r="C6" s="158"/>
      <c r="D6" s="158"/>
      <c r="E6" s="158"/>
      <c r="F6" s="158"/>
      <c r="G6" s="158"/>
      <c r="H6" s="208"/>
      <c r="I6" s="208"/>
      <c r="J6" s="208"/>
      <c r="K6" s="88"/>
      <c r="L6" s="88"/>
      <c r="M6" s="20"/>
      <c r="N6" s="20"/>
    </row>
    <row r="7" spans="1:15" s="21" customFormat="1" ht="15">
      <c r="A7" s="154" t="s">
        <v>101</v>
      </c>
      <c r="B7" s="152">
        <v>4.8860000000000001</v>
      </c>
      <c r="C7" s="152">
        <v>5.87</v>
      </c>
      <c r="D7" s="152">
        <v>5.661092</v>
      </c>
      <c r="E7" s="152">
        <v>5.3710000000000004</v>
      </c>
      <c r="F7" s="152">
        <v>6.4349999999999996</v>
      </c>
      <c r="G7" s="152">
        <v>6.4859999999999998</v>
      </c>
      <c r="H7" s="152">
        <v>6.8485959999999997</v>
      </c>
      <c r="I7" s="152">
        <v>7.0510950000000001</v>
      </c>
      <c r="J7" s="152">
        <v>7.1790000000000003</v>
      </c>
      <c r="K7" s="94"/>
      <c r="L7" s="94"/>
    </row>
    <row r="8" spans="1:15" s="21" customFormat="1" ht="15">
      <c r="A8" s="154" t="s">
        <v>102</v>
      </c>
      <c r="B8" s="152">
        <v>105.01600000000001</v>
      </c>
      <c r="C8" s="152">
        <v>269.84500000000003</v>
      </c>
      <c r="D8" s="152">
        <v>119.42100000000001</v>
      </c>
      <c r="E8" s="152">
        <v>112.63200000000001</v>
      </c>
      <c r="F8" s="152">
        <v>115.14100000000001</v>
      </c>
      <c r="G8" s="152">
        <v>185.09100000000001</v>
      </c>
      <c r="H8" s="152">
        <v>121.24</v>
      </c>
      <c r="I8" s="152">
        <v>124.91800000000001</v>
      </c>
      <c r="J8" s="152">
        <v>130.11600000000001</v>
      </c>
      <c r="K8" s="94"/>
      <c r="L8" s="94"/>
    </row>
    <row r="9" spans="1:15" s="21" customFormat="1" ht="15">
      <c r="A9" s="154" t="s">
        <v>103</v>
      </c>
      <c r="B9" s="152">
        <v>5.1609999999999996</v>
      </c>
      <c r="C9" s="152">
        <v>5.4560000000000004</v>
      </c>
      <c r="D9" s="152">
        <v>5.6050000000000004</v>
      </c>
      <c r="E9" s="152">
        <v>6.6840000000000002</v>
      </c>
      <c r="F9" s="152">
        <v>7.3730000000000002</v>
      </c>
      <c r="G9" s="152">
        <v>7.5659999999999998</v>
      </c>
      <c r="H9" s="152">
        <v>7.7738969999999998</v>
      </c>
      <c r="I9" s="152">
        <v>7.9973640000000001</v>
      </c>
      <c r="J9" s="152">
        <v>8.7469999999999999</v>
      </c>
      <c r="K9" s="94"/>
      <c r="L9" s="94"/>
    </row>
    <row r="10" spans="1:15" s="21" customFormat="1" ht="15">
      <c r="A10" s="154" t="s">
        <v>104</v>
      </c>
      <c r="B10" s="152">
        <v>10.981999999999999</v>
      </c>
      <c r="C10" s="152">
        <v>11.169</v>
      </c>
      <c r="D10" s="152">
        <v>11.308999999999999</v>
      </c>
      <c r="E10" s="152">
        <v>11.56</v>
      </c>
      <c r="F10" s="152">
        <v>11.856999999999999</v>
      </c>
      <c r="G10" s="152">
        <v>12.212</v>
      </c>
      <c r="H10" s="152">
        <v>12.743981</v>
      </c>
      <c r="I10" s="152">
        <v>13.025746</v>
      </c>
      <c r="J10" s="152">
        <v>14.3</v>
      </c>
      <c r="K10" s="94"/>
      <c r="L10" s="94"/>
    </row>
    <row r="11" spans="1:15" s="21" customFormat="1" ht="15">
      <c r="A11" s="154" t="s">
        <v>105</v>
      </c>
      <c r="B11" s="152">
        <v>3.847</v>
      </c>
      <c r="C11" s="152">
        <v>4.0289999999999999</v>
      </c>
      <c r="D11" s="152">
        <v>4.3330000000000002</v>
      </c>
      <c r="E11" s="152">
        <v>4.4779999999999998</v>
      </c>
      <c r="F11" s="152">
        <v>4.5570000000000004</v>
      </c>
      <c r="G11" s="152">
        <v>4.7530000000000001</v>
      </c>
      <c r="H11" s="152">
        <v>4.9829429999999997</v>
      </c>
      <c r="I11" s="152">
        <v>5.1891049999999996</v>
      </c>
      <c r="J11" s="152">
        <v>6.1070000000000002</v>
      </c>
      <c r="K11" s="94"/>
      <c r="L11" s="94"/>
    </row>
    <row r="12" spans="1:15" s="21" customFormat="1" ht="15">
      <c r="A12" s="154" t="s">
        <v>106</v>
      </c>
      <c r="B12" s="152">
        <v>21.765999999999998</v>
      </c>
      <c r="C12" s="152">
        <v>22.352</v>
      </c>
      <c r="D12" s="152">
        <v>22.995000000000001</v>
      </c>
      <c r="E12" s="152">
        <v>22.943000000000001</v>
      </c>
      <c r="F12" s="152">
        <v>22.724</v>
      </c>
      <c r="G12" s="152">
        <v>23.443000000000001</v>
      </c>
      <c r="H12" s="152">
        <v>23.316040999999998</v>
      </c>
      <c r="I12" s="152">
        <v>24.560192000000001</v>
      </c>
      <c r="J12" s="152">
        <v>27.303999999999998</v>
      </c>
      <c r="K12" s="94"/>
      <c r="L12" s="94"/>
    </row>
    <row r="13" spans="1:15" s="21" customFormat="1" ht="15">
      <c r="A13" s="154" t="s">
        <v>107</v>
      </c>
      <c r="B13" s="152">
        <v>316.49</v>
      </c>
      <c r="C13" s="152">
        <v>566.92899999999997</v>
      </c>
      <c r="D13" s="152">
        <v>308.81900000000002</v>
      </c>
      <c r="E13" s="152">
        <v>396.26100000000002</v>
      </c>
      <c r="F13" s="152">
        <v>434.12400000000002</v>
      </c>
      <c r="G13" s="152">
        <v>425.60899999999998</v>
      </c>
      <c r="H13" s="152">
        <v>440.47805399999999</v>
      </c>
      <c r="I13" s="152">
        <v>464.34767199999999</v>
      </c>
      <c r="J13" s="152">
        <v>479.87099999999998</v>
      </c>
      <c r="K13" s="94"/>
      <c r="L13" s="94"/>
    </row>
    <row r="14" spans="1:15" s="21" customFormat="1" ht="15">
      <c r="A14" s="154" t="s">
        <v>108</v>
      </c>
      <c r="B14" s="152">
        <v>1668.934</v>
      </c>
      <c r="C14" s="152">
        <v>1671.307</v>
      </c>
      <c r="D14" s="152">
        <v>1695.8779999999999</v>
      </c>
      <c r="E14" s="152">
        <v>1728.3789999999999</v>
      </c>
      <c r="F14" s="152">
        <v>1831.396</v>
      </c>
      <c r="G14" s="152">
        <v>1985.3119999999999</v>
      </c>
      <c r="H14" s="152">
        <v>2159.4881099999998</v>
      </c>
      <c r="I14" s="152">
        <v>2144.1379499999998</v>
      </c>
      <c r="J14" s="152">
        <v>2235.16</v>
      </c>
      <c r="K14" s="94"/>
      <c r="L14" s="94"/>
    </row>
    <row r="15" spans="1:15" s="21" customFormat="1" ht="15">
      <c r="A15" s="154" t="s">
        <v>109</v>
      </c>
      <c r="B15" s="152">
        <v>5533.1530000000002</v>
      </c>
      <c r="C15" s="152">
        <v>5733.0330000000004</v>
      </c>
      <c r="D15" s="152">
        <v>5769.2969999999996</v>
      </c>
      <c r="E15" s="152">
        <v>5870.0619999999999</v>
      </c>
      <c r="F15" s="152">
        <v>5901.9520000000002</v>
      </c>
      <c r="G15" s="152">
        <v>6187.1480000000001</v>
      </c>
      <c r="H15" s="152">
        <v>6400.5812320000005</v>
      </c>
      <c r="I15" s="152">
        <v>6620.8641779999998</v>
      </c>
      <c r="J15" s="152">
        <v>6968.6819999999998</v>
      </c>
      <c r="K15" s="94"/>
      <c r="L15" s="94"/>
    </row>
    <row r="16" spans="1:15" s="21" customFormat="1" ht="15">
      <c r="A16" s="154" t="s">
        <v>110</v>
      </c>
      <c r="B16" s="152">
        <v>215.90799999999999</v>
      </c>
      <c r="C16" s="152">
        <v>246.34399999999999</v>
      </c>
      <c r="D16" s="152">
        <v>218.17400000000001</v>
      </c>
      <c r="E16" s="152">
        <v>217.20099999999999</v>
      </c>
      <c r="F16" s="152">
        <v>217.71299999999999</v>
      </c>
      <c r="G16" s="152">
        <v>224.62700000000001</v>
      </c>
      <c r="H16" s="152">
        <v>227.022053</v>
      </c>
      <c r="I16" s="152">
        <v>226.67014699999999</v>
      </c>
      <c r="J16" s="152">
        <v>239.86699999999999</v>
      </c>
      <c r="K16" s="94"/>
      <c r="L16" s="94"/>
    </row>
    <row r="17" spans="1:12" s="21" customFormat="1" ht="15">
      <c r="A17" s="154" t="s">
        <v>111</v>
      </c>
      <c r="B17" s="152">
        <v>2244.366</v>
      </c>
      <c r="C17" s="152">
        <v>2386.5010000000002</v>
      </c>
      <c r="D17" s="152">
        <v>2529.2629999999999</v>
      </c>
      <c r="E17" s="152">
        <v>2506.1770000000001</v>
      </c>
      <c r="F17" s="152">
        <v>3228.453</v>
      </c>
      <c r="G17" s="152">
        <v>3259.3159999999998</v>
      </c>
      <c r="H17" s="152">
        <v>3324.5640100000001</v>
      </c>
      <c r="I17" s="152">
        <v>3515.4352140000001</v>
      </c>
      <c r="J17" s="152">
        <v>3664.7040000000002</v>
      </c>
      <c r="K17" s="94"/>
      <c r="L17" s="94"/>
    </row>
    <row r="18" spans="1:12" s="21" customFormat="1" ht="15">
      <c r="A18" s="154" t="s">
        <v>112</v>
      </c>
      <c r="B18" s="152">
        <v>2822.7179999999998</v>
      </c>
      <c r="C18" s="152">
        <v>1852.9290000000001</v>
      </c>
      <c r="D18" s="152">
        <v>1880.8420000000001</v>
      </c>
      <c r="E18" s="152">
        <v>1871.7829999999999</v>
      </c>
      <c r="F18" s="152">
        <v>1840.0139999999999</v>
      </c>
      <c r="G18" s="152">
        <v>1899.5250000000001</v>
      </c>
      <c r="H18" s="152">
        <v>1940.6776480000001</v>
      </c>
      <c r="I18" s="152">
        <v>2007.966921</v>
      </c>
      <c r="J18" s="152">
        <v>2112.5500000000002</v>
      </c>
      <c r="K18" s="94"/>
      <c r="L18" s="94"/>
    </row>
    <row r="19" spans="1:12" s="21" customFormat="1" ht="15">
      <c r="A19" s="154" t="s">
        <v>113</v>
      </c>
      <c r="B19" s="152">
        <v>4997.2719999999999</v>
      </c>
      <c r="C19" s="152">
        <v>5398.9530000000004</v>
      </c>
      <c r="D19" s="152">
        <v>5944.1620000000003</v>
      </c>
      <c r="E19" s="152">
        <v>6978.1239999999998</v>
      </c>
      <c r="F19" s="152">
        <v>6717.9520000000002</v>
      </c>
      <c r="G19" s="152">
        <v>6937.0879999999997</v>
      </c>
      <c r="H19" s="152">
        <v>7354.2092739999998</v>
      </c>
      <c r="I19" s="152">
        <v>7317.1192460000002</v>
      </c>
      <c r="J19" s="152">
        <v>7669.6220000000003</v>
      </c>
      <c r="K19" s="94"/>
      <c r="L19" s="94"/>
    </row>
    <row r="20" spans="1:12" s="21" customFormat="1" ht="15">
      <c r="A20" s="154" t="s">
        <v>114</v>
      </c>
      <c r="B20" s="152">
        <v>626.74900000000002</v>
      </c>
      <c r="C20" s="152">
        <v>507.20299999999997</v>
      </c>
      <c r="D20" s="152">
        <v>520.12400000000002</v>
      </c>
      <c r="E20" s="152">
        <v>571.87</v>
      </c>
      <c r="F20" s="152">
        <v>602.48299999999995</v>
      </c>
      <c r="G20" s="152">
        <v>620.04600000000005</v>
      </c>
      <c r="H20" s="152">
        <v>635.92711999999995</v>
      </c>
      <c r="I20" s="152">
        <v>651.38664700000004</v>
      </c>
      <c r="J20" s="152">
        <v>790.27200000000005</v>
      </c>
      <c r="K20" s="94"/>
      <c r="L20" s="94"/>
    </row>
    <row r="21" spans="1:12" s="21" customFormat="1" ht="15">
      <c r="A21" s="209" t="s">
        <v>115</v>
      </c>
      <c r="B21" s="152">
        <v>25.992456559813373</v>
      </c>
      <c r="C21" s="187" t="s">
        <v>116</v>
      </c>
      <c r="D21" s="187" t="s">
        <v>116</v>
      </c>
      <c r="E21" s="187" t="s">
        <v>116</v>
      </c>
      <c r="F21" s="187" t="s">
        <v>116</v>
      </c>
      <c r="G21" s="187" t="s">
        <v>116</v>
      </c>
      <c r="H21" s="187" t="s">
        <v>116</v>
      </c>
      <c r="I21" s="187" t="s">
        <v>116</v>
      </c>
      <c r="J21" s="187" t="s">
        <v>116</v>
      </c>
      <c r="K21" s="94"/>
      <c r="L21" s="94"/>
    </row>
    <row r="22" spans="1:12" s="21" customFormat="1" ht="15">
      <c r="A22" s="154" t="s">
        <v>117</v>
      </c>
      <c r="B22" s="152">
        <v>4322.1390000000001</v>
      </c>
      <c r="C22" s="152">
        <v>4493.6149999999998</v>
      </c>
      <c r="D22" s="152">
        <v>4531.8919999999998</v>
      </c>
      <c r="E22" s="152">
        <v>4959.5159999999996</v>
      </c>
      <c r="F22" s="152">
        <v>5476.6480000000001</v>
      </c>
      <c r="G22" s="152">
        <v>6099.6369999999997</v>
      </c>
      <c r="H22" s="152">
        <v>5891.7094539999998</v>
      </c>
      <c r="I22" s="152">
        <v>5890.8044120000004</v>
      </c>
      <c r="J22" s="152">
        <v>6512.7430000000004</v>
      </c>
      <c r="K22" s="94"/>
      <c r="L22" s="94"/>
    </row>
    <row r="23" spans="1:12" s="21" customFormat="1" ht="15">
      <c r="A23" s="154" t="s">
        <v>118</v>
      </c>
      <c r="B23" s="152">
        <v>326.92500000000001</v>
      </c>
      <c r="C23" s="152">
        <v>328.74</v>
      </c>
      <c r="D23" s="152">
        <v>314.334</v>
      </c>
      <c r="E23" s="152">
        <v>308.17899999999997</v>
      </c>
      <c r="F23" s="152">
        <v>342.77100000000002</v>
      </c>
      <c r="G23" s="152">
        <v>378.58600000000001</v>
      </c>
      <c r="H23" s="152">
        <v>397.73746899999998</v>
      </c>
      <c r="I23" s="152">
        <v>410.019293</v>
      </c>
      <c r="J23" s="152">
        <v>415.47500000000002</v>
      </c>
      <c r="K23" s="94"/>
      <c r="L23" s="94"/>
    </row>
    <row r="24" spans="1:12" s="21" customFormat="1" ht="15">
      <c r="A24" s="154" t="s">
        <v>119</v>
      </c>
      <c r="B24" s="152">
        <v>803.20699999999999</v>
      </c>
      <c r="C24" s="152">
        <v>859.52599999999995</v>
      </c>
      <c r="D24" s="152">
        <v>872.52099999999996</v>
      </c>
      <c r="E24" s="152">
        <v>908.54300000000001</v>
      </c>
      <c r="F24" s="152">
        <v>922.47</v>
      </c>
      <c r="G24" s="152">
        <v>989.06299999999999</v>
      </c>
      <c r="H24" s="152">
        <v>998.660707</v>
      </c>
      <c r="I24" s="152">
        <v>1086.067967</v>
      </c>
      <c r="J24" s="152">
        <v>1116.5509999999999</v>
      </c>
      <c r="K24" s="94"/>
      <c r="L24" s="94"/>
    </row>
    <row r="25" spans="1:12" s="21" customFormat="1" ht="15">
      <c r="A25" s="154" t="s">
        <v>120</v>
      </c>
      <c r="B25" s="152">
        <v>1733.663</v>
      </c>
      <c r="C25" s="152">
        <v>1665.8630000000001</v>
      </c>
      <c r="D25" s="152">
        <v>1664.452</v>
      </c>
      <c r="E25" s="152">
        <v>1760.4670000000001</v>
      </c>
      <c r="F25" s="152">
        <v>1802.9269999999999</v>
      </c>
      <c r="G25" s="152">
        <v>1796.6569999999999</v>
      </c>
      <c r="H25" s="152">
        <v>1733.1978389999999</v>
      </c>
      <c r="I25" s="152">
        <v>2187.6681279999998</v>
      </c>
      <c r="J25" s="152">
        <v>2171.2939999999999</v>
      </c>
      <c r="K25" s="94"/>
      <c r="L25" s="94"/>
    </row>
    <row r="26" spans="1:12" s="21" customFormat="1" ht="15">
      <c r="A26" s="154" t="s">
        <v>121</v>
      </c>
      <c r="B26" s="152">
        <v>2213.5659999999998</v>
      </c>
      <c r="C26" s="152">
        <v>2291.13</v>
      </c>
      <c r="D26" s="152">
        <v>2156.5329999999999</v>
      </c>
      <c r="E26" s="152">
        <v>2220.6129999999998</v>
      </c>
      <c r="F26" s="152">
        <v>1853.22</v>
      </c>
      <c r="G26" s="152">
        <v>1796.9960000000001</v>
      </c>
      <c r="H26" s="152">
        <v>1808.8906919999999</v>
      </c>
      <c r="I26" s="152">
        <v>1858.3671489999999</v>
      </c>
      <c r="J26" s="152">
        <v>1936.539</v>
      </c>
      <c r="K26" s="94"/>
      <c r="L26" s="94"/>
    </row>
    <row r="27" spans="1:12" s="21" customFormat="1" ht="15.75">
      <c r="A27" s="154" t="s">
        <v>305</v>
      </c>
      <c r="B27" s="152">
        <v>1577.53</v>
      </c>
      <c r="C27" s="152">
        <v>2074.0830000000001</v>
      </c>
      <c r="D27" s="152">
        <v>1948.24</v>
      </c>
      <c r="E27" s="152">
        <v>921.351</v>
      </c>
      <c r="F27" s="152">
        <v>1130.258</v>
      </c>
      <c r="G27" s="152">
        <v>1195.222</v>
      </c>
      <c r="H27" s="152">
        <v>1392.851836</v>
      </c>
      <c r="I27" s="152">
        <v>2198.2477789999998</v>
      </c>
      <c r="J27" s="152">
        <v>8191.8410000000003</v>
      </c>
      <c r="K27" s="94"/>
      <c r="L27" s="94"/>
    </row>
    <row r="28" spans="1:12" s="21" customFormat="1" ht="15">
      <c r="A28" s="154" t="s">
        <v>122</v>
      </c>
      <c r="B28" s="152">
        <v>7.1310000000000002</v>
      </c>
      <c r="C28" s="152">
        <v>6.8579999999999997</v>
      </c>
      <c r="D28" s="152">
        <v>4.9109999999999996</v>
      </c>
      <c r="E28" s="152">
        <v>4.6950000000000003</v>
      </c>
      <c r="F28" s="152">
        <v>1.986</v>
      </c>
      <c r="G28" s="152">
        <v>2.2280000000000002</v>
      </c>
      <c r="H28" s="152">
        <v>2.5552999999999999</v>
      </c>
      <c r="I28" s="152">
        <v>2.7278560000000001</v>
      </c>
      <c r="J28" s="152">
        <v>3.0339999999999998</v>
      </c>
      <c r="K28" s="94"/>
      <c r="L28" s="94"/>
    </row>
    <row r="29" spans="1:12" s="21" customFormat="1" ht="15">
      <c r="A29" s="154" t="s">
        <v>123</v>
      </c>
      <c r="B29" s="152">
        <v>3279.9690000000001</v>
      </c>
      <c r="C29" s="152">
        <v>3451.8209999999999</v>
      </c>
      <c r="D29" s="152">
        <v>4587.59</v>
      </c>
      <c r="E29" s="152">
        <v>4251.4859999999999</v>
      </c>
      <c r="F29" s="152">
        <v>4000.3209999999999</v>
      </c>
      <c r="G29" s="152">
        <v>4350.7280000000001</v>
      </c>
      <c r="H29" s="152">
        <v>4554.8564939999997</v>
      </c>
      <c r="I29" s="152">
        <v>4762.711088</v>
      </c>
      <c r="J29" s="152">
        <v>3990.951</v>
      </c>
      <c r="K29" s="94"/>
      <c r="L29" s="94"/>
    </row>
    <row r="30" spans="1:12" s="21" customFormat="1" ht="15">
      <c r="A30" s="154" t="s">
        <v>124</v>
      </c>
      <c r="B30" s="152">
        <v>774.86800000000005</v>
      </c>
      <c r="C30" s="152">
        <v>822.44799999999998</v>
      </c>
      <c r="D30" s="152">
        <v>729.58399999999995</v>
      </c>
      <c r="E30" s="152">
        <v>639.16999999999996</v>
      </c>
      <c r="F30" s="152">
        <v>642.58000000000004</v>
      </c>
      <c r="G30" s="152">
        <v>625.26300000000003</v>
      </c>
      <c r="H30" s="152">
        <v>1282.267883</v>
      </c>
      <c r="I30" s="152">
        <v>782.34033099999999</v>
      </c>
      <c r="J30" s="152">
        <v>2243.84</v>
      </c>
      <c r="K30" s="94"/>
      <c r="L30" s="94"/>
    </row>
    <row r="31" spans="1:12" s="21" customFormat="1" ht="15">
      <c r="A31" s="154" t="s">
        <v>125</v>
      </c>
      <c r="B31" s="152">
        <v>5739.6130000000003</v>
      </c>
      <c r="C31" s="152">
        <v>5992.0709999999999</v>
      </c>
      <c r="D31" s="152">
        <v>6204.9179999999997</v>
      </c>
      <c r="E31" s="152">
        <v>6534.6139999999996</v>
      </c>
      <c r="F31" s="152">
        <v>6796.9359999999997</v>
      </c>
      <c r="G31" s="152">
        <v>6871.0630000000001</v>
      </c>
      <c r="H31" s="152">
        <v>7039.058</v>
      </c>
      <c r="I31" s="152">
        <v>7174.4795999999997</v>
      </c>
      <c r="J31" s="152">
        <v>7368.9930000000004</v>
      </c>
      <c r="K31" s="94"/>
      <c r="L31" s="94"/>
    </row>
    <row r="32" spans="1:12" s="21" customFormat="1" ht="15">
      <c r="A32" s="209" t="s">
        <v>126</v>
      </c>
      <c r="B32" s="152">
        <v>562.24486384744523</v>
      </c>
      <c r="C32" s="187" t="s">
        <v>116</v>
      </c>
      <c r="D32" s="187" t="s">
        <v>116</v>
      </c>
      <c r="E32" s="187" t="s">
        <v>116</v>
      </c>
      <c r="F32" s="187" t="s">
        <v>116</v>
      </c>
      <c r="G32" s="187" t="s">
        <v>116</v>
      </c>
      <c r="H32" s="187" t="s">
        <v>116</v>
      </c>
      <c r="I32" s="187" t="s">
        <v>116</v>
      </c>
      <c r="J32" s="187" t="s">
        <v>116</v>
      </c>
      <c r="K32" s="94"/>
      <c r="L32" s="94"/>
    </row>
    <row r="33" spans="1:12" s="21" customFormat="1" ht="28.5">
      <c r="A33" s="188" t="s">
        <v>304</v>
      </c>
      <c r="B33" s="152">
        <v>8677.61</v>
      </c>
      <c r="C33" s="152">
        <v>8195.3680000000004</v>
      </c>
      <c r="D33" s="152">
        <v>8485.5030000000006</v>
      </c>
      <c r="E33" s="152">
        <v>8343.8790000000008</v>
      </c>
      <c r="F33" s="152">
        <v>8677.3119999999999</v>
      </c>
      <c r="G33" s="152">
        <v>9608.9349999999995</v>
      </c>
      <c r="H33" s="152">
        <v>11608.807546</v>
      </c>
      <c r="I33" s="152">
        <v>11977.083213</v>
      </c>
      <c r="J33" s="152">
        <v>11051.468999999999</v>
      </c>
      <c r="K33" s="94"/>
      <c r="L33" s="94"/>
    </row>
    <row r="34" spans="1:12" s="21" customFormat="1" ht="15">
      <c r="A34" s="154" t="s">
        <v>128</v>
      </c>
      <c r="B34" s="152">
        <v>1952.0940000000001</v>
      </c>
      <c r="C34" s="152">
        <v>1924.1220000000001</v>
      </c>
      <c r="D34" s="152">
        <v>1993.82</v>
      </c>
      <c r="E34" s="152">
        <v>2023.588</v>
      </c>
      <c r="F34" s="152">
        <v>2075.029</v>
      </c>
      <c r="G34" s="152">
        <v>2293.5100000000002</v>
      </c>
      <c r="H34" s="152">
        <v>2318.8432760000001</v>
      </c>
      <c r="I34" s="152">
        <v>2036.7357050000001</v>
      </c>
      <c r="J34" s="152">
        <v>2180.489</v>
      </c>
      <c r="K34" s="94"/>
      <c r="L34" s="94"/>
    </row>
    <row r="35" spans="1:12" s="21" customFormat="1" ht="15">
      <c r="A35" s="136" t="s">
        <v>129</v>
      </c>
      <c r="B35" s="152">
        <v>289.017</v>
      </c>
      <c r="C35" s="152">
        <v>370.27300000000002</v>
      </c>
      <c r="D35" s="152">
        <v>409.08499999999998</v>
      </c>
      <c r="E35" s="152">
        <v>508.43099999999998</v>
      </c>
      <c r="F35" s="152">
        <v>503.55200000000002</v>
      </c>
      <c r="G35" s="152">
        <v>492.55</v>
      </c>
      <c r="H35" s="152">
        <v>475.39455900000002</v>
      </c>
      <c r="I35" s="152">
        <v>492.55213900000001</v>
      </c>
      <c r="J35" s="152">
        <v>533.53399999999999</v>
      </c>
      <c r="K35" s="94"/>
      <c r="L35" s="94"/>
    </row>
    <row r="36" spans="1:12" s="21" customFormat="1" ht="15">
      <c r="A36" s="154" t="s">
        <v>130</v>
      </c>
      <c r="B36" s="152">
        <v>3991.009</v>
      </c>
      <c r="C36" s="152">
        <v>5291.95</v>
      </c>
      <c r="D36" s="152">
        <v>6008.3010000000004</v>
      </c>
      <c r="E36" s="152">
        <v>5348.1109999999999</v>
      </c>
      <c r="F36" s="152">
        <v>5845.5829999999996</v>
      </c>
      <c r="G36" s="152">
        <v>5527.268</v>
      </c>
      <c r="H36" s="152">
        <v>5967.6807129999997</v>
      </c>
      <c r="I36" s="152">
        <v>5753.4812929999998</v>
      </c>
      <c r="J36" s="152">
        <v>5341.7349999999997</v>
      </c>
      <c r="K36" s="94"/>
      <c r="L36" s="94"/>
    </row>
    <row r="37" spans="1:12" s="21" customFormat="1" ht="15">
      <c r="A37" s="209" t="s">
        <v>131</v>
      </c>
      <c r="B37" s="152">
        <v>601.48500000000001</v>
      </c>
      <c r="C37" s="152">
        <v>174.49700000000001</v>
      </c>
      <c r="D37" s="152">
        <v>202.86799999999999</v>
      </c>
      <c r="E37" s="187" t="s">
        <v>116</v>
      </c>
      <c r="F37" s="187" t="s">
        <v>116</v>
      </c>
      <c r="G37" s="187" t="s">
        <v>116</v>
      </c>
      <c r="H37" s="187" t="s">
        <v>116</v>
      </c>
      <c r="I37" s="187" t="s">
        <v>116</v>
      </c>
      <c r="J37" s="187" t="s">
        <v>116</v>
      </c>
      <c r="K37" s="94"/>
      <c r="L37" s="94"/>
    </row>
    <row r="38" spans="1:12" s="21" customFormat="1" ht="15">
      <c r="A38" s="154" t="s">
        <v>132</v>
      </c>
      <c r="B38" s="145">
        <v>2732.5129999999999</v>
      </c>
      <c r="C38" s="145">
        <v>3706.1680000000001</v>
      </c>
      <c r="D38" s="145">
        <v>2589.1390000000001</v>
      </c>
      <c r="E38" s="145">
        <v>2329.7629999999999</v>
      </c>
      <c r="F38" s="145">
        <v>3963.614</v>
      </c>
      <c r="G38" s="145">
        <v>2235.3009999999999</v>
      </c>
      <c r="H38" s="145">
        <v>2428.8786770000002</v>
      </c>
      <c r="I38" s="145">
        <v>2587.9599480000002</v>
      </c>
      <c r="J38" s="145">
        <v>2885.2950000000001</v>
      </c>
      <c r="K38" s="94"/>
      <c r="L38" s="94"/>
    </row>
    <row r="39" spans="1:12" s="21" customFormat="1" ht="15">
      <c r="A39" s="209" t="s">
        <v>133</v>
      </c>
      <c r="B39" s="152">
        <v>59.052</v>
      </c>
      <c r="C39" s="152">
        <v>78.673000000000002</v>
      </c>
      <c r="D39" s="152">
        <v>78.489000000000004</v>
      </c>
      <c r="E39" s="152">
        <v>21.219000000000001</v>
      </c>
      <c r="F39" s="187" t="s">
        <v>116</v>
      </c>
      <c r="G39" s="187" t="s">
        <v>116</v>
      </c>
      <c r="H39" s="187" t="s">
        <v>116</v>
      </c>
      <c r="I39" s="187" t="s">
        <v>116</v>
      </c>
      <c r="J39" s="187" t="s">
        <v>116</v>
      </c>
      <c r="K39" s="94"/>
      <c r="L39" s="94"/>
    </row>
    <row r="40" spans="1:12" ht="31.5" customHeight="1">
      <c r="A40" s="211" t="s">
        <v>134</v>
      </c>
      <c r="B40" s="212">
        <f t="shared" ref="B40:I40" si="0">SUM(B7:B39)</f>
        <v>58246.876320407253</v>
      </c>
      <c r="C40" s="212">
        <f t="shared" si="0"/>
        <v>60409.126000000018</v>
      </c>
      <c r="D40" s="212">
        <f t="shared" si="0"/>
        <v>61818.063092000011</v>
      </c>
      <c r="E40" s="212">
        <f t="shared" si="0"/>
        <v>61387.149999999994</v>
      </c>
      <c r="F40" s="212">
        <f t="shared" si="0"/>
        <v>64977.381000000016</v>
      </c>
      <c r="G40" s="212">
        <f t="shared" si="0"/>
        <v>66041.229000000007</v>
      </c>
      <c r="H40" s="212">
        <f t="shared" si="0"/>
        <v>70561.243403999993</v>
      </c>
      <c r="I40" s="212">
        <f t="shared" si="0"/>
        <v>72331.915377999991</v>
      </c>
      <c r="J40" s="212">
        <f>SUM(J7:J39)</f>
        <v>80298.263999999996</v>
      </c>
      <c r="K40" s="91"/>
      <c r="L40" s="91"/>
    </row>
    <row r="41" spans="1:12" ht="15">
      <c r="A41" s="91"/>
      <c r="B41" s="94"/>
      <c r="C41" s="94"/>
      <c r="D41" s="94"/>
      <c r="E41" s="94"/>
      <c r="F41" s="94"/>
      <c r="G41" s="94"/>
      <c r="H41" s="94"/>
      <c r="I41" s="94"/>
      <c r="J41" s="94"/>
      <c r="K41" s="91"/>
      <c r="L41" s="91"/>
    </row>
    <row r="42" spans="1:12" s="37" customFormat="1" ht="18" customHeight="1">
      <c r="A42" s="163" t="s">
        <v>260</v>
      </c>
      <c r="B42" s="199"/>
      <c r="C42" s="199"/>
      <c r="D42" s="199"/>
      <c r="E42" s="199"/>
      <c r="F42" s="199"/>
      <c r="G42" s="199"/>
      <c r="H42" s="199"/>
      <c r="I42" s="199"/>
      <c r="J42" s="199"/>
      <c r="K42" s="199"/>
      <c r="L42" s="199"/>
    </row>
    <row r="43" spans="1:12" s="37" customFormat="1" ht="15">
      <c r="A43" s="213" t="s">
        <v>306</v>
      </c>
      <c r="B43" s="199"/>
      <c r="C43" s="199"/>
      <c r="D43" s="199"/>
      <c r="E43" s="199"/>
      <c r="F43" s="199"/>
      <c r="G43" s="199"/>
      <c r="H43" s="199"/>
      <c r="I43" s="199"/>
      <c r="J43" s="199"/>
      <c r="K43" s="199"/>
      <c r="L43" s="199"/>
    </row>
    <row r="44" spans="1:12" ht="15">
      <c r="A44" s="91"/>
      <c r="B44" s="94"/>
      <c r="C44" s="94"/>
      <c r="D44" s="94"/>
      <c r="E44" s="94"/>
      <c r="F44" s="94"/>
      <c r="G44" s="94"/>
      <c r="H44" s="94"/>
      <c r="I44" s="94"/>
      <c r="J44" s="94"/>
      <c r="K44" s="91"/>
      <c r="L44" s="91"/>
    </row>
    <row r="45" spans="1:12" ht="15">
      <c r="A45" s="91"/>
      <c r="B45" s="94"/>
      <c r="C45" s="94"/>
      <c r="D45" s="94"/>
      <c r="E45" s="94"/>
      <c r="F45" s="94"/>
      <c r="G45" s="94"/>
      <c r="H45" s="94"/>
      <c r="I45" s="94"/>
      <c r="J45" s="94"/>
      <c r="K45" s="91"/>
      <c r="L45" s="91"/>
    </row>
    <row r="46" spans="1:12" ht="15">
      <c r="A46" s="91"/>
      <c r="B46" s="94"/>
      <c r="C46" s="94"/>
      <c r="D46" s="94"/>
      <c r="E46" s="94"/>
      <c r="F46" s="94"/>
      <c r="G46" s="94"/>
      <c r="H46" s="94"/>
      <c r="I46" s="94"/>
      <c r="J46" s="94"/>
      <c r="K46" s="91"/>
      <c r="L46" s="91"/>
    </row>
    <row r="47" spans="1:12" ht="15">
      <c r="A47" s="91"/>
      <c r="B47" s="94"/>
      <c r="C47" s="94"/>
      <c r="D47" s="94"/>
      <c r="E47" s="94"/>
      <c r="F47" s="94"/>
      <c r="G47" s="94"/>
      <c r="H47" s="94"/>
      <c r="I47" s="94"/>
      <c r="J47" s="94"/>
      <c r="K47" s="91"/>
      <c r="L47" s="91"/>
    </row>
    <row r="48" spans="1:12" ht="15">
      <c r="A48" s="91"/>
      <c r="B48" s="94"/>
      <c r="C48" s="94"/>
      <c r="D48" s="94"/>
      <c r="E48" s="94"/>
      <c r="F48" s="94"/>
      <c r="G48" s="94"/>
      <c r="H48" s="94"/>
      <c r="I48" s="94"/>
      <c r="J48" s="94"/>
      <c r="K48" s="91"/>
      <c r="L48" s="91"/>
    </row>
    <row r="49" spans="1:12" ht="15">
      <c r="A49" s="91"/>
      <c r="B49" s="94"/>
      <c r="C49" s="94"/>
      <c r="D49" s="94"/>
      <c r="E49" s="94"/>
      <c r="F49" s="94"/>
      <c r="G49" s="94"/>
      <c r="H49" s="94"/>
      <c r="I49" s="94"/>
      <c r="J49" s="94"/>
      <c r="K49" s="91"/>
      <c r="L49" s="91"/>
    </row>
    <row r="50" spans="1:12" ht="15">
      <c r="A50" s="91"/>
      <c r="B50" s="94"/>
      <c r="C50" s="94"/>
      <c r="D50" s="94"/>
      <c r="E50" s="94"/>
      <c r="F50" s="94"/>
      <c r="G50" s="94"/>
      <c r="H50" s="94"/>
      <c r="I50" s="94"/>
      <c r="J50" s="94"/>
      <c r="K50" s="91"/>
      <c r="L50" s="91"/>
    </row>
    <row r="51" spans="1:12" ht="15">
      <c r="A51" s="91"/>
      <c r="B51" s="94"/>
      <c r="C51" s="94"/>
      <c r="D51" s="94"/>
      <c r="E51" s="94"/>
      <c r="F51" s="94"/>
      <c r="G51" s="94"/>
      <c r="H51" s="94"/>
      <c r="I51" s="94"/>
      <c r="J51" s="94"/>
      <c r="K51" s="91"/>
      <c r="L51" s="91"/>
    </row>
    <row r="52" spans="1:12" ht="15">
      <c r="A52" s="91"/>
      <c r="B52" s="94"/>
      <c r="C52" s="94"/>
      <c r="D52" s="94"/>
      <c r="E52" s="94"/>
      <c r="F52" s="94"/>
      <c r="G52" s="94"/>
      <c r="H52" s="94"/>
      <c r="I52" s="94"/>
      <c r="J52" s="94"/>
      <c r="K52" s="91"/>
      <c r="L52" s="91"/>
    </row>
    <row r="53" spans="1:12" ht="15">
      <c r="A53" s="91"/>
      <c r="B53" s="94"/>
      <c r="C53" s="94"/>
      <c r="D53" s="94"/>
      <c r="E53" s="94"/>
      <c r="F53" s="94"/>
      <c r="G53" s="94"/>
      <c r="H53" s="94"/>
      <c r="I53" s="94"/>
      <c r="J53" s="94"/>
      <c r="K53" s="91"/>
      <c r="L53" s="91"/>
    </row>
    <row r="54" spans="1:12" ht="15">
      <c r="A54" s="91"/>
      <c r="B54" s="94"/>
      <c r="C54" s="94"/>
      <c r="D54" s="94"/>
      <c r="E54" s="94"/>
      <c r="F54" s="94"/>
      <c r="G54" s="94"/>
      <c r="H54" s="94"/>
      <c r="I54" s="94"/>
      <c r="J54" s="94"/>
      <c r="K54" s="91"/>
      <c r="L54" s="91"/>
    </row>
  </sheetData>
  <pageMargins left="0.23622047244094491" right="0.23622047244094491" top="0.74803149606299213" bottom="0.74803149606299213" header="0.31496062992125984" footer="0.31496062992125984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9"/>
  <sheetViews>
    <sheetView workbookViewId="0"/>
  </sheetViews>
  <sheetFormatPr baseColWidth="10" defaultRowHeight="12.75"/>
  <cols>
    <col min="1" max="1" width="48.140625" style="9" customWidth="1"/>
    <col min="2" max="5" width="10.140625" style="21" customWidth="1"/>
    <col min="6" max="16384" width="11.42578125" style="9"/>
  </cols>
  <sheetData>
    <row r="1" spans="1:15" s="25" customFormat="1" ht="15">
      <c r="A1" s="131" t="s">
        <v>135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</row>
    <row r="2" spans="1:15" s="26" customFormat="1" ht="15">
      <c r="A2" s="127" t="s">
        <v>77</v>
      </c>
      <c r="B2" s="127"/>
      <c r="C2" s="127"/>
      <c r="D2" s="127"/>
      <c r="E2" s="127"/>
      <c r="F2" s="130"/>
      <c r="G2" s="130"/>
      <c r="H2" s="130"/>
      <c r="I2" s="130"/>
      <c r="J2" s="130"/>
      <c r="K2" s="130"/>
      <c r="L2" s="130"/>
      <c r="M2" s="130"/>
      <c r="N2" s="130"/>
    </row>
    <row r="3" spans="1:15" s="35" customFormat="1" ht="11.25" customHeight="1">
      <c r="A3" s="190"/>
      <c r="B3" s="127"/>
      <c r="C3" s="127"/>
      <c r="D3" s="127"/>
      <c r="E3" s="127"/>
      <c r="F3" s="130"/>
      <c r="G3" s="130"/>
      <c r="H3" s="130"/>
      <c r="I3" s="130"/>
      <c r="J3" s="130"/>
      <c r="K3" s="130"/>
      <c r="L3" s="130"/>
      <c r="M3" s="130"/>
      <c r="N3" s="130"/>
    </row>
    <row r="4" spans="1:15" s="202" customFormat="1" ht="37.5" customHeight="1">
      <c r="A4" s="206"/>
      <c r="B4" s="58" t="s">
        <v>307</v>
      </c>
      <c r="C4" s="58" t="s">
        <v>136</v>
      </c>
      <c r="D4" s="58" t="s">
        <v>78</v>
      </c>
      <c r="E4" s="58" t="s">
        <v>579</v>
      </c>
      <c r="F4" s="79"/>
      <c r="G4" s="79"/>
      <c r="H4" s="79"/>
      <c r="I4" s="79"/>
      <c r="J4" s="79"/>
      <c r="K4" s="203"/>
      <c r="L4" s="203"/>
      <c r="M4" s="203"/>
      <c r="N4" s="204"/>
      <c r="O4" s="201"/>
    </row>
    <row r="5" spans="1:15" s="28" customFormat="1" ht="12" customHeight="1">
      <c r="A5" s="151"/>
      <c r="B5" s="151"/>
      <c r="C5" s="151"/>
      <c r="D5" s="151"/>
      <c r="E5" s="151"/>
      <c r="F5" s="151"/>
      <c r="G5" s="151"/>
      <c r="H5" s="151"/>
      <c r="I5" s="151"/>
      <c r="J5" s="151"/>
      <c r="K5" s="130"/>
      <c r="L5" s="130"/>
      <c r="M5" s="130"/>
      <c r="N5" s="130"/>
    </row>
    <row r="6" spans="1:15" s="91" customFormat="1" ht="14.25" customHeight="1">
      <c r="A6" s="207" t="s">
        <v>137</v>
      </c>
      <c r="B6" s="208"/>
      <c r="C6" s="208"/>
      <c r="D6" s="139"/>
      <c r="E6" s="139"/>
      <c r="F6" s="88"/>
      <c r="G6" s="88"/>
      <c r="H6" s="88"/>
      <c r="I6" s="88"/>
      <c r="J6" s="88"/>
    </row>
    <row r="7" spans="1:15" s="94" customFormat="1" ht="14.25" customHeight="1">
      <c r="A7" s="154" t="s">
        <v>101</v>
      </c>
      <c r="B7" s="152">
        <v>7.1970000000000001</v>
      </c>
      <c r="C7" s="152">
        <v>7.0140000000000002</v>
      </c>
      <c r="D7" s="152">
        <v>7.6</v>
      </c>
      <c r="E7" s="152">
        <v>8.1020000000000003</v>
      </c>
      <c r="F7" s="101"/>
      <c r="G7" s="101"/>
      <c r="H7" s="101"/>
      <c r="I7" s="101"/>
      <c r="J7" s="101"/>
    </row>
    <row r="8" spans="1:15" s="94" customFormat="1" ht="14.25" customHeight="1">
      <c r="A8" s="154" t="s">
        <v>102</v>
      </c>
      <c r="B8" s="152">
        <v>143.559</v>
      </c>
      <c r="C8" s="152">
        <v>137.08099999999999</v>
      </c>
      <c r="D8" s="152">
        <v>154.5</v>
      </c>
      <c r="E8" s="152">
        <v>173.916</v>
      </c>
      <c r="F8" s="101"/>
      <c r="G8" s="101"/>
      <c r="H8" s="101"/>
      <c r="I8" s="101"/>
      <c r="J8" s="101"/>
    </row>
    <row r="9" spans="1:15" s="94" customFormat="1" ht="14.25" customHeight="1">
      <c r="A9" s="154" t="s">
        <v>103</v>
      </c>
      <c r="B9" s="152">
        <v>9.9</v>
      </c>
      <c r="C9" s="152">
        <v>11</v>
      </c>
      <c r="D9" s="152">
        <v>11.6</v>
      </c>
      <c r="E9" s="152">
        <v>12.683999999999999</v>
      </c>
    </row>
    <row r="10" spans="1:15" s="94" customFormat="1" ht="14.25" customHeight="1">
      <c r="A10" s="154" t="s">
        <v>104</v>
      </c>
      <c r="B10" s="152">
        <v>15.494</v>
      </c>
      <c r="C10" s="152">
        <v>15.516999999999999</v>
      </c>
      <c r="D10" s="152">
        <v>15.6</v>
      </c>
      <c r="E10" s="152">
        <v>16.940000000000001</v>
      </c>
    </row>
    <row r="11" spans="1:15" s="94" customFormat="1" ht="14.25" customHeight="1">
      <c r="A11" s="154" t="s">
        <v>105</v>
      </c>
      <c r="B11" s="152">
        <v>6.3579999999999997</v>
      </c>
      <c r="C11" s="152">
        <v>6.2720000000000002</v>
      </c>
      <c r="D11" s="152">
        <v>6.6</v>
      </c>
      <c r="E11" s="152">
        <v>7.3769999999999998</v>
      </c>
    </row>
    <row r="12" spans="1:15" s="94" customFormat="1" ht="14.25" customHeight="1">
      <c r="A12" s="154" t="s">
        <v>106</v>
      </c>
      <c r="B12" s="152">
        <v>28.471</v>
      </c>
      <c r="C12" s="152">
        <v>27.238</v>
      </c>
      <c r="D12" s="152">
        <v>29.1</v>
      </c>
      <c r="E12" s="152">
        <v>30.890999999999998</v>
      </c>
    </row>
    <row r="13" spans="1:15" s="94" customFormat="1" ht="14.25" customHeight="1">
      <c r="A13" s="154" t="s">
        <v>138</v>
      </c>
      <c r="B13" s="152">
        <v>308.45100000000002</v>
      </c>
      <c r="C13" s="152">
        <v>316.11200000000002</v>
      </c>
      <c r="D13" s="152">
        <v>335.7</v>
      </c>
      <c r="E13" s="152">
        <v>344.03800000000001</v>
      </c>
    </row>
    <row r="14" spans="1:15" s="94" customFormat="1" ht="14.25" customHeight="1">
      <c r="A14" s="154" t="s">
        <v>108</v>
      </c>
      <c r="B14" s="152">
        <v>2305.7170000000001</v>
      </c>
      <c r="C14" s="152">
        <v>2300.2910000000002</v>
      </c>
      <c r="D14" s="152">
        <v>2353.6999999999998</v>
      </c>
      <c r="E14" s="152">
        <v>2473.8820000000001</v>
      </c>
    </row>
    <row r="15" spans="1:15" s="94" customFormat="1" ht="14.25" customHeight="1">
      <c r="A15" s="154" t="s">
        <v>139</v>
      </c>
      <c r="B15" s="152">
        <v>408.60399999999998</v>
      </c>
      <c r="C15" s="152">
        <v>430.53699999999998</v>
      </c>
      <c r="D15" s="152">
        <v>427.1</v>
      </c>
      <c r="E15" s="152">
        <v>422.815</v>
      </c>
    </row>
    <row r="16" spans="1:15" s="94" customFormat="1" ht="14.25" customHeight="1">
      <c r="A16" s="154" t="s">
        <v>140</v>
      </c>
      <c r="B16" s="152">
        <v>1162.537</v>
      </c>
      <c r="C16" s="152">
        <v>1174.827</v>
      </c>
      <c r="D16" s="152">
        <v>1150.5</v>
      </c>
      <c r="E16" s="152">
        <v>1185.854</v>
      </c>
    </row>
    <row r="17" spans="1:5" s="94" customFormat="1" ht="14.25" customHeight="1">
      <c r="A17" s="154" t="s">
        <v>141</v>
      </c>
      <c r="B17" s="152">
        <v>2100.797</v>
      </c>
      <c r="C17" s="152">
        <v>2131.143</v>
      </c>
      <c r="D17" s="152">
        <v>2186.1</v>
      </c>
      <c r="E17" s="152">
        <v>2240.3440000000001</v>
      </c>
    </row>
    <row r="18" spans="1:5" s="94" customFormat="1" ht="14.25" customHeight="1">
      <c r="A18" s="154" t="s">
        <v>142</v>
      </c>
      <c r="B18" s="152">
        <v>964.20799999999997</v>
      </c>
      <c r="C18" s="152">
        <v>1052.066</v>
      </c>
      <c r="D18" s="152">
        <v>1232.9000000000001</v>
      </c>
      <c r="E18" s="152">
        <v>1215.885</v>
      </c>
    </row>
    <row r="19" spans="1:5" s="94" customFormat="1" ht="14.25" customHeight="1">
      <c r="A19" s="154" t="s">
        <v>143</v>
      </c>
      <c r="B19" s="152">
        <v>48.39</v>
      </c>
      <c r="C19" s="152">
        <v>4.1189999999999998</v>
      </c>
      <c r="D19" s="152">
        <v>2.7970000000000002</v>
      </c>
      <c r="E19" s="152">
        <v>0</v>
      </c>
    </row>
    <row r="20" spans="1:5" s="126" customFormat="1" ht="14.25" customHeight="1">
      <c r="A20" s="421" t="s">
        <v>144</v>
      </c>
      <c r="B20" s="422">
        <f>SUM(B7:B19)</f>
        <v>7509.6829999999991</v>
      </c>
      <c r="C20" s="422">
        <f>SUM(C7:C19)</f>
        <v>7613.2169999999996</v>
      </c>
      <c r="D20" s="422">
        <f>SUM(D7:D19)</f>
        <v>7913.7969999999996</v>
      </c>
      <c r="E20" s="422">
        <f>SUM(E7:E19)</f>
        <v>8132.7280000000001</v>
      </c>
    </row>
    <row r="21" spans="1:5" s="94" customFormat="1" ht="14.25" customHeight="1">
      <c r="A21" s="154" t="s">
        <v>145</v>
      </c>
      <c r="B21" s="152">
        <v>5873.7309999999998</v>
      </c>
      <c r="C21" s="152">
        <v>6335.1440000000002</v>
      </c>
      <c r="D21" s="152">
        <v>5974.0060000000003</v>
      </c>
      <c r="E21" s="152">
        <v>6191.2910000000002</v>
      </c>
    </row>
    <row r="22" spans="1:5" s="94" customFormat="1" ht="14.25" customHeight="1">
      <c r="A22" s="154" t="s">
        <v>146</v>
      </c>
      <c r="B22" s="152">
        <v>2220.8580000000002</v>
      </c>
      <c r="C22" s="152">
        <v>2320.9690000000001</v>
      </c>
      <c r="D22" s="152">
        <v>2362.924</v>
      </c>
      <c r="E22" s="152">
        <v>3025.6909999999998</v>
      </c>
    </row>
    <row r="23" spans="1:5" s="94" customFormat="1" ht="14.25" customHeight="1">
      <c r="A23" s="154" t="s">
        <v>147</v>
      </c>
      <c r="B23" s="152">
        <v>8693.2360000000008</v>
      </c>
      <c r="C23" s="152">
        <v>9238.277</v>
      </c>
      <c r="D23" s="152">
        <v>9610.7000000000007</v>
      </c>
      <c r="E23" s="152">
        <v>10223</v>
      </c>
    </row>
    <row r="24" spans="1:5" s="94" customFormat="1" ht="14.25" customHeight="1">
      <c r="A24" s="154" t="s">
        <v>148</v>
      </c>
      <c r="B24" s="152">
        <v>7634.2849999999999</v>
      </c>
      <c r="C24" s="152">
        <v>7834.8909999999996</v>
      </c>
      <c r="D24" s="152">
        <v>8043.4610000000002</v>
      </c>
      <c r="E24" s="152">
        <v>8895.4770000000008</v>
      </c>
    </row>
    <row r="25" spans="1:5" s="94" customFormat="1" ht="14.25" customHeight="1">
      <c r="A25" s="154" t="s">
        <v>149</v>
      </c>
      <c r="B25" s="152">
        <v>851.97799999999995</v>
      </c>
      <c r="C25" s="152">
        <v>995.16399999999999</v>
      </c>
      <c r="D25" s="152">
        <v>868.23400000000004</v>
      </c>
      <c r="E25" s="152">
        <v>946.048</v>
      </c>
    </row>
    <row r="26" spans="1:5" s="94" customFormat="1" ht="14.25" customHeight="1">
      <c r="A26" s="154" t="s">
        <v>150</v>
      </c>
      <c r="B26" s="152">
        <v>6187.991</v>
      </c>
      <c r="C26" s="152">
        <v>6528.0079999999998</v>
      </c>
      <c r="D26" s="152">
        <v>6335.1959999999999</v>
      </c>
      <c r="E26" s="152">
        <v>6331.0510000000004</v>
      </c>
    </row>
    <row r="27" spans="1:5" s="94" customFormat="1" ht="14.25" customHeight="1">
      <c r="A27" s="421" t="s">
        <v>151</v>
      </c>
      <c r="B27" s="422">
        <f>SUM(B21:B26)</f>
        <v>31462.078999999998</v>
      </c>
      <c r="C27" s="422">
        <f>SUM(C21:C26)</f>
        <v>33252.453000000001</v>
      </c>
      <c r="D27" s="422">
        <f>SUM(D21:D26)</f>
        <v>33194.521000000001</v>
      </c>
      <c r="E27" s="422">
        <f>SUM(E21:E26)</f>
        <v>35612.558000000005</v>
      </c>
    </row>
    <row r="28" spans="1:5" s="94" customFormat="1" ht="14.25" customHeight="1">
      <c r="A28" s="154" t="s">
        <v>534</v>
      </c>
      <c r="B28" s="152">
        <v>7125.3710000000001</v>
      </c>
      <c r="C28" s="152">
        <v>7101.7060000000001</v>
      </c>
      <c r="D28" s="152">
        <v>7701.7</v>
      </c>
      <c r="E28" s="152">
        <v>8015.1390000000001</v>
      </c>
    </row>
    <row r="29" spans="1:5" s="94" customFormat="1" ht="14.25" customHeight="1">
      <c r="A29" s="154" t="s">
        <v>152</v>
      </c>
      <c r="B29" s="152">
        <v>3395.2779999999998</v>
      </c>
      <c r="C29" s="152">
        <v>3590.7170000000001</v>
      </c>
      <c r="D29" s="152">
        <v>3781.1</v>
      </c>
      <c r="E29" s="152">
        <v>3847.5320000000002</v>
      </c>
    </row>
    <row r="30" spans="1:5" s="94" customFormat="1" ht="14.25" customHeight="1">
      <c r="A30" s="154" t="s">
        <v>153</v>
      </c>
      <c r="B30" s="152">
        <v>436.35</v>
      </c>
      <c r="C30" s="152">
        <v>420.24700000000001</v>
      </c>
      <c r="D30" s="152">
        <v>0</v>
      </c>
      <c r="E30" s="152">
        <v>0</v>
      </c>
    </row>
    <row r="31" spans="1:5" s="94" customFormat="1" ht="14.25" customHeight="1">
      <c r="A31" s="154" t="s">
        <v>154</v>
      </c>
      <c r="B31" s="152">
        <v>76.424000000000007</v>
      </c>
      <c r="C31" s="152">
        <v>91.933999999999997</v>
      </c>
      <c r="D31" s="152">
        <v>96.9</v>
      </c>
      <c r="E31" s="152">
        <v>100.8</v>
      </c>
    </row>
    <row r="32" spans="1:5" s="94" customFormat="1" ht="14.25" customHeight="1">
      <c r="A32" s="154" t="s">
        <v>155</v>
      </c>
      <c r="B32" s="152">
        <v>329.62</v>
      </c>
      <c r="C32" s="152">
        <v>338.07799999999997</v>
      </c>
      <c r="D32" s="152">
        <v>370.8</v>
      </c>
      <c r="E32" s="152">
        <v>382.4</v>
      </c>
    </row>
    <row r="33" spans="1:12" s="126" customFormat="1" ht="14.25" customHeight="1">
      <c r="A33" s="421" t="s">
        <v>156</v>
      </c>
      <c r="B33" s="422">
        <f>SUM(B28:B32)</f>
        <v>11363.043000000001</v>
      </c>
      <c r="C33" s="422">
        <f>SUM(C28:C32)</f>
        <v>11542.681999999999</v>
      </c>
      <c r="D33" s="422">
        <f>SUM(D28:D32)</f>
        <v>11950.499999999998</v>
      </c>
      <c r="E33" s="422">
        <f>SUM(E28:E32)</f>
        <v>12345.870999999999</v>
      </c>
    </row>
    <row r="34" spans="1:12" s="94" customFormat="1" ht="14.25" customHeight="1">
      <c r="A34" s="154" t="s">
        <v>157</v>
      </c>
      <c r="B34" s="152">
        <v>465.16500000000002</v>
      </c>
      <c r="C34" s="152">
        <v>467.649</v>
      </c>
      <c r="D34" s="152">
        <v>436.1</v>
      </c>
      <c r="E34" s="152">
        <v>447.49900000000002</v>
      </c>
    </row>
    <row r="35" spans="1:12" s="94" customFormat="1" ht="14.25" customHeight="1">
      <c r="A35" s="154" t="s">
        <v>158</v>
      </c>
      <c r="B35" s="152">
        <v>2127.4349999999999</v>
      </c>
      <c r="C35" s="152">
        <v>2117.893</v>
      </c>
      <c r="D35" s="152">
        <v>2706.9</v>
      </c>
      <c r="E35" s="152">
        <v>2971.3069999999998</v>
      </c>
    </row>
    <row r="36" spans="1:12" s="94" customFormat="1" ht="14.25" customHeight="1">
      <c r="A36" s="154" t="s">
        <v>159</v>
      </c>
      <c r="B36" s="152">
        <v>2252.3809999999999</v>
      </c>
      <c r="C36" s="152">
        <v>2195.8200000000002</v>
      </c>
      <c r="D36" s="152">
        <v>2140.9</v>
      </c>
      <c r="E36" s="152">
        <v>2144.5920000000001</v>
      </c>
    </row>
    <row r="37" spans="1:12" s="94" customFormat="1" ht="14.25" customHeight="1">
      <c r="A37" s="154" t="s">
        <v>160</v>
      </c>
      <c r="B37" s="152">
        <v>697.91899999999998</v>
      </c>
      <c r="C37" s="152">
        <v>695.83100000000002</v>
      </c>
      <c r="D37" s="152">
        <v>845.6</v>
      </c>
      <c r="E37" s="152">
        <v>987.45299999999997</v>
      </c>
    </row>
    <row r="38" spans="1:12" s="94" customFormat="1" ht="14.25" customHeight="1">
      <c r="A38" s="154" t="s">
        <v>161</v>
      </c>
      <c r="B38" s="152">
        <v>684.00599999999997</v>
      </c>
      <c r="C38" s="152">
        <v>736.16399999999999</v>
      </c>
      <c r="D38" s="152">
        <v>719.20899999999995</v>
      </c>
      <c r="E38" s="152">
        <v>768.89</v>
      </c>
    </row>
    <row r="39" spans="1:12" s="94" customFormat="1" ht="14.25" customHeight="1">
      <c r="A39" s="154" t="s">
        <v>162</v>
      </c>
      <c r="B39" s="152">
        <v>973.21400000000006</v>
      </c>
      <c r="C39" s="152">
        <v>1780.2449999999999</v>
      </c>
      <c r="D39" s="152">
        <v>1936.2629999999999</v>
      </c>
      <c r="E39" s="152">
        <v>1723.8820000000001</v>
      </c>
    </row>
    <row r="40" spans="1:12" s="94" customFormat="1" ht="14.25" customHeight="1">
      <c r="A40" s="154" t="s">
        <v>163</v>
      </c>
      <c r="B40" s="152">
        <v>4895.5649999999996</v>
      </c>
      <c r="C40" s="152">
        <v>528.14200000000005</v>
      </c>
      <c r="D40" s="152">
        <v>2.8959999999999999</v>
      </c>
      <c r="E40" s="152">
        <v>80.201999999999998</v>
      </c>
    </row>
    <row r="41" spans="1:12" s="126" customFormat="1" ht="14.25" customHeight="1">
      <c r="A41" s="421" t="s">
        <v>164</v>
      </c>
      <c r="B41" s="422">
        <f>SUM(B34:B40)</f>
        <v>12095.684999999999</v>
      </c>
      <c r="C41" s="422">
        <f>SUM(C34:C40)</f>
        <v>8521.7440000000006</v>
      </c>
      <c r="D41" s="422">
        <f>SUM(D34:D40)</f>
        <v>8787.8680000000004</v>
      </c>
      <c r="E41" s="422">
        <f>SUM(E34:E40)</f>
        <v>9123.8249999999989</v>
      </c>
    </row>
    <row r="42" spans="1:12" s="94" customFormat="1" ht="14.25" customHeight="1">
      <c r="A42" s="154" t="s">
        <v>165</v>
      </c>
      <c r="B42" s="152">
        <v>298.42200000000003</v>
      </c>
      <c r="C42" s="152">
        <v>614.00400000000002</v>
      </c>
      <c r="D42" s="152">
        <v>544.48099999999999</v>
      </c>
      <c r="E42" s="152">
        <v>335.59699999999998</v>
      </c>
    </row>
    <row r="43" spans="1:12" s="94" customFormat="1" ht="14.25" customHeight="1">
      <c r="A43" s="154" t="s">
        <v>127</v>
      </c>
      <c r="B43" s="152">
        <v>6727.6660000000002</v>
      </c>
      <c r="C43" s="152">
        <v>5742.7650000000003</v>
      </c>
      <c r="D43" s="152">
        <v>7770.8829999999998</v>
      </c>
      <c r="E43" s="152">
        <v>8034.232</v>
      </c>
    </row>
    <row r="44" spans="1:12" s="94" customFormat="1" ht="14.25" customHeight="1">
      <c r="A44" s="421" t="s">
        <v>166</v>
      </c>
      <c r="B44" s="422">
        <f>SUM(B42:B43)</f>
        <v>7026.0879999999997</v>
      </c>
      <c r="C44" s="422">
        <f>SUM(C42:C43)</f>
        <v>6356.7690000000002</v>
      </c>
      <c r="D44" s="422">
        <f>SUM(D42:D43)</f>
        <v>8315.3639999999996</v>
      </c>
      <c r="E44" s="422">
        <f>SUM(E42:E43)</f>
        <v>8369.8289999999997</v>
      </c>
    </row>
    <row r="45" spans="1:12" ht="18.75" customHeight="1">
      <c r="A45" s="214" t="s">
        <v>134</v>
      </c>
      <c r="B45" s="215">
        <f>SUM(B44,B41,B33,B27,B20)</f>
        <v>69456.578000000009</v>
      </c>
      <c r="C45" s="215">
        <f>SUM(C44,C41,C33,C27,C20)</f>
        <v>67286.865000000005</v>
      </c>
      <c r="D45" s="215">
        <f>SUM(D44,D41,D33,D27,D20)</f>
        <v>70162.05</v>
      </c>
      <c r="E45" s="215">
        <f>SUM(E44,E41,E33,E27,E20)</f>
        <v>73584.811000000002</v>
      </c>
      <c r="F45" s="210"/>
      <c r="G45" s="210"/>
      <c r="H45" s="210"/>
      <c r="I45" s="210"/>
      <c r="J45" s="210"/>
      <c r="K45" s="88"/>
      <c r="L45" s="91"/>
    </row>
    <row r="46" spans="1:12" s="91" customFormat="1" ht="11.25" customHeight="1">
      <c r="B46" s="94"/>
      <c r="C46" s="94"/>
      <c r="D46" s="94"/>
      <c r="E46" s="94"/>
      <c r="F46" s="88"/>
      <c r="G46" s="88"/>
      <c r="H46" s="88"/>
      <c r="I46" s="88"/>
      <c r="J46" s="88"/>
      <c r="K46" s="88"/>
    </row>
    <row r="47" spans="1:12" s="199" customFormat="1" ht="11.25" customHeight="1">
      <c r="A47" s="122" t="s">
        <v>260</v>
      </c>
      <c r="B47" s="205"/>
      <c r="C47" s="205"/>
      <c r="D47" s="205"/>
      <c r="E47" s="205"/>
    </row>
    <row r="48" spans="1:12" s="199" customFormat="1" ht="15">
      <c r="B48" s="205"/>
      <c r="C48" s="205"/>
      <c r="D48" s="205"/>
      <c r="E48" s="205"/>
    </row>
    <row r="49" spans="6:11">
      <c r="F49" s="20"/>
      <c r="G49" s="20"/>
      <c r="H49" s="20"/>
      <c r="I49" s="20"/>
      <c r="J49" s="20"/>
      <c r="K49" s="20"/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97"/>
  <sheetViews>
    <sheetView workbookViewId="0"/>
  </sheetViews>
  <sheetFormatPr baseColWidth="10" defaultRowHeight="15"/>
  <cols>
    <col min="1" max="1" width="2.7109375" style="216" customWidth="1"/>
    <col min="2" max="2" width="52.42578125" style="127" customWidth="1"/>
    <col min="3" max="3" width="8.5703125" style="129" customWidth="1"/>
    <col min="4" max="6" width="8.5703125" style="94" customWidth="1"/>
    <col min="7" max="16384" width="11.42578125" style="94"/>
  </cols>
  <sheetData>
    <row r="1" spans="1:15" s="25" customFormat="1" ht="16.5">
      <c r="A1" s="131" t="s">
        <v>308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</row>
    <row r="2" spans="1:15" s="26" customFormat="1">
      <c r="A2" s="127" t="s">
        <v>60</v>
      </c>
      <c r="B2" s="127"/>
      <c r="C2" s="127"/>
      <c r="D2" s="127"/>
      <c r="E2" s="127"/>
      <c r="F2" s="130"/>
      <c r="G2" s="130"/>
      <c r="H2" s="130"/>
      <c r="I2" s="130"/>
      <c r="J2" s="130"/>
      <c r="K2" s="130"/>
      <c r="L2" s="130"/>
      <c r="M2" s="130"/>
      <c r="N2" s="130"/>
    </row>
    <row r="3" spans="1:15" s="35" customFormat="1" ht="11.25" customHeight="1">
      <c r="A3" s="190"/>
      <c r="B3" s="127"/>
      <c r="C3" s="127"/>
      <c r="D3" s="127"/>
      <c r="E3" s="127"/>
      <c r="F3" s="130"/>
      <c r="G3" s="130"/>
      <c r="H3" s="130"/>
      <c r="I3" s="130"/>
      <c r="J3" s="130"/>
      <c r="K3" s="130"/>
      <c r="L3" s="130"/>
      <c r="M3" s="130"/>
      <c r="N3" s="130"/>
    </row>
    <row r="4" spans="1:15" s="202" customFormat="1" ht="37.5" customHeight="1">
      <c r="A4" s="221" t="s">
        <v>167</v>
      </c>
      <c r="B4" s="121"/>
      <c r="C4" s="121" t="s">
        <v>307</v>
      </c>
      <c r="D4" s="121" t="s">
        <v>136</v>
      </c>
      <c r="E4" s="121" t="s">
        <v>78</v>
      </c>
      <c r="F4" s="121" t="s">
        <v>580</v>
      </c>
      <c r="G4" s="79"/>
      <c r="H4" s="79"/>
      <c r="I4" s="79"/>
      <c r="J4" s="79"/>
      <c r="K4" s="203"/>
      <c r="L4" s="203"/>
      <c r="M4" s="203"/>
      <c r="N4" s="204"/>
      <c r="O4" s="201"/>
    </row>
    <row r="5" spans="1:15" s="28" customFormat="1" ht="11.25" customHeight="1">
      <c r="A5" s="130"/>
      <c r="B5" s="130"/>
      <c r="C5" s="130"/>
      <c r="D5" s="130"/>
      <c r="E5" s="130"/>
      <c r="F5" s="130"/>
      <c r="G5" s="151"/>
      <c r="H5" s="151"/>
      <c r="I5" s="151"/>
      <c r="J5" s="151"/>
      <c r="K5" s="130"/>
      <c r="L5" s="130"/>
      <c r="M5" s="130"/>
      <c r="N5" s="130"/>
    </row>
    <row r="6" spans="1:15" s="175" customFormat="1">
      <c r="A6" s="132" t="s">
        <v>168</v>
      </c>
      <c r="B6" s="132"/>
    </row>
    <row r="7" spans="1:15">
      <c r="B7" s="101" t="s">
        <v>101</v>
      </c>
      <c r="C7" s="128">
        <v>7.1970000000000001</v>
      </c>
      <c r="D7" s="128">
        <v>7.0140000000000002</v>
      </c>
      <c r="E7" s="128">
        <v>7.6</v>
      </c>
      <c r="F7" s="129">
        <v>8.1020000000000003</v>
      </c>
    </row>
    <row r="8" spans="1:15">
      <c r="B8" s="101" t="s">
        <v>102</v>
      </c>
      <c r="C8" s="128">
        <v>143.559</v>
      </c>
      <c r="D8" s="128">
        <v>137.08099999999999</v>
      </c>
      <c r="E8" s="128">
        <v>154.5</v>
      </c>
      <c r="F8" s="129">
        <v>173.916</v>
      </c>
    </row>
    <row r="9" spans="1:15">
      <c r="B9" s="101" t="s">
        <v>103</v>
      </c>
      <c r="C9" s="128">
        <v>9.9</v>
      </c>
      <c r="D9" s="128">
        <v>11</v>
      </c>
      <c r="E9" s="128">
        <v>11.6</v>
      </c>
      <c r="F9" s="129">
        <v>12.683999999999999</v>
      </c>
    </row>
    <row r="10" spans="1:15">
      <c r="B10" s="101" t="s">
        <v>104</v>
      </c>
      <c r="C10" s="128">
        <v>15.494</v>
      </c>
      <c r="D10" s="128">
        <v>15.516999999999999</v>
      </c>
      <c r="E10" s="128">
        <v>15.6</v>
      </c>
      <c r="F10" s="129">
        <v>16.940000000000001</v>
      </c>
    </row>
    <row r="11" spans="1:15">
      <c r="B11" s="101" t="s">
        <v>105</v>
      </c>
      <c r="C11" s="128">
        <v>6.3579999999999997</v>
      </c>
      <c r="D11" s="128">
        <v>6.2720000000000002</v>
      </c>
      <c r="E11" s="128">
        <v>6.6</v>
      </c>
      <c r="F11" s="129">
        <v>7.3769999999999998</v>
      </c>
    </row>
    <row r="12" spans="1:15">
      <c r="B12" s="101" t="s">
        <v>106</v>
      </c>
      <c r="C12" s="128">
        <v>28.471</v>
      </c>
      <c r="D12" s="128">
        <v>27.238</v>
      </c>
      <c r="E12" s="128">
        <v>29.1</v>
      </c>
      <c r="F12" s="129">
        <v>30.890999999999998</v>
      </c>
    </row>
    <row r="13" spans="1:15">
      <c r="A13" s="131" t="s">
        <v>169</v>
      </c>
      <c r="B13" s="131"/>
      <c r="C13" s="128"/>
      <c r="F13" s="129"/>
    </row>
    <row r="14" spans="1:15">
      <c r="B14" s="101" t="s">
        <v>138</v>
      </c>
      <c r="C14" s="128">
        <v>308.45100000000002</v>
      </c>
      <c r="D14" s="128">
        <v>316.11200000000002</v>
      </c>
      <c r="E14" s="128">
        <v>335.7</v>
      </c>
      <c r="F14" s="129">
        <v>344.03800000000001</v>
      </c>
    </row>
    <row r="15" spans="1:15">
      <c r="A15" s="131" t="s">
        <v>170</v>
      </c>
      <c r="B15" s="131"/>
      <c r="C15" s="128"/>
      <c r="F15" s="129"/>
    </row>
    <row r="16" spans="1:15">
      <c r="B16" s="101" t="s">
        <v>108</v>
      </c>
      <c r="C16" s="128">
        <v>2305.7170000000001</v>
      </c>
      <c r="D16" s="128">
        <v>2300.2910000000002</v>
      </c>
      <c r="E16" s="128">
        <v>2353.6999999999998</v>
      </c>
      <c r="F16" s="129">
        <v>2473.8820000000001</v>
      </c>
    </row>
    <row r="17" spans="1:6">
      <c r="A17" s="131" t="s">
        <v>171</v>
      </c>
      <c r="B17" s="131"/>
      <c r="C17" s="128"/>
      <c r="F17" s="129"/>
    </row>
    <row r="18" spans="1:6">
      <c r="B18" s="101" t="s">
        <v>139</v>
      </c>
      <c r="C18" s="128">
        <v>408.60399999999998</v>
      </c>
      <c r="D18" s="217">
        <v>430.53699999999998</v>
      </c>
      <c r="E18" s="217">
        <v>427.1</v>
      </c>
      <c r="F18" s="129">
        <v>422.815</v>
      </c>
    </row>
    <row r="19" spans="1:6">
      <c r="A19" s="131" t="s">
        <v>172</v>
      </c>
      <c r="B19" s="131"/>
      <c r="C19" s="128"/>
      <c r="F19" s="129"/>
    </row>
    <row r="20" spans="1:6">
      <c r="B20" s="101" t="s">
        <v>140</v>
      </c>
      <c r="C20" s="128">
        <v>1162.537</v>
      </c>
      <c r="D20" s="129">
        <v>1174.827</v>
      </c>
      <c r="E20" s="129">
        <v>1150.5</v>
      </c>
      <c r="F20" s="129">
        <v>1185.854</v>
      </c>
    </row>
    <row r="21" spans="1:6">
      <c r="A21" s="131" t="s">
        <v>173</v>
      </c>
      <c r="B21" s="131"/>
      <c r="C21" s="128"/>
      <c r="D21" s="129"/>
      <c r="F21" s="129"/>
    </row>
    <row r="22" spans="1:6">
      <c r="B22" s="101" t="s">
        <v>141</v>
      </c>
      <c r="C22" s="128">
        <v>2100.797</v>
      </c>
      <c r="D22" s="128">
        <v>2131.143</v>
      </c>
      <c r="E22" s="128">
        <v>2186.1</v>
      </c>
      <c r="F22" s="129">
        <v>2240.3440000000001</v>
      </c>
    </row>
    <row r="23" spans="1:6">
      <c r="A23" s="131" t="s">
        <v>174</v>
      </c>
      <c r="B23" s="131"/>
      <c r="C23" s="128"/>
      <c r="D23" s="129"/>
      <c r="F23" s="129"/>
    </row>
    <row r="24" spans="1:6">
      <c r="B24" s="101" t="s">
        <v>142</v>
      </c>
      <c r="C24" s="128">
        <v>964.20799999999997</v>
      </c>
      <c r="D24" s="128">
        <v>1052.066</v>
      </c>
      <c r="E24" s="128">
        <v>1232.9000000000001</v>
      </c>
      <c r="F24" s="129">
        <v>1215.885</v>
      </c>
    </row>
    <row r="25" spans="1:6">
      <c r="B25" s="101" t="s">
        <v>143</v>
      </c>
      <c r="C25" s="128">
        <v>48.39</v>
      </c>
      <c r="D25" s="129">
        <v>4.1189999999999998</v>
      </c>
      <c r="E25" s="129">
        <v>2.7970000000000002</v>
      </c>
      <c r="F25" s="129">
        <v>0</v>
      </c>
    </row>
    <row r="26" spans="1:6">
      <c r="B26" s="101" t="s">
        <v>148</v>
      </c>
      <c r="C26" s="128">
        <v>7634.2849999999999</v>
      </c>
      <c r="D26" s="129">
        <v>7834.8909999999996</v>
      </c>
      <c r="E26" s="129">
        <v>8043.4610000000002</v>
      </c>
      <c r="F26" s="129">
        <v>8895.4770000000008</v>
      </c>
    </row>
    <row r="27" spans="1:6">
      <c r="B27" s="101" t="s">
        <v>161</v>
      </c>
      <c r="C27" s="128">
        <v>684.00599999999997</v>
      </c>
      <c r="D27" s="129">
        <v>736.16399999999999</v>
      </c>
      <c r="E27" s="129">
        <v>719.20899999999995</v>
      </c>
      <c r="F27" s="129">
        <v>768.89</v>
      </c>
    </row>
    <row r="28" spans="1:6">
      <c r="B28" s="101" t="s">
        <v>162</v>
      </c>
      <c r="C28" s="128">
        <v>973.21400000000006</v>
      </c>
      <c r="D28" s="129">
        <v>1780.2449999999999</v>
      </c>
      <c r="E28" s="129">
        <v>1936.2629999999999</v>
      </c>
      <c r="F28" s="129">
        <v>1723.8820000000001</v>
      </c>
    </row>
    <row r="29" spans="1:6">
      <c r="B29" s="101" t="s">
        <v>163</v>
      </c>
      <c r="C29" s="128">
        <v>4895.5649999999996</v>
      </c>
      <c r="D29" s="129">
        <v>528.14200000000005</v>
      </c>
      <c r="E29" s="129">
        <v>2.8959999999999999</v>
      </c>
      <c r="F29" s="129">
        <v>80.201999999999998</v>
      </c>
    </row>
    <row r="30" spans="1:6">
      <c r="B30" s="101" t="s">
        <v>165</v>
      </c>
      <c r="C30" s="128">
        <v>298.42200000000003</v>
      </c>
      <c r="D30" s="129">
        <v>614.00400000000002</v>
      </c>
      <c r="E30" s="129">
        <v>544.48099999999999</v>
      </c>
      <c r="F30" s="129">
        <v>335.59699999999998</v>
      </c>
    </row>
    <row r="31" spans="1:6">
      <c r="B31" s="101" t="s">
        <v>127</v>
      </c>
      <c r="C31" s="128">
        <v>6727.6660000000002</v>
      </c>
      <c r="D31" s="129">
        <v>5742.7650000000003</v>
      </c>
      <c r="E31" s="129">
        <v>7770.8829999999998</v>
      </c>
      <c r="F31" s="129">
        <v>8034.232</v>
      </c>
    </row>
    <row r="32" spans="1:6">
      <c r="B32" s="175" t="s">
        <v>175</v>
      </c>
      <c r="C32" s="218">
        <f>SUM(C24:C31)</f>
        <v>22225.755999999998</v>
      </c>
      <c r="D32" s="218">
        <f>SUM(D24:D31)</f>
        <v>18292.396000000001</v>
      </c>
      <c r="E32" s="218">
        <f>SUM(E24:E31)</f>
        <v>20252.89</v>
      </c>
      <c r="F32" s="218">
        <f>SUM(F24:F31)</f>
        <v>21054.165000000001</v>
      </c>
    </row>
    <row r="33" spans="1:6">
      <c r="A33" s="131" t="s">
        <v>176</v>
      </c>
      <c r="B33" s="131"/>
      <c r="C33" s="128"/>
      <c r="D33" s="129"/>
      <c r="F33" s="129"/>
    </row>
    <row r="34" spans="1:6">
      <c r="B34" s="101" t="s">
        <v>145</v>
      </c>
      <c r="C34" s="128">
        <v>5873.7309999999998</v>
      </c>
      <c r="D34" s="129">
        <v>6335.1440000000002</v>
      </c>
      <c r="E34" s="129">
        <v>5974.0060000000003</v>
      </c>
      <c r="F34" s="129">
        <v>6191.2910000000002</v>
      </c>
    </row>
    <row r="35" spans="1:6">
      <c r="B35" s="101" t="s">
        <v>146</v>
      </c>
      <c r="C35" s="128">
        <v>2220.8580000000002</v>
      </c>
      <c r="D35" s="129">
        <v>2320.9690000000001</v>
      </c>
      <c r="E35" s="129">
        <v>2362.924</v>
      </c>
      <c r="F35" s="129">
        <v>3025.6909999999998</v>
      </c>
    </row>
    <row r="36" spans="1:6">
      <c r="B36" s="101" t="s">
        <v>147</v>
      </c>
      <c r="C36" s="128">
        <v>8693.2360000000008</v>
      </c>
      <c r="D36" s="129">
        <v>9238.277</v>
      </c>
      <c r="E36" s="129">
        <v>9610.7000000000007</v>
      </c>
      <c r="F36" s="129">
        <v>10223</v>
      </c>
    </row>
    <row r="37" spans="1:6">
      <c r="B37" s="132" t="s">
        <v>177</v>
      </c>
      <c r="C37" s="218">
        <f>SUM(C34:C36)</f>
        <v>16787.825000000001</v>
      </c>
      <c r="D37" s="218">
        <f>SUM(D34:D36)</f>
        <v>17894.39</v>
      </c>
      <c r="E37" s="218">
        <f>SUM(E34:E36)</f>
        <v>17947.63</v>
      </c>
      <c r="F37" s="218">
        <f>SUM(F34:F36)</f>
        <v>19439.982</v>
      </c>
    </row>
    <row r="38" spans="1:6">
      <c r="A38" s="131" t="s">
        <v>178</v>
      </c>
      <c r="B38" s="131"/>
      <c r="C38" s="128"/>
      <c r="D38" s="129"/>
      <c r="F38" s="129"/>
    </row>
    <row r="39" spans="1:6">
      <c r="B39" s="101" t="s">
        <v>149</v>
      </c>
      <c r="C39" s="128">
        <v>851.97799999999995</v>
      </c>
      <c r="D39" s="129">
        <v>995.16399999999999</v>
      </c>
      <c r="E39" s="129">
        <v>868.23400000000004</v>
      </c>
      <c r="F39" s="129">
        <v>946.048</v>
      </c>
    </row>
    <row r="40" spans="1:6">
      <c r="A40" s="131" t="s">
        <v>179</v>
      </c>
      <c r="B40" s="131"/>
      <c r="C40" s="128"/>
      <c r="D40" s="129"/>
      <c r="F40" s="129"/>
    </row>
    <row r="41" spans="1:6">
      <c r="B41" s="101" t="s">
        <v>150</v>
      </c>
      <c r="C41" s="128">
        <v>6187.991</v>
      </c>
      <c r="D41" s="129">
        <v>6528.0079999999998</v>
      </c>
      <c r="E41" s="129">
        <v>6335.1959999999999</v>
      </c>
      <c r="F41" s="129">
        <v>6331.0510000000004</v>
      </c>
    </row>
    <row r="42" spans="1:6">
      <c r="B42" s="101" t="s">
        <v>154</v>
      </c>
      <c r="C42" s="128">
        <v>76.424000000000007</v>
      </c>
      <c r="D42" s="129">
        <v>91.933999999999997</v>
      </c>
      <c r="E42" s="129">
        <v>96.9</v>
      </c>
      <c r="F42" s="129">
        <v>100.8</v>
      </c>
    </row>
    <row r="43" spans="1:6">
      <c r="B43" s="101" t="s">
        <v>157</v>
      </c>
      <c r="C43" s="128">
        <v>465.16500000000002</v>
      </c>
      <c r="D43" s="129">
        <v>467.649</v>
      </c>
      <c r="E43" s="129">
        <v>436.1</v>
      </c>
      <c r="F43" s="129">
        <v>447.49900000000002</v>
      </c>
    </row>
    <row r="44" spans="1:6">
      <c r="B44" s="175" t="s">
        <v>180</v>
      </c>
      <c r="C44" s="176">
        <f>SUM(C41:C43)</f>
        <v>6729.58</v>
      </c>
      <c r="D44" s="176">
        <f>SUM(D41:D43)</f>
        <v>7087.5910000000003</v>
      </c>
      <c r="E44" s="176">
        <f>SUM(E41:E43)</f>
        <v>6868.1959999999999</v>
      </c>
      <c r="F44" s="176">
        <f>SUM(F41:F43)</f>
        <v>6879.35</v>
      </c>
    </row>
    <row r="45" spans="1:6">
      <c r="A45" s="131" t="s">
        <v>181</v>
      </c>
      <c r="B45" s="131"/>
      <c r="C45" s="128"/>
      <c r="D45" s="129"/>
      <c r="F45" s="129"/>
    </row>
    <row r="46" spans="1:6">
      <c r="B46" s="101" t="s">
        <v>534</v>
      </c>
      <c r="C46" s="128">
        <v>7125.3710000000001</v>
      </c>
      <c r="D46" s="129">
        <v>7101.7060000000001</v>
      </c>
      <c r="E46" s="129">
        <v>7701.7</v>
      </c>
      <c r="F46" s="129">
        <v>8015.1390000000001</v>
      </c>
    </row>
    <row r="47" spans="1:6">
      <c r="B47" s="101" t="s">
        <v>153</v>
      </c>
      <c r="C47" s="128">
        <v>436.35</v>
      </c>
      <c r="D47" s="129">
        <v>420.24700000000001</v>
      </c>
      <c r="E47" s="94">
        <v>0</v>
      </c>
      <c r="F47" s="129">
        <v>0</v>
      </c>
    </row>
    <row r="48" spans="1:6">
      <c r="B48" s="132" t="s">
        <v>182</v>
      </c>
      <c r="C48" s="218">
        <f>SUM(C46:C47)</f>
        <v>7561.7210000000005</v>
      </c>
      <c r="D48" s="218">
        <f>SUM(D46:D47)</f>
        <v>7521.9530000000004</v>
      </c>
      <c r="E48" s="218">
        <f>SUM(E46:E47)</f>
        <v>7701.7</v>
      </c>
      <c r="F48" s="218">
        <f>SUM(F46:F47)</f>
        <v>8015.1390000000001</v>
      </c>
    </row>
    <row r="49" spans="1:6">
      <c r="A49" s="131" t="s">
        <v>183</v>
      </c>
      <c r="B49" s="131"/>
      <c r="C49" s="128"/>
      <c r="D49" s="129"/>
      <c r="F49" s="129"/>
    </row>
    <row r="50" spans="1:6">
      <c r="B50" s="101" t="s">
        <v>152</v>
      </c>
      <c r="C50" s="128">
        <v>3395.2779999999998</v>
      </c>
      <c r="D50" s="129">
        <v>3590.7170000000001</v>
      </c>
      <c r="E50" s="129">
        <v>3781.1</v>
      </c>
      <c r="F50" s="129">
        <v>3847.5320000000002</v>
      </c>
    </row>
    <row r="51" spans="1:6">
      <c r="A51" s="131" t="s">
        <v>184</v>
      </c>
      <c r="B51" s="131"/>
      <c r="C51" s="128"/>
      <c r="D51" s="129"/>
      <c r="F51" s="129"/>
    </row>
    <row r="52" spans="1:6">
      <c r="B52" s="101" t="s">
        <v>155</v>
      </c>
      <c r="C52" s="128">
        <v>329.62</v>
      </c>
      <c r="D52" s="129">
        <v>338.07799999999997</v>
      </c>
      <c r="E52" s="129">
        <v>370.8</v>
      </c>
      <c r="F52" s="129">
        <v>382.4</v>
      </c>
    </row>
    <row r="53" spans="1:6">
      <c r="B53" s="101" t="s">
        <v>158</v>
      </c>
      <c r="C53" s="128">
        <v>2127.4349999999999</v>
      </c>
      <c r="D53" s="129">
        <v>2117.893</v>
      </c>
      <c r="E53" s="129">
        <v>2706.9</v>
      </c>
      <c r="F53" s="129">
        <v>2971.3069999999998</v>
      </c>
    </row>
    <row r="54" spans="1:6">
      <c r="B54" s="175" t="s">
        <v>185</v>
      </c>
      <c r="C54" s="176">
        <f>SUM(C52:C53)</f>
        <v>2457.0549999999998</v>
      </c>
      <c r="D54" s="176">
        <f>SUM(D52:D53)</f>
        <v>2455.971</v>
      </c>
      <c r="E54" s="176">
        <f>SUM(E52:E53)</f>
        <v>3077.7000000000003</v>
      </c>
      <c r="F54" s="176">
        <f>SUM(F52:F53)</f>
        <v>3353.7069999999999</v>
      </c>
    </row>
    <row r="55" spans="1:6">
      <c r="A55" s="131" t="s">
        <v>186</v>
      </c>
      <c r="B55" s="131"/>
      <c r="C55" s="128"/>
      <c r="D55" s="129"/>
      <c r="F55" s="129"/>
    </row>
    <row r="56" spans="1:6">
      <c r="B56" s="101" t="s">
        <v>159</v>
      </c>
      <c r="C56" s="128">
        <v>2252.3809999999999</v>
      </c>
      <c r="D56" s="128">
        <v>2195.8200000000002</v>
      </c>
      <c r="E56" s="128">
        <v>2140.9</v>
      </c>
      <c r="F56" s="129">
        <v>2144.5920000000001</v>
      </c>
    </row>
    <row r="57" spans="1:6" s="101" customFormat="1">
      <c r="A57" s="51"/>
      <c r="B57" s="101" t="s">
        <v>160</v>
      </c>
      <c r="C57" s="128">
        <v>697.91899999999998</v>
      </c>
      <c r="D57" s="128">
        <v>695.83100000000002</v>
      </c>
      <c r="E57" s="128">
        <v>845.6</v>
      </c>
      <c r="F57" s="128">
        <v>987.45299999999997</v>
      </c>
    </row>
    <row r="58" spans="1:6" s="101" customFormat="1">
      <c r="A58" s="51"/>
      <c r="B58" s="175" t="s">
        <v>187</v>
      </c>
      <c r="C58" s="218">
        <f>SUM(C56:C57)</f>
        <v>2950.2999999999997</v>
      </c>
      <c r="D58" s="218">
        <f>SUM(D56:D57)</f>
        <v>2891.6510000000003</v>
      </c>
      <c r="E58" s="218">
        <f>SUM(E56:E57)</f>
        <v>2986.5</v>
      </c>
      <c r="F58" s="218">
        <f>SUM(F56:F57)</f>
        <v>3132.0450000000001</v>
      </c>
    </row>
    <row r="59" spans="1:6" s="101" customFormat="1" ht="11.25" customHeight="1">
      <c r="A59" s="220"/>
      <c r="B59" s="177"/>
      <c r="C59" s="178"/>
      <c r="D59" s="178"/>
      <c r="E59" s="178"/>
      <c r="F59" s="178"/>
    </row>
    <row r="60" spans="1:6" ht="11.25" customHeight="1">
      <c r="F60" s="129"/>
    </row>
    <row r="61" spans="1:6" s="127" customFormat="1" ht="11.25" customHeight="1">
      <c r="A61" s="200" t="s">
        <v>260</v>
      </c>
      <c r="F61" s="164"/>
    </row>
    <row r="62" spans="1:6" s="216" customFormat="1" ht="16.5">
      <c r="A62" s="133"/>
      <c r="B62" s="85"/>
      <c r="C62" s="85"/>
      <c r="D62" s="85"/>
      <c r="E62" s="85"/>
      <c r="F62" s="219"/>
    </row>
    <row r="63" spans="1:6">
      <c r="F63" s="217"/>
    </row>
    <row r="64" spans="1:6">
      <c r="F64" s="217"/>
    </row>
    <row r="65" spans="6:6">
      <c r="F65" s="217"/>
    </row>
    <row r="66" spans="6:6">
      <c r="F66" s="217"/>
    </row>
    <row r="67" spans="6:6">
      <c r="F67" s="217"/>
    </row>
    <row r="68" spans="6:6">
      <c r="F68" s="217"/>
    </row>
    <row r="69" spans="6:6">
      <c r="F69" s="217"/>
    </row>
    <row r="70" spans="6:6">
      <c r="F70" s="217"/>
    </row>
    <row r="71" spans="6:6">
      <c r="F71" s="217"/>
    </row>
    <row r="72" spans="6:6">
      <c r="F72" s="217"/>
    </row>
    <row r="73" spans="6:6">
      <c r="F73" s="217"/>
    </row>
    <row r="74" spans="6:6">
      <c r="F74" s="217"/>
    </row>
    <row r="75" spans="6:6">
      <c r="F75" s="217"/>
    </row>
    <row r="76" spans="6:6">
      <c r="F76" s="217"/>
    </row>
    <row r="77" spans="6:6">
      <c r="F77" s="217"/>
    </row>
    <row r="78" spans="6:6">
      <c r="F78" s="217"/>
    </row>
    <row r="79" spans="6:6">
      <c r="F79" s="217"/>
    </row>
    <row r="80" spans="6:6">
      <c r="F80" s="217"/>
    </row>
    <row r="81" spans="6:6">
      <c r="F81" s="217"/>
    </row>
    <row r="82" spans="6:6">
      <c r="F82" s="217"/>
    </row>
    <row r="83" spans="6:6">
      <c r="F83" s="217"/>
    </row>
    <row r="84" spans="6:6">
      <c r="F84" s="217"/>
    </row>
    <row r="85" spans="6:6">
      <c r="F85" s="217"/>
    </row>
    <row r="86" spans="6:6">
      <c r="F86" s="217"/>
    </row>
    <row r="87" spans="6:6">
      <c r="F87" s="217"/>
    </row>
    <row r="88" spans="6:6">
      <c r="F88" s="217"/>
    </row>
    <row r="89" spans="6:6">
      <c r="F89" s="217"/>
    </row>
    <row r="90" spans="6:6">
      <c r="F90" s="217"/>
    </row>
    <row r="91" spans="6:6">
      <c r="F91" s="217"/>
    </row>
    <row r="92" spans="6:6">
      <c r="F92" s="217"/>
    </row>
    <row r="93" spans="6:6">
      <c r="F93" s="217"/>
    </row>
    <row r="94" spans="6:6">
      <c r="F94" s="217"/>
    </row>
    <row r="95" spans="6:6">
      <c r="F95" s="217"/>
    </row>
    <row r="96" spans="6:6">
      <c r="F96" s="217"/>
    </row>
    <row r="97" spans="6:6">
      <c r="F97" s="217"/>
    </row>
  </sheetData>
  <pageMargins left="0.7" right="0.7" top="0.75" bottom="0.75" header="0.3" footer="0.3"/>
  <pageSetup paperSize="9" scale="74" fitToWidth="0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7"/>
  <sheetViews>
    <sheetView workbookViewId="0">
      <pane xSplit="1" ySplit="4" topLeftCell="B5" activePane="bottomRight" state="frozen"/>
      <selection pane="topRight" activeCell="K1" sqref="K1"/>
      <selection pane="bottomLeft" activeCell="A5" sqref="A5"/>
      <selection pane="bottomRight"/>
    </sheetView>
  </sheetViews>
  <sheetFormatPr baseColWidth="10" defaultRowHeight="12.75"/>
  <cols>
    <col min="1" max="1" width="45.28515625" style="377" customWidth="1"/>
    <col min="2" max="8" width="6.28515625" style="377" customWidth="1"/>
    <col min="9" max="9" width="17.42578125" style="377" bestFit="1" customWidth="1"/>
    <col min="10" max="237" width="11.42578125" style="377"/>
    <col min="238" max="238" width="59.5703125" style="377" customWidth="1"/>
    <col min="239" max="247" width="0" style="377" hidden="1" customWidth="1"/>
    <col min="248" max="248" width="6.5703125" style="377" customWidth="1"/>
    <col min="249" max="249" width="6.85546875" style="377" bestFit="1" customWidth="1"/>
    <col min="250" max="251" width="7.7109375" style="377" bestFit="1" customWidth="1"/>
    <col min="252" max="252" width="0" style="377" hidden="1" customWidth="1"/>
    <col min="253" max="253" width="9" style="377" customWidth="1"/>
    <col min="254" max="254" width="8" style="377" bestFit="1" customWidth="1"/>
    <col min="255" max="255" width="0" style="377" hidden="1" customWidth="1"/>
    <col min="256" max="256" width="8" style="377" customWidth="1"/>
    <col min="257" max="257" width="0" style="377" hidden="1" customWidth="1"/>
    <col min="258" max="258" width="8" style="377" bestFit="1" customWidth="1"/>
    <col min="259" max="259" width="0" style="377" hidden="1" customWidth="1"/>
    <col min="260" max="260" width="8" style="377" customWidth="1"/>
    <col min="261" max="261" width="0" style="377" hidden="1" customWidth="1"/>
    <col min="262" max="264" width="8" style="377" bestFit="1" customWidth="1"/>
    <col min="265" max="265" width="17.42578125" style="377" bestFit="1" customWidth="1"/>
    <col min="266" max="493" width="11.42578125" style="377"/>
    <col min="494" max="494" width="59.5703125" style="377" customWidth="1"/>
    <col min="495" max="503" width="0" style="377" hidden="1" customWidth="1"/>
    <col min="504" max="504" width="6.5703125" style="377" customWidth="1"/>
    <col min="505" max="505" width="6.85546875" style="377" bestFit="1" customWidth="1"/>
    <col min="506" max="507" width="7.7109375" style="377" bestFit="1" customWidth="1"/>
    <col min="508" max="508" width="0" style="377" hidden="1" customWidth="1"/>
    <col min="509" max="509" width="9" style="377" customWidth="1"/>
    <col min="510" max="510" width="8" style="377" bestFit="1" customWidth="1"/>
    <col min="511" max="511" width="0" style="377" hidden="1" customWidth="1"/>
    <col min="512" max="512" width="8" style="377" customWidth="1"/>
    <col min="513" max="513" width="0" style="377" hidden="1" customWidth="1"/>
    <col min="514" max="514" width="8" style="377" bestFit="1" customWidth="1"/>
    <col min="515" max="515" width="0" style="377" hidden="1" customWidth="1"/>
    <col min="516" max="516" width="8" style="377" customWidth="1"/>
    <col min="517" max="517" width="0" style="377" hidden="1" customWidth="1"/>
    <col min="518" max="520" width="8" style="377" bestFit="1" customWidth="1"/>
    <col min="521" max="521" width="17.42578125" style="377" bestFit="1" customWidth="1"/>
    <col min="522" max="749" width="11.42578125" style="377"/>
    <col min="750" max="750" width="59.5703125" style="377" customWidth="1"/>
    <col min="751" max="759" width="0" style="377" hidden="1" customWidth="1"/>
    <col min="760" max="760" width="6.5703125" style="377" customWidth="1"/>
    <col min="761" max="761" width="6.85546875" style="377" bestFit="1" customWidth="1"/>
    <col min="762" max="763" width="7.7109375" style="377" bestFit="1" customWidth="1"/>
    <col min="764" max="764" width="0" style="377" hidden="1" customWidth="1"/>
    <col min="765" max="765" width="9" style="377" customWidth="1"/>
    <col min="766" max="766" width="8" style="377" bestFit="1" customWidth="1"/>
    <col min="767" max="767" width="0" style="377" hidden="1" customWidth="1"/>
    <col min="768" max="768" width="8" style="377" customWidth="1"/>
    <col min="769" max="769" width="0" style="377" hidden="1" customWidth="1"/>
    <col min="770" max="770" width="8" style="377" bestFit="1" customWidth="1"/>
    <col min="771" max="771" width="0" style="377" hidden="1" customWidth="1"/>
    <col min="772" max="772" width="8" style="377" customWidth="1"/>
    <col min="773" max="773" width="0" style="377" hidden="1" customWidth="1"/>
    <col min="774" max="776" width="8" style="377" bestFit="1" customWidth="1"/>
    <col min="777" max="777" width="17.42578125" style="377" bestFit="1" customWidth="1"/>
    <col min="778" max="1005" width="11.42578125" style="377"/>
    <col min="1006" max="1006" width="59.5703125" style="377" customWidth="1"/>
    <col min="1007" max="1015" width="0" style="377" hidden="1" customWidth="1"/>
    <col min="1016" max="1016" width="6.5703125" style="377" customWidth="1"/>
    <col min="1017" max="1017" width="6.85546875" style="377" bestFit="1" customWidth="1"/>
    <col min="1018" max="1019" width="7.7109375" style="377" bestFit="1" customWidth="1"/>
    <col min="1020" max="1020" width="0" style="377" hidden="1" customWidth="1"/>
    <col min="1021" max="1021" width="9" style="377" customWidth="1"/>
    <col min="1022" max="1022" width="8" style="377" bestFit="1" customWidth="1"/>
    <col min="1023" max="1023" width="0" style="377" hidden="1" customWidth="1"/>
    <col min="1024" max="1024" width="8" style="377" customWidth="1"/>
    <col min="1025" max="1025" width="0" style="377" hidden="1" customWidth="1"/>
    <col min="1026" max="1026" width="8" style="377" bestFit="1" customWidth="1"/>
    <col min="1027" max="1027" width="0" style="377" hidden="1" customWidth="1"/>
    <col min="1028" max="1028" width="8" style="377" customWidth="1"/>
    <col min="1029" max="1029" width="0" style="377" hidden="1" customWidth="1"/>
    <col min="1030" max="1032" width="8" style="377" bestFit="1" customWidth="1"/>
    <col min="1033" max="1033" width="17.42578125" style="377" bestFit="1" customWidth="1"/>
    <col min="1034" max="1261" width="11.42578125" style="377"/>
    <col min="1262" max="1262" width="59.5703125" style="377" customWidth="1"/>
    <col min="1263" max="1271" width="0" style="377" hidden="1" customWidth="1"/>
    <col min="1272" max="1272" width="6.5703125" style="377" customWidth="1"/>
    <col min="1273" max="1273" width="6.85546875" style="377" bestFit="1" customWidth="1"/>
    <col min="1274" max="1275" width="7.7109375" style="377" bestFit="1" customWidth="1"/>
    <col min="1276" max="1276" width="0" style="377" hidden="1" customWidth="1"/>
    <col min="1277" max="1277" width="9" style="377" customWidth="1"/>
    <col min="1278" max="1278" width="8" style="377" bestFit="1" customWidth="1"/>
    <col min="1279" max="1279" width="0" style="377" hidden="1" customWidth="1"/>
    <col min="1280" max="1280" width="8" style="377" customWidth="1"/>
    <col min="1281" max="1281" width="0" style="377" hidden="1" customWidth="1"/>
    <col min="1282" max="1282" width="8" style="377" bestFit="1" customWidth="1"/>
    <col min="1283" max="1283" width="0" style="377" hidden="1" customWidth="1"/>
    <col min="1284" max="1284" width="8" style="377" customWidth="1"/>
    <col min="1285" max="1285" width="0" style="377" hidden="1" customWidth="1"/>
    <col min="1286" max="1288" width="8" style="377" bestFit="1" customWidth="1"/>
    <col min="1289" max="1289" width="17.42578125" style="377" bestFit="1" customWidth="1"/>
    <col min="1290" max="1517" width="11.42578125" style="377"/>
    <col min="1518" max="1518" width="59.5703125" style="377" customWidth="1"/>
    <col min="1519" max="1527" width="0" style="377" hidden="1" customWidth="1"/>
    <col min="1528" max="1528" width="6.5703125" style="377" customWidth="1"/>
    <col min="1529" max="1529" width="6.85546875" style="377" bestFit="1" customWidth="1"/>
    <col min="1530" max="1531" width="7.7109375" style="377" bestFit="1" customWidth="1"/>
    <col min="1532" max="1532" width="0" style="377" hidden="1" customWidth="1"/>
    <col min="1533" max="1533" width="9" style="377" customWidth="1"/>
    <col min="1534" max="1534" width="8" style="377" bestFit="1" customWidth="1"/>
    <col min="1535" max="1535" width="0" style="377" hidden="1" customWidth="1"/>
    <col min="1536" max="1536" width="8" style="377" customWidth="1"/>
    <col min="1537" max="1537" width="0" style="377" hidden="1" customWidth="1"/>
    <col min="1538" max="1538" width="8" style="377" bestFit="1" customWidth="1"/>
    <col min="1539" max="1539" width="0" style="377" hidden="1" customWidth="1"/>
    <col min="1540" max="1540" width="8" style="377" customWidth="1"/>
    <col min="1541" max="1541" width="0" style="377" hidden="1" customWidth="1"/>
    <col min="1542" max="1544" width="8" style="377" bestFit="1" customWidth="1"/>
    <col min="1545" max="1545" width="17.42578125" style="377" bestFit="1" customWidth="1"/>
    <col min="1546" max="1773" width="11.42578125" style="377"/>
    <col min="1774" max="1774" width="59.5703125" style="377" customWidth="1"/>
    <col min="1775" max="1783" width="0" style="377" hidden="1" customWidth="1"/>
    <col min="1784" max="1784" width="6.5703125" style="377" customWidth="1"/>
    <col min="1785" max="1785" width="6.85546875" style="377" bestFit="1" customWidth="1"/>
    <col min="1786" max="1787" width="7.7109375" style="377" bestFit="1" customWidth="1"/>
    <col min="1788" max="1788" width="0" style="377" hidden="1" customWidth="1"/>
    <col min="1789" max="1789" width="9" style="377" customWidth="1"/>
    <col min="1790" max="1790" width="8" style="377" bestFit="1" customWidth="1"/>
    <col min="1791" max="1791" width="0" style="377" hidden="1" customWidth="1"/>
    <col min="1792" max="1792" width="8" style="377" customWidth="1"/>
    <col min="1793" max="1793" width="0" style="377" hidden="1" customWidth="1"/>
    <col min="1794" max="1794" width="8" style="377" bestFit="1" customWidth="1"/>
    <col min="1795" max="1795" width="0" style="377" hidden="1" customWidth="1"/>
    <col min="1796" max="1796" width="8" style="377" customWidth="1"/>
    <col min="1797" max="1797" width="0" style="377" hidden="1" customWidth="1"/>
    <col min="1798" max="1800" width="8" style="377" bestFit="1" customWidth="1"/>
    <col min="1801" max="1801" width="17.42578125" style="377" bestFit="1" customWidth="1"/>
    <col min="1802" max="2029" width="11.42578125" style="377"/>
    <col min="2030" max="2030" width="59.5703125" style="377" customWidth="1"/>
    <col min="2031" max="2039" width="0" style="377" hidden="1" customWidth="1"/>
    <col min="2040" max="2040" width="6.5703125" style="377" customWidth="1"/>
    <col min="2041" max="2041" width="6.85546875" style="377" bestFit="1" customWidth="1"/>
    <col min="2042" max="2043" width="7.7109375" style="377" bestFit="1" customWidth="1"/>
    <col min="2044" max="2044" width="0" style="377" hidden="1" customWidth="1"/>
    <col min="2045" max="2045" width="9" style="377" customWidth="1"/>
    <col min="2046" max="2046" width="8" style="377" bestFit="1" customWidth="1"/>
    <col min="2047" max="2047" width="0" style="377" hidden="1" customWidth="1"/>
    <col min="2048" max="2048" width="8" style="377" customWidth="1"/>
    <col min="2049" max="2049" width="0" style="377" hidden="1" customWidth="1"/>
    <col min="2050" max="2050" width="8" style="377" bestFit="1" customWidth="1"/>
    <col min="2051" max="2051" width="0" style="377" hidden="1" customWidth="1"/>
    <col min="2052" max="2052" width="8" style="377" customWidth="1"/>
    <col min="2053" max="2053" width="0" style="377" hidden="1" customWidth="1"/>
    <col min="2054" max="2056" width="8" style="377" bestFit="1" customWidth="1"/>
    <col min="2057" max="2057" width="17.42578125" style="377" bestFit="1" customWidth="1"/>
    <col min="2058" max="2285" width="11.42578125" style="377"/>
    <col min="2286" max="2286" width="59.5703125" style="377" customWidth="1"/>
    <col min="2287" max="2295" width="0" style="377" hidden="1" customWidth="1"/>
    <col min="2296" max="2296" width="6.5703125" style="377" customWidth="1"/>
    <col min="2297" max="2297" width="6.85546875" style="377" bestFit="1" customWidth="1"/>
    <col min="2298" max="2299" width="7.7109375" style="377" bestFit="1" customWidth="1"/>
    <col min="2300" max="2300" width="0" style="377" hidden="1" customWidth="1"/>
    <col min="2301" max="2301" width="9" style="377" customWidth="1"/>
    <col min="2302" max="2302" width="8" style="377" bestFit="1" customWidth="1"/>
    <col min="2303" max="2303" width="0" style="377" hidden="1" customWidth="1"/>
    <col min="2304" max="2304" width="8" style="377" customWidth="1"/>
    <col min="2305" max="2305" width="0" style="377" hidden="1" customWidth="1"/>
    <col min="2306" max="2306" width="8" style="377" bestFit="1" customWidth="1"/>
    <col min="2307" max="2307" width="0" style="377" hidden="1" customWidth="1"/>
    <col min="2308" max="2308" width="8" style="377" customWidth="1"/>
    <col min="2309" max="2309" width="0" style="377" hidden="1" customWidth="1"/>
    <col min="2310" max="2312" width="8" style="377" bestFit="1" customWidth="1"/>
    <col min="2313" max="2313" width="17.42578125" style="377" bestFit="1" customWidth="1"/>
    <col min="2314" max="2541" width="11.42578125" style="377"/>
    <col min="2542" max="2542" width="59.5703125" style="377" customWidth="1"/>
    <col min="2543" max="2551" width="0" style="377" hidden="1" customWidth="1"/>
    <col min="2552" max="2552" width="6.5703125" style="377" customWidth="1"/>
    <col min="2553" max="2553" width="6.85546875" style="377" bestFit="1" customWidth="1"/>
    <col min="2554" max="2555" width="7.7109375" style="377" bestFit="1" customWidth="1"/>
    <col min="2556" max="2556" width="0" style="377" hidden="1" customWidth="1"/>
    <col min="2557" max="2557" width="9" style="377" customWidth="1"/>
    <col min="2558" max="2558" width="8" style="377" bestFit="1" customWidth="1"/>
    <col min="2559" max="2559" width="0" style="377" hidden="1" customWidth="1"/>
    <col min="2560" max="2560" width="8" style="377" customWidth="1"/>
    <col min="2561" max="2561" width="0" style="377" hidden="1" customWidth="1"/>
    <col min="2562" max="2562" width="8" style="377" bestFit="1" customWidth="1"/>
    <col min="2563" max="2563" width="0" style="377" hidden="1" customWidth="1"/>
    <col min="2564" max="2564" width="8" style="377" customWidth="1"/>
    <col min="2565" max="2565" width="0" style="377" hidden="1" customWidth="1"/>
    <col min="2566" max="2568" width="8" style="377" bestFit="1" customWidth="1"/>
    <col min="2569" max="2569" width="17.42578125" style="377" bestFit="1" customWidth="1"/>
    <col min="2570" max="2797" width="11.42578125" style="377"/>
    <col min="2798" max="2798" width="59.5703125" style="377" customWidth="1"/>
    <col min="2799" max="2807" width="0" style="377" hidden="1" customWidth="1"/>
    <col min="2808" max="2808" width="6.5703125" style="377" customWidth="1"/>
    <col min="2809" max="2809" width="6.85546875" style="377" bestFit="1" customWidth="1"/>
    <col min="2810" max="2811" width="7.7109375" style="377" bestFit="1" customWidth="1"/>
    <col min="2812" max="2812" width="0" style="377" hidden="1" customWidth="1"/>
    <col min="2813" max="2813" width="9" style="377" customWidth="1"/>
    <col min="2814" max="2814" width="8" style="377" bestFit="1" customWidth="1"/>
    <col min="2815" max="2815" width="0" style="377" hidden="1" customWidth="1"/>
    <col min="2816" max="2816" width="8" style="377" customWidth="1"/>
    <col min="2817" max="2817" width="0" style="377" hidden="1" customWidth="1"/>
    <col min="2818" max="2818" width="8" style="377" bestFit="1" customWidth="1"/>
    <col min="2819" max="2819" width="0" style="377" hidden="1" customWidth="1"/>
    <col min="2820" max="2820" width="8" style="377" customWidth="1"/>
    <col min="2821" max="2821" width="0" style="377" hidden="1" customWidth="1"/>
    <col min="2822" max="2824" width="8" style="377" bestFit="1" customWidth="1"/>
    <col min="2825" max="2825" width="17.42578125" style="377" bestFit="1" customWidth="1"/>
    <col min="2826" max="3053" width="11.42578125" style="377"/>
    <col min="3054" max="3054" width="59.5703125" style="377" customWidth="1"/>
    <col min="3055" max="3063" width="0" style="377" hidden="1" customWidth="1"/>
    <col min="3064" max="3064" width="6.5703125" style="377" customWidth="1"/>
    <col min="3065" max="3065" width="6.85546875" style="377" bestFit="1" customWidth="1"/>
    <col min="3066" max="3067" width="7.7109375" style="377" bestFit="1" customWidth="1"/>
    <col min="3068" max="3068" width="0" style="377" hidden="1" customWidth="1"/>
    <col min="3069" max="3069" width="9" style="377" customWidth="1"/>
    <col min="3070" max="3070" width="8" style="377" bestFit="1" customWidth="1"/>
    <col min="3071" max="3071" width="0" style="377" hidden="1" customWidth="1"/>
    <col min="3072" max="3072" width="8" style="377" customWidth="1"/>
    <col min="3073" max="3073" width="0" style="377" hidden="1" customWidth="1"/>
    <col min="3074" max="3074" width="8" style="377" bestFit="1" customWidth="1"/>
    <col min="3075" max="3075" width="0" style="377" hidden="1" customWidth="1"/>
    <col min="3076" max="3076" width="8" style="377" customWidth="1"/>
    <col min="3077" max="3077" width="0" style="377" hidden="1" customWidth="1"/>
    <col min="3078" max="3080" width="8" style="377" bestFit="1" customWidth="1"/>
    <col min="3081" max="3081" width="17.42578125" style="377" bestFit="1" customWidth="1"/>
    <col min="3082" max="3309" width="11.42578125" style="377"/>
    <col min="3310" max="3310" width="59.5703125" style="377" customWidth="1"/>
    <col min="3311" max="3319" width="0" style="377" hidden="1" customWidth="1"/>
    <col min="3320" max="3320" width="6.5703125" style="377" customWidth="1"/>
    <col min="3321" max="3321" width="6.85546875" style="377" bestFit="1" customWidth="1"/>
    <col min="3322" max="3323" width="7.7109375" style="377" bestFit="1" customWidth="1"/>
    <col min="3324" max="3324" width="0" style="377" hidden="1" customWidth="1"/>
    <col min="3325" max="3325" width="9" style="377" customWidth="1"/>
    <col min="3326" max="3326" width="8" style="377" bestFit="1" customWidth="1"/>
    <col min="3327" max="3327" width="0" style="377" hidden="1" customWidth="1"/>
    <col min="3328" max="3328" width="8" style="377" customWidth="1"/>
    <col min="3329" max="3329" width="0" style="377" hidden="1" customWidth="1"/>
    <col min="3330" max="3330" width="8" style="377" bestFit="1" customWidth="1"/>
    <col min="3331" max="3331" width="0" style="377" hidden="1" customWidth="1"/>
    <col min="3332" max="3332" width="8" style="377" customWidth="1"/>
    <col min="3333" max="3333" width="0" style="377" hidden="1" customWidth="1"/>
    <col min="3334" max="3336" width="8" style="377" bestFit="1" customWidth="1"/>
    <col min="3337" max="3337" width="17.42578125" style="377" bestFit="1" customWidth="1"/>
    <col min="3338" max="3565" width="11.42578125" style="377"/>
    <col min="3566" max="3566" width="59.5703125" style="377" customWidth="1"/>
    <col min="3567" max="3575" width="0" style="377" hidden="1" customWidth="1"/>
    <col min="3576" max="3576" width="6.5703125" style="377" customWidth="1"/>
    <col min="3577" max="3577" width="6.85546875" style="377" bestFit="1" customWidth="1"/>
    <col min="3578" max="3579" width="7.7109375" style="377" bestFit="1" customWidth="1"/>
    <col min="3580" max="3580" width="0" style="377" hidden="1" customWidth="1"/>
    <col min="3581" max="3581" width="9" style="377" customWidth="1"/>
    <col min="3582" max="3582" width="8" style="377" bestFit="1" customWidth="1"/>
    <col min="3583" max="3583" width="0" style="377" hidden="1" customWidth="1"/>
    <col min="3584" max="3584" width="8" style="377" customWidth="1"/>
    <col min="3585" max="3585" width="0" style="377" hidden="1" customWidth="1"/>
    <col min="3586" max="3586" width="8" style="377" bestFit="1" customWidth="1"/>
    <col min="3587" max="3587" width="0" style="377" hidden="1" customWidth="1"/>
    <col min="3588" max="3588" width="8" style="377" customWidth="1"/>
    <col min="3589" max="3589" width="0" style="377" hidden="1" customWidth="1"/>
    <col min="3590" max="3592" width="8" style="377" bestFit="1" customWidth="1"/>
    <col min="3593" max="3593" width="17.42578125" style="377" bestFit="1" customWidth="1"/>
    <col min="3594" max="3821" width="11.42578125" style="377"/>
    <col min="3822" max="3822" width="59.5703125" style="377" customWidth="1"/>
    <col min="3823" max="3831" width="0" style="377" hidden="1" customWidth="1"/>
    <col min="3832" max="3832" width="6.5703125" style="377" customWidth="1"/>
    <col min="3833" max="3833" width="6.85546875" style="377" bestFit="1" customWidth="1"/>
    <col min="3834" max="3835" width="7.7109375" style="377" bestFit="1" customWidth="1"/>
    <col min="3836" max="3836" width="0" style="377" hidden="1" customWidth="1"/>
    <col min="3837" max="3837" width="9" style="377" customWidth="1"/>
    <col min="3838" max="3838" width="8" style="377" bestFit="1" customWidth="1"/>
    <col min="3839" max="3839" width="0" style="377" hidden="1" customWidth="1"/>
    <col min="3840" max="3840" width="8" style="377" customWidth="1"/>
    <col min="3841" max="3841" width="0" style="377" hidden="1" customWidth="1"/>
    <col min="3842" max="3842" width="8" style="377" bestFit="1" customWidth="1"/>
    <col min="3843" max="3843" width="0" style="377" hidden="1" customWidth="1"/>
    <col min="3844" max="3844" width="8" style="377" customWidth="1"/>
    <col min="3845" max="3845" width="0" style="377" hidden="1" customWidth="1"/>
    <col min="3846" max="3848" width="8" style="377" bestFit="1" customWidth="1"/>
    <col min="3849" max="3849" width="17.42578125" style="377" bestFit="1" customWidth="1"/>
    <col min="3850" max="4077" width="11.42578125" style="377"/>
    <col min="4078" max="4078" width="59.5703125" style="377" customWidth="1"/>
    <col min="4079" max="4087" width="0" style="377" hidden="1" customWidth="1"/>
    <col min="4088" max="4088" width="6.5703125" style="377" customWidth="1"/>
    <col min="4089" max="4089" width="6.85546875" style="377" bestFit="1" customWidth="1"/>
    <col min="4090" max="4091" width="7.7109375" style="377" bestFit="1" customWidth="1"/>
    <col min="4092" max="4092" width="0" style="377" hidden="1" customWidth="1"/>
    <col min="4093" max="4093" width="9" style="377" customWidth="1"/>
    <col min="4094" max="4094" width="8" style="377" bestFit="1" customWidth="1"/>
    <col min="4095" max="4095" width="0" style="377" hidden="1" customWidth="1"/>
    <col min="4096" max="4096" width="8" style="377" customWidth="1"/>
    <col min="4097" max="4097" width="0" style="377" hidden="1" customWidth="1"/>
    <col min="4098" max="4098" width="8" style="377" bestFit="1" customWidth="1"/>
    <col min="4099" max="4099" width="0" style="377" hidden="1" customWidth="1"/>
    <col min="4100" max="4100" width="8" style="377" customWidth="1"/>
    <col min="4101" max="4101" width="0" style="377" hidden="1" customWidth="1"/>
    <col min="4102" max="4104" width="8" style="377" bestFit="1" customWidth="1"/>
    <col min="4105" max="4105" width="17.42578125" style="377" bestFit="1" customWidth="1"/>
    <col min="4106" max="4333" width="11.42578125" style="377"/>
    <col min="4334" max="4334" width="59.5703125" style="377" customWidth="1"/>
    <col min="4335" max="4343" width="0" style="377" hidden="1" customWidth="1"/>
    <col min="4344" max="4344" width="6.5703125" style="377" customWidth="1"/>
    <col min="4345" max="4345" width="6.85546875" style="377" bestFit="1" customWidth="1"/>
    <col min="4346" max="4347" width="7.7109375" style="377" bestFit="1" customWidth="1"/>
    <col min="4348" max="4348" width="0" style="377" hidden="1" customWidth="1"/>
    <col min="4349" max="4349" width="9" style="377" customWidth="1"/>
    <col min="4350" max="4350" width="8" style="377" bestFit="1" customWidth="1"/>
    <col min="4351" max="4351" width="0" style="377" hidden="1" customWidth="1"/>
    <col min="4352" max="4352" width="8" style="377" customWidth="1"/>
    <col min="4353" max="4353" width="0" style="377" hidden="1" customWidth="1"/>
    <col min="4354" max="4354" width="8" style="377" bestFit="1" customWidth="1"/>
    <col min="4355" max="4355" width="0" style="377" hidden="1" customWidth="1"/>
    <col min="4356" max="4356" width="8" style="377" customWidth="1"/>
    <col min="4357" max="4357" width="0" style="377" hidden="1" customWidth="1"/>
    <col min="4358" max="4360" width="8" style="377" bestFit="1" customWidth="1"/>
    <col min="4361" max="4361" width="17.42578125" style="377" bestFit="1" customWidth="1"/>
    <col min="4362" max="4589" width="11.42578125" style="377"/>
    <col min="4590" max="4590" width="59.5703125" style="377" customWidth="1"/>
    <col min="4591" max="4599" width="0" style="377" hidden="1" customWidth="1"/>
    <col min="4600" max="4600" width="6.5703125" style="377" customWidth="1"/>
    <col min="4601" max="4601" width="6.85546875" style="377" bestFit="1" customWidth="1"/>
    <col min="4602" max="4603" width="7.7109375" style="377" bestFit="1" customWidth="1"/>
    <col min="4604" max="4604" width="0" style="377" hidden="1" customWidth="1"/>
    <col min="4605" max="4605" width="9" style="377" customWidth="1"/>
    <col min="4606" max="4606" width="8" style="377" bestFit="1" customWidth="1"/>
    <col min="4607" max="4607" width="0" style="377" hidden="1" customWidth="1"/>
    <col min="4608" max="4608" width="8" style="377" customWidth="1"/>
    <col min="4609" max="4609" width="0" style="377" hidden="1" customWidth="1"/>
    <col min="4610" max="4610" width="8" style="377" bestFit="1" customWidth="1"/>
    <col min="4611" max="4611" width="0" style="377" hidden="1" customWidth="1"/>
    <col min="4612" max="4612" width="8" style="377" customWidth="1"/>
    <col min="4613" max="4613" width="0" style="377" hidden="1" customWidth="1"/>
    <col min="4614" max="4616" width="8" style="377" bestFit="1" customWidth="1"/>
    <col min="4617" max="4617" width="17.42578125" style="377" bestFit="1" customWidth="1"/>
    <col min="4618" max="4845" width="11.42578125" style="377"/>
    <col min="4846" max="4846" width="59.5703125" style="377" customWidth="1"/>
    <col min="4847" max="4855" width="0" style="377" hidden="1" customWidth="1"/>
    <col min="4856" max="4856" width="6.5703125" style="377" customWidth="1"/>
    <col min="4857" max="4857" width="6.85546875" style="377" bestFit="1" customWidth="1"/>
    <col min="4858" max="4859" width="7.7109375" style="377" bestFit="1" customWidth="1"/>
    <col min="4860" max="4860" width="0" style="377" hidden="1" customWidth="1"/>
    <col min="4861" max="4861" width="9" style="377" customWidth="1"/>
    <col min="4862" max="4862" width="8" style="377" bestFit="1" customWidth="1"/>
    <col min="4863" max="4863" width="0" style="377" hidden="1" customWidth="1"/>
    <col min="4864" max="4864" width="8" style="377" customWidth="1"/>
    <col min="4865" max="4865" width="0" style="377" hidden="1" customWidth="1"/>
    <col min="4866" max="4866" width="8" style="377" bestFit="1" customWidth="1"/>
    <col min="4867" max="4867" width="0" style="377" hidden="1" customWidth="1"/>
    <col min="4868" max="4868" width="8" style="377" customWidth="1"/>
    <col min="4869" max="4869" width="0" style="377" hidden="1" customWidth="1"/>
    <col min="4870" max="4872" width="8" style="377" bestFit="1" customWidth="1"/>
    <col min="4873" max="4873" width="17.42578125" style="377" bestFit="1" customWidth="1"/>
    <col min="4874" max="5101" width="11.42578125" style="377"/>
    <col min="5102" max="5102" width="59.5703125" style="377" customWidth="1"/>
    <col min="5103" max="5111" width="0" style="377" hidden="1" customWidth="1"/>
    <col min="5112" max="5112" width="6.5703125" style="377" customWidth="1"/>
    <col min="5113" max="5113" width="6.85546875" style="377" bestFit="1" customWidth="1"/>
    <col min="5114" max="5115" width="7.7109375" style="377" bestFit="1" customWidth="1"/>
    <col min="5116" max="5116" width="0" style="377" hidden="1" customWidth="1"/>
    <col min="5117" max="5117" width="9" style="377" customWidth="1"/>
    <col min="5118" max="5118" width="8" style="377" bestFit="1" customWidth="1"/>
    <col min="5119" max="5119" width="0" style="377" hidden="1" customWidth="1"/>
    <col min="5120" max="5120" width="8" style="377" customWidth="1"/>
    <col min="5121" max="5121" width="0" style="377" hidden="1" customWidth="1"/>
    <col min="5122" max="5122" width="8" style="377" bestFit="1" customWidth="1"/>
    <col min="5123" max="5123" width="0" style="377" hidden="1" customWidth="1"/>
    <col min="5124" max="5124" width="8" style="377" customWidth="1"/>
    <col min="5125" max="5125" width="0" style="377" hidden="1" customWidth="1"/>
    <col min="5126" max="5128" width="8" style="377" bestFit="1" customWidth="1"/>
    <col min="5129" max="5129" width="17.42578125" style="377" bestFit="1" customWidth="1"/>
    <col min="5130" max="5357" width="11.42578125" style="377"/>
    <col min="5358" max="5358" width="59.5703125" style="377" customWidth="1"/>
    <col min="5359" max="5367" width="0" style="377" hidden="1" customWidth="1"/>
    <col min="5368" max="5368" width="6.5703125" style="377" customWidth="1"/>
    <col min="5369" max="5369" width="6.85546875" style="377" bestFit="1" customWidth="1"/>
    <col min="5370" max="5371" width="7.7109375" style="377" bestFit="1" customWidth="1"/>
    <col min="5372" max="5372" width="0" style="377" hidden="1" customWidth="1"/>
    <col min="5373" max="5373" width="9" style="377" customWidth="1"/>
    <col min="5374" max="5374" width="8" style="377" bestFit="1" customWidth="1"/>
    <col min="5375" max="5375" width="0" style="377" hidden="1" customWidth="1"/>
    <col min="5376" max="5376" width="8" style="377" customWidth="1"/>
    <col min="5377" max="5377" width="0" style="377" hidden="1" customWidth="1"/>
    <col min="5378" max="5378" width="8" style="377" bestFit="1" customWidth="1"/>
    <col min="5379" max="5379" width="0" style="377" hidden="1" customWidth="1"/>
    <col min="5380" max="5380" width="8" style="377" customWidth="1"/>
    <col min="5381" max="5381" width="0" style="377" hidden="1" customWidth="1"/>
    <col min="5382" max="5384" width="8" style="377" bestFit="1" customWidth="1"/>
    <col min="5385" max="5385" width="17.42578125" style="377" bestFit="1" customWidth="1"/>
    <col min="5386" max="5613" width="11.42578125" style="377"/>
    <col min="5614" max="5614" width="59.5703125" style="377" customWidth="1"/>
    <col min="5615" max="5623" width="0" style="377" hidden="1" customWidth="1"/>
    <col min="5624" max="5624" width="6.5703125" style="377" customWidth="1"/>
    <col min="5625" max="5625" width="6.85546875" style="377" bestFit="1" customWidth="1"/>
    <col min="5626" max="5627" width="7.7109375" style="377" bestFit="1" customWidth="1"/>
    <col min="5628" max="5628" width="0" style="377" hidden="1" customWidth="1"/>
    <col min="5629" max="5629" width="9" style="377" customWidth="1"/>
    <col min="5630" max="5630" width="8" style="377" bestFit="1" customWidth="1"/>
    <col min="5631" max="5631" width="0" style="377" hidden="1" customWidth="1"/>
    <col min="5632" max="5632" width="8" style="377" customWidth="1"/>
    <col min="5633" max="5633" width="0" style="377" hidden="1" customWidth="1"/>
    <col min="5634" max="5634" width="8" style="377" bestFit="1" customWidth="1"/>
    <col min="5635" max="5635" width="0" style="377" hidden="1" customWidth="1"/>
    <col min="5636" max="5636" width="8" style="377" customWidth="1"/>
    <col min="5637" max="5637" width="0" style="377" hidden="1" customWidth="1"/>
    <col min="5638" max="5640" width="8" style="377" bestFit="1" customWidth="1"/>
    <col min="5641" max="5641" width="17.42578125" style="377" bestFit="1" customWidth="1"/>
    <col min="5642" max="5869" width="11.42578125" style="377"/>
    <col min="5870" max="5870" width="59.5703125" style="377" customWidth="1"/>
    <col min="5871" max="5879" width="0" style="377" hidden="1" customWidth="1"/>
    <col min="5880" max="5880" width="6.5703125" style="377" customWidth="1"/>
    <col min="5881" max="5881" width="6.85546875" style="377" bestFit="1" customWidth="1"/>
    <col min="5882" max="5883" width="7.7109375" style="377" bestFit="1" customWidth="1"/>
    <col min="5884" max="5884" width="0" style="377" hidden="1" customWidth="1"/>
    <col min="5885" max="5885" width="9" style="377" customWidth="1"/>
    <col min="5886" max="5886" width="8" style="377" bestFit="1" customWidth="1"/>
    <col min="5887" max="5887" width="0" style="377" hidden="1" customWidth="1"/>
    <col min="5888" max="5888" width="8" style="377" customWidth="1"/>
    <col min="5889" max="5889" width="0" style="377" hidden="1" customWidth="1"/>
    <col min="5890" max="5890" width="8" style="377" bestFit="1" customWidth="1"/>
    <col min="5891" max="5891" width="0" style="377" hidden="1" customWidth="1"/>
    <col min="5892" max="5892" width="8" style="377" customWidth="1"/>
    <col min="5893" max="5893" width="0" style="377" hidden="1" customWidth="1"/>
    <col min="5894" max="5896" width="8" style="377" bestFit="1" customWidth="1"/>
    <col min="5897" max="5897" width="17.42578125" style="377" bestFit="1" customWidth="1"/>
    <col min="5898" max="6125" width="11.42578125" style="377"/>
    <col min="6126" max="6126" width="59.5703125" style="377" customWidth="1"/>
    <col min="6127" max="6135" width="0" style="377" hidden="1" customWidth="1"/>
    <col min="6136" max="6136" width="6.5703125" style="377" customWidth="1"/>
    <col min="6137" max="6137" width="6.85546875" style="377" bestFit="1" customWidth="1"/>
    <col min="6138" max="6139" width="7.7109375" style="377" bestFit="1" customWidth="1"/>
    <col min="6140" max="6140" width="0" style="377" hidden="1" customWidth="1"/>
    <col min="6141" max="6141" width="9" style="377" customWidth="1"/>
    <col min="6142" max="6142" width="8" style="377" bestFit="1" customWidth="1"/>
    <col min="6143" max="6143" width="0" style="377" hidden="1" customWidth="1"/>
    <col min="6144" max="6144" width="8" style="377" customWidth="1"/>
    <col min="6145" max="6145" width="0" style="377" hidden="1" customWidth="1"/>
    <col min="6146" max="6146" width="8" style="377" bestFit="1" customWidth="1"/>
    <col min="6147" max="6147" width="0" style="377" hidden="1" customWidth="1"/>
    <col min="6148" max="6148" width="8" style="377" customWidth="1"/>
    <col min="6149" max="6149" width="0" style="377" hidden="1" customWidth="1"/>
    <col min="6150" max="6152" width="8" style="377" bestFit="1" customWidth="1"/>
    <col min="6153" max="6153" width="17.42578125" style="377" bestFit="1" customWidth="1"/>
    <col min="6154" max="6381" width="11.42578125" style="377"/>
    <col min="6382" max="6382" width="59.5703125" style="377" customWidth="1"/>
    <col min="6383" max="6391" width="0" style="377" hidden="1" customWidth="1"/>
    <col min="6392" max="6392" width="6.5703125" style="377" customWidth="1"/>
    <col min="6393" max="6393" width="6.85546875" style="377" bestFit="1" customWidth="1"/>
    <col min="6394" max="6395" width="7.7109375" style="377" bestFit="1" customWidth="1"/>
    <col min="6396" max="6396" width="0" style="377" hidden="1" customWidth="1"/>
    <col min="6397" max="6397" width="9" style="377" customWidth="1"/>
    <col min="6398" max="6398" width="8" style="377" bestFit="1" customWidth="1"/>
    <col min="6399" max="6399" width="0" style="377" hidden="1" customWidth="1"/>
    <col min="6400" max="6400" width="8" style="377" customWidth="1"/>
    <col min="6401" max="6401" width="0" style="377" hidden="1" customWidth="1"/>
    <col min="6402" max="6402" width="8" style="377" bestFit="1" customWidth="1"/>
    <col min="6403" max="6403" width="0" style="377" hidden="1" customWidth="1"/>
    <col min="6404" max="6404" width="8" style="377" customWidth="1"/>
    <col min="6405" max="6405" width="0" style="377" hidden="1" customWidth="1"/>
    <col min="6406" max="6408" width="8" style="377" bestFit="1" customWidth="1"/>
    <col min="6409" max="6409" width="17.42578125" style="377" bestFit="1" customWidth="1"/>
    <col min="6410" max="6637" width="11.42578125" style="377"/>
    <col min="6638" max="6638" width="59.5703125" style="377" customWidth="1"/>
    <col min="6639" max="6647" width="0" style="377" hidden="1" customWidth="1"/>
    <col min="6648" max="6648" width="6.5703125" style="377" customWidth="1"/>
    <col min="6649" max="6649" width="6.85546875" style="377" bestFit="1" customWidth="1"/>
    <col min="6650" max="6651" width="7.7109375" style="377" bestFit="1" customWidth="1"/>
    <col min="6652" max="6652" width="0" style="377" hidden="1" customWidth="1"/>
    <col min="6653" max="6653" width="9" style="377" customWidth="1"/>
    <col min="6654" max="6654" width="8" style="377" bestFit="1" customWidth="1"/>
    <col min="6655" max="6655" width="0" style="377" hidden="1" customWidth="1"/>
    <col min="6656" max="6656" width="8" style="377" customWidth="1"/>
    <col min="6657" max="6657" width="0" style="377" hidden="1" customWidth="1"/>
    <col min="6658" max="6658" width="8" style="377" bestFit="1" customWidth="1"/>
    <col min="6659" max="6659" width="0" style="377" hidden="1" customWidth="1"/>
    <col min="6660" max="6660" width="8" style="377" customWidth="1"/>
    <col min="6661" max="6661" width="0" style="377" hidden="1" customWidth="1"/>
    <col min="6662" max="6664" width="8" style="377" bestFit="1" customWidth="1"/>
    <col min="6665" max="6665" width="17.42578125" style="377" bestFit="1" customWidth="1"/>
    <col min="6666" max="6893" width="11.42578125" style="377"/>
    <col min="6894" max="6894" width="59.5703125" style="377" customWidth="1"/>
    <col min="6895" max="6903" width="0" style="377" hidden="1" customWidth="1"/>
    <col min="6904" max="6904" width="6.5703125" style="377" customWidth="1"/>
    <col min="6905" max="6905" width="6.85546875" style="377" bestFit="1" customWidth="1"/>
    <col min="6906" max="6907" width="7.7109375" style="377" bestFit="1" customWidth="1"/>
    <col min="6908" max="6908" width="0" style="377" hidden="1" customWidth="1"/>
    <col min="6909" max="6909" width="9" style="377" customWidth="1"/>
    <col min="6910" max="6910" width="8" style="377" bestFit="1" customWidth="1"/>
    <col min="6911" max="6911" width="0" style="377" hidden="1" customWidth="1"/>
    <col min="6912" max="6912" width="8" style="377" customWidth="1"/>
    <col min="6913" max="6913" width="0" style="377" hidden="1" customWidth="1"/>
    <col min="6914" max="6914" width="8" style="377" bestFit="1" customWidth="1"/>
    <col min="6915" max="6915" width="0" style="377" hidden="1" customWidth="1"/>
    <col min="6916" max="6916" width="8" style="377" customWidth="1"/>
    <col min="6917" max="6917" width="0" style="377" hidden="1" customWidth="1"/>
    <col min="6918" max="6920" width="8" style="377" bestFit="1" customWidth="1"/>
    <col min="6921" max="6921" width="17.42578125" style="377" bestFit="1" customWidth="1"/>
    <col min="6922" max="7149" width="11.42578125" style="377"/>
    <col min="7150" max="7150" width="59.5703125" style="377" customWidth="1"/>
    <col min="7151" max="7159" width="0" style="377" hidden="1" customWidth="1"/>
    <col min="7160" max="7160" width="6.5703125" style="377" customWidth="1"/>
    <col min="7161" max="7161" width="6.85546875" style="377" bestFit="1" customWidth="1"/>
    <col min="7162" max="7163" width="7.7109375" style="377" bestFit="1" customWidth="1"/>
    <col min="7164" max="7164" width="0" style="377" hidden="1" customWidth="1"/>
    <col min="7165" max="7165" width="9" style="377" customWidth="1"/>
    <col min="7166" max="7166" width="8" style="377" bestFit="1" customWidth="1"/>
    <col min="7167" max="7167" width="0" style="377" hidden="1" customWidth="1"/>
    <col min="7168" max="7168" width="8" style="377" customWidth="1"/>
    <col min="7169" max="7169" width="0" style="377" hidden="1" customWidth="1"/>
    <col min="7170" max="7170" width="8" style="377" bestFit="1" customWidth="1"/>
    <col min="7171" max="7171" width="0" style="377" hidden="1" customWidth="1"/>
    <col min="7172" max="7172" width="8" style="377" customWidth="1"/>
    <col min="7173" max="7173" width="0" style="377" hidden="1" customWidth="1"/>
    <col min="7174" max="7176" width="8" style="377" bestFit="1" customWidth="1"/>
    <col min="7177" max="7177" width="17.42578125" style="377" bestFit="1" customWidth="1"/>
    <col min="7178" max="7405" width="11.42578125" style="377"/>
    <col min="7406" max="7406" width="59.5703125" style="377" customWidth="1"/>
    <col min="7407" max="7415" width="0" style="377" hidden="1" customWidth="1"/>
    <col min="7416" max="7416" width="6.5703125" style="377" customWidth="1"/>
    <col min="7417" max="7417" width="6.85546875" style="377" bestFit="1" customWidth="1"/>
    <col min="7418" max="7419" width="7.7109375" style="377" bestFit="1" customWidth="1"/>
    <col min="7420" max="7420" width="0" style="377" hidden="1" customWidth="1"/>
    <col min="7421" max="7421" width="9" style="377" customWidth="1"/>
    <col min="7422" max="7422" width="8" style="377" bestFit="1" customWidth="1"/>
    <col min="7423" max="7423" width="0" style="377" hidden="1" customWidth="1"/>
    <col min="7424" max="7424" width="8" style="377" customWidth="1"/>
    <col min="7425" max="7425" width="0" style="377" hidden="1" customWidth="1"/>
    <col min="7426" max="7426" width="8" style="377" bestFit="1" customWidth="1"/>
    <col min="7427" max="7427" width="0" style="377" hidden="1" customWidth="1"/>
    <col min="7428" max="7428" width="8" style="377" customWidth="1"/>
    <col min="7429" max="7429" width="0" style="377" hidden="1" customWidth="1"/>
    <col min="7430" max="7432" width="8" style="377" bestFit="1" customWidth="1"/>
    <col min="7433" max="7433" width="17.42578125" style="377" bestFit="1" customWidth="1"/>
    <col min="7434" max="7661" width="11.42578125" style="377"/>
    <col min="7662" max="7662" width="59.5703125" style="377" customWidth="1"/>
    <col min="7663" max="7671" width="0" style="377" hidden="1" customWidth="1"/>
    <col min="7672" max="7672" width="6.5703125" style="377" customWidth="1"/>
    <col min="7673" max="7673" width="6.85546875" style="377" bestFit="1" customWidth="1"/>
    <col min="7674" max="7675" width="7.7109375" style="377" bestFit="1" customWidth="1"/>
    <col min="7676" max="7676" width="0" style="377" hidden="1" customWidth="1"/>
    <col min="7677" max="7677" width="9" style="377" customWidth="1"/>
    <col min="7678" max="7678" width="8" style="377" bestFit="1" customWidth="1"/>
    <col min="7679" max="7679" width="0" style="377" hidden="1" customWidth="1"/>
    <col min="7680" max="7680" width="8" style="377" customWidth="1"/>
    <col min="7681" max="7681" width="0" style="377" hidden="1" customWidth="1"/>
    <col min="7682" max="7682" width="8" style="377" bestFit="1" customWidth="1"/>
    <col min="7683" max="7683" width="0" style="377" hidden="1" customWidth="1"/>
    <col min="7684" max="7684" width="8" style="377" customWidth="1"/>
    <col min="7685" max="7685" width="0" style="377" hidden="1" customWidth="1"/>
    <col min="7686" max="7688" width="8" style="377" bestFit="1" customWidth="1"/>
    <col min="7689" max="7689" width="17.42578125" style="377" bestFit="1" customWidth="1"/>
    <col min="7690" max="7917" width="11.42578125" style="377"/>
    <col min="7918" max="7918" width="59.5703125" style="377" customWidth="1"/>
    <col min="7919" max="7927" width="0" style="377" hidden="1" customWidth="1"/>
    <col min="7928" max="7928" width="6.5703125" style="377" customWidth="1"/>
    <col min="7929" max="7929" width="6.85546875" style="377" bestFit="1" customWidth="1"/>
    <col min="7930" max="7931" width="7.7109375" style="377" bestFit="1" customWidth="1"/>
    <col min="7932" max="7932" width="0" style="377" hidden="1" customWidth="1"/>
    <col min="7933" max="7933" width="9" style="377" customWidth="1"/>
    <col min="7934" max="7934" width="8" style="377" bestFit="1" customWidth="1"/>
    <col min="7935" max="7935" width="0" style="377" hidden="1" customWidth="1"/>
    <col min="7936" max="7936" width="8" style="377" customWidth="1"/>
    <col min="7937" max="7937" width="0" style="377" hidden="1" customWidth="1"/>
    <col min="7938" max="7938" width="8" style="377" bestFit="1" customWidth="1"/>
    <col min="7939" max="7939" width="0" style="377" hidden="1" customWidth="1"/>
    <col min="7940" max="7940" width="8" style="377" customWidth="1"/>
    <col min="7941" max="7941" width="0" style="377" hidden="1" customWidth="1"/>
    <col min="7942" max="7944" width="8" style="377" bestFit="1" customWidth="1"/>
    <col min="7945" max="7945" width="17.42578125" style="377" bestFit="1" customWidth="1"/>
    <col min="7946" max="8173" width="11.42578125" style="377"/>
    <col min="8174" max="8174" width="59.5703125" style="377" customWidth="1"/>
    <col min="8175" max="8183" width="0" style="377" hidden="1" customWidth="1"/>
    <col min="8184" max="8184" width="6.5703125" style="377" customWidth="1"/>
    <col min="8185" max="8185" width="6.85546875" style="377" bestFit="1" customWidth="1"/>
    <col min="8186" max="8187" width="7.7109375" style="377" bestFit="1" customWidth="1"/>
    <col min="8188" max="8188" width="0" style="377" hidden="1" customWidth="1"/>
    <col min="8189" max="8189" width="9" style="377" customWidth="1"/>
    <col min="8190" max="8190" width="8" style="377" bestFit="1" customWidth="1"/>
    <col min="8191" max="8191" width="0" style="377" hidden="1" customWidth="1"/>
    <col min="8192" max="8192" width="8" style="377" customWidth="1"/>
    <col min="8193" max="8193" width="0" style="377" hidden="1" customWidth="1"/>
    <col min="8194" max="8194" width="8" style="377" bestFit="1" customWidth="1"/>
    <col min="8195" max="8195" width="0" style="377" hidden="1" customWidth="1"/>
    <col min="8196" max="8196" width="8" style="377" customWidth="1"/>
    <col min="8197" max="8197" width="0" style="377" hidden="1" customWidth="1"/>
    <col min="8198" max="8200" width="8" style="377" bestFit="1" customWidth="1"/>
    <col min="8201" max="8201" width="17.42578125" style="377" bestFit="1" customWidth="1"/>
    <col min="8202" max="8429" width="11.42578125" style="377"/>
    <col min="8430" max="8430" width="59.5703125" style="377" customWidth="1"/>
    <col min="8431" max="8439" width="0" style="377" hidden="1" customWidth="1"/>
    <col min="8440" max="8440" width="6.5703125" style="377" customWidth="1"/>
    <col min="8441" max="8441" width="6.85546875" style="377" bestFit="1" customWidth="1"/>
    <col min="8442" max="8443" width="7.7109375" style="377" bestFit="1" customWidth="1"/>
    <col min="8444" max="8444" width="0" style="377" hidden="1" customWidth="1"/>
    <col min="8445" max="8445" width="9" style="377" customWidth="1"/>
    <col min="8446" max="8446" width="8" style="377" bestFit="1" customWidth="1"/>
    <col min="8447" max="8447" width="0" style="377" hidden="1" customWidth="1"/>
    <col min="8448" max="8448" width="8" style="377" customWidth="1"/>
    <col min="8449" max="8449" width="0" style="377" hidden="1" customWidth="1"/>
    <col min="8450" max="8450" width="8" style="377" bestFit="1" customWidth="1"/>
    <col min="8451" max="8451" width="0" style="377" hidden="1" customWidth="1"/>
    <col min="8452" max="8452" width="8" style="377" customWidth="1"/>
    <col min="8453" max="8453" width="0" style="377" hidden="1" customWidth="1"/>
    <col min="8454" max="8456" width="8" style="377" bestFit="1" customWidth="1"/>
    <col min="8457" max="8457" width="17.42578125" style="377" bestFit="1" customWidth="1"/>
    <col min="8458" max="8685" width="11.42578125" style="377"/>
    <col min="8686" max="8686" width="59.5703125" style="377" customWidth="1"/>
    <col min="8687" max="8695" width="0" style="377" hidden="1" customWidth="1"/>
    <col min="8696" max="8696" width="6.5703125" style="377" customWidth="1"/>
    <col min="8697" max="8697" width="6.85546875" style="377" bestFit="1" customWidth="1"/>
    <col min="8698" max="8699" width="7.7109375" style="377" bestFit="1" customWidth="1"/>
    <col min="8700" max="8700" width="0" style="377" hidden="1" customWidth="1"/>
    <col min="8701" max="8701" width="9" style="377" customWidth="1"/>
    <col min="8702" max="8702" width="8" style="377" bestFit="1" customWidth="1"/>
    <col min="8703" max="8703" width="0" style="377" hidden="1" customWidth="1"/>
    <col min="8704" max="8704" width="8" style="377" customWidth="1"/>
    <col min="8705" max="8705" width="0" style="377" hidden="1" customWidth="1"/>
    <col min="8706" max="8706" width="8" style="377" bestFit="1" customWidth="1"/>
    <col min="8707" max="8707" width="0" style="377" hidden="1" customWidth="1"/>
    <col min="8708" max="8708" width="8" style="377" customWidth="1"/>
    <col min="8709" max="8709" width="0" style="377" hidden="1" customWidth="1"/>
    <col min="8710" max="8712" width="8" style="377" bestFit="1" customWidth="1"/>
    <col min="8713" max="8713" width="17.42578125" style="377" bestFit="1" customWidth="1"/>
    <col min="8714" max="8941" width="11.42578125" style="377"/>
    <col min="8942" max="8942" width="59.5703125" style="377" customWidth="1"/>
    <col min="8943" max="8951" width="0" style="377" hidden="1" customWidth="1"/>
    <col min="8952" max="8952" width="6.5703125" style="377" customWidth="1"/>
    <col min="8953" max="8953" width="6.85546875" style="377" bestFit="1" customWidth="1"/>
    <col min="8954" max="8955" width="7.7109375" style="377" bestFit="1" customWidth="1"/>
    <col min="8956" max="8956" width="0" style="377" hidden="1" customWidth="1"/>
    <col min="8957" max="8957" width="9" style="377" customWidth="1"/>
    <col min="8958" max="8958" width="8" style="377" bestFit="1" customWidth="1"/>
    <col min="8959" max="8959" width="0" style="377" hidden="1" customWidth="1"/>
    <col min="8960" max="8960" width="8" style="377" customWidth="1"/>
    <col min="8961" max="8961" width="0" style="377" hidden="1" customWidth="1"/>
    <col min="8962" max="8962" width="8" style="377" bestFit="1" customWidth="1"/>
    <col min="8963" max="8963" width="0" style="377" hidden="1" customWidth="1"/>
    <col min="8964" max="8964" width="8" style="377" customWidth="1"/>
    <col min="8965" max="8965" width="0" style="377" hidden="1" customWidth="1"/>
    <col min="8966" max="8968" width="8" style="377" bestFit="1" customWidth="1"/>
    <col min="8969" max="8969" width="17.42578125" style="377" bestFit="1" customWidth="1"/>
    <col min="8970" max="9197" width="11.42578125" style="377"/>
    <col min="9198" max="9198" width="59.5703125" style="377" customWidth="1"/>
    <col min="9199" max="9207" width="0" style="377" hidden="1" customWidth="1"/>
    <col min="9208" max="9208" width="6.5703125" style="377" customWidth="1"/>
    <col min="9209" max="9209" width="6.85546875" style="377" bestFit="1" customWidth="1"/>
    <col min="9210" max="9211" width="7.7109375" style="377" bestFit="1" customWidth="1"/>
    <col min="9212" max="9212" width="0" style="377" hidden="1" customWidth="1"/>
    <col min="9213" max="9213" width="9" style="377" customWidth="1"/>
    <col min="9214" max="9214" width="8" style="377" bestFit="1" customWidth="1"/>
    <col min="9215" max="9215" width="0" style="377" hidden="1" customWidth="1"/>
    <col min="9216" max="9216" width="8" style="377" customWidth="1"/>
    <col min="9217" max="9217" width="0" style="377" hidden="1" customWidth="1"/>
    <col min="9218" max="9218" width="8" style="377" bestFit="1" customWidth="1"/>
    <col min="9219" max="9219" width="0" style="377" hidden="1" customWidth="1"/>
    <col min="9220" max="9220" width="8" style="377" customWidth="1"/>
    <col min="9221" max="9221" width="0" style="377" hidden="1" customWidth="1"/>
    <col min="9222" max="9224" width="8" style="377" bestFit="1" customWidth="1"/>
    <col min="9225" max="9225" width="17.42578125" style="377" bestFit="1" customWidth="1"/>
    <col min="9226" max="9453" width="11.42578125" style="377"/>
    <col min="9454" max="9454" width="59.5703125" style="377" customWidth="1"/>
    <col min="9455" max="9463" width="0" style="377" hidden="1" customWidth="1"/>
    <col min="9464" max="9464" width="6.5703125" style="377" customWidth="1"/>
    <col min="9465" max="9465" width="6.85546875" style="377" bestFit="1" customWidth="1"/>
    <col min="9466" max="9467" width="7.7109375" style="377" bestFit="1" customWidth="1"/>
    <col min="9468" max="9468" width="0" style="377" hidden="1" customWidth="1"/>
    <col min="9469" max="9469" width="9" style="377" customWidth="1"/>
    <col min="9470" max="9470" width="8" style="377" bestFit="1" customWidth="1"/>
    <col min="9471" max="9471" width="0" style="377" hidden="1" customWidth="1"/>
    <col min="9472" max="9472" width="8" style="377" customWidth="1"/>
    <col min="9473" max="9473" width="0" style="377" hidden="1" customWidth="1"/>
    <col min="9474" max="9474" width="8" style="377" bestFit="1" customWidth="1"/>
    <col min="9475" max="9475" width="0" style="377" hidden="1" customWidth="1"/>
    <col min="9476" max="9476" width="8" style="377" customWidth="1"/>
    <col min="9477" max="9477" width="0" style="377" hidden="1" customWidth="1"/>
    <col min="9478" max="9480" width="8" style="377" bestFit="1" customWidth="1"/>
    <col min="9481" max="9481" width="17.42578125" style="377" bestFit="1" customWidth="1"/>
    <col min="9482" max="9709" width="11.42578125" style="377"/>
    <col min="9710" max="9710" width="59.5703125" style="377" customWidth="1"/>
    <col min="9711" max="9719" width="0" style="377" hidden="1" customWidth="1"/>
    <col min="9720" max="9720" width="6.5703125" style="377" customWidth="1"/>
    <col min="9721" max="9721" width="6.85546875" style="377" bestFit="1" customWidth="1"/>
    <col min="9722" max="9723" width="7.7109375" style="377" bestFit="1" customWidth="1"/>
    <col min="9724" max="9724" width="0" style="377" hidden="1" customWidth="1"/>
    <col min="9725" max="9725" width="9" style="377" customWidth="1"/>
    <col min="9726" max="9726" width="8" style="377" bestFit="1" customWidth="1"/>
    <col min="9727" max="9727" width="0" style="377" hidden="1" customWidth="1"/>
    <col min="9728" max="9728" width="8" style="377" customWidth="1"/>
    <col min="9729" max="9729" width="0" style="377" hidden="1" customWidth="1"/>
    <col min="9730" max="9730" width="8" style="377" bestFit="1" customWidth="1"/>
    <col min="9731" max="9731" width="0" style="377" hidden="1" customWidth="1"/>
    <col min="9732" max="9732" width="8" style="377" customWidth="1"/>
    <col min="9733" max="9733" width="0" style="377" hidden="1" customWidth="1"/>
    <col min="9734" max="9736" width="8" style="377" bestFit="1" customWidth="1"/>
    <col min="9737" max="9737" width="17.42578125" style="377" bestFit="1" customWidth="1"/>
    <col min="9738" max="9965" width="11.42578125" style="377"/>
    <col min="9966" max="9966" width="59.5703125" style="377" customWidth="1"/>
    <col min="9967" max="9975" width="0" style="377" hidden="1" customWidth="1"/>
    <col min="9976" max="9976" width="6.5703125" style="377" customWidth="1"/>
    <col min="9977" max="9977" width="6.85546875" style="377" bestFit="1" customWidth="1"/>
    <col min="9978" max="9979" width="7.7109375" style="377" bestFit="1" customWidth="1"/>
    <col min="9980" max="9980" width="0" style="377" hidden="1" customWidth="1"/>
    <col min="9981" max="9981" width="9" style="377" customWidth="1"/>
    <col min="9982" max="9982" width="8" style="377" bestFit="1" customWidth="1"/>
    <col min="9983" max="9983" width="0" style="377" hidden="1" customWidth="1"/>
    <col min="9984" max="9984" width="8" style="377" customWidth="1"/>
    <col min="9985" max="9985" width="0" style="377" hidden="1" customWidth="1"/>
    <col min="9986" max="9986" width="8" style="377" bestFit="1" customWidth="1"/>
    <col min="9987" max="9987" width="0" style="377" hidden="1" customWidth="1"/>
    <col min="9988" max="9988" width="8" style="377" customWidth="1"/>
    <col min="9989" max="9989" width="0" style="377" hidden="1" customWidth="1"/>
    <col min="9990" max="9992" width="8" style="377" bestFit="1" customWidth="1"/>
    <col min="9993" max="9993" width="17.42578125" style="377" bestFit="1" customWidth="1"/>
    <col min="9994" max="10221" width="11.42578125" style="377"/>
    <col min="10222" max="10222" width="59.5703125" style="377" customWidth="1"/>
    <col min="10223" max="10231" width="0" style="377" hidden="1" customWidth="1"/>
    <col min="10232" max="10232" width="6.5703125" style="377" customWidth="1"/>
    <col min="10233" max="10233" width="6.85546875" style="377" bestFit="1" customWidth="1"/>
    <col min="10234" max="10235" width="7.7109375" style="377" bestFit="1" customWidth="1"/>
    <col min="10236" max="10236" width="0" style="377" hidden="1" customWidth="1"/>
    <col min="10237" max="10237" width="9" style="377" customWidth="1"/>
    <col min="10238" max="10238" width="8" style="377" bestFit="1" customWidth="1"/>
    <col min="10239" max="10239" width="0" style="377" hidden="1" customWidth="1"/>
    <col min="10240" max="10240" width="8" style="377" customWidth="1"/>
    <col min="10241" max="10241" width="0" style="377" hidden="1" customWidth="1"/>
    <col min="10242" max="10242" width="8" style="377" bestFit="1" customWidth="1"/>
    <col min="10243" max="10243" width="0" style="377" hidden="1" customWidth="1"/>
    <col min="10244" max="10244" width="8" style="377" customWidth="1"/>
    <col min="10245" max="10245" width="0" style="377" hidden="1" customWidth="1"/>
    <col min="10246" max="10248" width="8" style="377" bestFit="1" customWidth="1"/>
    <col min="10249" max="10249" width="17.42578125" style="377" bestFit="1" customWidth="1"/>
    <col min="10250" max="10477" width="11.42578125" style="377"/>
    <col min="10478" max="10478" width="59.5703125" style="377" customWidth="1"/>
    <col min="10479" max="10487" width="0" style="377" hidden="1" customWidth="1"/>
    <col min="10488" max="10488" width="6.5703125" style="377" customWidth="1"/>
    <col min="10489" max="10489" width="6.85546875" style="377" bestFit="1" customWidth="1"/>
    <col min="10490" max="10491" width="7.7109375" style="377" bestFit="1" customWidth="1"/>
    <col min="10492" max="10492" width="0" style="377" hidden="1" customWidth="1"/>
    <col min="10493" max="10493" width="9" style="377" customWidth="1"/>
    <col min="10494" max="10494" width="8" style="377" bestFit="1" customWidth="1"/>
    <col min="10495" max="10495" width="0" style="377" hidden="1" customWidth="1"/>
    <col min="10496" max="10496" width="8" style="377" customWidth="1"/>
    <col min="10497" max="10497" width="0" style="377" hidden="1" customWidth="1"/>
    <col min="10498" max="10498" width="8" style="377" bestFit="1" customWidth="1"/>
    <col min="10499" max="10499" width="0" style="377" hidden="1" customWidth="1"/>
    <col min="10500" max="10500" width="8" style="377" customWidth="1"/>
    <col min="10501" max="10501" width="0" style="377" hidden="1" customWidth="1"/>
    <col min="10502" max="10504" width="8" style="377" bestFit="1" customWidth="1"/>
    <col min="10505" max="10505" width="17.42578125" style="377" bestFit="1" customWidth="1"/>
    <col min="10506" max="10733" width="11.42578125" style="377"/>
    <col min="10734" max="10734" width="59.5703125" style="377" customWidth="1"/>
    <col min="10735" max="10743" width="0" style="377" hidden="1" customWidth="1"/>
    <col min="10744" max="10744" width="6.5703125" style="377" customWidth="1"/>
    <col min="10745" max="10745" width="6.85546875" style="377" bestFit="1" customWidth="1"/>
    <col min="10746" max="10747" width="7.7109375" style="377" bestFit="1" customWidth="1"/>
    <col min="10748" max="10748" width="0" style="377" hidden="1" customWidth="1"/>
    <col min="10749" max="10749" width="9" style="377" customWidth="1"/>
    <col min="10750" max="10750" width="8" style="377" bestFit="1" customWidth="1"/>
    <col min="10751" max="10751" width="0" style="377" hidden="1" customWidth="1"/>
    <col min="10752" max="10752" width="8" style="377" customWidth="1"/>
    <col min="10753" max="10753" width="0" style="377" hidden="1" customWidth="1"/>
    <col min="10754" max="10754" width="8" style="377" bestFit="1" customWidth="1"/>
    <col min="10755" max="10755" width="0" style="377" hidden="1" customWidth="1"/>
    <col min="10756" max="10756" width="8" style="377" customWidth="1"/>
    <col min="10757" max="10757" width="0" style="377" hidden="1" customWidth="1"/>
    <col min="10758" max="10760" width="8" style="377" bestFit="1" customWidth="1"/>
    <col min="10761" max="10761" width="17.42578125" style="377" bestFit="1" customWidth="1"/>
    <col min="10762" max="10989" width="11.42578125" style="377"/>
    <col min="10990" max="10990" width="59.5703125" style="377" customWidth="1"/>
    <col min="10991" max="10999" width="0" style="377" hidden="1" customWidth="1"/>
    <col min="11000" max="11000" width="6.5703125" style="377" customWidth="1"/>
    <col min="11001" max="11001" width="6.85546875" style="377" bestFit="1" customWidth="1"/>
    <col min="11002" max="11003" width="7.7109375" style="377" bestFit="1" customWidth="1"/>
    <col min="11004" max="11004" width="0" style="377" hidden="1" customWidth="1"/>
    <col min="11005" max="11005" width="9" style="377" customWidth="1"/>
    <col min="11006" max="11006" width="8" style="377" bestFit="1" customWidth="1"/>
    <col min="11007" max="11007" width="0" style="377" hidden="1" customWidth="1"/>
    <col min="11008" max="11008" width="8" style="377" customWidth="1"/>
    <col min="11009" max="11009" width="0" style="377" hidden="1" customWidth="1"/>
    <col min="11010" max="11010" width="8" style="377" bestFit="1" customWidth="1"/>
    <col min="11011" max="11011" width="0" style="377" hidden="1" customWidth="1"/>
    <col min="11012" max="11012" width="8" style="377" customWidth="1"/>
    <col min="11013" max="11013" width="0" style="377" hidden="1" customWidth="1"/>
    <col min="11014" max="11016" width="8" style="377" bestFit="1" customWidth="1"/>
    <col min="11017" max="11017" width="17.42578125" style="377" bestFit="1" customWidth="1"/>
    <col min="11018" max="11245" width="11.42578125" style="377"/>
    <col min="11246" max="11246" width="59.5703125" style="377" customWidth="1"/>
    <col min="11247" max="11255" width="0" style="377" hidden="1" customWidth="1"/>
    <col min="11256" max="11256" width="6.5703125" style="377" customWidth="1"/>
    <col min="11257" max="11257" width="6.85546875" style="377" bestFit="1" customWidth="1"/>
    <col min="11258" max="11259" width="7.7109375" style="377" bestFit="1" customWidth="1"/>
    <col min="11260" max="11260" width="0" style="377" hidden="1" customWidth="1"/>
    <col min="11261" max="11261" width="9" style="377" customWidth="1"/>
    <col min="11262" max="11262" width="8" style="377" bestFit="1" customWidth="1"/>
    <col min="11263" max="11263" width="0" style="377" hidden="1" customWidth="1"/>
    <col min="11264" max="11264" width="8" style="377" customWidth="1"/>
    <col min="11265" max="11265" width="0" style="377" hidden="1" customWidth="1"/>
    <col min="11266" max="11266" width="8" style="377" bestFit="1" customWidth="1"/>
    <col min="11267" max="11267" width="0" style="377" hidden="1" customWidth="1"/>
    <col min="11268" max="11268" width="8" style="377" customWidth="1"/>
    <col min="11269" max="11269" width="0" style="377" hidden="1" customWidth="1"/>
    <col min="11270" max="11272" width="8" style="377" bestFit="1" customWidth="1"/>
    <col min="11273" max="11273" width="17.42578125" style="377" bestFit="1" customWidth="1"/>
    <col min="11274" max="11501" width="11.42578125" style="377"/>
    <col min="11502" max="11502" width="59.5703125" style="377" customWidth="1"/>
    <col min="11503" max="11511" width="0" style="377" hidden="1" customWidth="1"/>
    <col min="11512" max="11512" width="6.5703125" style="377" customWidth="1"/>
    <col min="11513" max="11513" width="6.85546875" style="377" bestFit="1" customWidth="1"/>
    <col min="11514" max="11515" width="7.7109375" style="377" bestFit="1" customWidth="1"/>
    <col min="11516" max="11516" width="0" style="377" hidden="1" customWidth="1"/>
    <col min="11517" max="11517" width="9" style="377" customWidth="1"/>
    <col min="11518" max="11518" width="8" style="377" bestFit="1" customWidth="1"/>
    <col min="11519" max="11519" width="0" style="377" hidden="1" customWidth="1"/>
    <col min="11520" max="11520" width="8" style="377" customWidth="1"/>
    <col min="11521" max="11521" width="0" style="377" hidden="1" customWidth="1"/>
    <col min="11522" max="11522" width="8" style="377" bestFit="1" customWidth="1"/>
    <col min="11523" max="11523" width="0" style="377" hidden="1" customWidth="1"/>
    <col min="11524" max="11524" width="8" style="377" customWidth="1"/>
    <col min="11525" max="11525" width="0" style="377" hidden="1" customWidth="1"/>
    <col min="11526" max="11528" width="8" style="377" bestFit="1" customWidth="1"/>
    <col min="11529" max="11529" width="17.42578125" style="377" bestFit="1" customWidth="1"/>
    <col min="11530" max="11757" width="11.42578125" style="377"/>
    <col min="11758" max="11758" width="59.5703125" style="377" customWidth="1"/>
    <col min="11759" max="11767" width="0" style="377" hidden="1" customWidth="1"/>
    <col min="11768" max="11768" width="6.5703125" style="377" customWidth="1"/>
    <col min="11769" max="11769" width="6.85546875" style="377" bestFit="1" customWidth="1"/>
    <col min="11770" max="11771" width="7.7109375" style="377" bestFit="1" customWidth="1"/>
    <col min="11772" max="11772" width="0" style="377" hidden="1" customWidth="1"/>
    <col min="11773" max="11773" width="9" style="377" customWidth="1"/>
    <col min="11774" max="11774" width="8" style="377" bestFit="1" customWidth="1"/>
    <col min="11775" max="11775" width="0" style="377" hidden="1" customWidth="1"/>
    <col min="11776" max="11776" width="8" style="377" customWidth="1"/>
    <col min="11777" max="11777" width="0" style="377" hidden="1" customWidth="1"/>
    <col min="11778" max="11778" width="8" style="377" bestFit="1" customWidth="1"/>
    <col min="11779" max="11779" width="0" style="377" hidden="1" customWidth="1"/>
    <col min="11780" max="11780" width="8" style="377" customWidth="1"/>
    <col min="11781" max="11781" width="0" style="377" hidden="1" customWidth="1"/>
    <col min="11782" max="11784" width="8" style="377" bestFit="1" customWidth="1"/>
    <col min="11785" max="11785" width="17.42578125" style="377" bestFit="1" customWidth="1"/>
    <col min="11786" max="12013" width="11.42578125" style="377"/>
    <col min="12014" max="12014" width="59.5703125" style="377" customWidth="1"/>
    <col min="12015" max="12023" width="0" style="377" hidden="1" customWidth="1"/>
    <col min="12024" max="12024" width="6.5703125" style="377" customWidth="1"/>
    <col min="12025" max="12025" width="6.85546875" style="377" bestFit="1" customWidth="1"/>
    <col min="12026" max="12027" width="7.7109375" style="377" bestFit="1" customWidth="1"/>
    <col min="12028" max="12028" width="0" style="377" hidden="1" customWidth="1"/>
    <col min="12029" max="12029" width="9" style="377" customWidth="1"/>
    <col min="12030" max="12030" width="8" style="377" bestFit="1" customWidth="1"/>
    <col min="12031" max="12031" width="0" style="377" hidden="1" customWidth="1"/>
    <col min="12032" max="12032" width="8" style="377" customWidth="1"/>
    <col min="12033" max="12033" width="0" style="377" hidden="1" customWidth="1"/>
    <col min="12034" max="12034" width="8" style="377" bestFit="1" customWidth="1"/>
    <col min="12035" max="12035" width="0" style="377" hidden="1" customWidth="1"/>
    <col min="12036" max="12036" width="8" style="377" customWidth="1"/>
    <col min="12037" max="12037" width="0" style="377" hidden="1" customWidth="1"/>
    <col min="12038" max="12040" width="8" style="377" bestFit="1" customWidth="1"/>
    <col min="12041" max="12041" width="17.42578125" style="377" bestFit="1" customWidth="1"/>
    <col min="12042" max="12269" width="11.42578125" style="377"/>
    <col min="12270" max="12270" width="59.5703125" style="377" customWidth="1"/>
    <col min="12271" max="12279" width="0" style="377" hidden="1" customWidth="1"/>
    <col min="12280" max="12280" width="6.5703125" style="377" customWidth="1"/>
    <col min="12281" max="12281" width="6.85546875" style="377" bestFit="1" customWidth="1"/>
    <col min="12282" max="12283" width="7.7109375" style="377" bestFit="1" customWidth="1"/>
    <col min="12284" max="12284" width="0" style="377" hidden="1" customWidth="1"/>
    <col min="12285" max="12285" width="9" style="377" customWidth="1"/>
    <col min="12286" max="12286" width="8" style="377" bestFit="1" customWidth="1"/>
    <col min="12287" max="12287" width="0" style="377" hidden="1" customWidth="1"/>
    <col min="12288" max="12288" width="8" style="377" customWidth="1"/>
    <col min="12289" max="12289" width="0" style="377" hidden="1" customWidth="1"/>
    <col min="12290" max="12290" width="8" style="377" bestFit="1" customWidth="1"/>
    <col min="12291" max="12291" width="0" style="377" hidden="1" customWidth="1"/>
    <col min="12292" max="12292" width="8" style="377" customWidth="1"/>
    <col min="12293" max="12293" width="0" style="377" hidden="1" customWidth="1"/>
    <col min="12294" max="12296" width="8" style="377" bestFit="1" customWidth="1"/>
    <col min="12297" max="12297" width="17.42578125" style="377" bestFit="1" customWidth="1"/>
    <col min="12298" max="12525" width="11.42578125" style="377"/>
    <col min="12526" max="12526" width="59.5703125" style="377" customWidth="1"/>
    <col min="12527" max="12535" width="0" style="377" hidden="1" customWidth="1"/>
    <col min="12536" max="12536" width="6.5703125" style="377" customWidth="1"/>
    <col min="12537" max="12537" width="6.85546875" style="377" bestFit="1" customWidth="1"/>
    <col min="12538" max="12539" width="7.7109375" style="377" bestFit="1" customWidth="1"/>
    <col min="12540" max="12540" width="0" style="377" hidden="1" customWidth="1"/>
    <col min="12541" max="12541" width="9" style="377" customWidth="1"/>
    <col min="12542" max="12542" width="8" style="377" bestFit="1" customWidth="1"/>
    <col min="12543" max="12543" width="0" style="377" hidden="1" customWidth="1"/>
    <col min="12544" max="12544" width="8" style="377" customWidth="1"/>
    <col min="12545" max="12545" width="0" style="377" hidden="1" customWidth="1"/>
    <col min="12546" max="12546" width="8" style="377" bestFit="1" customWidth="1"/>
    <col min="12547" max="12547" width="0" style="377" hidden="1" customWidth="1"/>
    <col min="12548" max="12548" width="8" style="377" customWidth="1"/>
    <col min="12549" max="12549" width="0" style="377" hidden="1" customWidth="1"/>
    <col min="12550" max="12552" width="8" style="377" bestFit="1" customWidth="1"/>
    <col min="12553" max="12553" width="17.42578125" style="377" bestFit="1" customWidth="1"/>
    <col min="12554" max="12781" width="11.42578125" style="377"/>
    <col min="12782" max="12782" width="59.5703125" style="377" customWidth="1"/>
    <col min="12783" max="12791" width="0" style="377" hidden="1" customWidth="1"/>
    <col min="12792" max="12792" width="6.5703125" style="377" customWidth="1"/>
    <col min="12793" max="12793" width="6.85546875" style="377" bestFit="1" customWidth="1"/>
    <col min="12794" max="12795" width="7.7109375" style="377" bestFit="1" customWidth="1"/>
    <col min="12796" max="12796" width="0" style="377" hidden="1" customWidth="1"/>
    <col min="12797" max="12797" width="9" style="377" customWidth="1"/>
    <col min="12798" max="12798" width="8" style="377" bestFit="1" customWidth="1"/>
    <col min="12799" max="12799" width="0" style="377" hidden="1" customWidth="1"/>
    <col min="12800" max="12800" width="8" style="377" customWidth="1"/>
    <col min="12801" max="12801" width="0" style="377" hidden="1" customWidth="1"/>
    <col min="12802" max="12802" width="8" style="377" bestFit="1" customWidth="1"/>
    <col min="12803" max="12803" width="0" style="377" hidden="1" customWidth="1"/>
    <col min="12804" max="12804" width="8" style="377" customWidth="1"/>
    <col min="12805" max="12805" width="0" style="377" hidden="1" customWidth="1"/>
    <col min="12806" max="12808" width="8" style="377" bestFit="1" customWidth="1"/>
    <col min="12809" max="12809" width="17.42578125" style="377" bestFit="1" customWidth="1"/>
    <col min="12810" max="13037" width="11.42578125" style="377"/>
    <col min="13038" max="13038" width="59.5703125" style="377" customWidth="1"/>
    <col min="13039" max="13047" width="0" style="377" hidden="1" customWidth="1"/>
    <col min="13048" max="13048" width="6.5703125" style="377" customWidth="1"/>
    <col min="13049" max="13049" width="6.85546875" style="377" bestFit="1" customWidth="1"/>
    <col min="13050" max="13051" width="7.7109375" style="377" bestFit="1" customWidth="1"/>
    <col min="13052" max="13052" width="0" style="377" hidden="1" customWidth="1"/>
    <col min="13053" max="13053" width="9" style="377" customWidth="1"/>
    <col min="13054" max="13054" width="8" style="377" bestFit="1" customWidth="1"/>
    <col min="13055" max="13055" width="0" style="377" hidden="1" customWidth="1"/>
    <col min="13056" max="13056" width="8" style="377" customWidth="1"/>
    <col min="13057" max="13057" width="0" style="377" hidden="1" customWidth="1"/>
    <col min="13058" max="13058" width="8" style="377" bestFit="1" customWidth="1"/>
    <col min="13059" max="13059" width="0" style="377" hidden="1" customWidth="1"/>
    <col min="13060" max="13060" width="8" style="377" customWidth="1"/>
    <col min="13061" max="13061" width="0" style="377" hidden="1" customWidth="1"/>
    <col min="13062" max="13064" width="8" style="377" bestFit="1" customWidth="1"/>
    <col min="13065" max="13065" width="17.42578125" style="377" bestFit="1" customWidth="1"/>
    <col min="13066" max="13293" width="11.42578125" style="377"/>
    <col min="13294" max="13294" width="59.5703125" style="377" customWidth="1"/>
    <col min="13295" max="13303" width="0" style="377" hidden="1" customWidth="1"/>
    <col min="13304" max="13304" width="6.5703125" style="377" customWidth="1"/>
    <col min="13305" max="13305" width="6.85546875" style="377" bestFit="1" customWidth="1"/>
    <col min="13306" max="13307" width="7.7109375" style="377" bestFit="1" customWidth="1"/>
    <col min="13308" max="13308" width="0" style="377" hidden="1" customWidth="1"/>
    <col min="13309" max="13309" width="9" style="377" customWidth="1"/>
    <col min="13310" max="13310" width="8" style="377" bestFit="1" customWidth="1"/>
    <col min="13311" max="13311" width="0" style="377" hidden="1" customWidth="1"/>
    <col min="13312" max="13312" width="8" style="377" customWidth="1"/>
    <col min="13313" max="13313" width="0" style="377" hidden="1" customWidth="1"/>
    <col min="13314" max="13314" width="8" style="377" bestFit="1" customWidth="1"/>
    <col min="13315" max="13315" width="0" style="377" hidden="1" customWidth="1"/>
    <col min="13316" max="13316" width="8" style="377" customWidth="1"/>
    <col min="13317" max="13317" width="0" style="377" hidden="1" customWidth="1"/>
    <col min="13318" max="13320" width="8" style="377" bestFit="1" customWidth="1"/>
    <col min="13321" max="13321" width="17.42578125" style="377" bestFit="1" customWidth="1"/>
    <col min="13322" max="13549" width="11.42578125" style="377"/>
    <col min="13550" max="13550" width="59.5703125" style="377" customWidth="1"/>
    <col min="13551" max="13559" width="0" style="377" hidden="1" customWidth="1"/>
    <col min="13560" max="13560" width="6.5703125" style="377" customWidth="1"/>
    <col min="13561" max="13561" width="6.85546875" style="377" bestFit="1" customWidth="1"/>
    <col min="13562" max="13563" width="7.7109375" style="377" bestFit="1" customWidth="1"/>
    <col min="13564" max="13564" width="0" style="377" hidden="1" customWidth="1"/>
    <col min="13565" max="13565" width="9" style="377" customWidth="1"/>
    <col min="13566" max="13566" width="8" style="377" bestFit="1" customWidth="1"/>
    <col min="13567" max="13567" width="0" style="377" hidden="1" customWidth="1"/>
    <col min="13568" max="13568" width="8" style="377" customWidth="1"/>
    <col min="13569" max="13569" width="0" style="377" hidden="1" customWidth="1"/>
    <col min="13570" max="13570" width="8" style="377" bestFit="1" customWidth="1"/>
    <col min="13571" max="13571" width="0" style="377" hidden="1" customWidth="1"/>
    <col min="13572" max="13572" width="8" style="377" customWidth="1"/>
    <col min="13573" max="13573" width="0" style="377" hidden="1" customWidth="1"/>
    <col min="13574" max="13576" width="8" style="377" bestFit="1" customWidth="1"/>
    <col min="13577" max="13577" width="17.42578125" style="377" bestFit="1" customWidth="1"/>
    <col min="13578" max="13805" width="11.42578125" style="377"/>
    <col min="13806" max="13806" width="59.5703125" style="377" customWidth="1"/>
    <col min="13807" max="13815" width="0" style="377" hidden="1" customWidth="1"/>
    <col min="13816" max="13816" width="6.5703125" style="377" customWidth="1"/>
    <col min="13817" max="13817" width="6.85546875" style="377" bestFit="1" customWidth="1"/>
    <col min="13818" max="13819" width="7.7109375" style="377" bestFit="1" customWidth="1"/>
    <col min="13820" max="13820" width="0" style="377" hidden="1" customWidth="1"/>
    <col min="13821" max="13821" width="9" style="377" customWidth="1"/>
    <col min="13822" max="13822" width="8" style="377" bestFit="1" customWidth="1"/>
    <col min="13823" max="13823" width="0" style="377" hidden="1" customWidth="1"/>
    <col min="13824" max="13824" width="8" style="377" customWidth="1"/>
    <col min="13825" max="13825" width="0" style="377" hidden="1" customWidth="1"/>
    <col min="13826" max="13826" width="8" style="377" bestFit="1" customWidth="1"/>
    <col min="13827" max="13827" width="0" style="377" hidden="1" customWidth="1"/>
    <col min="13828" max="13828" width="8" style="377" customWidth="1"/>
    <col min="13829" max="13829" width="0" style="377" hidden="1" customWidth="1"/>
    <col min="13830" max="13832" width="8" style="377" bestFit="1" customWidth="1"/>
    <col min="13833" max="13833" width="17.42578125" style="377" bestFit="1" customWidth="1"/>
    <col min="13834" max="14061" width="11.42578125" style="377"/>
    <col min="14062" max="14062" width="59.5703125" style="377" customWidth="1"/>
    <col min="14063" max="14071" width="0" style="377" hidden="1" customWidth="1"/>
    <col min="14072" max="14072" width="6.5703125" style="377" customWidth="1"/>
    <col min="14073" max="14073" width="6.85546875" style="377" bestFit="1" customWidth="1"/>
    <col min="14074" max="14075" width="7.7109375" style="377" bestFit="1" customWidth="1"/>
    <col min="14076" max="14076" width="0" style="377" hidden="1" customWidth="1"/>
    <col min="14077" max="14077" width="9" style="377" customWidth="1"/>
    <col min="14078" max="14078" width="8" style="377" bestFit="1" customWidth="1"/>
    <col min="14079" max="14079" width="0" style="377" hidden="1" customWidth="1"/>
    <col min="14080" max="14080" width="8" style="377" customWidth="1"/>
    <col min="14081" max="14081" width="0" style="377" hidden="1" customWidth="1"/>
    <col min="14082" max="14082" width="8" style="377" bestFit="1" customWidth="1"/>
    <col min="14083" max="14083" width="0" style="377" hidden="1" customWidth="1"/>
    <col min="14084" max="14084" width="8" style="377" customWidth="1"/>
    <col min="14085" max="14085" width="0" style="377" hidden="1" customWidth="1"/>
    <col min="14086" max="14088" width="8" style="377" bestFit="1" customWidth="1"/>
    <col min="14089" max="14089" width="17.42578125" style="377" bestFit="1" customWidth="1"/>
    <col min="14090" max="14317" width="11.42578125" style="377"/>
    <col min="14318" max="14318" width="59.5703125" style="377" customWidth="1"/>
    <col min="14319" max="14327" width="0" style="377" hidden="1" customWidth="1"/>
    <col min="14328" max="14328" width="6.5703125" style="377" customWidth="1"/>
    <col min="14329" max="14329" width="6.85546875" style="377" bestFit="1" customWidth="1"/>
    <col min="14330" max="14331" width="7.7109375" style="377" bestFit="1" customWidth="1"/>
    <col min="14332" max="14332" width="0" style="377" hidden="1" customWidth="1"/>
    <col min="14333" max="14333" width="9" style="377" customWidth="1"/>
    <col min="14334" max="14334" width="8" style="377" bestFit="1" customWidth="1"/>
    <col min="14335" max="14335" width="0" style="377" hidden="1" customWidth="1"/>
    <col min="14336" max="14336" width="8" style="377" customWidth="1"/>
    <col min="14337" max="14337" width="0" style="377" hidden="1" customWidth="1"/>
    <col min="14338" max="14338" width="8" style="377" bestFit="1" customWidth="1"/>
    <col min="14339" max="14339" width="0" style="377" hidden="1" customWidth="1"/>
    <col min="14340" max="14340" width="8" style="377" customWidth="1"/>
    <col min="14341" max="14341" width="0" style="377" hidden="1" customWidth="1"/>
    <col min="14342" max="14344" width="8" style="377" bestFit="1" customWidth="1"/>
    <col min="14345" max="14345" width="17.42578125" style="377" bestFit="1" customWidth="1"/>
    <col min="14346" max="14573" width="11.42578125" style="377"/>
    <col min="14574" max="14574" width="59.5703125" style="377" customWidth="1"/>
    <col min="14575" max="14583" width="0" style="377" hidden="1" customWidth="1"/>
    <col min="14584" max="14584" width="6.5703125" style="377" customWidth="1"/>
    <col min="14585" max="14585" width="6.85546875" style="377" bestFit="1" customWidth="1"/>
    <col min="14586" max="14587" width="7.7109375" style="377" bestFit="1" customWidth="1"/>
    <col min="14588" max="14588" width="0" style="377" hidden="1" customWidth="1"/>
    <col min="14589" max="14589" width="9" style="377" customWidth="1"/>
    <col min="14590" max="14590" width="8" style="377" bestFit="1" customWidth="1"/>
    <col min="14591" max="14591" width="0" style="377" hidden="1" customWidth="1"/>
    <col min="14592" max="14592" width="8" style="377" customWidth="1"/>
    <col min="14593" max="14593" width="0" style="377" hidden="1" customWidth="1"/>
    <col min="14594" max="14594" width="8" style="377" bestFit="1" customWidth="1"/>
    <col min="14595" max="14595" width="0" style="377" hidden="1" customWidth="1"/>
    <col min="14596" max="14596" width="8" style="377" customWidth="1"/>
    <col min="14597" max="14597" width="0" style="377" hidden="1" customWidth="1"/>
    <col min="14598" max="14600" width="8" style="377" bestFit="1" customWidth="1"/>
    <col min="14601" max="14601" width="17.42578125" style="377" bestFit="1" customWidth="1"/>
    <col min="14602" max="14829" width="11.42578125" style="377"/>
    <col min="14830" max="14830" width="59.5703125" style="377" customWidth="1"/>
    <col min="14831" max="14839" width="0" style="377" hidden="1" customWidth="1"/>
    <col min="14840" max="14840" width="6.5703125" style="377" customWidth="1"/>
    <col min="14841" max="14841" width="6.85546875" style="377" bestFit="1" customWidth="1"/>
    <col min="14842" max="14843" width="7.7109375" style="377" bestFit="1" customWidth="1"/>
    <col min="14844" max="14844" width="0" style="377" hidden="1" customWidth="1"/>
    <col min="14845" max="14845" width="9" style="377" customWidth="1"/>
    <col min="14846" max="14846" width="8" style="377" bestFit="1" customWidth="1"/>
    <col min="14847" max="14847" width="0" style="377" hidden="1" customWidth="1"/>
    <col min="14848" max="14848" width="8" style="377" customWidth="1"/>
    <col min="14849" max="14849" width="0" style="377" hidden="1" customWidth="1"/>
    <col min="14850" max="14850" width="8" style="377" bestFit="1" customWidth="1"/>
    <col min="14851" max="14851" width="0" style="377" hidden="1" customWidth="1"/>
    <col min="14852" max="14852" width="8" style="377" customWidth="1"/>
    <col min="14853" max="14853" width="0" style="377" hidden="1" customWidth="1"/>
    <col min="14854" max="14856" width="8" style="377" bestFit="1" customWidth="1"/>
    <col min="14857" max="14857" width="17.42578125" style="377" bestFit="1" customWidth="1"/>
    <col min="14858" max="15085" width="11.42578125" style="377"/>
    <col min="15086" max="15086" width="59.5703125" style="377" customWidth="1"/>
    <col min="15087" max="15095" width="0" style="377" hidden="1" customWidth="1"/>
    <col min="15096" max="15096" width="6.5703125" style="377" customWidth="1"/>
    <col min="15097" max="15097" width="6.85546875" style="377" bestFit="1" customWidth="1"/>
    <col min="15098" max="15099" width="7.7109375" style="377" bestFit="1" customWidth="1"/>
    <col min="15100" max="15100" width="0" style="377" hidden="1" customWidth="1"/>
    <col min="15101" max="15101" width="9" style="377" customWidth="1"/>
    <col min="15102" max="15102" width="8" style="377" bestFit="1" customWidth="1"/>
    <col min="15103" max="15103" width="0" style="377" hidden="1" customWidth="1"/>
    <col min="15104" max="15104" width="8" style="377" customWidth="1"/>
    <col min="15105" max="15105" width="0" style="377" hidden="1" customWidth="1"/>
    <col min="15106" max="15106" width="8" style="377" bestFit="1" customWidth="1"/>
    <col min="15107" max="15107" width="0" style="377" hidden="1" customWidth="1"/>
    <col min="15108" max="15108" width="8" style="377" customWidth="1"/>
    <col min="15109" max="15109" width="0" style="377" hidden="1" customWidth="1"/>
    <col min="15110" max="15112" width="8" style="377" bestFit="1" customWidth="1"/>
    <col min="15113" max="15113" width="17.42578125" style="377" bestFit="1" customWidth="1"/>
    <col min="15114" max="15341" width="11.42578125" style="377"/>
    <col min="15342" max="15342" width="59.5703125" style="377" customWidth="1"/>
    <col min="15343" max="15351" width="0" style="377" hidden="1" customWidth="1"/>
    <col min="15352" max="15352" width="6.5703125" style="377" customWidth="1"/>
    <col min="15353" max="15353" width="6.85546875" style="377" bestFit="1" customWidth="1"/>
    <col min="15354" max="15355" width="7.7109375" style="377" bestFit="1" customWidth="1"/>
    <col min="15356" max="15356" width="0" style="377" hidden="1" customWidth="1"/>
    <col min="15357" max="15357" width="9" style="377" customWidth="1"/>
    <col min="15358" max="15358" width="8" style="377" bestFit="1" customWidth="1"/>
    <col min="15359" max="15359" width="0" style="377" hidden="1" customWidth="1"/>
    <col min="15360" max="15360" width="8" style="377" customWidth="1"/>
    <col min="15361" max="15361" width="0" style="377" hidden="1" customWidth="1"/>
    <col min="15362" max="15362" width="8" style="377" bestFit="1" customWidth="1"/>
    <col min="15363" max="15363" width="0" style="377" hidden="1" customWidth="1"/>
    <col min="15364" max="15364" width="8" style="377" customWidth="1"/>
    <col min="15365" max="15365" width="0" style="377" hidden="1" customWidth="1"/>
    <col min="15366" max="15368" width="8" style="377" bestFit="1" customWidth="1"/>
    <col min="15369" max="15369" width="17.42578125" style="377" bestFit="1" customWidth="1"/>
    <col min="15370" max="15597" width="11.42578125" style="377"/>
    <col min="15598" max="15598" width="59.5703125" style="377" customWidth="1"/>
    <col min="15599" max="15607" width="0" style="377" hidden="1" customWidth="1"/>
    <col min="15608" max="15608" width="6.5703125" style="377" customWidth="1"/>
    <col min="15609" max="15609" width="6.85546875" style="377" bestFit="1" customWidth="1"/>
    <col min="15610" max="15611" width="7.7109375" style="377" bestFit="1" customWidth="1"/>
    <col min="15612" max="15612" width="0" style="377" hidden="1" customWidth="1"/>
    <col min="15613" max="15613" width="9" style="377" customWidth="1"/>
    <col min="15614" max="15614" width="8" style="377" bestFit="1" customWidth="1"/>
    <col min="15615" max="15615" width="0" style="377" hidden="1" customWidth="1"/>
    <col min="15616" max="15616" width="8" style="377" customWidth="1"/>
    <col min="15617" max="15617" width="0" style="377" hidden="1" customWidth="1"/>
    <col min="15618" max="15618" width="8" style="377" bestFit="1" customWidth="1"/>
    <col min="15619" max="15619" width="0" style="377" hidden="1" customWidth="1"/>
    <col min="15620" max="15620" width="8" style="377" customWidth="1"/>
    <col min="15621" max="15621" width="0" style="377" hidden="1" customWidth="1"/>
    <col min="15622" max="15624" width="8" style="377" bestFit="1" customWidth="1"/>
    <col min="15625" max="15625" width="17.42578125" style="377" bestFit="1" customWidth="1"/>
    <col min="15626" max="15853" width="11.42578125" style="377"/>
    <col min="15854" max="15854" width="59.5703125" style="377" customWidth="1"/>
    <col min="15855" max="15863" width="0" style="377" hidden="1" customWidth="1"/>
    <col min="15864" max="15864" width="6.5703125" style="377" customWidth="1"/>
    <col min="15865" max="15865" width="6.85546875" style="377" bestFit="1" customWidth="1"/>
    <col min="15866" max="15867" width="7.7109375" style="377" bestFit="1" customWidth="1"/>
    <col min="15868" max="15868" width="0" style="377" hidden="1" customWidth="1"/>
    <col min="15869" max="15869" width="9" style="377" customWidth="1"/>
    <col min="15870" max="15870" width="8" style="377" bestFit="1" customWidth="1"/>
    <col min="15871" max="15871" width="0" style="377" hidden="1" customWidth="1"/>
    <col min="15872" max="15872" width="8" style="377" customWidth="1"/>
    <col min="15873" max="15873" width="0" style="377" hidden="1" customWidth="1"/>
    <col min="15874" max="15874" width="8" style="377" bestFit="1" customWidth="1"/>
    <col min="15875" max="15875" width="0" style="377" hidden="1" customWidth="1"/>
    <col min="15876" max="15876" width="8" style="377" customWidth="1"/>
    <col min="15877" max="15877" width="0" style="377" hidden="1" customWidth="1"/>
    <col min="15878" max="15880" width="8" style="377" bestFit="1" customWidth="1"/>
    <col min="15881" max="15881" width="17.42578125" style="377" bestFit="1" customWidth="1"/>
    <col min="15882" max="16109" width="11.42578125" style="377"/>
    <col min="16110" max="16110" width="59.5703125" style="377" customWidth="1"/>
    <col min="16111" max="16119" width="0" style="377" hidden="1" customWidth="1"/>
    <col min="16120" max="16120" width="6.5703125" style="377" customWidth="1"/>
    <col min="16121" max="16121" width="6.85546875" style="377" bestFit="1" customWidth="1"/>
    <col min="16122" max="16123" width="7.7109375" style="377" bestFit="1" customWidth="1"/>
    <col min="16124" max="16124" width="0" style="377" hidden="1" customWidth="1"/>
    <col min="16125" max="16125" width="9" style="377" customWidth="1"/>
    <col min="16126" max="16126" width="8" style="377" bestFit="1" customWidth="1"/>
    <col min="16127" max="16127" width="0" style="377" hidden="1" customWidth="1"/>
    <col min="16128" max="16128" width="8" style="377" customWidth="1"/>
    <col min="16129" max="16129" width="0" style="377" hidden="1" customWidth="1"/>
    <col min="16130" max="16130" width="8" style="377" bestFit="1" customWidth="1"/>
    <col min="16131" max="16131" width="0" style="377" hidden="1" customWidth="1"/>
    <col min="16132" max="16132" width="8" style="377" customWidth="1"/>
    <col min="16133" max="16133" width="0" style="377" hidden="1" customWidth="1"/>
    <col min="16134" max="16136" width="8" style="377" bestFit="1" customWidth="1"/>
    <col min="16137" max="16137" width="17.42578125" style="377" bestFit="1" customWidth="1"/>
    <col min="16138" max="16384" width="11.42578125" style="377"/>
  </cols>
  <sheetData>
    <row r="1" spans="1:8" s="234" customFormat="1" ht="15">
      <c r="A1" s="378" t="s">
        <v>437</v>
      </c>
    </row>
    <row r="2" spans="1:8" s="234" customFormat="1" ht="15">
      <c r="A2" s="234" t="s">
        <v>60</v>
      </c>
    </row>
    <row r="3" spans="1:8" s="234" customFormat="1" ht="11.25" customHeight="1"/>
    <row r="4" spans="1:8" s="382" customFormat="1" ht="17.25" customHeight="1">
      <c r="A4" s="380"/>
      <c r="B4" s="381">
        <v>2006</v>
      </c>
      <c r="C4" s="381">
        <v>2007</v>
      </c>
      <c r="D4" s="381">
        <v>2008</v>
      </c>
      <c r="E4" s="381">
        <v>2009</v>
      </c>
      <c r="F4" s="381">
        <v>2010</v>
      </c>
      <c r="G4" s="381">
        <v>2011</v>
      </c>
      <c r="H4" s="381">
        <v>2012</v>
      </c>
    </row>
    <row r="5" spans="1:8" s="385" customFormat="1" ht="17.25" customHeight="1">
      <c r="A5" s="383"/>
      <c r="B5" s="384"/>
      <c r="C5" s="384"/>
      <c r="D5" s="384"/>
      <c r="E5" s="384"/>
      <c r="F5" s="384"/>
      <c r="G5" s="384" t="s">
        <v>70</v>
      </c>
      <c r="H5" s="384" t="s">
        <v>632</v>
      </c>
    </row>
    <row r="6" spans="1:8" s="293" customFormat="1" ht="22.5" customHeight="1">
      <c r="A6" s="386" t="s">
        <v>438</v>
      </c>
    </row>
    <row r="7" spans="1:8" s="293" customFormat="1" ht="14.25">
      <c r="A7" s="362" t="s">
        <v>439</v>
      </c>
      <c r="B7" s="365">
        <v>6286.7479519999997</v>
      </c>
      <c r="C7" s="365">
        <v>6533.2980509999998</v>
      </c>
      <c r="D7" s="365">
        <v>6877.326</v>
      </c>
      <c r="E7" s="365">
        <v>7199.3770000000004</v>
      </c>
      <c r="F7" s="365">
        <v>7188.1130000000003</v>
      </c>
      <c r="G7" s="365">
        <v>7365.8559999999998</v>
      </c>
      <c r="H7" s="365">
        <v>7681.7929999999997</v>
      </c>
    </row>
    <row r="8" spans="1:8" s="293" customFormat="1" ht="14.25">
      <c r="A8" s="293" t="s">
        <v>440</v>
      </c>
    </row>
    <row r="9" spans="1:8" s="293" customFormat="1" ht="14.25">
      <c r="A9" s="293" t="s">
        <v>441</v>
      </c>
      <c r="B9" s="292">
        <v>2844.9720000000002</v>
      </c>
      <c r="C9" s="292">
        <v>2943.6979999999999</v>
      </c>
      <c r="D9" s="292">
        <v>3059.422</v>
      </c>
      <c r="E9" s="292">
        <v>3222.0210000000002</v>
      </c>
      <c r="F9" s="292">
        <v>3218.1030000000001</v>
      </c>
      <c r="G9" s="292">
        <v>3212.71</v>
      </c>
      <c r="H9" s="292">
        <v>3260.817</v>
      </c>
    </row>
    <row r="10" spans="1:8" s="293" customFormat="1" ht="28.5">
      <c r="A10" s="387" t="s">
        <v>442</v>
      </c>
      <c r="B10" s="292">
        <v>1152.3430000000001</v>
      </c>
      <c r="C10" s="292">
        <v>1204.4110000000001</v>
      </c>
      <c r="D10" s="292">
        <v>1276.2719999999999</v>
      </c>
      <c r="E10" s="292">
        <v>1345.915</v>
      </c>
      <c r="F10" s="292">
        <v>1377.175</v>
      </c>
      <c r="G10" s="292">
        <v>1406.2840000000001</v>
      </c>
      <c r="H10" s="292">
        <v>1449.4449999999999</v>
      </c>
    </row>
    <row r="11" spans="1:8" s="293" customFormat="1" ht="14.25">
      <c r="A11" s="293" t="s">
        <v>443</v>
      </c>
      <c r="B11" s="292">
        <v>481.59</v>
      </c>
      <c r="C11" s="292">
        <v>498.1</v>
      </c>
      <c r="D11" s="292">
        <f>517.729+8.591</f>
        <v>526.32000000000005</v>
      </c>
      <c r="E11" s="292">
        <f>541.231+8.708</f>
        <v>549.93899999999996</v>
      </c>
      <c r="F11" s="292">
        <f>546.707+8.622</f>
        <v>555.32899999999995</v>
      </c>
      <c r="G11" s="292">
        <f>536.714+8.198</f>
        <v>544.91200000000003</v>
      </c>
      <c r="H11" s="292">
        <f>557.573+8.198</f>
        <v>565.77099999999996</v>
      </c>
    </row>
    <row r="12" spans="1:8" s="293" customFormat="1" ht="14.25">
      <c r="A12" s="293" t="s">
        <v>444</v>
      </c>
      <c r="B12" s="292">
        <v>339.43200000000002</v>
      </c>
      <c r="C12" s="292">
        <v>350.35399999999998</v>
      </c>
      <c r="D12" s="292">
        <f>365.919+1.634</f>
        <v>367.553</v>
      </c>
      <c r="E12" s="292">
        <f>383.988+1.687</f>
        <v>385.67500000000001</v>
      </c>
      <c r="F12" s="292">
        <f>387.058+1.337</f>
        <v>388.39499999999998</v>
      </c>
      <c r="G12" s="292">
        <f>379.367+0.759</f>
        <v>380.12600000000003</v>
      </c>
      <c r="H12" s="292">
        <f>399.616+0.759</f>
        <v>400.375</v>
      </c>
    </row>
    <row r="13" spans="1:8" s="293" customFormat="1" ht="28.5">
      <c r="A13" s="387" t="s">
        <v>445</v>
      </c>
      <c r="B13" s="292">
        <v>364.43700000000001</v>
      </c>
      <c r="C13" s="292">
        <v>384.34</v>
      </c>
      <c r="D13" s="292">
        <f>399.616+8.213</f>
        <v>407.82900000000001</v>
      </c>
      <c r="E13" s="292">
        <f>422.068+8.49</f>
        <v>430.55799999999999</v>
      </c>
      <c r="F13" s="292">
        <f>430.694+8.972</f>
        <v>439.666</v>
      </c>
      <c r="G13" s="292">
        <f>416.418+7.473</f>
        <v>423.89100000000002</v>
      </c>
      <c r="H13" s="292">
        <f>434.494+7.473</f>
        <v>441.96700000000004</v>
      </c>
    </row>
    <row r="14" spans="1:8" s="293" customFormat="1" ht="14.25">
      <c r="A14" s="293" t="s">
        <v>446</v>
      </c>
      <c r="B14" s="292">
        <v>118.842</v>
      </c>
      <c r="C14" s="292">
        <v>127.82</v>
      </c>
      <c r="D14" s="292">
        <v>133.99199999999999</v>
      </c>
      <c r="E14" s="292">
        <v>147.148</v>
      </c>
      <c r="F14" s="292">
        <v>150.24700000000001</v>
      </c>
      <c r="G14" s="292">
        <v>155.148</v>
      </c>
      <c r="H14" s="292">
        <v>147.62</v>
      </c>
    </row>
    <row r="15" spans="1:8" s="387" customFormat="1" ht="42.75">
      <c r="A15" s="387" t="s">
        <v>447</v>
      </c>
      <c r="B15" s="292">
        <v>97.986999999999995</v>
      </c>
      <c r="C15" s="292">
        <v>107.123</v>
      </c>
      <c r="D15" s="292">
        <v>114.732</v>
      </c>
      <c r="E15" s="292">
        <v>117.645</v>
      </c>
      <c r="F15" s="292">
        <v>122.26</v>
      </c>
      <c r="G15" s="292">
        <v>110.098</v>
      </c>
      <c r="H15" s="292">
        <v>131.62700000000001</v>
      </c>
    </row>
    <row r="16" spans="1:8" s="293" customFormat="1" ht="14.25">
      <c r="A16" s="401" t="s">
        <v>448</v>
      </c>
      <c r="B16" s="402">
        <v>203.012</v>
      </c>
      <c r="C16" s="402">
        <v>203.12</v>
      </c>
      <c r="D16" s="402">
        <v>220.81399999999999</v>
      </c>
      <c r="E16" s="402">
        <v>225.72200000000001</v>
      </c>
      <c r="F16" s="402">
        <v>238.637</v>
      </c>
      <c r="G16" s="402">
        <v>233.86600000000001</v>
      </c>
      <c r="H16" s="402">
        <v>266.47500000000002</v>
      </c>
    </row>
    <row r="17" spans="1:9" s="293" customFormat="1" ht="8.25" customHeight="1"/>
    <row r="18" spans="1:9" s="293" customFormat="1" ht="14.25">
      <c r="A18" s="362" t="s">
        <v>449</v>
      </c>
      <c r="B18" s="365">
        <v>3667.8196870000002</v>
      </c>
      <c r="C18" s="365">
        <v>3899.3919999999998</v>
      </c>
      <c r="D18" s="365">
        <v>4129.1899999999996</v>
      </c>
      <c r="E18" s="365">
        <v>3793.1930000000002</v>
      </c>
      <c r="F18" s="365">
        <v>4011.0390000000002</v>
      </c>
      <c r="G18" s="365">
        <v>4233.4560000000001</v>
      </c>
      <c r="H18" s="365">
        <v>4318.9669999999996</v>
      </c>
    </row>
    <row r="19" spans="1:9" s="293" customFormat="1" ht="14.25">
      <c r="A19" s="293" t="s">
        <v>440</v>
      </c>
    </row>
    <row r="20" spans="1:9" s="293" customFormat="1" ht="16.5" customHeight="1">
      <c r="A20" s="253" t="s">
        <v>450</v>
      </c>
      <c r="B20" s="292">
        <v>2091.0329999999999</v>
      </c>
      <c r="C20" s="292">
        <v>2272.1439999999998</v>
      </c>
      <c r="D20" s="292">
        <v>2336.2089999999998</v>
      </c>
      <c r="E20" s="292">
        <f>46.156+2537.544</f>
        <v>2583.6999999999998</v>
      </c>
      <c r="F20" s="292">
        <f>47.723+2702.128</f>
        <v>2749.8510000000001</v>
      </c>
      <c r="G20" s="292">
        <f>50.585+2835.888</f>
        <v>2886.473</v>
      </c>
      <c r="H20" s="292">
        <f>51.595+2850.188</f>
        <v>2901.7829999999999</v>
      </c>
    </row>
    <row r="21" spans="1:9" s="293" customFormat="1" ht="15.75">
      <c r="A21" s="253" t="s">
        <v>511</v>
      </c>
      <c r="B21" s="292">
        <v>618.875</v>
      </c>
      <c r="C21" s="292">
        <v>613.31100000000004</v>
      </c>
      <c r="D21" s="292">
        <v>599.08799999999997</v>
      </c>
      <c r="E21" s="292">
        <v>-12.853999999999999</v>
      </c>
      <c r="F21" s="292">
        <v>0.50700000000000001</v>
      </c>
      <c r="G21" s="292">
        <v>1E-3</v>
      </c>
      <c r="H21" s="292">
        <v>37.542999999999999</v>
      </c>
    </row>
    <row r="22" spans="1:9" s="293" customFormat="1" ht="14.25">
      <c r="A22" s="293" t="s">
        <v>451</v>
      </c>
      <c r="B22" s="292">
        <v>230.81100000000001</v>
      </c>
      <c r="C22" s="292">
        <v>239.517</v>
      </c>
      <c r="D22" s="292">
        <v>254.40299999999999</v>
      </c>
      <c r="E22" s="292">
        <v>239.23699999999999</v>
      </c>
      <c r="F22" s="292">
        <v>230.95099999999999</v>
      </c>
      <c r="G22" s="292">
        <v>255.09299999999999</v>
      </c>
      <c r="H22" s="292">
        <v>248.43100000000001</v>
      </c>
    </row>
    <row r="23" spans="1:9" s="293" customFormat="1" ht="14.25">
      <c r="A23" s="293" t="s">
        <v>452</v>
      </c>
      <c r="B23" s="292">
        <v>162.15299999999999</v>
      </c>
      <c r="C23" s="292">
        <v>169.73599999999999</v>
      </c>
      <c r="D23" s="292">
        <v>177.995</v>
      </c>
      <c r="E23" s="292">
        <v>190.107</v>
      </c>
      <c r="F23" s="292">
        <v>218.68700000000001</v>
      </c>
      <c r="G23" s="292">
        <v>235.005</v>
      </c>
      <c r="H23" s="292">
        <v>239.43899999999999</v>
      </c>
    </row>
    <row r="24" spans="1:9" s="387" customFormat="1" ht="42.75">
      <c r="A24" s="387" t="s">
        <v>453</v>
      </c>
      <c r="B24" s="388">
        <f>'[1]Erfassungstabelle Forschung'!Q14</f>
        <v>103.23000000000002</v>
      </c>
      <c r="C24" s="388">
        <f>'[1]Erfassungstabelle Forschung'!S14</f>
        <v>104.848</v>
      </c>
      <c r="D24" s="388">
        <f>'[1]Erfassungstabelle Forschung'!U14</f>
        <v>143.846</v>
      </c>
      <c r="E24" s="388">
        <f>'[1]Erfassungstabelle Forschung'!W14</f>
        <v>122.42400000000001</v>
      </c>
      <c r="F24" s="388">
        <f>'[1]Erfassungstabelle Forschung'!Y14</f>
        <v>129.416</v>
      </c>
      <c r="G24" s="388">
        <f>'[1]Erfassungstabelle Forschung'!Z14</f>
        <v>146.565</v>
      </c>
      <c r="H24" s="388">
        <f>'[1]Erfassungstabelle Forschung'!AA14</f>
        <v>145.36500000000001</v>
      </c>
    </row>
    <row r="25" spans="1:9" s="387" customFormat="1" ht="42.75">
      <c r="A25" s="387" t="s">
        <v>454</v>
      </c>
      <c r="B25" s="292">
        <f>'[1]Erfassungstabelle Forschung'!Q19</f>
        <v>109.96799999999999</v>
      </c>
      <c r="C25" s="292">
        <f>'[1]Erfassungstabelle Forschung'!S19</f>
        <v>109.04899999999999</v>
      </c>
      <c r="D25" s="292">
        <f>'[1]Erfassungstabelle Forschung'!U19</f>
        <v>133.62900000000002</v>
      </c>
      <c r="E25" s="292">
        <f>'[1]Erfassungstabelle Forschung'!W19</f>
        <v>165.39179999999999</v>
      </c>
      <c r="F25" s="292">
        <f>'[1]Erfassungstabelle Forschung'!Y19</f>
        <v>162.71199999999999</v>
      </c>
      <c r="G25" s="292">
        <f>'[1]Erfassungstabelle Forschung'!Z19</f>
        <v>158.62699999999998</v>
      </c>
      <c r="H25" s="292">
        <f>'[1]Erfassungstabelle Forschung'!AA19</f>
        <v>159.98399999999998</v>
      </c>
    </row>
    <row r="26" spans="1:9" s="387" customFormat="1" ht="42.75">
      <c r="A26" s="387" t="s">
        <v>455</v>
      </c>
      <c r="B26" s="388">
        <f>'[1]Erfassungstabelle Forschung'!Q24</f>
        <v>56.992000000000004</v>
      </c>
      <c r="C26" s="388">
        <f>'[1]Erfassungstabelle Forschung'!S24</f>
        <v>58.856999999999999</v>
      </c>
      <c r="D26" s="388">
        <f>'[1]Erfassungstabelle Forschung'!U24</f>
        <v>59.545999999999999</v>
      </c>
      <c r="E26" s="388">
        <f>'[1]Erfassungstabelle Forschung'!W24</f>
        <v>61.71</v>
      </c>
      <c r="F26" s="388">
        <f>'[1]Erfassungstabelle Forschung'!Y24</f>
        <v>60.379999999999995</v>
      </c>
      <c r="G26" s="388">
        <f>'[1]Erfassungstabelle Forschung'!Z24</f>
        <v>65.38900000000001</v>
      </c>
      <c r="H26" s="388">
        <f>'[1]Erfassungstabelle Forschung'!AA24</f>
        <v>63.959000000000003</v>
      </c>
    </row>
    <row r="27" spans="1:9" s="293" customFormat="1" ht="14.25">
      <c r="A27" s="401" t="s">
        <v>456</v>
      </c>
      <c r="B27" s="402">
        <f>'[1]Erfassungstabelle Forschung'!Q30</f>
        <v>173.78899999999999</v>
      </c>
      <c r="C27" s="402">
        <f>'[1]Erfassungstabelle Forschung'!S30</f>
        <v>172.851</v>
      </c>
      <c r="D27" s="402">
        <f>'[1]Erfassungstabelle Forschung'!U30</f>
        <v>225.071</v>
      </c>
      <c r="E27" s="402">
        <f>'[1]Erfassungstabelle Forschung'!W30</f>
        <v>248.98</v>
      </c>
      <c r="F27" s="402">
        <f>'[1]Erfassungstabelle Forschung'!Y30</f>
        <v>264.38799999999998</v>
      </c>
      <c r="G27" s="402">
        <f>'[1]Erfassungstabelle Forschung'!Z30</f>
        <v>281.72199999999998</v>
      </c>
      <c r="H27" s="402">
        <f>'[1]Erfassungstabelle Forschung'!AA30</f>
        <v>293.69400000000002</v>
      </c>
      <c r="I27" s="401"/>
    </row>
    <row r="28" spans="1:9" s="293" customFormat="1" ht="18" customHeight="1">
      <c r="A28" s="403"/>
      <c r="B28" s="403"/>
      <c r="C28" s="403"/>
      <c r="D28" s="403"/>
      <c r="E28" s="403"/>
      <c r="F28" s="403"/>
      <c r="G28" s="403"/>
      <c r="H28" s="403"/>
    </row>
    <row r="29" spans="1:9" s="293" customFormat="1" ht="14.25">
      <c r="A29" s="362" t="s">
        <v>457</v>
      </c>
      <c r="B29" s="365">
        <f>460.879+48.554</f>
        <v>509.43299999999999</v>
      </c>
      <c r="C29" s="365">
        <f>472.399+49.34</f>
        <v>521.73900000000003</v>
      </c>
      <c r="D29" s="365">
        <v>540.38900000000001</v>
      </c>
      <c r="E29" s="365">
        <v>578.87199999999996</v>
      </c>
      <c r="F29" s="365">
        <v>551.822</v>
      </c>
      <c r="G29" s="365">
        <v>550.66600000000005</v>
      </c>
      <c r="H29" s="365">
        <v>573.53099999999995</v>
      </c>
    </row>
    <row r="30" spans="1:9" s="293" customFormat="1" ht="14.25">
      <c r="A30" s="293" t="s">
        <v>440</v>
      </c>
    </row>
    <row r="31" spans="1:9" s="293" customFormat="1" ht="14.25">
      <c r="A31" s="293" t="s">
        <v>510</v>
      </c>
      <c r="B31" s="389">
        <v>133.64500000000001</v>
      </c>
      <c r="C31" s="389">
        <v>133.64500000000001</v>
      </c>
      <c r="D31" s="389">
        <v>138.64500000000001</v>
      </c>
      <c r="E31" s="389">
        <v>142.14500000000001</v>
      </c>
      <c r="F31" s="389">
        <v>142.14500000000001</v>
      </c>
      <c r="G31" s="389">
        <v>144.43700000000001</v>
      </c>
      <c r="H31" s="389">
        <v>160.50899999999999</v>
      </c>
    </row>
    <row r="32" spans="1:9" s="293" customFormat="1" ht="15.75">
      <c r="A32" s="293" t="s">
        <v>512</v>
      </c>
      <c r="B32" s="389">
        <v>3.7240000000000002</v>
      </c>
      <c r="C32" s="389">
        <v>3.2570000000000001</v>
      </c>
      <c r="D32" s="389">
        <v>3.3730000000000002</v>
      </c>
      <c r="E32" s="389">
        <v>7.1999999999999995E-2</v>
      </c>
      <c r="F32" s="389">
        <v>0.32100000000000001</v>
      </c>
      <c r="G32" s="389">
        <v>0.434</v>
      </c>
      <c r="H32" s="389">
        <v>0.434</v>
      </c>
    </row>
    <row r="33" spans="1:10" s="293" customFormat="1" ht="14.25">
      <c r="A33" s="293" t="s">
        <v>458</v>
      </c>
      <c r="B33" s="391" t="s">
        <v>116</v>
      </c>
      <c r="C33" s="391" t="s">
        <v>116</v>
      </c>
      <c r="D33" s="391" t="s">
        <v>116</v>
      </c>
      <c r="E33" s="391" t="s">
        <v>116</v>
      </c>
      <c r="F33" s="391" t="s">
        <v>116</v>
      </c>
      <c r="G33" s="391" t="s">
        <v>116</v>
      </c>
      <c r="H33" s="391" t="s">
        <v>116</v>
      </c>
    </row>
    <row r="34" spans="1:10" s="293" customFormat="1" ht="14.25">
      <c r="A34" s="293" t="s">
        <v>459</v>
      </c>
      <c r="B34" s="389">
        <v>48.554000000000002</v>
      </c>
      <c r="C34" s="389">
        <v>49.34</v>
      </c>
      <c r="D34" s="389">
        <v>50.264000000000003</v>
      </c>
      <c r="E34" s="389">
        <v>58.643999999999998</v>
      </c>
      <c r="F34" s="389">
        <v>55.658999999999999</v>
      </c>
      <c r="G34" s="389">
        <v>56.591999999999999</v>
      </c>
      <c r="H34" s="389">
        <v>56.981999999999999</v>
      </c>
    </row>
    <row r="35" spans="1:10" s="293" customFormat="1" ht="16.5" customHeight="1">
      <c r="A35" s="293" t="s">
        <v>460</v>
      </c>
      <c r="B35" s="390">
        <f>36.11+90.511</f>
        <v>126.621</v>
      </c>
      <c r="C35" s="390">
        <f>36.034+90.511</f>
        <v>126.54499999999999</v>
      </c>
      <c r="D35" s="390">
        <f>38.24+0.626+96.511</f>
        <v>135.37700000000001</v>
      </c>
      <c r="E35" s="390">
        <f>196.925+4.346</f>
        <v>201.27100000000002</v>
      </c>
      <c r="F35" s="390">
        <f>183.867+4.801</f>
        <v>188.66799999999998</v>
      </c>
      <c r="G35" s="390">
        <f>192.333+7.107</f>
        <v>199.44</v>
      </c>
      <c r="H35" s="390">
        <f>201.137+7.104</f>
        <v>208.24100000000001</v>
      </c>
    </row>
    <row r="36" spans="1:10" s="293" customFormat="1" ht="14.25">
      <c r="A36" s="293" t="s">
        <v>461</v>
      </c>
      <c r="B36" s="390">
        <v>21.518000000000001</v>
      </c>
      <c r="C36" s="390">
        <v>21.518000000000001</v>
      </c>
      <c r="D36" s="390">
        <v>21.518000000000001</v>
      </c>
      <c r="E36" s="390">
        <v>21.518000000000001</v>
      </c>
      <c r="F36" s="390">
        <v>21.518000000000001</v>
      </c>
      <c r="G36" s="390">
        <v>21.518000000000001</v>
      </c>
      <c r="H36" s="390">
        <v>21.518000000000001</v>
      </c>
    </row>
    <row r="37" spans="1:10" s="293" customFormat="1" ht="14.25">
      <c r="A37" s="401" t="s">
        <v>462</v>
      </c>
      <c r="B37" s="404">
        <v>45.338999999999999</v>
      </c>
      <c r="C37" s="404">
        <v>52.018000000000001</v>
      </c>
      <c r="D37" s="404">
        <v>50.316000000000003</v>
      </c>
      <c r="E37" s="404">
        <v>53.984000000000002</v>
      </c>
      <c r="F37" s="404">
        <v>45.523000000000003</v>
      </c>
      <c r="G37" s="404">
        <v>34.676000000000002</v>
      </c>
      <c r="H37" s="404">
        <v>32.305999999999997</v>
      </c>
    </row>
    <row r="38" spans="1:10" s="293" customFormat="1" ht="7.5" customHeight="1"/>
    <row r="39" spans="1:10" s="293" customFormat="1" ht="14.25">
      <c r="A39" s="362" t="s">
        <v>463</v>
      </c>
      <c r="B39" s="365">
        <v>821.16941999999995</v>
      </c>
      <c r="C39" s="365">
        <v>819.9</v>
      </c>
      <c r="D39" s="365">
        <v>974.37699999999995</v>
      </c>
      <c r="E39" s="365">
        <v>997.50400000000002</v>
      </c>
      <c r="F39" s="365">
        <v>999.35400000000004</v>
      </c>
      <c r="G39" s="365">
        <v>1113.3399999999999</v>
      </c>
      <c r="H39" s="365">
        <v>1186.1210000000001</v>
      </c>
    </row>
    <row r="40" spans="1:10" s="293" customFormat="1" ht="14.25">
      <c r="A40" s="293" t="s">
        <v>440</v>
      </c>
    </row>
    <row r="41" spans="1:10" s="293" customFormat="1" ht="14.25">
      <c r="A41" s="293" t="s">
        <v>464</v>
      </c>
      <c r="B41" s="292">
        <f>427.414+121.956</f>
        <v>549.37</v>
      </c>
      <c r="C41" s="292">
        <f>427.536+122.012</f>
        <v>549.548</v>
      </c>
      <c r="D41" s="292">
        <f>516.852+128.502</f>
        <v>645.35400000000004</v>
      </c>
      <c r="E41" s="292">
        <f>56.75+455.792+129.332</f>
        <v>641.87399999999991</v>
      </c>
      <c r="F41" s="292">
        <f>498.248+130.658</f>
        <v>628.90599999999995</v>
      </c>
      <c r="G41" s="292">
        <f>546.834+140.044</f>
        <v>686.87799999999993</v>
      </c>
      <c r="H41" s="292">
        <v>713.10700000000008</v>
      </c>
    </row>
    <row r="42" spans="1:10" s="293" customFormat="1" ht="14.25">
      <c r="A42" s="401" t="s">
        <v>465</v>
      </c>
      <c r="B42" s="402">
        <v>93.796999999999997</v>
      </c>
      <c r="C42" s="402">
        <v>72.424000000000007</v>
      </c>
      <c r="D42" s="402">
        <v>92.572999999999993</v>
      </c>
      <c r="E42" s="402">
        <v>103.684</v>
      </c>
      <c r="F42" s="402">
        <v>107.78400000000001</v>
      </c>
      <c r="G42" s="402">
        <v>169.58</v>
      </c>
      <c r="H42" s="402">
        <v>199.85900000000001</v>
      </c>
    </row>
    <row r="43" spans="1:10" s="293" customFormat="1" ht="7.5" customHeight="1">
      <c r="A43" s="403"/>
      <c r="B43" s="403"/>
      <c r="C43" s="403"/>
      <c r="D43" s="403"/>
      <c r="E43" s="403"/>
      <c r="F43" s="403"/>
      <c r="G43" s="403"/>
      <c r="H43" s="403"/>
    </row>
    <row r="44" spans="1:10" s="293" customFormat="1" ht="14.25">
      <c r="A44" s="362" t="s">
        <v>466</v>
      </c>
      <c r="B44" s="365">
        <v>20961.085999999999</v>
      </c>
      <c r="C44" s="365">
        <v>20725.564999999999</v>
      </c>
      <c r="D44" s="365">
        <v>21331.618999999999</v>
      </c>
      <c r="E44" s="365">
        <v>23194.723999999998</v>
      </c>
      <c r="F44" s="365">
        <v>24799.955999999998</v>
      </c>
      <c r="G44" s="365">
        <v>24432.921999999999</v>
      </c>
      <c r="H44" s="365">
        <v>26035.384999999998</v>
      </c>
      <c r="I44" s="393"/>
      <c r="J44" s="393"/>
    </row>
    <row r="45" spans="1:10" s="293" customFormat="1" ht="14.25">
      <c r="A45" s="293" t="s">
        <v>440</v>
      </c>
    </row>
    <row r="46" spans="1:10" s="293" customFormat="1" ht="14.25">
      <c r="A46" s="293" t="s">
        <v>467</v>
      </c>
      <c r="B46" s="292">
        <v>5034.1989999999996</v>
      </c>
      <c r="C46" s="292">
        <v>4868.7839999999997</v>
      </c>
      <c r="D46" s="292">
        <v>4833.5050000000001</v>
      </c>
      <c r="E46" s="292">
        <v>5776.0829999999996</v>
      </c>
      <c r="F46" s="292">
        <v>6145.0680000000002</v>
      </c>
      <c r="G46" s="292">
        <v>5948.1090000000004</v>
      </c>
      <c r="H46" s="292">
        <v>6165</v>
      </c>
    </row>
    <row r="47" spans="1:10" s="293" customFormat="1" ht="15.75">
      <c r="A47" s="293" t="s">
        <v>513</v>
      </c>
      <c r="B47" s="292">
        <v>496.96100000000001</v>
      </c>
      <c r="C47" s="292">
        <v>423.82499999999999</v>
      </c>
      <c r="D47" s="292">
        <v>0</v>
      </c>
      <c r="E47" s="292">
        <v>0</v>
      </c>
      <c r="F47" s="292">
        <v>0</v>
      </c>
      <c r="G47" s="292">
        <v>0</v>
      </c>
      <c r="H47" s="292">
        <v>0</v>
      </c>
    </row>
    <row r="48" spans="1:10" s="293" customFormat="1" ht="14.25">
      <c r="A48" s="293" t="s">
        <v>468</v>
      </c>
      <c r="B48" s="292">
        <v>311.64400000000001</v>
      </c>
      <c r="C48" s="292">
        <v>295.548</v>
      </c>
      <c r="D48" s="292">
        <v>282.43599999999998</v>
      </c>
      <c r="E48" s="292">
        <v>264.483</v>
      </c>
      <c r="F48" s="292">
        <v>245.25399999999999</v>
      </c>
      <c r="G48" s="292">
        <v>237.209</v>
      </c>
      <c r="H48" s="292">
        <v>235.65199999999999</v>
      </c>
    </row>
    <row r="49" spans="1:9" s="293" customFormat="1" ht="14.25">
      <c r="A49" s="293" t="s">
        <v>469</v>
      </c>
      <c r="B49" s="292">
        <v>7354.2089999999998</v>
      </c>
      <c r="C49" s="292">
        <v>7317.1189999999997</v>
      </c>
      <c r="D49" s="292">
        <v>7669.6220000000003</v>
      </c>
      <c r="E49" s="292">
        <v>8693.2360000000008</v>
      </c>
      <c r="F49" s="292">
        <v>9238.277</v>
      </c>
      <c r="G49" s="292">
        <v>9610.7000000000007</v>
      </c>
      <c r="H49" s="292">
        <v>10223</v>
      </c>
      <c r="I49" s="393"/>
    </row>
    <row r="50" spans="1:9" s="293" customFormat="1" ht="15.75">
      <c r="A50" s="293" t="s">
        <v>514</v>
      </c>
      <c r="B50" s="292">
        <f>5407.03+465.774</f>
        <v>5872.8040000000001</v>
      </c>
      <c r="C50" s="292">
        <f>5536.937+342.238</f>
        <v>5879.1750000000002</v>
      </c>
      <c r="D50" s="292">
        <f>6024.906+475.801</f>
        <v>6500.7070000000003</v>
      </c>
      <c r="E50" s="292">
        <v>6151.7039999999997</v>
      </c>
      <c r="F50" s="292">
        <v>6446.4840000000004</v>
      </c>
      <c r="G50" s="292">
        <v>6249.0929999999998</v>
      </c>
      <c r="H50" s="292">
        <v>6245.1840000000002</v>
      </c>
      <c r="I50" s="393"/>
    </row>
    <row r="51" spans="1:9" s="293" customFormat="1" ht="14.25">
      <c r="A51" s="401" t="s">
        <v>470</v>
      </c>
      <c r="B51" s="402">
        <v>1473.6110000000001</v>
      </c>
      <c r="C51" s="402">
        <v>1540.9960000000001</v>
      </c>
      <c r="D51" s="402">
        <v>1619.999</v>
      </c>
      <c r="E51" s="402">
        <v>1772.655</v>
      </c>
      <c r="F51" s="402">
        <v>1855.0419999999999</v>
      </c>
      <c r="G51" s="402">
        <v>1914.674</v>
      </c>
      <c r="H51" s="402">
        <v>2426.779</v>
      </c>
    </row>
    <row r="52" spans="1:9" s="293" customFormat="1" ht="10.5" customHeight="1"/>
    <row r="53" spans="1:9" s="293" customFormat="1" ht="14.25">
      <c r="A53" s="362" t="s">
        <v>471</v>
      </c>
      <c r="B53" s="365">
        <v>1801.191</v>
      </c>
      <c r="C53" s="365">
        <v>1799.9690000000001</v>
      </c>
      <c r="D53" s="365">
        <v>1800.508</v>
      </c>
      <c r="E53" s="365">
        <v>17.919</v>
      </c>
      <c r="F53" s="365">
        <v>15.516999999999999</v>
      </c>
      <c r="G53" s="365">
        <v>17.864999999999998</v>
      </c>
      <c r="H53" s="365">
        <v>14.762</v>
      </c>
    </row>
    <row r="54" spans="1:9" s="293" customFormat="1" ht="14.25">
      <c r="A54" s="293" t="s">
        <v>440</v>
      </c>
    </row>
    <row r="55" spans="1:9" s="293" customFormat="1" ht="30">
      <c r="A55" s="387" t="s">
        <v>540</v>
      </c>
      <c r="B55" s="394">
        <v>1780.5</v>
      </c>
      <c r="C55" s="394">
        <v>1780.5</v>
      </c>
      <c r="D55" s="394">
        <v>1780.5</v>
      </c>
      <c r="E55" s="395" t="s">
        <v>116</v>
      </c>
      <c r="F55" s="395" t="s">
        <v>116</v>
      </c>
      <c r="G55" s="395" t="s">
        <v>116</v>
      </c>
      <c r="H55" s="395" t="s">
        <v>116</v>
      </c>
    </row>
    <row r="56" spans="1:9" s="293" customFormat="1" ht="31.5" customHeight="1">
      <c r="A56" s="405" t="s">
        <v>472</v>
      </c>
      <c r="B56" s="402">
        <f>17.662+0.123</f>
        <v>17.785</v>
      </c>
      <c r="C56" s="402">
        <f>17.076+0.01</f>
        <v>17.086000000000002</v>
      </c>
      <c r="D56" s="402">
        <f>17.664</f>
        <v>17.664000000000001</v>
      </c>
      <c r="E56" s="402">
        <v>15.958</v>
      </c>
      <c r="F56" s="402">
        <v>13.772</v>
      </c>
      <c r="G56" s="402">
        <v>15</v>
      </c>
      <c r="H56" s="402">
        <v>12</v>
      </c>
    </row>
    <row r="57" spans="1:9" s="293" customFormat="1" ht="7.5" customHeight="1"/>
    <row r="58" spans="1:9" s="293" customFormat="1" ht="14.25">
      <c r="A58" s="362" t="s">
        <v>206</v>
      </c>
      <c r="B58" s="365">
        <v>643.59699999999998</v>
      </c>
      <c r="C58" s="365">
        <v>626.34299999999996</v>
      </c>
      <c r="D58" s="365">
        <v>117.011</v>
      </c>
      <c r="E58" s="365">
        <v>46.902999999999999</v>
      </c>
      <c r="F58" s="365">
        <v>41.137</v>
      </c>
      <c r="G58" s="365">
        <v>82.716999999999999</v>
      </c>
      <c r="H58" s="365">
        <v>68.688999999999993</v>
      </c>
    </row>
    <row r="59" spans="1:9" s="293" customFormat="1" ht="14.25">
      <c r="A59" s="293" t="s">
        <v>440</v>
      </c>
    </row>
    <row r="60" spans="1:9" s="293" customFormat="1" ht="15.75">
      <c r="A60" s="293" t="s">
        <v>515</v>
      </c>
      <c r="B60" s="389">
        <v>76.820999999999998</v>
      </c>
      <c r="C60" s="389">
        <v>47.145000000000003</v>
      </c>
      <c r="D60" s="389">
        <v>71.941000000000003</v>
      </c>
      <c r="E60" s="389">
        <v>31.02</v>
      </c>
      <c r="F60" s="389">
        <v>26.571000000000002</v>
      </c>
      <c r="G60" s="389">
        <v>68.313000000000002</v>
      </c>
      <c r="H60" s="389">
        <v>54.284999999999997</v>
      </c>
    </row>
    <row r="61" spans="1:9" s="293" customFormat="1" ht="15.75">
      <c r="A61" s="401" t="s">
        <v>516</v>
      </c>
      <c r="B61" s="406">
        <v>562.63300000000004</v>
      </c>
      <c r="C61" s="406">
        <v>576.20899999999995</v>
      </c>
      <c r="D61" s="406">
        <v>29.329000000000001</v>
      </c>
      <c r="E61" s="406">
        <v>0.61699999999999999</v>
      </c>
      <c r="F61" s="406">
        <v>0.16</v>
      </c>
      <c r="G61" s="406">
        <v>0</v>
      </c>
      <c r="H61" s="406">
        <v>0</v>
      </c>
    </row>
    <row r="62" spans="1:9" s="293" customFormat="1" ht="7.5" customHeight="1">
      <c r="A62" s="403"/>
      <c r="B62" s="403"/>
      <c r="C62" s="403"/>
      <c r="D62" s="403"/>
      <c r="E62" s="403"/>
      <c r="F62" s="403"/>
      <c r="G62" s="403"/>
      <c r="H62" s="403"/>
    </row>
    <row r="63" spans="1:9" s="293" customFormat="1" ht="14.25">
      <c r="A63" s="362" t="s">
        <v>473</v>
      </c>
      <c r="B63" s="365">
        <v>6049.1239999999998</v>
      </c>
      <c r="C63" s="365">
        <v>6292.558</v>
      </c>
      <c r="D63" s="365">
        <v>6405.94</v>
      </c>
      <c r="E63" s="365">
        <v>5280.1490000000003</v>
      </c>
      <c r="F63" s="365">
        <v>5304.6139999999996</v>
      </c>
      <c r="G63" s="365">
        <v>5895.0889999999999</v>
      </c>
      <c r="H63" s="365">
        <v>6420.51</v>
      </c>
    </row>
    <row r="64" spans="1:9" s="293" customFormat="1" ht="14.25">
      <c r="A64" s="293" t="s">
        <v>440</v>
      </c>
    </row>
    <row r="65" spans="1:8" s="293" customFormat="1" ht="16.5" customHeight="1">
      <c r="A65" s="387" t="s">
        <v>474</v>
      </c>
      <c r="B65" s="292">
        <v>1166.854</v>
      </c>
      <c r="C65" s="292">
        <v>1166.895</v>
      </c>
      <c r="D65" s="292">
        <v>1176.0989999999999</v>
      </c>
      <c r="E65" s="292">
        <v>1189.5909999999999</v>
      </c>
      <c r="F65" s="292">
        <v>1198.787</v>
      </c>
      <c r="G65" s="292">
        <v>1216.0260000000001</v>
      </c>
      <c r="H65" s="292">
        <v>1277.5619999999999</v>
      </c>
    </row>
    <row r="66" spans="1:8" s="293" customFormat="1" ht="28.5">
      <c r="A66" s="387" t="s">
        <v>475</v>
      </c>
      <c r="B66" s="389">
        <v>39.859000000000002</v>
      </c>
      <c r="C66" s="389">
        <v>45.613999999999997</v>
      </c>
      <c r="D66" s="389">
        <v>43.484000000000002</v>
      </c>
      <c r="E66" s="389">
        <v>42.811</v>
      </c>
      <c r="F66" s="389">
        <v>42.298999999999999</v>
      </c>
      <c r="G66" s="389">
        <v>44</v>
      </c>
      <c r="H66" s="389">
        <v>46.44</v>
      </c>
    </row>
    <row r="67" spans="1:8" s="293" customFormat="1" ht="15.75">
      <c r="A67" s="293" t="s">
        <v>517</v>
      </c>
      <c r="B67" s="389">
        <v>843.26599999999996</v>
      </c>
      <c r="C67" s="389">
        <v>859.298</v>
      </c>
      <c r="D67" s="389">
        <v>891.23699999999997</v>
      </c>
      <c r="E67" s="389">
        <v>0</v>
      </c>
      <c r="F67" s="389">
        <v>0</v>
      </c>
      <c r="G67" s="389">
        <v>0</v>
      </c>
      <c r="H67" s="389">
        <v>0</v>
      </c>
    </row>
    <row r="68" spans="1:8" s="293" customFormat="1" ht="28.5">
      <c r="A68" s="387" t="s">
        <v>476</v>
      </c>
      <c r="B68" s="292">
        <v>1853.491</v>
      </c>
      <c r="C68" s="292">
        <v>1910.8989999999999</v>
      </c>
      <c r="D68" s="292">
        <v>1984.549</v>
      </c>
      <c r="E68" s="292">
        <v>2054.444</v>
      </c>
      <c r="F68" s="292">
        <v>2068.3760000000002</v>
      </c>
      <c r="G68" s="292">
        <v>2141.0819999999999</v>
      </c>
      <c r="H68" s="292">
        <v>2364.9369999999999</v>
      </c>
    </row>
    <row r="69" spans="1:8" s="293" customFormat="1" ht="28.5">
      <c r="A69" s="387" t="s">
        <v>477</v>
      </c>
      <c r="B69" s="292">
        <f>985.165+620.597</f>
        <v>1605.7619999999999</v>
      </c>
      <c r="C69" s="292">
        <f>1147.055+605.597</f>
        <v>1752.652</v>
      </c>
      <c r="D69" s="292">
        <f>1254.294+663.577</f>
        <v>1917.8710000000001</v>
      </c>
      <c r="E69" s="292">
        <f>900.307+726.161</f>
        <v>1626.4679999999998</v>
      </c>
      <c r="F69" s="292">
        <f>1053.897+562.259</f>
        <v>1616.1559999999999</v>
      </c>
      <c r="G69" s="292">
        <f>1482.19+632.301</f>
        <v>2114.491</v>
      </c>
      <c r="H69" s="292">
        <f>1641.493+685.222</f>
        <v>2326.7150000000001</v>
      </c>
    </row>
    <row r="70" spans="1:8" s="293" customFormat="1" ht="14.25">
      <c r="A70" s="293" t="s">
        <v>478</v>
      </c>
      <c r="B70" s="292">
        <v>109.01</v>
      </c>
      <c r="C70" s="292">
        <v>109.01</v>
      </c>
      <c r="D70" s="292">
        <v>109.01</v>
      </c>
      <c r="E70" s="292">
        <v>87.5</v>
      </c>
      <c r="F70" s="292">
        <v>87.5</v>
      </c>
      <c r="G70" s="292">
        <v>80</v>
      </c>
      <c r="H70" s="292">
        <v>80</v>
      </c>
    </row>
    <row r="71" spans="1:8" s="293" customFormat="1" ht="14.25">
      <c r="A71" s="401" t="s">
        <v>479</v>
      </c>
      <c r="B71" s="402">
        <v>224.19200000000001</v>
      </c>
      <c r="C71" s="402">
        <v>239.52099999999999</v>
      </c>
      <c r="D71" s="402">
        <v>74.524000000000001</v>
      </c>
      <c r="E71" s="402">
        <v>72.424000000000007</v>
      </c>
      <c r="F71" s="409">
        <v>72.721999999999994</v>
      </c>
      <c r="G71" s="409">
        <v>74.902000000000001</v>
      </c>
      <c r="H71" s="409">
        <v>77.022000000000006</v>
      </c>
    </row>
    <row r="72" spans="1:8" s="293" customFormat="1" ht="7.5" customHeight="1"/>
    <row r="73" spans="1:8" s="293" customFormat="1" ht="14.25">
      <c r="A73" s="362" t="s">
        <v>480</v>
      </c>
      <c r="B73" s="365">
        <v>2107.547</v>
      </c>
      <c r="C73" s="365">
        <v>1817.8579999999999</v>
      </c>
      <c r="D73" s="365">
        <v>1938.539</v>
      </c>
      <c r="E73" s="365">
        <v>2012.519</v>
      </c>
      <c r="F73" s="365">
        <v>1937.2360000000001</v>
      </c>
      <c r="G73" s="365">
        <v>1900.2070000000001</v>
      </c>
      <c r="H73" s="365">
        <v>1877.23</v>
      </c>
    </row>
    <row r="74" spans="1:8" s="293" customFormat="1" ht="14.25">
      <c r="A74" s="293" t="s">
        <v>440</v>
      </c>
    </row>
    <row r="75" spans="1:8" s="293" customFormat="1" ht="14.25">
      <c r="A75" s="293" t="s">
        <v>481</v>
      </c>
      <c r="B75" s="292">
        <v>1694.2809999999999</v>
      </c>
      <c r="C75" s="292">
        <v>1435.057</v>
      </c>
      <c r="D75" s="292">
        <f>1561.165</f>
        <v>1561.165</v>
      </c>
      <c r="E75" s="292">
        <f>1672.971+5.198</f>
        <v>1678.1690000000001</v>
      </c>
      <c r="F75" s="292">
        <f>1611.446+5.3445</f>
        <v>1616.7904999999998</v>
      </c>
      <c r="G75" s="292">
        <f>1603.837+5.449</f>
        <v>1609.2860000000001</v>
      </c>
      <c r="H75" s="292">
        <f>1573.363+5.79</f>
        <v>1579.153</v>
      </c>
    </row>
    <row r="76" spans="1:8" s="293" customFormat="1" ht="14.25">
      <c r="A76" s="293" t="s">
        <v>482</v>
      </c>
      <c r="B76" s="389">
        <v>37.433</v>
      </c>
      <c r="C76" s="389">
        <v>23.201000000000001</v>
      </c>
      <c r="D76" s="389">
        <v>19.997</v>
      </c>
      <c r="E76" s="389">
        <v>0.98799999999999999</v>
      </c>
      <c r="F76" s="389">
        <v>1.474</v>
      </c>
      <c r="G76" s="389">
        <v>1.48</v>
      </c>
      <c r="H76" s="389">
        <v>1.518</v>
      </c>
    </row>
    <row r="77" spans="1:8" s="293" customFormat="1" ht="14.25">
      <c r="A77" s="401" t="s">
        <v>483</v>
      </c>
      <c r="B77" s="402">
        <v>187.96199999999999</v>
      </c>
      <c r="C77" s="402">
        <v>169.35400000000001</v>
      </c>
      <c r="D77" s="402">
        <v>175.45099999999999</v>
      </c>
      <c r="E77" s="402">
        <v>178.50899999999999</v>
      </c>
      <c r="F77" s="402">
        <v>173.59100000000001</v>
      </c>
      <c r="G77" s="402">
        <v>169.65899999999999</v>
      </c>
      <c r="H77" s="402">
        <v>168.631</v>
      </c>
    </row>
    <row r="78" spans="1:8" s="293" customFormat="1" ht="7.5" customHeight="1"/>
    <row r="79" spans="1:8" s="293" customFormat="1" ht="14.25">
      <c r="A79" s="407" t="s">
        <v>484</v>
      </c>
      <c r="B79" s="408">
        <v>0.11899999999999999</v>
      </c>
      <c r="C79" s="408">
        <v>3.7999999999999999E-2</v>
      </c>
      <c r="D79" s="408">
        <v>2.4E-2</v>
      </c>
      <c r="E79" s="408">
        <v>0</v>
      </c>
      <c r="F79" s="408">
        <v>510.32299999999998</v>
      </c>
      <c r="G79" s="408">
        <v>20.443000000000001</v>
      </c>
      <c r="H79" s="408">
        <v>20.053999999999998</v>
      </c>
    </row>
    <row r="80" spans="1:8" s="293" customFormat="1" ht="7.5" customHeight="1">
      <c r="A80" s="403"/>
      <c r="B80" s="403"/>
      <c r="C80" s="403"/>
      <c r="D80" s="403"/>
      <c r="E80" s="403"/>
      <c r="F80" s="403"/>
      <c r="G80" s="403"/>
      <c r="H80" s="403"/>
    </row>
    <row r="81" spans="1:8" s="293" customFormat="1" ht="14.25">
      <c r="A81" s="362" t="s">
        <v>485</v>
      </c>
      <c r="B81" s="365">
        <v>1207.421</v>
      </c>
      <c r="C81" s="365">
        <v>726.49400000000003</v>
      </c>
      <c r="D81" s="365">
        <v>2175.3229999999999</v>
      </c>
      <c r="E81" s="365">
        <v>5731.5190000000002</v>
      </c>
      <c r="F81" s="365">
        <v>1015.277</v>
      </c>
      <c r="G81" s="365">
        <v>993.87400000000002</v>
      </c>
      <c r="H81" s="365">
        <v>1061.328</v>
      </c>
    </row>
    <row r="82" spans="1:8" s="293" customFormat="1" ht="14.25">
      <c r="A82" s="293" t="s">
        <v>440</v>
      </c>
    </row>
    <row r="83" spans="1:8" s="293" customFormat="1" ht="14.25">
      <c r="A83" s="293" t="s">
        <v>486</v>
      </c>
      <c r="B83" s="391">
        <v>115.628</v>
      </c>
      <c r="C83" s="391">
        <v>134.94300000000001</v>
      </c>
      <c r="D83" s="391">
        <v>119.209</v>
      </c>
      <c r="E83" s="391">
        <v>58.152000000000001</v>
      </c>
      <c r="F83" s="391">
        <v>76.941000000000003</v>
      </c>
      <c r="G83" s="391">
        <v>102.35</v>
      </c>
      <c r="H83" s="391">
        <v>95.5</v>
      </c>
    </row>
    <row r="84" spans="1:8" s="293" customFormat="1" ht="14.25">
      <c r="A84" s="293" t="s">
        <v>487</v>
      </c>
      <c r="B84" s="389">
        <v>102.89</v>
      </c>
      <c r="C84" s="389">
        <v>42.505000000000003</v>
      </c>
      <c r="D84" s="389">
        <v>54.398000000000003</v>
      </c>
      <c r="E84" s="389">
        <v>96.02</v>
      </c>
      <c r="F84" s="389">
        <v>110.71</v>
      </c>
      <c r="G84" s="389">
        <v>106.13500000000001</v>
      </c>
      <c r="H84" s="389">
        <v>109.748</v>
      </c>
    </row>
    <row r="85" spans="1:8" s="293" customFormat="1" ht="14.25">
      <c r="A85" s="293" t="s">
        <v>488</v>
      </c>
      <c r="B85" s="391">
        <v>955.60199999999998</v>
      </c>
      <c r="C85" s="391">
        <v>527.63900000000001</v>
      </c>
      <c r="D85" s="391">
        <v>578.15899999999999</v>
      </c>
      <c r="E85" s="391">
        <v>647.96799999999996</v>
      </c>
      <c r="F85" s="391">
        <v>260.68799999999999</v>
      </c>
      <c r="G85" s="391">
        <v>713.21600000000001</v>
      </c>
      <c r="H85" s="391">
        <v>703.77499999999998</v>
      </c>
    </row>
    <row r="86" spans="1:8" s="293" customFormat="1" ht="14.25">
      <c r="A86" s="401" t="s">
        <v>489</v>
      </c>
      <c r="B86" s="410" t="s">
        <v>116</v>
      </c>
      <c r="C86" s="410" t="s">
        <v>116</v>
      </c>
      <c r="D86" s="410" t="s">
        <v>116</v>
      </c>
      <c r="E86" s="402">
        <v>4895.5649999999996</v>
      </c>
      <c r="F86" s="409">
        <v>528.14200000000005</v>
      </c>
      <c r="G86" s="409">
        <v>2.8959999999999999</v>
      </c>
      <c r="H86" s="409">
        <v>80.201999999999998</v>
      </c>
    </row>
    <row r="87" spans="1:8" s="293" customFormat="1" ht="7.5" customHeight="1"/>
    <row r="88" spans="1:8" s="293" customFormat="1" ht="14.25">
      <c r="A88" s="362" t="s">
        <v>490</v>
      </c>
      <c r="B88" s="365">
        <v>442.24</v>
      </c>
      <c r="C88" s="365">
        <v>459.03899999999999</v>
      </c>
      <c r="D88" s="365">
        <v>501.20400000000001</v>
      </c>
      <c r="E88" s="365">
        <v>623.00400000000002</v>
      </c>
      <c r="F88" s="365">
        <v>613.73299999999995</v>
      </c>
      <c r="G88" s="365">
        <v>649.45399999999995</v>
      </c>
      <c r="H88" s="365">
        <v>750.44799999999998</v>
      </c>
    </row>
    <row r="89" spans="1:8" s="293" customFormat="1" ht="14.25">
      <c r="A89" s="293" t="s">
        <v>440</v>
      </c>
    </row>
    <row r="90" spans="1:8" s="293" customFormat="1" ht="14.25">
      <c r="A90" s="293" t="s">
        <v>491</v>
      </c>
      <c r="B90" s="389">
        <v>40</v>
      </c>
      <c r="C90" s="389">
        <v>21</v>
      </c>
      <c r="D90" s="389">
        <v>28</v>
      </c>
      <c r="E90" s="389">
        <v>25</v>
      </c>
      <c r="F90" s="389">
        <v>26</v>
      </c>
      <c r="G90" s="389">
        <v>22</v>
      </c>
      <c r="H90" s="389">
        <v>20.001000000000001</v>
      </c>
    </row>
    <row r="91" spans="1:8" s="293" customFormat="1" ht="14.25">
      <c r="A91" s="293" t="s">
        <v>492</v>
      </c>
      <c r="B91" s="389">
        <v>290.678</v>
      </c>
      <c r="C91" s="389">
        <v>298.05200000000002</v>
      </c>
      <c r="D91" s="389">
        <v>310.22300000000001</v>
      </c>
      <c r="E91" s="389">
        <v>316.726</v>
      </c>
      <c r="F91" s="389">
        <v>323.17599999999999</v>
      </c>
      <c r="G91" s="389">
        <v>341.56200000000001</v>
      </c>
      <c r="H91" s="389">
        <v>349.83300000000003</v>
      </c>
    </row>
    <row r="92" spans="1:8" s="293" customFormat="1" ht="14.25">
      <c r="A92" s="293" t="s">
        <v>493</v>
      </c>
      <c r="B92" s="389">
        <v>56.798999999999999</v>
      </c>
      <c r="C92" s="389">
        <v>82.159000000000006</v>
      </c>
      <c r="D92" s="389">
        <v>84.185000000000002</v>
      </c>
      <c r="E92" s="389">
        <v>111.182</v>
      </c>
      <c r="F92" s="389">
        <v>151.989</v>
      </c>
      <c r="G92" s="389">
        <v>146.721</v>
      </c>
      <c r="H92" s="389">
        <v>146.52099999999999</v>
      </c>
    </row>
    <row r="93" spans="1:8" s="293" customFormat="1" ht="28.5">
      <c r="A93" s="405" t="s">
        <v>494</v>
      </c>
      <c r="B93" s="406">
        <v>10.185</v>
      </c>
      <c r="C93" s="406">
        <v>15.234</v>
      </c>
      <c r="D93" s="406">
        <v>12.000999999999999</v>
      </c>
      <c r="E93" s="409">
        <v>112.137</v>
      </c>
      <c r="F93" s="409">
        <v>66.875</v>
      </c>
      <c r="G93" s="409">
        <v>89</v>
      </c>
      <c r="H93" s="409">
        <v>182.62899999999999</v>
      </c>
    </row>
    <row r="94" spans="1:8" s="293" customFormat="1" ht="7.5" customHeight="1"/>
    <row r="95" spans="1:8" s="293" customFormat="1" ht="14.25">
      <c r="A95" s="362" t="s">
        <v>495</v>
      </c>
      <c r="B95" s="365">
        <v>311.08699999999999</v>
      </c>
      <c r="C95" s="365">
        <v>300.12700000000001</v>
      </c>
      <c r="D95" s="365">
        <v>286.91800000000001</v>
      </c>
      <c r="E95" s="365">
        <v>327.43</v>
      </c>
      <c r="F95" s="365">
        <v>378.08</v>
      </c>
      <c r="G95" s="365">
        <v>345.09</v>
      </c>
      <c r="H95" s="365">
        <v>440.67599999999999</v>
      </c>
    </row>
    <row r="96" spans="1:8" s="293" customFormat="1" ht="14.25">
      <c r="A96" s="293" t="s">
        <v>440</v>
      </c>
    </row>
    <row r="97" spans="1:8" s="293" customFormat="1" ht="14.25">
      <c r="A97" s="293" t="s">
        <v>496</v>
      </c>
      <c r="B97" s="389">
        <v>162.56700000000001</v>
      </c>
      <c r="C97" s="389">
        <v>174.76300000000001</v>
      </c>
      <c r="D97" s="389">
        <v>175.84899999999999</v>
      </c>
      <c r="E97" s="389">
        <v>244.428</v>
      </c>
      <c r="F97" s="389">
        <v>252.005</v>
      </c>
      <c r="G97" s="389">
        <v>269.464</v>
      </c>
      <c r="H97" s="389">
        <v>367.40699999999998</v>
      </c>
    </row>
    <row r="98" spans="1:8" s="293" customFormat="1" ht="14.25">
      <c r="A98" s="401" t="s">
        <v>497</v>
      </c>
      <c r="B98" s="406">
        <v>68.150999999999996</v>
      </c>
      <c r="C98" s="406">
        <v>79.013000000000005</v>
      </c>
      <c r="D98" s="406">
        <v>65.043000000000006</v>
      </c>
      <c r="E98" s="409">
        <v>64.355000000000004</v>
      </c>
      <c r="F98" s="409">
        <v>58.829000000000001</v>
      </c>
      <c r="G98" s="409">
        <v>59.423999999999999</v>
      </c>
      <c r="H98" s="409">
        <v>58.2</v>
      </c>
    </row>
    <row r="99" spans="1:8" s="293" customFormat="1" ht="7.5" customHeight="1"/>
    <row r="100" spans="1:8" s="293" customFormat="1" ht="14.25">
      <c r="A100" s="362" t="s">
        <v>498</v>
      </c>
      <c r="B100" s="365">
        <v>1699.1030000000001</v>
      </c>
      <c r="C100" s="365">
        <v>2156.9670000000001</v>
      </c>
      <c r="D100" s="365">
        <v>2147.3710000000001</v>
      </c>
      <c r="E100" s="365">
        <v>1987.355</v>
      </c>
      <c r="F100" s="365">
        <v>2009.0519999999999</v>
      </c>
      <c r="G100" s="365">
        <v>2035.915</v>
      </c>
      <c r="H100" s="365">
        <v>2081.2139999999999</v>
      </c>
    </row>
    <row r="101" spans="1:8" s="293" customFormat="1" ht="14.25">
      <c r="A101" s="293" t="s">
        <v>440</v>
      </c>
    </row>
    <row r="102" spans="1:8" s="293" customFormat="1" ht="14.25">
      <c r="A102" s="401" t="s">
        <v>499</v>
      </c>
      <c r="B102" s="402">
        <v>1629.1489999999999</v>
      </c>
      <c r="C102" s="402">
        <v>2085.2190000000001</v>
      </c>
      <c r="D102" s="402">
        <v>2063.2719999999999</v>
      </c>
      <c r="E102" s="402">
        <v>1902.2180000000001</v>
      </c>
      <c r="F102" s="402">
        <v>1917.2470000000001</v>
      </c>
      <c r="G102" s="402">
        <v>1939.0319999999999</v>
      </c>
      <c r="H102" s="402">
        <v>1979.6769999999999</v>
      </c>
    </row>
    <row r="103" spans="1:8" s="293" customFormat="1" ht="8.25" customHeight="1"/>
    <row r="104" spans="1:8" s="293" customFormat="1" ht="14.25">
      <c r="A104" s="362" t="s">
        <v>500</v>
      </c>
      <c r="B104" s="365">
        <v>2687.7440000000001</v>
      </c>
      <c r="C104" s="365">
        <v>2750.3890000000001</v>
      </c>
      <c r="D104" s="365">
        <v>2888.127</v>
      </c>
      <c r="E104" s="365">
        <v>2980.9520000000002</v>
      </c>
      <c r="F104" s="365">
        <v>2985.0419999999999</v>
      </c>
      <c r="G104" s="365">
        <v>3023.627</v>
      </c>
      <c r="H104" s="365">
        <v>3169.7429999999999</v>
      </c>
    </row>
    <row r="105" spans="1:8" s="293" customFormat="1" ht="14.25">
      <c r="A105" s="293" t="s">
        <v>440</v>
      </c>
    </row>
    <row r="106" spans="1:8" s="293" customFormat="1" ht="14.25">
      <c r="A106" s="293" t="s">
        <v>501</v>
      </c>
      <c r="B106" s="389">
        <v>946.19299999999998</v>
      </c>
      <c r="C106" s="292">
        <v>1029.3330000000001</v>
      </c>
      <c r="D106" s="292">
        <v>1057.153</v>
      </c>
      <c r="E106" s="292">
        <v>1102.4110000000001</v>
      </c>
      <c r="F106" s="292">
        <v>1111.6610000000001</v>
      </c>
      <c r="G106" s="292">
        <v>1090.069</v>
      </c>
      <c r="H106" s="292">
        <v>1118.9870000000001</v>
      </c>
    </row>
    <row r="107" spans="1:8" s="293" customFormat="1" ht="14.25">
      <c r="A107" s="401" t="s">
        <v>502</v>
      </c>
      <c r="B107" s="402">
        <v>1625.3050000000001</v>
      </c>
      <c r="C107" s="402">
        <v>1594.59</v>
      </c>
      <c r="D107" s="402">
        <v>1696.931</v>
      </c>
      <c r="E107" s="402">
        <v>1744.0630000000001</v>
      </c>
      <c r="F107" s="402">
        <v>1737.5409999999999</v>
      </c>
      <c r="G107" s="402">
        <v>1796.798</v>
      </c>
      <c r="H107" s="402">
        <v>1904.816</v>
      </c>
    </row>
    <row r="108" spans="1:8" s="293" customFormat="1" ht="7.5" customHeight="1" collapsed="1"/>
    <row r="109" spans="1:8" s="293" customFormat="1" ht="14.25">
      <c r="A109" s="362" t="s">
        <v>503</v>
      </c>
      <c r="B109" s="365">
        <v>21365.813999999998</v>
      </c>
      <c r="C109" s="365">
        <v>22902.278999999999</v>
      </c>
      <c r="D109" s="365">
        <v>28184.399000000001</v>
      </c>
      <c r="E109" s="365">
        <v>14685.159</v>
      </c>
      <c r="F109" s="365">
        <v>14926.566000000001</v>
      </c>
      <c r="G109" s="365">
        <v>17501.527999999998</v>
      </c>
      <c r="H109" s="365">
        <v>17884.36</v>
      </c>
    </row>
    <row r="110" spans="1:8" s="293" customFormat="1" ht="14.25">
      <c r="A110" s="293" t="s">
        <v>440</v>
      </c>
    </row>
    <row r="111" spans="1:8" s="293" customFormat="1" ht="30">
      <c r="A111" s="387" t="s">
        <v>518</v>
      </c>
      <c r="B111" s="292">
        <v>11608.808000000001</v>
      </c>
      <c r="C111" s="292">
        <v>11977.083000000001</v>
      </c>
      <c r="D111" s="292">
        <v>11051.468999999999</v>
      </c>
      <c r="E111" s="292">
        <v>6727.6660000000002</v>
      </c>
      <c r="F111" s="292">
        <v>5742.7650000000003</v>
      </c>
      <c r="G111" s="292">
        <v>7770.8829999999998</v>
      </c>
      <c r="H111" s="292">
        <v>8034.232</v>
      </c>
    </row>
    <row r="112" spans="1:8" s="293" customFormat="1" ht="14.25">
      <c r="A112" s="293" t="s">
        <v>243</v>
      </c>
      <c r="B112" s="292">
        <v>4073.4740000000002</v>
      </c>
      <c r="C112" s="292">
        <v>4133.4139999999998</v>
      </c>
      <c r="D112" s="292">
        <v>4290.1959999999999</v>
      </c>
      <c r="E112" s="292">
        <v>4432.1779999999999</v>
      </c>
      <c r="F112" s="292">
        <v>4542.1409999999996</v>
      </c>
      <c r="G112" s="292">
        <v>4708.3149999999996</v>
      </c>
      <c r="H112" s="292">
        <v>5144.62</v>
      </c>
    </row>
    <row r="113" spans="1:9" s="293" customFormat="1" ht="103.5" customHeight="1">
      <c r="A113" s="387" t="s">
        <v>520</v>
      </c>
      <c r="B113" s="292">
        <v>1401.6410000000001</v>
      </c>
      <c r="C113" s="292">
        <v>1647.4010000000001</v>
      </c>
      <c r="D113" s="292">
        <v>1572.6420000000001</v>
      </c>
      <c r="E113" s="292">
        <v>108.31</v>
      </c>
      <c r="F113" s="292">
        <v>114.633</v>
      </c>
      <c r="G113" s="292">
        <v>136.43100000000001</v>
      </c>
      <c r="H113" s="292">
        <v>141.483</v>
      </c>
    </row>
    <row r="114" spans="1:9" s="293" customFormat="1" ht="14.25">
      <c r="A114" s="293" t="s">
        <v>504</v>
      </c>
      <c r="B114" s="389">
        <v>267.18700000000001</v>
      </c>
      <c r="C114" s="389">
        <v>315.54199999999997</v>
      </c>
      <c r="D114" s="389">
        <v>336.27199999999999</v>
      </c>
      <c r="E114" s="389">
        <v>305.84699999999998</v>
      </c>
      <c r="F114" s="389">
        <v>352.7</v>
      </c>
      <c r="G114" s="389">
        <v>321.31400000000002</v>
      </c>
      <c r="H114" s="389">
        <v>350.99799999999999</v>
      </c>
    </row>
    <row r="115" spans="1:9" s="293" customFormat="1" ht="28.5" customHeight="1">
      <c r="A115" s="387" t="s">
        <v>505</v>
      </c>
      <c r="B115" s="389">
        <v>5.4370000000000003</v>
      </c>
      <c r="C115" s="389">
        <v>7.9569999999999999</v>
      </c>
      <c r="D115" s="389">
        <v>29.847000000000001</v>
      </c>
      <c r="E115" s="389">
        <v>16.010999999999999</v>
      </c>
      <c r="F115" s="389">
        <v>20.891999999999999</v>
      </c>
      <c r="G115" s="389">
        <v>3.0659999999999998</v>
      </c>
      <c r="H115" s="389">
        <v>5.4359999999999999</v>
      </c>
    </row>
    <row r="116" spans="1:9" s="293" customFormat="1" ht="14.25">
      <c r="A116" s="293" t="s">
        <v>506</v>
      </c>
      <c r="B116" s="292">
        <v>300.24900000000002</v>
      </c>
      <c r="C116" s="292">
        <v>298.46899999999999</v>
      </c>
      <c r="D116" s="292">
        <v>274.464</v>
      </c>
      <c r="E116" s="292">
        <v>282.26600000000002</v>
      </c>
      <c r="F116" s="292">
        <v>582.79499999999996</v>
      </c>
      <c r="G116" s="292">
        <v>527.38</v>
      </c>
      <c r="H116" s="292">
        <v>314.10599999999999</v>
      </c>
    </row>
    <row r="117" spans="1:9" s="293" customFormat="1" ht="14.25">
      <c r="A117" s="401" t="s">
        <v>507</v>
      </c>
      <c r="B117" s="402">
        <v>1092.6030000000001</v>
      </c>
      <c r="C117" s="402">
        <v>1899.778</v>
      </c>
      <c r="D117" s="402">
        <v>7917.3779999999997</v>
      </c>
      <c r="E117" s="406">
        <v>16.155999999999999</v>
      </c>
      <c r="F117" s="406">
        <v>31.209</v>
      </c>
      <c r="G117" s="406">
        <v>17.100999999999999</v>
      </c>
      <c r="H117" s="406">
        <v>21.491</v>
      </c>
    </row>
    <row r="118" spans="1:9" s="293" customFormat="1" ht="7.5" customHeight="1"/>
    <row r="119" spans="1:9" s="400" customFormat="1" ht="22.5" customHeight="1">
      <c r="A119" s="411" t="s">
        <v>523</v>
      </c>
      <c r="B119" s="412">
        <v>70561.244000000006</v>
      </c>
      <c r="C119" s="412">
        <v>72331.915999999997</v>
      </c>
      <c r="D119" s="412">
        <v>80298.267000000007</v>
      </c>
      <c r="E119" s="412">
        <v>69456.578999999998</v>
      </c>
      <c r="F119" s="412">
        <v>67286.862999999998</v>
      </c>
      <c r="G119" s="412">
        <v>70162.049999999988</v>
      </c>
      <c r="H119" s="412">
        <v>73584.811000000002</v>
      </c>
      <c r="I119" s="399"/>
    </row>
    <row r="120" spans="1:9" s="293" customFormat="1" ht="14.25"/>
    <row r="121" spans="1:9" s="293" customFormat="1" ht="14.25">
      <c r="A121" s="386" t="s">
        <v>521</v>
      </c>
    </row>
    <row r="122" spans="1:9" s="293" customFormat="1" ht="14.25">
      <c r="A122" s="362" t="s">
        <v>503</v>
      </c>
      <c r="B122" s="365">
        <v>39089.796000000002</v>
      </c>
      <c r="C122" s="365">
        <v>57130.428999999996</v>
      </c>
      <c r="D122" s="365">
        <v>42190.436999999998</v>
      </c>
      <c r="E122" s="365">
        <v>45265.752999999997</v>
      </c>
      <c r="F122" s="365">
        <v>47031.430999999997</v>
      </c>
      <c r="G122" s="365">
        <v>71605.81</v>
      </c>
      <c r="H122" s="365">
        <v>82219.737999999998</v>
      </c>
    </row>
    <row r="123" spans="1:9" s="293" customFormat="1" ht="14.25">
      <c r="A123" s="293" t="s">
        <v>440</v>
      </c>
    </row>
    <row r="124" spans="1:9" s="293" customFormat="1" ht="28.5">
      <c r="A124" s="405" t="s">
        <v>509</v>
      </c>
      <c r="B124" s="402">
        <f t="shared" ref="B124:C124" si="0">B126</f>
        <v>39089.796000000002</v>
      </c>
      <c r="C124" s="402">
        <f t="shared" si="0"/>
        <v>57130.428999999996</v>
      </c>
      <c r="D124" s="402">
        <f>D126</f>
        <v>42190.436999999998</v>
      </c>
      <c r="E124" s="402">
        <f>E126</f>
        <v>45265.752999999997</v>
      </c>
      <c r="F124" s="402">
        <f>F126</f>
        <v>47031.430999999997</v>
      </c>
      <c r="G124" s="402">
        <f>G126</f>
        <v>71605.81</v>
      </c>
      <c r="H124" s="402">
        <f>H126</f>
        <v>82219.737999999998</v>
      </c>
    </row>
    <row r="125" spans="1:9" s="293" customFormat="1" ht="15.75" hidden="1">
      <c r="A125" s="396" t="s">
        <v>519</v>
      </c>
      <c r="B125" s="392" t="s">
        <v>116</v>
      </c>
      <c r="C125" s="392" t="s">
        <v>116</v>
      </c>
      <c r="D125" s="392" t="s">
        <v>116</v>
      </c>
      <c r="E125" s="392" t="s">
        <v>116</v>
      </c>
      <c r="F125" s="392" t="s">
        <v>116</v>
      </c>
      <c r="G125" s="392" t="s">
        <v>116</v>
      </c>
      <c r="H125" s="392" t="s">
        <v>116</v>
      </c>
    </row>
    <row r="126" spans="1:9" s="400" customFormat="1" ht="22.5" customHeight="1">
      <c r="A126" s="413" t="s">
        <v>522</v>
      </c>
      <c r="B126" s="414">
        <f t="shared" ref="B126:D126" si="1">B122</f>
        <v>39089.796000000002</v>
      </c>
      <c r="C126" s="414">
        <f t="shared" si="1"/>
        <v>57130.428999999996</v>
      </c>
      <c r="D126" s="414">
        <f t="shared" si="1"/>
        <v>42190.436999999998</v>
      </c>
      <c r="E126" s="414">
        <f>E122</f>
        <v>45265.752999999997</v>
      </c>
      <c r="F126" s="414">
        <f>F122</f>
        <v>47031.430999999997</v>
      </c>
      <c r="G126" s="414">
        <f>G122</f>
        <v>71605.81</v>
      </c>
      <c r="H126" s="414">
        <f>H122</f>
        <v>82219.737999999998</v>
      </c>
      <c r="I126" s="399"/>
    </row>
    <row r="127" spans="1:9" s="400" customFormat="1" ht="22.5" customHeight="1">
      <c r="A127" s="397" t="s">
        <v>358</v>
      </c>
      <c r="B127" s="398">
        <f t="shared" ref="B127:H127" si="2">B119+B126</f>
        <v>109651.04000000001</v>
      </c>
      <c r="C127" s="398">
        <f t="shared" si="2"/>
        <v>129462.345</v>
      </c>
      <c r="D127" s="398">
        <f t="shared" si="2"/>
        <v>122488.704</v>
      </c>
      <c r="E127" s="398">
        <f t="shared" si="2"/>
        <v>114722.33199999999</v>
      </c>
      <c r="F127" s="398">
        <f t="shared" si="2"/>
        <v>114318.29399999999</v>
      </c>
      <c r="G127" s="398">
        <f t="shared" si="2"/>
        <v>141767.85999999999</v>
      </c>
      <c r="H127" s="398">
        <f t="shared" si="2"/>
        <v>155804.549</v>
      </c>
      <c r="I127" s="399"/>
    </row>
    <row r="128" spans="1:9" s="234" customFormat="1" ht="15"/>
    <row r="129" spans="1:1" s="234" customFormat="1" ht="15">
      <c r="A129" s="200" t="s">
        <v>260</v>
      </c>
    </row>
    <row r="130" spans="1:1" s="234" customFormat="1" ht="15">
      <c r="A130" s="424" t="s">
        <v>554</v>
      </c>
    </row>
    <row r="131" spans="1:1" s="234" customFormat="1" ht="15">
      <c r="A131" s="424" t="s">
        <v>553</v>
      </c>
    </row>
    <row r="132" spans="1:1" s="234" customFormat="1" ht="15">
      <c r="A132" s="424" t="s">
        <v>555</v>
      </c>
    </row>
    <row r="133" spans="1:1" s="234" customFormat="1" ht="15">
      <c r="A133" s="424" t="s">
        <v>556</v>
      </c>
    </row>
    <row r="134" spans="1:1" s="234" customFormat="1" ht="15" hidden="1">
      <c r="A134" s="424" t="s">
        <v>551</v>
      </c>
    </row>
    <row r="135" spans="1:1" s="234" customFormat="1" ht="15">
      <c r="A135" s="424" t="s">
        <v>552</v>
      </c>
    </row>
    <row r="136" spans="1:1" s="234" customFormat="1" ht="15"/>
    <row r="137" spans="1:1" s="234" customFormat="1" ht="15"/>
    <row r="138" spans="1:1" s="234" customFormat="1" ht="15"/>
    <row r="139" spans="1:1" s="234" customFormat="1" ht="15"/>
    <row r="140" spans="1:1" s="234" customFormat="1" ht="15">
      <c r="A140" s="233"/>
    </row>
    <row r="141" spans="1:1" ht="15">
      <c r="A141" s="234"/>
    </row>
    <row r="143" spans="1:1">
      <c r="A143" s="376"/>
    </row>
    <row r="145" spans="1:1">
      <c r="A145" s="376"/>
    </row>
    <row r="147" spans="1:1">
      <c r="A147" s="376" t="s">
        <v>508</v>
      </c>
    </row>
  </sheetData>
  <printOptions horizontalCentered="1"/>
  <pageMargins left="0.19685039370078741" right="0.19685039370078741" top="0.24" bottom="0.17" header="0.15748031496062992" footer="0.11811023622047245"/>
  <pageSetup paperSize="9" scale="95" orientation="landscape" cellComments="asDisplayed" horizontalDpi="300" verticalDpi="300" r:id="rId1"/>
  <headerFooter alignWithMargins="0"/>
  <rowBreaks count="2" manualBreakCount="2">
    <brk id="38" max="16383" man="1"/>
    <brk id="72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4"/>
  <sheetViews>
    <sheetView workbookViewId="0"/>
  </sheetViews>
  <sheetFormatPr baseColWidth="10" defaultRowHeight="12.75"/>
  <cols>
    <col min="1" max="1" width="36.5703125" style="223" customWidth="1"/>
    <col min="2" max="6" width="10.5703125" style="223" customWidth="1"/>
    <col min="7" max="250" width="11.42578125" style="223"/>
    <col min="251" max="251" width="38.7109375" style="223" customWidth="1"/>
    <col min="252" max="255" width="0" style="223" hidden="1" customWidth="1"/>
    <col min="256" max="256" width="11.42578125" style="223"/>
    <col min="257" max="258" width="0" style="223" hidden="1" customWidth="1"/>
    <col min="259" max="506" width="11.42578125" style="223"/>
    <col min="507" max="507" width="38.7109375" style="223" customWidth="1"/>
    <col min="508" max="511" width="0" style="223" hidden="1" customWidth="1"/>
    <col min="512" max="512" width="11.42578125" style="223"/>
    <col min="513" max="514" width="0" style="223" hidden="1" customWidth="1"/>
    <col min="515" max="762" width="11.42578125" style="223"/>
    <col min="763" max="763" width="38.7109375" style="223" customWidth="1"/>
    <col min="764" max="767" width="0" style="223" hidden="1" customWidth="1"/>
    <col min="768" max="768" width="11.42578125" style="223"/>
    <col min="769" max="770" width="0" style="223" hidden="1" customWidth="1"/>
    <col min="771" max="1018" width="11.42578125" style="223"/>
    <col min="1019" max="1019" width="38.7109375" style="223" customWidth="1"/>
    <col min="1020" max="1023" width="0" style="223" hidden="1" customWidth="1"/>
    <col min="1024" max="1024" width="11.42578125" style="223"/>
    <col min="1025" max="1026" width="0" style="223" hidden="1" customWidth="1"/>
    <col min="1027" max="1274" width="11.42578125" style="223"/>
    <col min="1275" max="1275" width="38.7109375" style="223" customWidth="1"/>
    <col min="1276" max="1279" width="0" style="223" hidden="1" customWidth="1"/>
    <col min="1280" max="1280" width="11.42578125" style="223"/>
    <col min="1281" max="1282" width="0" style="223" hidden="1" customWidth="1"/>
    <col min="1283" max="1530" width="11.42578125" style="223"/>
    <col min="1531" max="1531" width="38.7109375" style="223" customWidth="1"/>
    <col min="1532" max="1535" width="0" style="223" hidden="1" customWidth="1"/>
    <col min="1536" max="1536" width="11.42578125" style="223"/>
    <col min="1537" max="1538" width="0" style="223" hidden="1" customWidth="1"/>
    <col min="1539" max="1786" width="11.42578125" style="223"/>
    <col min="1787" max="1787" width="38.7109375" style="223" customWidth="1"/>
    <col min="1788" max="1791" width="0" style="223" hidden="1" customWidth="1"/>
    <col min="1792" max="1792" width="11.42578125" style="223"/>
    <col min="1793" max="1794" width="0" style="223" hidden="1" customWidth="1"/>
    <col min="1795" max="2042" width="11.42578125" style="223"/>
    <col min="2043" max="2043" width="38.7109375" style="223" customWidth="1"/>
    <col min="2044" max="2047" width="0" style="223" hidden="1" customWidth="1"/>
    <col min="2048" max="2048" width="11.42578125" style="223"/>
    <col min="2049" max="2050" width="0" style="223" hidden="1" customWidth="1"/>
    <col min="2051" max="2298" width="11.42578125" style="223"/>
    <col min="2299" max="2299" width="38.7109375" style="223" customWidth="1"/>
    <col min="2300" max="2303" width="0" style="223" hidden="1" customWidth="1"/>
    <col min="2304" max="2304" width="11.42578125" style="223"/>
    <col min="2305" max="2306" width="0" style="223" hidden="1" customWidth="1"/>
    <col min="2307" max="2554" width="11.42578125" style="223"/>
    <col min="2555" max="2555" width="38.7109375" style="223" customWidth="1"/>
    <col min="2556" max="2559" width="0" style="223" hidden="1" customWidth="1"/>
    <col min="2560" max="2560" width="11.42578125" style="223"/>
    <col min="2561" max="2562" width="0" style="223" hidden="1" customWidth="1"/>
    <col min="2563" max="2810" width="11.42578125" style="223"/>
    <col min="2811" max="2811" width="38.7109375" style="223" customWidth="1"/>
    <col min="2812" max="2815" width="0" style="223" hidden="1" customWidth="1"/>
    <col min="2816" max="2816" width="11.42578125" style="223"/>
    <col min="2817" max="2818" width="0" style="223" hidden="1" customWidth="1"/>
    <col min="2819" max="3066" width="11.42578125" style="223"/>
    <col min="3067" max="3067" width="38.7109375" style="223" customWidth="1"/>
    <col min="3068" max="3071" width="0" style="223" hidden="1" customWidth="1"/>
    <col min="3072" max="3072" width="11.42578125" style="223"/>
    <col min="3073" max="3074" width="0" style="223" hidden="1" customWidth="1"/>
    <col min="3075" max="3322" width="11.42578125" style="223"/>
    <col min="3323" max="3323" width="38.7109375" style="223" customWidth="1"/>
    <col min="3324" max="3327" width="0" style="223" hidden="1" customWidth="1"/>
    <col min="3328" max="3328" width="11.42578125" style="223"/>
    <col min="3329" max="3330" width="0" style="223" hidden="1" customWidth="1"/>
    <col min="3331" max="3578" width="11.42578125" style="223"/>
    <col min="3579" max="3579" width="38.7109375" style="223" customWidth="1"/>
    <col min="3580" max="3583" width="0" style="223" hidden="1" customWidth="1"/>
    <col min="3584" max="3584" width="11.42578125" style="223"/>
    <col min="3585" max="3586" width="0" style="223" hidden="1" customWidth="1"/>
    <col min="3587" max="3834" width="11.42578125" style="223"/>
    <col min="3835" max="3835" width="38.7109375" style="223" customWidth="1"/>
    <col min="3836" max="3839" width="0" style="223" hidden="1" customWidth="1"/>
    <col min="3840" max="3840" width="11.42578125" style="223"/>
    <col min="3841" max="3842" width="0" style="223" hidden="1" customWidth="1"/>
    <col min="3843" max="4090" width="11.42578125" style="223"/>
    <col min="4091" max="4091" width="38.7109375" style="223" customWidth="1"/>
    <col min="4092" max="4095" width="0" style="223" hidden="1" customWidth="1"/>
    <col min="4096" max="4096" width="11.42578125" style="223"/>
    <col min="4097" max="4098" width="0" style="223" hidden="1" customWidth="1"/>
    <col min="4099" max="4346" width="11.42578125" style="223"/>
    <col min="4347" max="4347" width="38.7109375" style="223" customWidth="1"/>
    <col min="4348" max="4351" width="0" style="223" hidden="1" customWidth="1"/>
    <col min="4352" max="4352" width="11.42578125" style="223"/>
    <col min="4353" max="4354" width="0" style="223" hidden="1" customWidth="1"/>
    <col min="4355" max="4602" width="11.42578125" style="223"/>
    <col min="4603" max="4603" width="38.7109375" style="223" customWidth="1"/>
    <col min="4604" max="4607" width="0" style="223" hidden="1" customWidth="1"/>
    <col min="4608" max="4608" width="11.42578125" style="223"/>
    <col min="4609" max="4610" width="0" style="223" hidden="1" customWidth="1"/>
    <col min="4611" max="4858" width="11.42578125" style="223"/>
    <col min="4859" max="4859" width="38.7109375" style="223" customWidth="1"/>
    <col min="4860" max="4863" width="0" style="223" hidden="1" customWidth="1"/>
    <col min="4864" max="4864" width="11.42578125" style="223"/>
    <col min="4865" max="4866" width="0" style="223" hidden="1" customWidth="1"/>
    <col min="4867" max="5114" width="11.42578125" style="223"/>
    <col min="5115" max="5115" width="38.7109375" style="223" customWidth="1"/>
    <col min="5116" max="5119" width="0" style="223" hidden="1" customWidth="1"/>
    <col min="5120" max="5120" width="11.42578125" style="223"/>
    <col min="5121" max="5122" width="0" style="223" hidden="1" customWidth="1"/>
    <col min="5123" max="5370" width="11.42578125" style="223"/>
    <col min="5371" max="5371" width="38.7109375" style="223" customWidth="1"/>
    <col min="5372" max="5375" width="0" style="223" hidden="1" customWidth="1"/>
    <col min="5376" max="5376" width="11.42578125" style="223"/>
    <col min="5377" max="5378" width="0" style="223" hidden="1" customWidth="1"/>
    <col min="5379" max="5626" width="11.42578125" style="223"/>
    <col min="5627" max="5627" width="38.7109375" style="223" customWidth="1"/>
    <col min="5628" max="5631" width="0" style="223" hidden="1" customWidth="1"/>
    <col min="5632" max="5632" width="11.42578125" style="223"/>
    <col min="5633" max="5634" width="0" style="223" hidden="1" customWidth="1"/>
    <col min="5635" max="5882" width="11.42578125" style="223"/>
    <col min="5883" max="5883" width="38.7109375" style="223" customWidth="1"/>
    <col min="5884" max="5887" width="0" style="223" hidden="1" customWidth="1"/>
    <col min="5888" max="5888" width="11.42578125" style="223"/>
    <col min="5889" max="5890" width="0" style="223" hidden="1" customWidth="1"/>
    <col min="5891" max="6138" width="11.42578125" style="223"/>
    <col min="6139" max="6139" width="38.7109375" style="223" customWidth="1"/>
    <col min="6140" max="6143" width="0" style="223" hidden="1" customWidth="1"/>
    <col min="6144" max="6144" width="11.42578125" style="223"/>
    <col min="6145" max="6146" width="0" style="223" hidden="1" customWidth="1"/>
    <col min="6147" max="6394" width="11.42578125" style="223"/>
    <col min="6395" max="6395" width="38.7109375" style="223" customWidth="1"/>
    <col min="6396" max="6399" width="0" style="223" hidden="1" customWidth="1"/>
    <col min="6400" max="6400" width="11.42578125" style="223"/>
    <col min="6401" max="6402" width="0" style="223" hidden="1" customWidth="1"/>
    <col min="6403" max="6650" width="11.42578125" style="223"/>
    <col min="6651" max="6651" width="38.7109375" style="223" customWidth="1"/>
    <col min="6652" max="6655" width="0" style="223" hidden="1" customWidth="1"/>
    <col min="6656" max="6656" width="11.42578125" style="223"/>
    <col min="6657" max="6658" width="0" style="223" hidden="1" customWidth="1"/>
    <col min="6659" max="6906" width="11.42578125" style="223"/>
    <col min="6907" max="6907" width="38.7109375" style="223" customWidth="1"/>
    <col min="6908" max="6911" width="0" style="223" hidden="1" customWidth="1"/>
    <col min="6912" max="6912" width="11.42578125" style="223"/>
    <col min="6913" max="6914" width="0" style="223" hidden="1" customWidth="1"/>
    <col min="6915" max="7162" width="11.42578125" style="223"/>
    <col min="7163" max="7163" width="38.7109375" style="223" customWidth="1"/>
    <col min="7164" max="7167" width="0" style="223" hidden="1" customWidth="1"/>
    <col min="7168" max="7168" width="11.42578125" style="223"/>
    <col min="7169" max="7170" width="0" style="223" hidden="1" customWidth="1"/>
    <col min="7171" max="7418" width="11.42578125" style="223"/>
    <col min="7419" max="7419" width="38.7109375" style="223" customWidth="1"/>
    <col min="7420" max="7423" width="0" style="223" hidden="1" customWidth="1"/>
    <col min="7424" max="7424" width="11.42578125" style="223"/>
    <col min="7425" max="7426" width="0" style="223" hidden="1" customWidth="1"/>
    <col min="7427" max="7674" width="11.42578125" style="223"/>
    <col min="7675" max="7675" width="38.7109375" style="223" customWidth="1"/>
    <col min="7676" max="7679" width="0" style="223" hidden="1" customWidth="1"/>
    <col min="7680" max="7680" width="11.42578125" style="223"/>
    <col min="7681" max="7682" width="0" style="223" hidden="1" customWidth="1"/>
    <col min="7683" max="7930" width="11.42578125" style="223"/>
    <col min="7931" max="7931" width="38.7109375" style="223" customWidth="1"/>
    <col min="7932" max="7935" width="0" style="223" hidden="1" customWidth="1"/>
    <col min="7936" max="7936" width="11.42578125" style="223"/>
    <col min="7937" max="7938" width="0" style="223" hidden="1" customWidth="1"/>
    <col min="7939" max="8186" width="11.42578125" style="223"/>
    <col min="8187" max="8187" width="38.7109375" style="223" customWidth="1"/>
    <col min="8188" max="8191" width="0" style="223" hidden="1" customWidth="1"/>
    <col min="8192" max="8192" width="11.42578125" style="223"/>
    <col min="8193" max="8194" width="0" style="223" hidden="1" customWidth="1"/>
    <col min="8195" max="8442" width="11.42578125" style="223"/>
    <col min="8443" max="8443" width="38.7109375" style="223" customWidth="1"/>
    <col min="8444" max="8447" width="0" style="223" hidden="1" customWidth="1"/>
    <col min="8448" max="8448" width="11.42578125" style="223"/>
    <col min="8449" max="8450" width="0" style="223" hidden="1" customWidth="1"/>
    <col min="8451" max="8698" width="11.42578125" style="223"/>
    <col min="8699" max="8699" width="38.7109375" style="223" customWidth="1"/>
    <col min="8700" max="8703" width="0" style="223" hidden="1" customWidth="1"/>
    <col min="8704" max="8704" width="11.42578125" style="223"/>
    <col min="8705" max="8706" width="0" style="223" hidden="1" customWidth="1"/>
    <col min="8707" max="8954" width="11.42578125" style="223"/>
    <col min="8955" max="8955" width="38.7109375" style="223" customWidth="1"/>
    <col min="8956" max="8959" width="0" style="223" hidden="1" customWidth="1"/>
    <col min="8960" max="8960" width="11.42578125" style="223"/>
    <col min="8961" max="8962" width="0" style="223" hidden="1" customWidth="1"/>
    <col min="8963" max="9210" width="11.42578125" style="223"/>
    <col min="9211" max="9211" width="38.7109375" style="223" customWidth="1"/>
    <col min="9212" max="9215" width="0" style="223" hidden="1" customWidth="1"/>
    <col min="9216" max="9216" width="11.42578125" style="223"/>
    <col min="9217" max="9218" width="0" style="223" hidden="1" customWidth="1"/>
    <col min="9219" max="9466" width="11.42578125" style="223"/>
    <col min="9467" max="9467" width="38.7109375" style="223" customWidth="1"/>
    <col min="9468" max="9471" width="0" style="223" hidden="1" customWidth="1"/>
    <col min="9472" max="9472" width="11.42578125" style="223"/>
    <col min="9473" max="9474" width="0" style="223" hidden="1" customWidth="1"/>
    <col min="9475" max="9722" width="11.42578125" style="223"/>
    <col min="9723" max="9723" width="38.7109375" style="223" customWidth="1"/>
    <col min="9724" max="9727" width="0" style="223" hidden="1" customWidth="1"/>
    <col min="9728" max="9728" width="11.42578125" style="223"/>
    <col min="9729" max="9730" width="0" style="223" hidden="1" customWidth="1"/>
    <col min="9731" max="9978" width="11.42578125" style="223"/>
    <col min="9979" max="9979" width="38.7109375" style="223" customWidth="1"/>
    <col min="9980" max="9983" width="0" style="223" hidden="1" customWidth="1"/>
    <col min="9984" max="9984" width="11.42578125" style="223"/>
    <col min="9985" max="9986" width="0" style="223" hidden="1" customWidth="1"/>
    <col min="9987" max="10234" width="11.42578125" style="223"/>
    <col min="10235" max="10235" width="38.7109375" style="223" customWidth="1"/>
    <col min="10236" max="10239" width="0" style="223" hidden="1" customWidth="1"/>
    <col min="10240" max="10240" width="11.42578125" style="223"/>
    <col min="10241" max="10242" width="0" style="223" hidden="1" customWidth="1"/>
    <col min="10243" max="10490" width="11.42578125" style="223"/>
    <col min="10491" max="10491" width="38.7109375" style="223" customWidth="1"/>
    <col min="10492" max="10495" width="0" style="223" hidden="1" customWidth="1"/>
    <col min="10496" max="10496" width="11.42578125" style="223"/>
    <col min="10497" max="10498" width="0" style="223" hidden="1" customWidth="1"/>
    <col min="10499" max="10746" width="11.42578125" style="223"/>
    <col min="10747" max="10747" width="38.7109375" style="223" customWidth="1"/>
    <col min="10748" max="10751" width="0" style="223" hidden="1" customWidth="1"/>
    <col min="10752" max="10752" width="11.42578125" style="223"/>
    <col min="10753" max="10754" width="0" style="223" hidden="1" customWidth="1"/>
    <col min="10755" max="11002" width="11.42578125" style="223"/>
    <col min="11003" max="11003" width="38.7109375" style="223" customWidth="1"/>
    <col min="11004" max="11007" width="0" style="223" hidden="1" customWidth="1"/>
    <col min="11008" max="11008" width="11.42578125" style="223"/>
    <col min="11009" max="11010" width="0" style="223" hidden="1" customWidth="1"/>
    <col min="11011" max="11258" width="11.42578125" style="223"/>
    <col min="11259" max="11259" width="38.7109375" style="223" customWidth="1"/>
    <col min="11260" max="11263" width="0" style="223" hidden="1" customWidth="1"/>
    <col min="11264" max="11264" width="11.42578125" style="223"/>
    <col min="11265" max="11266" width="0" style="223" hidden="1" customWidth="1"/>
    <col min="11267" max="11514" width="11.42578125" style="223"/>
    <col min="11515" max="11515" width="38.7109375" style="223" customWidth="1"/>
    <col min="11516" max="11519" width="0" style="223" hidden="1" customWidth="1"/>
    <col min="11520" max="11520" width="11.42578125" style="223"/>
    <col min="11521" max="11522" width="0" style="223" hidden="1" customWidth="1"/>
    <col min="11523" max="11770" width="11.42578125" style="223"/>
    <col min="11771" max="11771" width="38.7109375" style="223" customWidth="1"/>
    <col min="11772" max="11775" width="0" style="223" hidden="1" customWidth="1"/>
    <col min="11776" max="11776" width="11.42578125" style="223"/>
    <col min="11777" max="11778" width="0" style="223" hidden="1" customWidth="1"/>
    <col min="11779" max="12026" width="11.42578125" style="223"/>
    <col min="12027" max="12027" width="38.7109375" style="223" customWidth="1"/>
    <col min="12028" max="12031" width="0" style="223" hidden="1" customWidth="1"/>
    <col min="12032" max="12032" width="11.42578125" style="223"/>
    <col min="12033" max="12034" width="0" style="223" hidden="1" customWidth="1"/>
    <col min="12035" max="12282" width="11.42578125" style="223"/>
    <col min="12283" max="12283" width="38.7109375" style="223" customWidth="1"/>
    <col min="12284" max="12287" width="0" style="223" hidden="1" customWidth="1"/>
    <col min="12288" max="12288" width="11.42578125" style="223"/>
    <col min="12289" max="12290" width="0" style="223" hidden="1" customWidth="1"/>
    <col min="12291" max="12538" width="11.42578125" style="223"/>
    <col min="12539" max="12539" width="38.7109375" style="223" customWidth="1"/>
    <col min="12540" max="12543" width="0" style="223" hidden="1" customWidth="1"/>
    <col min="12544" max="12544" width="11.42578125" style="223"/>
    <col min="12545" max="12546" width="0" style="223" hidden="1" customWidth="1"/>
    <col min="12547" max="12794" width="11.42578125" style="223"/>
    <col min="12795" max="12795" width="38.7109375" style="223" customWidth="1"/>
    <col min="12796" max="12799" width="0" style="223" hidden="1" customWidth="1"/>
    <col min="12800" max="12800" width="11.42578125" style="223"/>
    <col min="12801" max="12802" width="0" style="223" hidden="1" customWidth="1"/>
    <col min="12803" max="13050" width="11.42578125" style="223"/>
    <col min="13051" max="13051" width="38.7109375" style="223" customWidth="1"/>
    <col min="13052" max="13055" width="0" style="223" hidden="1" customWidth="1"/>
    <col min="13056" max="13056" width="11.42578125" style="223"/>
    <col min="13057" max="13058" width="0" style="223" hidden="1" customWidth="1"/>
    <col min="13059" max="13306" width="11.42578125" style="223"/>
    <col min="13307" max="13307" width="38.7109375" style="223" customWidth="1"/>
    <col min="13308" max="13311" width="0" style="223" hidden="1" customWidth="1"/>
    <col min="13312" max="13312" width="11.42578125" style="223"/>
    <col min="13313" max="13314" width="0" style="223" hidden="1" customWidth="1"/>
    <col min="13315" max="13562" width="11.42578125" style="223"/>
    <col min="13563" max="13563" width="38.7109375" style="223" customWidth="1"/>
    <col min="13564" max="13567" width="0" style="223" hidden="1" customWidth="1"/>
    <col min="13568" max="13568" width="11.42578125" style="223"/>
    <col min="13569" max="13570" width="0" style="223" hidden="1" customWidth="1"/>
    <col min="13571" max="13818" width="11.42578125" style="223"/>
    <col min="13819" max="13819" width="38.7109375" style="223" customWidth="1"/>
    <col min="13820" max="13823" width="0" style="223" hidden="1" customWidth="1"/>
    <col min="13824" max="13824" width="11.42578125" style="223"/>
    <col min="13825" max="13826" width="0" style="223" hidden="1" customWidth="1"/>
    <col min="13827" max="14074" width="11.42578125" style="223"/>
    <col min="14075" max="14075" width="38.7109375" style="223" customWidth="1"/>
    <col min="14076" max="14079" width="0" style="223" hidden="1" customWidth="1"/>
    <col min="14080" max="14080" width="11.42578125" style="223"/>
    <col min="14081" max="14082" width="0" style="223" hidden="1" customWidth="1"/>
    <col min="14083" max="14330" width="11.42578125" style="223"/>
    <col min="14331" max="14331" width="38.7109375" style="223" customWidth="1"/>
    <col min="14332" max="14335" width="0" style="223" hidden="1" customWidth="1"/>
    <col min="14336" max="14336" width="11.42578125" style="223"/>
    <col min="14337" max="14338" width="0" style="223" hidden="1" customWidth="1"/>
    <col min="14339" max="14586" width="11.42578125" style="223"/>
    <col min="14587" max="14587" width="38.7109375" style="223" customWidth="1"/>
    <col min="14588" max="14591" width="0" style="223" hidden="1" customWidth="1"/>
    <col min="14592" max="14592" width="11.42578125" style="223"/>
    <col min="14593" max="14594" width="0" style="223" hidden="1" customWidth="1"/>
    <col min="14595" max="14842" width="11.42578125" style="223"/>
    <col min="14843" max="14843" width="38.7109375" style="223" customWidth="1"/>
    <col min="14844" max="14847" width="0" style="223" hidden="1" customWidth="1"/>
    <col min="14848" max="14848" width="11.42578125" style="223"/>
    <col min="14849" max="14850" width="0" style="223" hidden="1" customWidth="1"/>
    <col min="14851" max="15098" width="11.42578125" style="223"/>
    <col min="15099" max="15099" width="38.7109375" style="223" customWidth="1"/>
    <col min="15100" max="15103" width="0" style="223" hidden="1" customWidth="1"/>
    <col min="15104" max="15104" width="11.42578125" style="223"/>
    <col min="15105" max="15106" width="0" style="223" hidden="1" customWidth="1"/>
    <col min="15107" max="15354" width="11.42578125" style="223"/>
    <col min="15355" max="15355" width="38.7109375" style="223" customWidth="1"/>
    <col min="15356" max="15359" width="0" style="223" hidden="1" customWidth="1"/>
    <col min="15360" max="15360" width="11.42578125" style="223"/>
    <col min="15361" max="15362" width="0" style="223" hidden="1" customWidth="1"/>
    <col min="15363" max="15610" width="11.42578125" style="223"/>
    <col min="15611" max="15611" width="38.7109375" style="223" customWidth="1"/>
    <col min="15612" max="15615" width="0" style="223" hidden="1" customWidth="1"/>
    <col min="15616" max="15616" width="11.42578125" style="223"/>
    <col min="15617" max="15618" width="0" style="223" hidden="1" customWidth="1"/>
    <col min="15619" max="15866" width="11.42578125" style="223"/>
    <col min="15867" max="15867" width="38.7109375" style="223" customWidth="1"/>
    <col min="15868" max="15871" width="0" style="223" hidden="1" customWidth="1"/>
    <col min="15872" max="15872" width="11.42578125" style="223"/>
    <col min="15873" max="15874" width="0" style="223" hidden="1" customWidth="1"/>
    <col min="15875" max="16122" width="11.42578125" style="223"/>
    <col min="16123" max="16123" width="38.7109375" style="223" customWidth="1"/>
    <col min="16124" max="16127" width="0" style="223" hidden="1" customWidth="1"/>
    <col min="16128" max="16128" width="11.42578125" style="223"/>
    <col min="16129" max="16130" width="0" style="223" hidden="1" customWidth="1"/>
    <col min="16131" max="16384" width="11.42578125" style="223"/>
  </cols>
  <sheetData>
    <row r="1" spans="1:11" s="226" customFormat="1" ht="15">
      <c r="A1" s="244" t="s">
        <v>337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</row>
    <row r="2" spans="1:11" ht="15">
      <c r="A2" s="234" t="s">
        <v>60</v>
      </c>
      <c r="B2" s="250"/>
      <c r="C2" s="250"/>
      <c r="D2" s="250"/>
      <c r="E2" s="234"/>
      <c r="F2" s="234"/>
      <c r="G2" s="233"/>
      <c r="H2" s="233"/>
      <c r="I2" s="233"/>
      <c r="J2" s="233"/>
      <c r="K2" s="233"/>
    </row>
    <row r="3" spans="1:11" s="259" customFormat="1" ht="18.75" customHeight="1">
      <c r="A3" s="267"/>
      <c r="B3" s="268"/>
      <c r="C3" s="268"/>
      <c r="D3" s="268"/>
      <c r="E3" s="267"/>
      <c r="F3" s="267"/>
      <c r="G3" s="258"/>
      <c r="H3" s="258"/>
      <c r="I3" s="258"/>
      <c r="J3" s="258"/>
      <c r="K3" s="258"/>
    </row>
    <row r="4" spans="1:11" s="259" customFormat="1" ht="18.75" customHeight="1">
      <c r="A4" s="269"/>
      <c r="B4" s="269">
        <v>2008</v>
      </c>
      <c r="C4" s="269">
        <v>2009</v>
      </c>
      <c r="D4" s="269">
        <v>2010</v>
      </c>
      <c r="E4" s="258">
        <v>2011</v>
      </c>
      <c r="F4" s="258">
        <v>2012</v>
      </c>
      <c r="G4" s="258"/>
      <c r="H4" s="258"/>
      <c r="I4" s="258"/>
      <c r="J4" s="258"/>
      <c r="K4" s="258"/>
    </row>
    <row r="5" spans="1:11" s="261" customFormat="1" ht="18.75" customHeight="1">
      <c r="A5" s="264"/>
      <c r="B5" s="264"/>
      <c r="C5" s="264"/>
      <c r="D5" s="264"/>
      <c r="E5" s="264" t="s">
        <v>70</v>
      </c>
      <c r="F5" s="264" t="s">
        <v>70</v>
      </c>
      <c r="G5" s="260"/>
      <c r="H5" s="260"/>
      <c r="I5" s="260"/>
      <c r="J5" s="260"/>
      <c r="K5" s="260"/>
    </row>
    <row r="6" spans="1:11" s="226" customFormat="1" ht="15">
      <c r="A6" s="244"/>
      <c r="B6" s="245"/>
      <c r="C6" s="245"/>
      <c r="D6" s="245"/>
      <c r="E6" s="245"/>
      <c r="F6" s="245"/>
      <c r="G6" s="245"/>
      <c r="H6" s="245"/>
      <c r="I6" s="245"/>
      <c r="J6" s="245"/>
      <c r="K6" s="245"/>
    </row>
    <row r="7" spans="1:11" ht="15">
      <c r="A7" s="251" t="s">
        <v>243</v>
      </c>
      <c r="B7" s="252">
        <f t="shared" ref="B7" si="0">B11+B8</f>
        <v>18723.751</v>
      </c>
      <c r="C7" s="252">
        <f>C8+C11</f>
        <v>17996.900000000001</v>
      </c>
      <c r="D7" s="252">
        <v>18266.099999999999</v>
      </c>
      <c r="E7" s="246">
        <v>18430.099999999999</v>
      </c>
      <c r="F7" s="246">
        <v>19721.2</v>
      </c>
      <c r="G7" s="246"/>
      <c r="H7" s="233"/>
      <c r="I7" s="233"/>
      <c r="J7" s="233"/>
      <c r="K7" s="233"/>
    </row>
    <row r="8" spans="1:11" ht="15">
      <c r="A8" s="249" t="s">
        <v>338</v>
      </c>
      <c r="B8" s="246">
        <f t="shared" ref="B8" si="1">B9+B10</f>
        <v>11608.66</v>
      </c>
      <c r="C8" s="246">
        <v>10627.8</v>
      </c>
      <c r="D8" s="246">
        <v>10704.2</v>
      </c>
      <c r="E8" s="246">
        <v>10674.8</v>
      </c>
      <c r="F8" s="246">
        <v>11195.5</v>
      </c>
      <c r="G8" s="233"/>
      <c r="H8" s="233"/>
      <c r="I8" s="233"/>
      <c r="J8" s="233"/>
      <c r="K8" s="233"/>
    </row>
    <row r="9" spans="1:11" ht="15">
      <c r="A9" s="249" t="s">
        <v>339</v>
      </c>
      <c r="B9" s="252">
        <v>8387.9599999999991</v>
      </c>
      <c r="C9" s="252">
        <v>7230.8</v>
      </c>
      <c r="D9" s="252">
        <v>7308.7</v>
      </c>
      <c r="E9" s="252">
        <v>7375.4</v>
      </c>
      <c r="F9" s="252">
        <v>7811.2</v>
      </c>
      <c r="G9" s="233"/>
      <c r="H9" s="233"/>
      <c r="I9" s="233"/>
      <c r="J9" s="233"/>
      <c r="K9" s="233"/>
    </row>
    <row r="10" spans="1:11" ht="15">
      <c r="A10" s="249" t="s">
        <v>340</v>
      </c>
      <c r="B10" s="246">
        <v>3220.7</v>
      </c>
      <c r="C10" s="246">
        <v>3397.1</v>
      </c>
      <c r="D10" s="246">
        <v>3395.5</v>
      </c>
      <c r="E10" s="246">
        <f>3299.4+36.8</f>
        <v>3336.2000000000003</v>
      </c>
      <c r="F10" s="246">
        <f>3343.2+41</f>
        <v>3384.2</v>
      </c>
      <c r="G10" s="233"/>
      <c r="H10" s="233"/>
      <c r="I10" s="233"/>
      <c r="J10" s="233"/>
      <c r="K10" s="233"/>
    </row>
    <row r="11" spans="1:11" ht="15">
      <c r="A11" s="249" t="s">
        <v>341</v>
      </c>
      <c r="B11" s="246">
        <f t="shared" ref="B11" si="2">SUM(B12:B15)</f>
        <v>7115.0910000000003</v>
      </c>
      <c r="C11" s="246">
        <v>7369.1</v>
      </c>
      <c r="D11" s="246">
        <v>7562</v>
      </c>
      <c r="E11" s="246">
        <v>7755.4</v>
      </c>
      <c r="F11" s="246">
        <v>8525.7999999999993</v>
      </c>
      <c r="G11" s="233"/>
      <c r="H11" s="233"/>
      <c r="I11" s="233"/>
      <c r="J11" s="233"/>
      <c r="K11" s="233"/>
    </row>
    <row r="12" spans="1:11" ht="15">
      <c r="A12" s="249" t="s">
        <v>339</v>
      </c>
      <c r="B12" s="246">
        <v>3153.2579999999998</v>
      </c>
      <c r="C12" s="246">
        <v>3266</v>
      </c>
      <c r="D12" s="246">
        <v>3370.7</v>
      </c>
      <c r="E12" s="246">
        <v>3474.6</v>
      </c>
      <c r="F12" s="246">
        <v>3824.1</v>
      </c>
      <c r="G12" s="233"/>
      <c r="H12" s="233"/>
      <c r="I12" s="233"/>
      <c r="J12" s="233"/>
      <c r="K12" s="233"/>
    </row>
    <row r="13" spans="1:11" ht="15">
      <c r="A13" s="249" t="s">
        <v>340</v>
      </c>
      <c r="B13" s="246">
        <v>1003.523</v>
      </c>
      <c r="C13" s="246">
        <v>1068.9000000000001</v>
      </c>
      <c r="D13" s="246">
        <v>1138.5</v>
      </c>
      <c r="E13" s="246">
        <v>1151.7</v>
      </c>
      <c r="F13" s="246">
        <v>1297.2</v>
      </c>
      <c r="G13" s="233"/>
      <c r="H13" s="233"/>
      <c r="I13" s="233"/>
      <c r="J13" s="233"/>
      <c r="K13" s="233"/>
    </row>
    <row r="14" spans="1:11" ht="15">
      <c r="A14" s="249" t="s">
        <v>342</v>
      </c>
      <c r="B14" s="246">
        <v>1140.23</v>
      </c>
      <c r="C14" s="246">
        <v>1153.4000000000001</v>
      </c>
      <c r="D14" s="246">
        <v>1162.3</v>
      </c>
      <c r="E14" s="246">
        <v>1178</v>
      </c>
      <c r="F14" s="246">
        <v>1239.5</v>
      </c>
      <c r="G14" s="233"/>
      <c r="H14" s="233"/>
      <c r="I14" s="233"/>
      <c r="J14" s="233"/>
      <c r="K14" s="233"/>
    </row>
    <row r="15" spans="1:11" ht="15">
      <c r="A15" s="249" t="s">
        <v>343</v>
      </c>
      <c r="B15" s="246">
        <v>1818.08</v>
      </c>
      <c r="C15" s="246">
        <v>1880.8</v>
      </c>
      <c r="D15" s="246">
        <v>1890.5</v>
      </c>
      <c r="E15" s="246">
        <v>1951.1</v>
      </c>
      <c r="F15" s="246">
        <v>2164.9</v>
      </c>
      <c r="G15" s="233"/>
      <c r="H15" s="233"/>
      <c r="I15" s="233"/>
      <c r="J15" s="233"/>
      <c r="K15" s="233"/>
    </row>
    <row r="16" spans="1:11" ht="15">
      <c r="A16" s="270"/>
      <c r="B16" s="246"/>
      <c r="C16" s="246"/>
      <c r="D16" s="246"/>
      <c r="E16" s="233"/>
      <c r="F16" s="233"/>
      <c r="G16" s="233"/>
      <c r="H16" s="233"/>
      <c r="I16" s="233"/>
      <c r="J16" s="233"/>
      <c r="K16" s="233"/>
    </row>
    <row r="17" spans="1:11" ht="15">
      <c r="A17" s="251" t="s">
        <v>344</v>
      </c>
      <c r="B17" s="246">
        <v>5436.5</v>
      </c>
      <c r="C17" s="246">
        <v>5473.2</v>
      </c>
      <c r="D17" s="246">
        <v>5569</v>
      </c>
      <c r="E17" s="246">
        <v>5951.5</v>
      </c>
      <c r="F17" s="246">
        <v>5923.7</v>
      </c>
      <c r="G17" s="233"/>
      <c r="H17" s="233"/>
      <c r="I17" s="233"/>
      <c r="J17" s="233"/>
      <c r="K17" s="233"/>
    </row>
    <row r="18" spans="1:11" ht="11.25" customHeight="1">
      <c r="A18" s="270"/>
      <c r="B18" s="246"/>
      <c r="C18" s="246"/>
      <c r="D18" s="246"/>
      <c r="E18" s="233"/>
      <c r="F18" s="233"/>
      <c r="G18" s="233"/>
      <c r="H18" s="233"/>
      <c r="I18" s="233"/>
      <c r="J18" s="233"/>
      <c r="K18" s="233"/>
    </row>
    <row r="19" spans="1:11" ht="15">
      <c r="A19" s="251" t="s">
        <v>345</v>
      </c>
      <c r="B19" s="246">
        <v>193.4</v>
      </c>
      <c r="C19" s="246">
        <v>175.7</v>
      </c>
      <c r="D19" s="246">
        <v>154</v>
      </c>
      <c r="E19" s="246">
        <v>139.1</v>
      </c>
      <c r="F19" s="246">
        <v>137.9</v>
      </c>
      <c r="G19" s="233"/>
      <c r="H19" s="233"/>
      <c r="I19" s="233"/>
      <c r="J19" s="233"/>
      <c r="K19" s="233"/>
    </row>
    <row r="20" spans="1:11" ht="11.25" customHeight="1">
      <c r="A20" s="270"/>
      <c r="B20" s="246"/>
      <c r="C20" s="246"/>
      <c r="D20" s="246"/>
      <c r="E20" s="233"/>
      <c r="F20" s="233"/>
      <c r="G20" s="233"/>
      <c r="H20" s="233"/>
      <c r="I20" s="233"/>
      <c r="J20" s="233"/>
      <c r="K20" s="233"/>
    </row>
    <row r="21" spans="1:11" ht="15">
      <c r="A21" s="251" t="s">
        <v>346</v>
      </c>
      <c r="B21" s="246">
        <v>35301.699999999997</v>
      </c>
      <c r="C21" s="246">
        <v>32977.199999999997</v>
      </c>
      <c r="D21" s="246">
        <v>34893.800000000003</v>
      </c>
      <c r="E21" s="246">
        <f>35583.8-36.8</f>
        <v>35547</v>
      </c>
      <c r="F21" s="246">
        <v>37646.800000000003</v>
      </c>
      <c r="G21" s="233"/>
      <c r="H21" s="233"/>
      <c r="I21" s="233"/>
      <c r="J21" s="233"/>
      <c r="K21" s="233"/>
    </row>
    <row r="22" spans="1:11" ht="15">
      <c r="A22" s="249" t="s">
        <v>347</v>
      </c>
      <c r="B22" s="246">
        <v>6107.8</v>
      </c>
      <c r="C22" s="246">
        <v>6292.2</v>
      </c>
      <c r="D22" s="246">
        <v>6628.6</v>
      </c>
      <c r="E22" s="246">
        <v>6413.4</v>
      </c>
      <c r="F22" s="246">
        <v>6410.7</v>
      </c>
      <c r="G22" s="233"/>
      <c r="H22" s="233"/>
      <c r="I22" s="233"/>
      <c r="J22" s="233"/>
      <c r="K22" s="233"/>
    </row>
    <row r="23" spans="1:11" ht="15">
      <c r="A23" s="249" t="s">
        <v>348</v>
      </c>
      <c r="B23" s="246">
        <v>3325.1</v>
      </c>
      <c r="C23" s="246">
        <v>4166.8999999999996</v>
      </c>
      <c r="D23" s="246">
        <v>4461</v>
      </c>
      <c r="E23" s="246">
        <v>4345.7</v>
      </c>
      <c r="F23" s="246">
        <v>4603.8999999999996</v>
      </c>
      <c r="G23" s="233"/>
      <c r="H23" s="233"/>
      <c r="I23" s="233"/>
      <c r="J23" s="233"/>
      <c r="K23" s="233"/>
    </row>
    <row r="24" spans="1:11" ht="15" customHeight="1">
      <c r="A24" s="249" t="s">
        <v>349</v>
      </c>
      <c r="B24" s="246">
        <v>9444.7999999999993</v>
      </c>
      <c r="C24" s="246">
        <v>10621.7</v>
      </c>
      <c r="D24" s="246">
        <v>11310.4</v>
      </c>
      <c r="E24" s="246">
        <v>11624.5</v>
      </c>
      <c r="F24" s="246">
        <v>12794</v>
      </c>
      <c r="G24" s="233"/>
      <c r="H24" s="233"/>
      <c r="I24" s="233"/>
      <c r="J24" s="233"/>
      <c r="K24" s="233"/>
    </row>
    <row r="25" spans="1:11" ht="15">
      <c r="A25" s="249" t="s">
        <v>350</v>
      </c>
      <c r="B25" s="246">
        <v>3707.4</v>
      </c>
      <c r="C25" s="246">
        <v>2549.6999999999998</v>
      </c>
      <c r="D25" s="246">
        <v>2839.4</v>
      </c>
      <c r="E25" s="246">
        <v>3073.4</v>
      </c>
      <c r="F25" s="246">
        <v>3376.6</v>
      </c>
      <c r="G25" s="233"/>
      <c r="H25" s="233"/>
      <c r="I25" s="233"/>
      <c r="J25" s="233"/>
      <c r="K25" s="233"/>
    </row>
    <row r="26" spans="1:11" ht="15" customHeight="1">
      <c r="A26" s="249" t="s">
        <v>351</v>
      </c>
      <c r="B26" s="246">
        <v>1236.4000000000001</v>
      </c>
      <c r="C26" s="246">
        <v>893.6</v>
      </c>
      <c r="D26" s="246">
        <v>1048.7</v>
      </c>
      <c r="E26" s="246">
        <v>1475.7</v>
      </c>
      <c r="F26" s="246">
        <v>1634.7</v>
      </c>
      <c r="G26" s="233"/>
      <c r="H26" s="233"/>
      <c r="I26" s="233"/>
      <c r="J26" s="233"/>
      <c r="K26" s="233"/>
    </row>
    <row r="27" spans="1:11" ht="15">
      <c r="A27" s="249" t="s">
        <v>352</v>
      </c>
      <c r="B27" s="246">
        <v>12716.6</v>
      </c>
      <c r="C27" s="246">
        <v>9346.7000000000007</v>
      </c>
      <c r="D27" s="246">
        <v>9654.4</v>
      </c>
      <c r="E27" s="246">
        <v>10126.9</v>
      </c>
      <c r="F27" s="246">
        <v>10461.700000000001</v>
      </c>
      <c r="G27" s="233"/>
      <c r="H27" s="233"/>
      <c r="I27" s="233"/>
      <c r="J27" s="233"/>
      <c r="K27" s="233"/>
    </row>
    <row r="28" spans="1:11" ht="15">
      <c r="A28" s="249" t="s">
        <v>353</v>
      </c>
      <c r="B28" s="246"/>
      <c r="C28" s="246"/>
      <c r="D28" s="246"/>
      <c r="E28" s="233"/>
      <c r="F28" s="233"/>
      <c r="G28" s="233"/>
      <c r="H28" s="233"/>
      <c r="I28" s="233"/>
      <c r="J28" s="233"/>
      <c r="K28" s="233"/>
    </row>
    <row r="29" spans="1:11" ht="15">
      <c r="A29" s="249" t="s">
        <v>354</v>
      </c>
      <c r="B29" s="246">
        <v>3904.6</v>
      </c>
      <c r="C29" s="246">
        <v>712</v>
      </c>
      <c r="D29" s="246">
        <v>813.3</v>
      </c>
      <c r="E29" s="246">
        <v>842.2</v>
      </c>
      <c r="F29" s="246">
        <v>1030</v>
      </c>
      <c r="G29" s="233"/>
      <c r="H29" s="233"/>
      <c r="I29" s="233"/>
      <c r="J29" s="233"/>
      <c r="K29" s="233"/>
    </row>
    <row r="30" spans="1:11" ht="15">
      <c r="A30" s="249" t="s">
        <v>355</v>
      </c>
      <c r="B30" s="246">
        <v>588.9</v>
      </c>
      <c r="C30" s="246">
        <v>851.5</v>
      </c>
      <c r="D30" s="246">
        <v>901.9</v>
      </c>
      <c r="E30" s="246">
        <v>906</v>
      </c>
      <c r="F30" s="246">
        <v>949.7</v>
      </c>
      <c r="G30" s="233"/>
      <c r="H30" s="233"/>
      <c r="I30" s="233"/>
      <c r="J30" s="233"/>
      <c r="K30" s="233"/>
    </row>
    <row r="31" spans="1:11" ht="11.25" customHeight="1">
      <c r="A31" s="270"/>
      <c r="B31" s="246"/>
      <c r="C31" s="246"/>
      <c r="D31" s="246"/>
      <c r="E31" s="233"/>
      <c r="F31" s="233"/>
      <c r="G31" s="233"/>
      <c r="H31" s="233"/>
      <c r="I31" s="233"/>
      <c r="J31" s="233"/>
      <c r="K31" s="233"/>
    </row>
    <row r="32" spans="1:11" ht="30">
      <c r="A32" s="251" t="s">
        <v>356</v>
      </c>
      <c r="B32" s="246">
        <v>11051.5</v>
      </c>
      <c r="C32" s="246">
        <v>6727.7</v>
      </c>
      <c r="D32" s="246">
        <v>5742.8</v>
      </c>
      <c r="E32" s="246">
        <v>7770.9</v>
      </c>
      <c r="F32" s="246">
        <v>8034.2</v>
      </c>
      <c r="G32" s="233"/>
      <c r="H32" s="233"/>
      <c r="I32" s="233"/>
      <c r="J32" s="233"/>
      <c r="K32" s="233"/>
    </row>
    <row r="33" spans="1:11" ht="11.25" customHeight="1">
      <c r="A33" s="270"/>
      <c r="B33" s="246"/>
      <c r="C33" s="246"/>
      <c r="D33" s="246"/>
      <c r="E33" s="233"/>
      <c r="F33" s="233"/>
      <c r="G33" s="233"/>
      <c r="H33" s="233"/>
      <c r="I33" s="233"/>
      <c r="J33" s="233"/>
      <c r="K33" s="233"/>
    </row>
    <row r="34" spans="1:11" ht="15">
      <c r="A34" s="251" t="s">
        <v>357</v>
      </c>
      <c r="B34" s="246">
        <v>9591.4</v>
      </c>
      <c r="C34" s="246">
        <v>6105.9</v>
      </c>
      <c r="D34" s="246">
        <v>2661.2</v>
      </c>
      <c r="E34" s="246">
        <v>2286.6</v>
      </c>
      <c r="F34" s="246">
        <v>2121</v>
      </c>
      <c r="G34" s="233"/>
      <c r="H34" s="233"/>
      <c r="I34" s="233"/>
      <c r="J34" s="233"/>
      <c r="K34" s="233"/>
    </row>
    <row r="35" spans="1:11" ht="11.25" customHeight="1">
      <c r="A35" s="270"/>
      <c r="B35" s="246"/>
      <c r="C35" s="246"/>
      <c r="D35" s="246"/>
      <c r="E35" s="233"/>
      <c r="F35" s="233"/>
      <c r="G35" s="233"/>
      <c r="H35" s="233"/>
      <c r="I35" s="233"/>
      <c r="J35" s="233"/>
      <c r="K35" s="233"/>
    </row>
    <row r="36" spans="1:11" s="272" customFormat="1" ht="22.5" customHeight="1">
      <c r="A36" s="254" t="s">
        <v>358</v>
      </c>
      <c r="B36" s="255">
        <v>80298.2</v>
      </c>
      <c r="C36" s="255">
        <v>69456.600000000006</v>
      </c>
      <c r="D36" s="255">
        <v>67286.899999999994</v>
      </c>
      <c r="E36" s="255">
        <v>70162.100000000006</v>
      </c>
      <c r="F36" s="255">
        <v>73584.800000000003</v>
      </c>
      <c r="G36" s="271"/>
      <c r="H36" s="271"/>
      <c r="I36" s="271"/>
      <c r="J36" s="271"/>
      <c r="K36" s="271"/>
    </row>
    <row r="37" spans="1:11" ht="15">
      <c r="A37" s="234"/>
      <c r="B37" s="233"/>
      <c r="C37" s="233"/>
      <c r="D37" s="233"/>
      <c r="E37" s="233"/>
      <c r="F37" s="233"/>
      <c r="G37" s="233"/>
      <c r="H37" s="233"/>
      <c r="I37" s="233"/>
      <c r="J37" s="233"/>
      <c r="K37" s="233"/>
    </row>
    <row r="38" spans="1:11" ht="15">
      <c r="A38" s="200" t="s">
        <v>260</v>
      </c>
      <c r="B38" s="233"/>
      <c r="C38" s="233"/>
      <c r="D38" s="233"/>
      <c r="E38" s="233"/>
      <c r="F38" s="233"/>
      <c r="G38" s="233"/>
      <c r="H38" s="233"/>
      <c r="I38" s="233"/>
      <c r="J38" s="233"/>
      <c r="K38" s="233"/>
    </row>
    <row r="39" spans="1:11" ht="15">
      <c r="A39" s="234"/>
      <c r="B39" s="233"/>
      <c r="C39" s="233"/>
      <c r="D39" s="233"/>
      <c r="E39" s="233"/>
      <c r="F39" s="233"/>
      <c r="G39" s="233"/>
      <c r="H39" s="233"/>
      <c r="I39" s="233"/>
      <c r="J39" s="233"/>
      <c r="K39" s="233"/>
    </row>
    <row r="40" spans="1:11" ht="15">
      <c r="A40" s="234"/>
      <c r="B40" s="233"/>
      <c r="C40" s="233"/>
      <c r="D40" s="233"/>
      <c r="E40" s="233"/>
      <c r="F40" s="233"/>
      <c r="G40" s="233"/>
      <c r="H40" s="233"/>
      <c r="I40" s="233"/>
      <c r="J40" s="233"/>
      <c r="K40" s="233"/>
    </row>
    <row r="41" spans="1:11" ht="15">
      <c r="A41" s="234"/>
      <c r="B41" s="233"/>
      <c r="C41" s="233"/>
      <c r="D41" s="233"/>
      <c r="E41" s="233"/>
      <c r="F41" s="233"/>
      <c r="G41" s="233"/>
      <c r="H41" s="233"/>
      <c r="I41" s="233"/>
      <c r="J41" s="233"/>
      <c r="K41" s="233"/>
    </row>
    <row r="42" spans="1:11" ht="15">
      <c r="A42" s="234"/>
      <c r="B42" s="233"/>
      <c r="C42" s="233"/>
      <c r="D42" s="233"/>
      <c r="E42" s="233"/>
      <c r="F42" s="233"/>
      <c r="G42" s="233"/>
      <c r="H42" s="233"/>
      <c r="I42" s="233"/>
      <c r="J42" s="233"/>
      <c r="K42" s="233"/>
    </row>
    <row r="43" spans="1:11" ht="15">
      <c r="B43" s="233"/>
      <c r="C43" s="233"/>
      <c r="D43" s="233"/>
      <c r="E43" s="233"/>
      <c r="F43" s="233"/>
      <c r="G43" s="233"/>
      <c r="H43" s="233"/>
      <c r="I43" s="233"/>
      <c r="J43" s="233"/>
      <c r="K43" s="233"/>
    </row>
    <row r="44" spans="1:11" ht="15">
      <c r="B44" s="233"/>
      <c r="C44" s="233"/>
      <c r="D44" s="233"/>
      <c r="E44" s="233"/>
      <c r="F44" s="233"/>
      <c r="G44" s="233"/>
      <c r="H44" s="233"/>
      <c r="I44" s="233"/>
      <c r="J44" s="233"/>
      <c r="K44" s="233"/>
    </row>
  </sheetData>
  <pageMargins left="0.45" right="0.25" top="0.38" bottom="0.21" header="0.27" footer="0.17"/>
  <pageSetup paperSize="9" scale="9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1"/>
  <sheetViews>
    <sheetView showGridLines="0" workbookViewId="0"/>
  </sheetViews>
  <sheetFormatPr baseColWidth="10" defaultRowHeight="12.75"/>
  <cols>
    <col min="1" max="1" width="25.7109375" style="9" customWidth="1"/>
    <col min="2" max="2" width="5.140625" style="9" customWidth="1"/>
    <col min="3" max="9" width="5.85546875" style="9" customWidth="1"/>
    <col min="10" max="12" width="5.85546875" customWidth="1"/>
  </cols>
  <sheetData>
    <row r="1" spans="1:256" s="1" customFormat="1" ht="15">
      <c r="A1" s="49" t="s">
        <v>39</v>
      </c>
      <c r="B1" s="49"/>
      <c r="C1" s="49"/>
      <c r="D1" s="49"/>
      <c r="E1" s="49"/>
      <c r="F1" s="49"/>
      <c r="G1" s="49"/>
      <c r="H1" s="49"/>
      <c r="I1" s="49"/>
      <c r="J1" s="50"/>
      <c r="K1" s="50"/>
      <c r="L1" s="50"/>
      <c r="M1" s="49"/>
      <c r="N1" s="49"/>
      <c r="O1" s="49"/>
      <c r="P1" s="49"/>
      <c r="Q1" s="49"/>
      <c r="R1" s="49"/>
      <c r="S1" s="49"/>
      <c r="T1" s="49"/>
      <c r="U1" s="49"/>
      <c r="V1" s="50"/>
      <c r="W1" s="50"/>
      <c r="X1" s="50"/>
      <c r="Y1" s="49"/>
      <c r="Z1" s="49"/>
      <c r="AA1" s="49"/>
      <c r="AB1" s="49"/>
      <c r="AC1" s="49"/>
      <c r="AD1" s="49"/>
      <c r="AE1" s="49"/>
      <c r="AF1" s="49"/>
      <c r="AG1" s="49"/>
      <c r="AH1" s="50"/>
      <c r="AI1" s="50"/>
      <c r="AJ1" s="50"/>
      <c r="AK1" s="49"/>
      <c r="AL1" s="49"/>
      <c r="AM1" s="49"/>
      <c r="AN1" s="49"/>
      <c r="AO1" s="49"/>
      <c r="AP1" s="49"/>
      <c r="AQ1" s="49"/>
      <c r="AR1" s="49"/>
      <c r="AS1" s="49"/>
      <c r="AT1" s="50"/>
      <c r="AU1" s="50"/>
      <c r="AV1" s="50"/>
      <c r="AW1" s="49"/>
      <c r="AX1" s="49"/>
      <c r="AY1" s="49"/>
      <c r="AZ1" s="49"/>
      <c r="BA1" s="49"/>
      <c r="BB1" s="49"/>
      <c r="BC1" s="49"/>
      <c r="BD1" s="49"/>
      <c r="BE1" s="49"/>
      <c r="BF1" s="50"/>
      <c r="BG1" s="50"/>
      <c r="BH1" s="50"/>
      <c r="BI1" s="49"/>
      <c r="BJ1" s="49"/>
      <c r="BK1" s="49"/>
      <c r="BL1" s="49"/>
      <c r="BM1" s="49"/>
      <c r="BN1" s="49"/>
      <c r="BO1" s="49"/>
      <c r="BP1" s="49"/>
      <c r="BQ1" s="49"/>
      <c r="BR1" s="50"/>
      <c r="BS1" s="50"/>
      <c r="BT1" s="50"/>
      <c r="BU1" s="49"/>
      <c r="BV1" s="49"/>
      <c r="BW1" s="49"/>
      <c r="BX1" s="49"/>
      <c r="BY1" s="49"/>
      <c r="BZ1" s="49"/>
      <c r="CA1" s="49"/>
      <c r="CB1" s="49"/>
      <c r="CC1" s="49"/>
      <c r="CD1" s="50"/>
      <c r="CE1" s="50"/>
      <c r="CF1" s="50"/>
      <c r="CG1" s="49"/>
      <c r="CH1" s="49"/>
      <c r="CI1" s="49"/>
      <c r="CJ1" s="49"/>
      <c r="CK1" s="49"/>
      <c r="CL1" s="49"/>
      <c r="CM1" s="49"/>
      <c r="CN1" s="49"/>
      <c r="CO1" s="49"/>
      <c r="CP1" s="50"/>
      <c r="CQ1" s="50"/>
      <c r="CR1" s="50"/>
      <c r="CS1" s="49"/>
      <c r="CT1" s="49"/>
      <c r="CU1" s="49"/>
      <c r="CV1" s="49"/>
      <c r="CW1" s="49"/>
      <c r="CX1" s="49"/>
      <c r="CY1" s="49"/>
      <c r="CZ1" s="49"/>
      <c r="DA1" s="49"/>
      <c r="DB1" s="50"/>
      <c r="DC1" s="50"/>
      <c r="DD1" s="50"/>
      <c r="DE1" s="49"/>
      <c r="DF1" s="49"/>
      <c r="DG1" s="49"/>
      <c r="DH1" s="49"/>
      <c r="DI1" s="49"/>
      <c r="DJ1" s="49"/>
      <c r="DK1" s="49"/>
      <c r="DL1" s="49"/>
      <c r="DM1" s="49"/>
      <c r="DN1" s="50"/>
      <c r="DO1" s="50"/>
      <c r="DP1" s="50"/>
      <c r="DQ1" s="49"/>
      <c r="DR1" s="49"/>
      <c r="DS1" s="49"/>
      <c r="DT1" s="49"/>
      <c r="DU1" s="49"/>
      <c r="DV1" s="49"/>
      <c r="DW1" s="49"/>
      <c r="DX1" s="49"/>
      <c r="DY1" s="49"/>
      <c r="DZ1" s="50"/>
      <c r="EA1" s="50"/>
      <c r="EB1" s="50"/>
      <c r="EC1" s="49"/>
      <c r="ED1" s="49"/>
      <c r="EE1" s="49"/>
      <c r="EF1" s="49"/>
      <c r="EG1" s="49"/>
      <c r="EH1" s="49"/>
      <c r="EI1" s="49"/>
      <c r="EJ1" s="49"/>
      <c r="EK1" s="49"/>
      <c r="EL1" s="50"/>
      <c r="EM1" s="50"/>
      <c r="EN1" s="50"/>
      <c r="EO1" s="49"/>
      <c r="EP1" s="49"/>
      <c r="EQ1" s="49"/>
      <c r="ER1" s="49"/>
      <c r="ES1" s="49"/>
      <c r="ET1" s="49"/>
      <c r="EU1" s="49"/>
      <c r="EV1" s="49"/>
      <c r="EW1" s="49"/>
      <c r="EX1" s="50"/>
      <c r="EY1" s="50"/>
      <c r="EZ1" s="50"/>
      <c r="FA1" s="49"/>
      <c r="FB1" s="49"/>
      <c r="FC1" s="49"/>
      <c r="FD1" s="49"/>
      <c r="FE1" s="49"/>
      <c r="FF1" s="49"/>
      <c r="FG1" s="49"/>
      <c r="FH1" s="49"/>
      <c r="FI1" s="49"/>
      <c r="FJ1" s="50"/>
      <c r="FK1" s="50"/>
      <c r="FL1" s="50"/>
      <c r="FM1" s="49"/>
      <c r="FN1" s="49"/>
      <c r="FO1" s="49"/>
      <c r="FP1" s="49"/>
      <c r="FQ1" s="49"/>
      <c r="FR1" s="49"/>
      <c r="FS1" s="49"/>
      <c r="FT1" s="49"/>
      <c r="FU1" s="49"/>
      <c r="FV1" s="50"/>
      <c r="FW1" s="50"/>
      <c r="FX1" s="50"/>
      <c r="FY1" s="49"/>
      <c r="FZ1" s="49"/>
      <c r="GA1" s="49"/>
      <c r="GB1" s="49"/>
      <c r="GC1" s="49"/>
      <c r="GD1" s="49"/>
      <c r="GE1" s="49"/>
      <c r="GF1" s="49"/>
      <c r="GG1" s="49"/>
      <c r="GH1" s="50"/>
      <c r="GI1" s="50"/>
      <c r="GJ1" s="50"/>
      <c r="GK1" s="49"/>
      <c r="GL1" s="49"/>
      <c r="GM1" s="49"/>
      <c r="GN1" s="49"/>
      <c r="GO1" s="49"/>
      <c r="GP1" s="49"/>
      <c r="GQ1" s="49"/>
      <c r="GR1" s="49"/>
      <c r="GS1" s="49"/>
      <c r="GT1" s="50"/>
      <c r="GU1" s="50"/>
      <c r="GV1" s="50"/>
      <c r="GW1" s="49"/>
      <c r="GX1" s="49"/>
      <c r="GY1" s="49"/>
      <c r="GZ1" s="49"/>
      <c r="HA1" s="49"/>
      <c r="HB1" s="49"/>
      <c r="HC1" s="49"/>
      <c r="HD1" s="49"/>
      <c r="HE1" s="49"/>
      <c r="HF1" s="50"/>
      <c r="HG1" s="50"/>
      <c r="HH1" s="50"/>
      <c r="HI1" s="49"/>
      <c r="HJ1" s="49"/>
      <c r="HK1" s="49"/>
      <c r="HL1" s="49"/>
      <c r="HM1" s="49"/>
      <c r="HN1" s="49"/>
      <c r="HO1" s="49"/>
      <c r="HP1" s="49"/>
      <c r="HQ1" s="49"/>
      <c r="HR1" s="50"/>
      <c r="HS1" s="50"/>
      <c r="HT1" s="50"/>
      <c r="HU1" s="49"/>
      <c r="HV1" s="49"/>
      <c r="HW1" s="49"/>
      <c r="HX1" s="49"/>
      <c r="HY1" s="49"/>
      <c r="HZ1" s="49"/>
      <c r="IA1" s="49"/>
      <c r="IB1" s="49"/>
      <c r="IC1" s="49"/>
      <c r="ID1" s="50"/>
      <c r="IE1" s="50"/>
      <c r="IF1" s="50"/>
      <c r="IG1" s="49"/>
      <c r="IH1" s="49"/>
      <c r="II1" s="49"/>
      <c r="IJ1" s="49"/>
      <c r="IK1" s="49"/>
      <c r="IL1" s="49"/>
      <c r="IM1" s="49"/>
      <c r="IN1" s="49"/>
      <c r="IO1" s="49"/>
      <c r="IP1" s="50"/>
      <c r="IQ1" s="50"/>
      <c r="IR1" s="50"/>
      <c r="IS1" s="49"/>
      <c r="IT1" s="49"/>
      <c r="IU1" s="49"/>
      <c r="IV1" s="49"/>
    </row>
    <row r="2" spans="1:256" s="10" customFormat="1" ht="15">
      <c r="A2" s="51" t="s">
        <v>38</v>
      </c>
      <c r="B2" s="51"/>
      <c r="C2" s="51"/>
      <c r="D2" s="51"/>
      <c r="E2" s="51"/>
      <c r="F2" s="51"/>
      <c r="G2" s="52"/>
      <c r="H2" s="52"/>
      <c r="I2" s="52"/>
      <c r="J2" s="53"/>
      <c r="K2" s="53"/>
      <c r="L2" s="53"/>
      <c r="M2" s="51"/>
      <c r="N2" s="51"/>
      <c r="O2" s="51"/>
      <c r="P2" s="51"/>
      <c r="Q2" s="51"/>
      <c r="R2" s="51"/>
      <c r="S2" s="52"/>
      <c r="T2" s="52"/>
      <c r="U2" s="52"/>
      <c r="V2" s="53"/>
      <c r="W2" s="53"/>
      <c r="X2" s="53"/>
      <c r="Y2" s="51"/>
      <c r="Z2" s="51"/>
      <c r="AA2" s="51"/>
      <c r="AB2" s="51"/>
      <c r="AC2" s="51"/>
      <c r="AD2" s="51"/>
      <c r="AE2" s="52"/>
      <c r="AF2" s="52"/>
      <c r="AG2" s="52"/>
      <c r="AH2" s="53"/>
      <c r="AI2" s="53"/>
      <c r="AJ2" s="53"/>
      <c r="AK2" s="51"/>
      <c r="AL2" s="51"/>
      <c r="AM2" s="51"/>
      <c r="AN2" s="51"/>
      <c r="AO2" s="51"/>
      <c r="AP2" s="51"/>
      <c r="AQ2" s="52"/>
      <c r="AR2" s="52"/>
      <c r="AS2" s="52"/>
      <c r="AT2" s="53"/>
      <c r="AU2" s="53"/>
      <c r="AV2" s="53"/>
      <c r="AW2" s="51"/>
      <c r="AX2" s="51"/>
      <c r="AY2" s="51"/>
      <c r="AZ2" s="51"/>
      <c r="BA2" s="51"/>
      <c r="BB2" s="51"/>
      <c r="BC2" s="52"/>
      <c r="BD2" s="52"/>
      <c r="BE2" s="52"/>
      <c r="BF2" s="53"/>
      <c r="BG2" s="53"/>
      <c r="BH2" s="53"/>
      <c r="BI2" s="51"/>
      <c r="BJ2" s="51"/>
      <c r="BK2" s="51"/>
      <c r="BL2" s="51"/>
      <c r="BM2" s="51"/>
      <c r="BN2" s="51"/>
      <c r="BO2" s="52"/>
      <c r="BP2" s="52"/>
      <c r="BQ2" s="52"/>
      <c r="BR2" s="53"/>
      <c r="BS2" s="53"/>
      <c r="BT2" s="53"/>
      <c r="BU2" s="51"/>
      <c r="BV2" s="51"/>
      <c r="BW2" s="51"/>
      <c r="BX2" s="51"/>
      <c r="BY2" s="51"/>
      <c r="BZ2" s="51"/>
      <c r="CA2" s="52"/>
      <c r="CB2" s="52"/>
      <c r="CC2" s="52"/>
      <c r="CD2" s="53"/>
      <c r="CE2" s="53"/>
      <c r="CF2" s="53"/>
      <c r="CG2" s="51"/>
      <c r="CH2" s="51"/>
      <c r="CI2" s="51"/>
      <c r="CJ2" s="51"/>
      <c r="CK2" s="51"/>
      <c r="CL2" s="51"/>
      <c r="CM2" s="52"/>
      <c r="CN2" s="52"/>
      <c r="CO2" s="52"/>
      <c r="CP2" s="53"/>
      <c r="CQ2" s="53"/>
      <c r="CR2" s="53"/>
      <c r="CS2" s="51"/>
      <c r="CT2" s="51"/>
      <c r="CU2" s="51"/>
      <c r="CV2" s="51"/>
      <c r="CW2" s="51"/>
      <c r="CX2" s="51"/>
      <c r="CY2" s="52"/>
      <c r="CZ2" s="52"/>
      <c r="DA2" s="52"/>
      <c r="DB2" s="53"/>
      <c r="DC2" s="53"/>
      <c r="DD2" s="53"/>
      <c r="DE2" s="51"/>
      <c r="DF2" s="51"/>
      <c r="DG2" s="51"/>
      <c r="DH2" s="51"/>
      <c r="DI2" s="51"/>
      <c r="DJ2" s="51"/>
      <c r="DK2" s="52"/>
      <c r="DL2" s="52"/>
      <c r="DM2" s="52"/>
      <c r="DN2" s="53"/>
      <c r="DO2" s="53"/>
      <c r="DP2" s="53"/>
      <c r="DQ2" s="51"/>
      <c r="DR2" s="51"/>
      <c r="DS2" s="51"/>
      <c r="DT2" s="51"/>
      <c r="DU2" s="51"/>
      <c r="DV2" s="51"/>
      <c r="DW2" s="52"/>
      <c r="DX2" s="52"/>
      <c r="DY2" s="52"/>
      <c r="DZ2" s="53"/>
      <c r="EA2" s="53"/>
      <c r="EB2" s="53"/>
      <c r="EC2" s="51"/>
      <c r="ED2" s="51"/>
      <c r="EE2" s="51"/>
      <c r="EF2" s="51"/>
      <c r="EG2" s="51"/>
      <c r="EH2" s="51"/>
      <c r="EI2" s="52"/>
      <c r="EJ2" s="52"/>
      <c r="EK2" s="52"/>
      <c r="EL2" s="53"/>
      <c r="EM2" s="53"/>
      <c r="EN2" s="53"/>
      <c r="EO2" s="51"/>
      <c r="EP2" s="51"/>
      <c r="EQ2" s="51"/>
      <c r="ER2" s="51"/>
      <c r="ES2" s="51"/>
      <c r="ET2" s="51"/>
      <c r="EU2" s="52"/>
      <c r="EV2" s="52"/>
      <c r="EW2" s="52"/>
      <c r="EX2" s="53"/>
      <c r="EY2" s="53"/>
      <c r="EZ2" s="53"/>
      <c r="FA2" s="51"/>
      <c r="FB2" s="51"/>
      <c r="FC2" s="51"/>
      <c r="FD2" s="51"/>
      <c r="FE2" s="51"/>
      <c r="FF2" s="51"/>
      <c r="FG2" s="52"/>
      <c r="FH2" s="52"/>
      <c r="FI2" s="52"/>
      <c r="FJ2" s="53"/>
      <c r="FK2" s="53"/>
      <c r="FL2" s="53"/>
      <c r="FM2" s="51"/>
      <c r="FN2" s="51"/>
      <c r="FO2" s="51"/>
      <c r="FP2" s="51"/>
      <c r="FQ2" s="51"/>
      <c r="FR2" s="51"/>
      <c r="FS2" s="52"/>
      <c r="FT2" s="52"/>
      <c r="FU2" s="52"/>
      <c r="FV2" s="53"/>
      <c r="FW2" s="53"/>
      <c r="FX2" s="53"/>
      <c r="FY2" s="51"/>
      <c r="FZ2" s="51"/>
      <c r="GA2" s="51"/>
      <c r="GB2" s="51"/>
      <c r="GC2" s="51"/>
      <c r="GD2" s="51"/>
      <c r="GE2" s="52"/>
      <c r="GF2" s="52"/>
      <c r="GG2" s="52"/>
      <c r="GH2" s="53"/>
      <c r="GI2" s="53"/>
      <c r="GJ2" s="53"/>
      <c r="GK2" s="51"/>
      <c r="GL2" s="51"/>
      <c r="GM2" s="51"/>
      <c r="GN2" s="51"/>
      <c r="GO2" s="51"/>
      <c r="GP2" s="51"/>
      <c r="GQ2" s="52"/>
      <c r="GR2" s="52"/>
      <c r="GS2" s="52"/>
      <c r="GT2" s="53"/>
      <c r="GU2" s="53"/>
      <c r="GV2" s="53"/>
      <c r="GW2" s="51"/>
      <c r="GX2" s="51"/>
      <c r="GY2" s="51"/>
      <c r="GZ2" s="51"/>
      <c r="HA2" s="51"/>
      <c r="HB2" s="51"/>
      <c r="HC2" s="52"/>
      <c r="HD2" s="52"/>
      <c r="HE2" s="52"/>
      <c r="HF2" s="53"/>
      <c r="HG2" s="53"/>
      <c r="HH2" s="53"/>
      <c r="HI2" s="51"/>
      <c r="HJ2" s="51"/>
      <c r="HK2" s="51"/>
      <c r="HL2" s="51"/>
      <c r="HM2" s="51"/>
      <c r="HN2" s="51"/>
      <c r="HO2" s="52"/>
      <c r="HP2" s="52"/>
      <c r="HQ2" s="52"/>
      <c r="HR2" s="53"/>
      <c r="HS2" s="53"/>
      <c r="HT2" s="53"/>
      <c r="HU2" s="51"/>
      <c r="HV2" s="51"/>
      <c r="HW2" s="51"/>
      <c r="HX2" s="51"/>
      <c r="HY2" s="51"/>
      <c r="HZ2" s="51"/>
      <c r="IA2" s="52"/>
      <c r="IB2" s="52"/>
      <c r="IC2" s="52"/>
      <c r="ID2" s="53"/>
      <c r="IE2" s="53"/>
      <c r="IF2" s="53"/>
      <c r="IG2" s="51"/>
      <c r="IH2" s="51"/>
      <c r="II2" s="51"/>
      <c r="IJ2" s="51"/>
      <c r="IK2" s="51"/>
      <c r="IL2" s="51"/>
      <c r="IM2" s="52"/>
      <c r="IN2" s="52"/>
      <c r="IO2" s="52"/>
      <c r="IP2" s="53"/>
      <c r="IQ2" s="53"/>
      <c r="IR2" s="53"/>
      <c r="IS2" s="51"/>
      <c r="IT2" s="51"/>
      <c r="IU2" s="51"/>
      <c r="IV2" s="51"/>
    </row>
    <row r="3" spans="1:256" s="3" customFormat="1" ht="18" customHeight="1">
      <c r="A3" s="75"/>
      <c r="B3" s="75"/>
      <c r="C3" s="75"/>
      <c r="D3" s="75"/>
      <c r="E3" s="75"/>
      <c r="F3" s="75"/>
      <c r="G3" s="55"/>
      <c r="H3" s="55"/>
      <c r="I3" s="55"/>
      <c r="J3" s="76"/>
      <c r="K3" s="76"/>
      <c r="L3" s="76"/>
      <c r="M3" s="75"/>
      <c r="N3" s="75"/>
      <c r="O3" s="75"/>
      <c r="P3" s="75"/>
      <c r="Q3" s="75"/>
      <c r="R3" s="75"/>
      <c r="S3" s="55"/>
      <c r="T3" s="55"/>
      <c r="U3" s="55"/>
      <c r="V3" s="76"/>
      <c r="W3" s="76"/>
      <c r="X3" s="76"/>
      <c r="Y3" s="75"/>
      <c r="Z3" s="75"/>
      <c r="AA3" s="75"/>
      <c r="AB3" s="75"/>
      <c r="AC3" s="75"/>
      <c r="AD3" s="75"/>
      <c r="AE3" s="55"/>
      <c r="AF3" s="55"/>
      <c r="AG3" s="55"/>
      <c r="AH3" s="76"/>
      <c r="AI3" s="76"/>
      <c r="AJ3" s="76"/>
      <c r="AK3" s="75"/>
      <c r="AL3" s="75"/>
      <c r="AM3" s="75"/>
      <c r="AN3" s="75"/>
      <c r="AO3" s="75"/>
      <c r="AP3" s="75"/>
      <c r="AQ3" s="55"/>
      <c r="AR3" s="55"/>
      <c r="AS3" s="55"/>
      <c r="AT3" s="76"/>
      <c r="AU3" s="76"/>
      <c r="AV3" s="76"/>
      <c r="AW3" s="75"/>
      <c r="AX3" s="75"/>
      <c r="AY3" s="75"/>
      <c r="AZ3" s="75"/>
      <c r="BA3" s="75"/>
      <c r="BB3" s="75"/>
      <c r="BC3" s="55"/>
      <c r="BD3" s="55"/>
      <c r="BE3" s="55"/>
      <c r="BF3" s="76"/>
      <c r="BG3" s="76"/>
      <c r="BH3" s="76"/>
      <c r="BI3" s="75"/>
      <c r="BJ3" s="75"/>
      <c r="BK3" s="75"/>
      <c r="BL3" s="75"/>
      <c r="BM3" s="75"/>
      <c r="BN3" s="75"/>
      <c r="BO3" s="55"/>
      <c r="BP3" s="55"/>
      <c r="BQ3" s="55"/>
      <c r="BR3" s="76"/>
      <c r="BS3" s="76"/>
      <c r="BT3" s="76"/>
      <c r="BU3" s="75"/>
      <c r="BV3" s="75"/>
      <c r="BW3" s="75"/>
      <c r="BX3" s="75"/>
      <c r="BY3" s="75"/>
      <c r="BZ3" s="75"/>
      <c r="CA3" s="55"/>
      <c r="CB3" s="55"/>
      <c r="CC3" s="55"/>
      <c r="CD3" s="76"/>
      <c r="CE3" s="76"/>
      <c r="CF3" s="76"/>
      <c r="CG3" s="75"/>
      <c r="CH3" s="75"/>
      <c r="CI3" s="75"/>
      <c r="CJ3" s="75"/>
      <c r="CK3" s="75"/>
      <c r="CL3" s="75"/>
      <c r="CM3" s="55"/>
      <c r="CN3" s="55"/>
      <c r="CO3" s="55"/>
      <c r="CP3" s="76"/>
      <c r="CQ3" s="76"/>
      <c r="CR3" s="76"/>
      <c r="CS3" s="75"/>
      <c r="CT3" s="75"/>
      <c r="CU3" s="75"/>
      <c r="CV3" s="75"/>
      <c r="CW3" s="75"/>
      <c r="CX3" s="75"/>
      <c r="CY3" s="55"/>
      <c r="CZ3" s="55"/>
      <c r="DA3" s="55"/>
      <c r="DB3" s="76"/>
      <c r="DC3" s="76"/>
      <c r="DD3" s="76"/>
      <c r="DE3" s="75"/>
      <c r="DF3" s="75"/>
      <c r="DG3" s="75"/>
      <c r="DH3" s="75"/>
      <c r="DI3" s="75"/>
      <c r="DJ3" s="75"/>
      <c r="DK3" s="55"/>
      <c r="DL3" s="55"/>
      <c r="DM3" s="55"/>
      <c r="DN3" s="76"/>
      <c r="DO3" s="76"/>
      <c r="DP3" s="76"/>
      <c r="DQ3" s="75"/>
      <c r="DR3" s="75"/>
      <c r="DS3" s="75"/>
      <c r="DT3" s="75"/>
      <c r="DU3" s="75"/>
      <c r="DV3" s="75"/>
      <c r="DW3" s="55"/>
      <c r="DX3" s="55"/>
      <c r="DY3" s="55"/>
      <c r="DZ3" s="76"/>
      <c r="EA3" s="76"/>
      <c r="EB3" s="76"/>
      <c r="EC3" s="75"/>
      <c r="ED3" s="75"/>
      <c r="EE3" s="75"/>
      <c r="EF3" s="75"/>
      <c r="EG3" s="75"/>
      <c r="EH3" s="75"/>
      <c r="EI3" s="55"/>
      <c r="EJ3" s="55"/>
      <c r="EK3" s="55"/>
      <c r="EL3" s="76"/>
      <c r="EM3" s="76"/>
      <c r="EN3" s="76"/>
      <c r="EO3" s="75"/>
      <c r="EP3" s="75"/>
      <c r="EQ3" s="75"/>
      <c r="ER3" s="75"/>
      <c r="ES3" s="75"/>
      <c r="ET3" s="75"/>
      <c r="EU3" s="55"/>
      <c r="EV3" s="55"/>
      <c r="EW3" s="55"/>
      <c r="EX3" s="76"/>
      <c r="EY3" s="76"/>
      <c r="EZ3" s="76"/>
      <c r="FA3" s="75"/>
      <c r="FB3" s="75"/>
      <c r="FC3" s="75"/>
      <c r="FD3" s="75"/>
      <c r="FE3" s="75"/>
      <c r="FF3" s="75"/>
      <c r="FG3" s="55"/>
      <c r="FH3" s="55"/>
      <c r="FI3" s="55"/>
      <c r="FJ3" s="76"/>
      <c r="FK3" s="76"/>
      <c r="FL3" s="76"/>
      <c r="FM3" s="75"/>
      <c r="FN3" s="75"/>
      <c r="FO3" s="75"/>
      <c r="FP3" s="75"/>
      <c r="FQ3" s="75"/>
      <c r="FR3" s="75"/>
      <c r="FS3" s="55"/>
      <c r="FT3" s="55"/>
      <c r="FU3" s="55"/>
      <c r="FV3" s="76"/>
      <c r="FW3" s="76"/>
      <c r="FX3" s="76"/>
      <c r="FY3" s="75"/>
      <c r="FZ3" s="75"/>
      <c r="GA3" s="75"/>
      <c r="GB3" s="75"/>
      <c r="GC3" s="75"/>
      <c r="GD3" s="75"/>
      <c r="GE3" s="55"/>
      <c r="GF3" s="55"/>
      <c r="GG3" s="55"/>
      <c r="GH3" s="76"/>
      <c r="GI3" s="76"/>
      <c r="GJ3" s="76"/>
      <c r="GK3" s="75"/>
      <c r="GL3" s="75"/>
      <c r="GM3" s="75"/>
      <c r="GN3" s="75"/>
      <c r="GO3" s="75"/>
      <c r="GP3" s="75"/>
      <c r="GQ3" s="55"/>
      <c r="GR3" s="55"/>
      <c r="GS3" s="55"/>
      <c r="GT3" s="76"/>
      <c r="GU3" s="76"/>
      <c r="GV3" s="76"/>
      <c r="GW3" s="75"/>
      <c r="GX3" s="75"/>
      <c r="GY3" s="75"/>
      <c r="GZ3" s="75"/>
      <c r="HA3" s="75"/>
      <c r="HB3" s="75"/>
      <c r="HC3" s="55"/>
      <c r="HD3" s="55"/>
      <c r="HE3" s="55"/>
      <c r="HF3" s="76"/>
      <c r="HG3" s="76"/>
      <c r="HH3" s="76"/>
      <c r="HI3" s="75"/>
      <c r="HJ3" s="75"/>
      <c r="HK3" s="75"/>
      <c r="HL3" s="75"/>
      <c r="HM3" s="75"/>
      <c r="HN3" s="75"/>
      <c r="HO3" s="55"/>
      <c r="HP3" s="55"/>
      <c r="HQ3" s="55"/>
      <c r="HR3" s="76"/>
      <c r="HS3" s="76"/>
      <c r="HT3" s="76"/>
      <c r="HU3" s="75"/>
      <c r="HV3" s="75"/>
      <c r="HW3" s="75"/>
      <c r="HX3" s="75"/>
      <c r="HY3" s="75"/>
      <c r="HZ3" s="75"/>
      <c r="IA3" s="55"/>
      <c r="IB3" s="55"/>
      <c r="IC3" s="55"/>
      <c r="ID3" s="76"/>
      <c r="IE3" s="76"/>
      <c r="IF3" s="76"/>
      <c r="IG3" s="75"/>
      <c r="IH3" s="75"/>
      <c r="II3" s="75"/>
      <c r="IJ3" s="75"/>
      <c r="IK3" s="75"/>
      <c r="IL3" s="75"/>
      <c r="IM3" s="55"/>
      <c r="IN3" s="55"/>
      <c r="IO3" s="55"/>
      <c r="IP3" s="76"/>
      <c r="IQ3" s="76"/>
      <c r="IR3" s="76"/>
      <c r="IS3" s="75"/>
      <c r="IT3" s="75"/>
      <c r="IU3" s="75"/>
      <c r="IV3" s="75"/>
    </row>
    <row r="4" spans="1:256" s="4" customFormat="1" ht="28.5" customHeight="1">
      <c r="A4" s="80" t="s">
        <v>37</v>
      </c>
      <c r="B4" s="57">
        <v>2002</v>
      </c>
      <c r="C4" s="57">
        <v>2003</v>
      </c>
      <c r="D4" s="57">
        <v>2004</v>
      </c>
      <c r="E4" s="57">
        <v>2005</v>
      </c>
      <c r="F4" s="57">
        <v>2006</v>
      </c>
      <c r="G4" s="57">
        <v>2007</v>
      </c>
      <c r="H4" s="57">
        <v>2008</v>
      </c>
      <c r="I4" s="57">
        <v>2009</v>
      </c>
      <c r="J4" s="57">
        <v>2010</v>
      </c>
      <c r="K4" s="57">
        <v>2011</v>
      </c>
      <c r="L4" s="57">
        <v>2012</v>
      </c>
      <c r="M4" s="77"/>
      <c r="N4" s="78"/>
      <c r="O4" s="78"/>
      <c r="P4" s="79"/>
      <c r="Q4" s="79"/>
      <c r="R4" s="79"/>
      <c r="S4" s="78"/>
      <c r="T4" s="78"/>
      <c r="U4" s="79"/>
      <c r="V4" s="79"/>
      <c r="W4" s="79"/>
      <c r="X4" s="78"/>
      <c r="Y4" s="77"/>
      <c r="Z4" s="78"/>
      <c r="AA4" s="78"/>
      <c r="AB4" s="79"/>
      <c r="AC4" s="79"/>
      <c r="AD4" s="79"/>
      <c r="AE4" s="78"/>
      <c r="AF4" s="78"/>
      <c r="AG4" s="79"/>
      <c r="AH4" s="79"/>
      <c r="AI4" s="79"/>
      <c r="AJ4" s="78"/>
      <c r="AK4" s="77"/>
      <c r="AL4" s="78"/>
      <c r="AM4" s="78"/>
      <c r="AN4" s="79"/>
      <c r="AO4" s="79"/>
      <c r="AP4" s="79"/>
      <c r="AQ4" s="78"/>
      <c r="AR4" s="78"/>
      <c r="AS4" s="79"/>
      <c r="AT4" s="79"/>
      <c r="AU4" s="79"/>
      <c r="AV4" s="78"/>
      <c r="AW4" s="77"/>
      <c r="AX4" s="78"/>
      <c r="AY4" s="78"/>
      <c r="AZ4" s="79"/>
      <c r="BA4" s="79"/>
      <c r="BB4" s="79"/>
      <c r="BC4" s="78"/>
      <c r="BD4" s="78"/>
      <c r="BE4" s="79"/>
      <c r="BF4" s="79"/>
      <c r="BG4" s="79"/>
      <c r="BH4" s="78"/>
      <c r="BI4" s="77"/>
      <c r="BJ4" s="78"/>
      <c r="BK4" s="78"/>
      <c r="BL4" s="79"/>
      <c r="BM4" s="79"/>
      <c r="BN4" s="79"/>
      <c r="BO4" s="78"/>
      <c r="BP4" s="78"/>
      <c r="BQ4" s="79"/>
      <c r="BR4" s="79"/>
      <c r="BS4" s="79"/>
      <c r="BT4" s="78"/>
      <c r="BU4" s="77"/>
      <c r="BV4" s="78"/>
      <c r="BW4" s="78"/>
      <c r="BX4" s="79"/>
      <c r="BY4" s="79"/>
      <c r="BZ4" s="79"/>
      <c r="CA4" s="78"/>
      <c r="CB4" s="78"/>
      <c r="CC4" s="79"/>
      <c r="CD4" s="79"/>
      <c r="CE4" s="79"/>
      <c r="CF4" s="78"/>
      <c r="CG4" s="77"/>
      <c r="CH4" s="78"/>
      <c r="CI4" s="78"/>
      <c r="CJ4" s="79"/>
      <c r="CK4" s="79"/>
      <c r="CL4" s="79"/>
      <c r="CM4" s="78"/>
      <c r="CN4" s="78"/>
      <c r="CO4" s="79"/>
      <c r="CP4" s="79"/>
      <c r="CQ4" s="79"/>
      <c r="CR4" s="78"/>
      <c r="CS4" s="77"/>
      <c r="CT4" s="78"/>
      <c r="CU4" s="78"/>
      <c r="CV4" s="79"/>
      <c r="CW4" s="79"/>
      <c r="CX4" s="79"/>
      <c r="CY4" s="78"/>
      <c r="CZ4" s="78"/>
      <c r="DA4" s="79"/>
      <c r="DB4" s="79"/>
      <c r="DC4" s="79"/>
      <c r="DD4" s="78"/>
      <c r="DE4" s="77"/>
      <c r="DF4" s="78"/>
      <c r="DG4" s="78"/>
      <c r="DH4" s="79"/>
      <c r="DI4" s="79"/>
      <c r="DJ4" s="79"/>
      <c r="DK4" s="78"/>
      <c r="DL4" s="78"/>
      <c r="DM4" s="79"/>
      <c r="DN4" s="79"/>
      <c r="DO4" s="79"/>
      <c r="DP4" s="78"/>
      <c r="DQ4" s="77"/>
      <c r="DR4" s="78"/>
      <c r="DS4" s="78"/>
      <c r="DT4" s="79"/>
      <c r="DU4" s="79"/>
      <c r="DV4" s="79"/>
      <c r="DW4" s="78"/>
      <c r="DX4" s="78"/>
      <c r="DY4" s="79"/>
      <c r="DZ4" s="79"/>
      <c r="EA4" s="79"/>
      <c r="EB4" s="78"/>
      <c r="EC4" s="77"/>
      <c r="ED4" s="78"/>
      <c r="EE4" s="78"/>
      <c r="EF4" s="79"/>
      <c r="EG4" s="79"/>
      <c r="EH4" s="79"/>
      <c r="EI4" s="78"/>
      <c r="EJ4" s="78"/>
      <c r="EK4" s="79"/>
      <c r="EL4" s="79"/>
      <c r="EM4" s="79"/>
      <c r="EN4" s="78"/>
      <c r="EO4" s="77"/>
      <c r="EP4" s="78"/>
      <c r="EQ4" s="78"/>
      <c r="ER4" s="79"/>
      <c r="ES4" s="79"/>
      <c r="ET4" s="79"/>
      <c r="EU4" s="78"/>
      <c r="EV4" s="78"/>
      <c r="EW4" s="79"/>
      <c r="EX4" s="79"/>
      <c r="EY4" s="79"/>
      <c r="EZ4" s="78"/>
      <c r="FA4" s="77"/>
      <c r="FB4" s="78"/>
      <c r="FC4" s="78"/>
      <c r="FD4" s="79"/>
      <c r="FE4" s="79"/>
      <c r="FF4" s="79"/>
      <c r="FG4" s="78"/>
      <c r="FH4" s="78"/>
      <c r="FI4" s="79"/>
      <c r="FJ4" s="79"/>
      <c r="FK4" s="79"/>
      <c r="FL4" s="78"/>
      <c r="FM4" s="77"/>
      <c r="FN4" s="78"/>
      <c r="FO4" s="78"/>
      <c r="FP4" s="79"/>
      <c r="FQ4" s="79"/>
      <c r="FR4" s="79"/>
      <c r="FS4" s="78"/>
      <c r="FT4" s="78"/>
      <c r="FU4" s="79"/>
      <c r="FV4" s="79"/>
      <c r="FW4" s="79"/>
      <c r="FX4" s="78"/>
      <c r="FY4" s="77"/>
      <c r="FZ4" s="78"/>
      <c r="GA4" s="78"/>
      <c r="GB4" s="79"/>
      <c r="GC4" s="79"/>
      <c r="GD4" s="79"/>
      <c r="GE4" s="78"/>
      <c r="GF4" s="78"/>
      <c r="GG4" s="79"/>
      <c r="GH4" s="79"/>
      <c r="GI4" s="79"/>
      <c r="GJ4" s="78"/>
      <c r="GK4" s="77"/>
      <c r="GL4" s="78"/>
      <c r="GM4" s="78"/>
      <c r="GN4" s="79"/>
      <c r="GO4" s="79"/>
      <c r="GP4" s="79"/>
      <c r="GQ4" s="78"/>
      <c r="GR4" s="78"/>
      <c r="GS4" s="79"/>
      <c r="GT4" s="79"/>
      <c r="GU4" s="79"/>
      <c r="GV4" s="78"/>
      <c r="GW4" s="77"/>
      <c r="GX4" s="78"/>
      <c r="GY4" s="78"/>
      <c r="GZ4" s="79"/>
      <c r="HA4" s="79"/>
      <c r="HB4" s="79"/>
      <c r="HC4" s="78"/>
      <c r="HD4" s="78"/>
      <c r="HE4" s="79"/>
      <c r="HF4" s="79"/>
      <c r="HG4" s="79"/>
      <c r="HH4" s="78"/>
      <c r="HI4" s="77"/>
      <c r="HJ4" s="78"/>
      <c r="HK4" s="78"/>
      <c r="HL4" s="79"/>
      <c r="HM4" s="79"/>
      <c r="HN4" s="79"/>
      <c r="HO4" s="78"/>
      <c r="HP4" s="78"/>
      <c r="HQ4" s="79"/>
      <c r="HR4" s="79"/>
      <c r="HS4" s="79"/>
      <c r="HT4" s="78"/>
      <c r="HU4" s="77"/>
      <c r="HV4" s="78"/>
      <c r="HW4" s="78"/>
      <c r="HX4" s="79"/>
      <c r="HY4" s="79"/>
      <c r="HZ4" s="79"/>
      <c r="IA4" s="78"/>
      <c r="IB4" s="78"/>
      <c r="IC4" s="79"/>
      <c r="ID4" s="79"/>
      <c r="IE4" s="79"/>
      <c r="IF4" s="78"/>
      <c r="IG4" s="77"/>
      <c r="IH4" s="78"/>
      <c r="II4" s="78"/>
      <c r="IJ4" s="79"/>
      <c r="IK4" s="79"/>
      <c r="IL4" s="79"/>
      <c r="IM4" s="78"/>
      <c r="IN4" s="78"/>
      <c r="IO4" s="79"/>
      <c r="IP4" s="79"/>
      <c r="IQ4" s="79"/>
      <c r="IR4" s="78"/>
      <c r="IS4" s="77"/>
      <c r="IT4" s="78"/>
      <c r="IU4" s="78"/>
      <c r="IV4" s="79"/>
    </row>
    <row r="5" spans="1:256" s="13" customFormat="1" ht="14.25">
      <c r="A5" s="59"/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9"/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</row>
    <row r="6" spans="1:256" s="7" customFormat="1" ht="14.25">
      <c r="A6" s="60" t="s">
        <v>36</v>
      </c>
      <c r="B6" s="61">
        <v>1.4</v>
      </c>
      <c r="C6" s="61">
        <v>0.8</v>
      </c>
      <c r="D6" s="61">
        <v>3.2</v>
      </c>
      <c r="E6" s="61">
        <v>1.7</v>
      </c>
      <c r="F6" s="61">
        <v>2.7</v>
      </c>
      <c r="G6" s="61">
        <v>2.9</v>
      </c>
      <c r="H6" s="62">
        <v>1</v>
      </c>
      <c r="I6" s="62">
        <v>-2.8</v>
      </c>
      <c r="J6" s="62">
        <v>2.2999999999999998</v>
      </c>
      <c r="K6" s="62">
        <v>2.2000000000000002</v>
      </c>
      <c r="L6" s="62">
        <v>0.9</v>
      </c>
      <c r="M6" s="60"/>
      <c r="N6" s="61"/>
      <c r="O6" s="61"/>
      <c r="P6" s="61"/>
      <c r="Q6" s="61"/>
      <c r="R6" s="61"/>
      <c r="S6" s="61"/>
      <c r="T6" s="62"/>
      <c r="U6" s="62"/>
      <c r="V6" s="62"/>
      <c r="W6" s="62"/>
      <c r="X6" s="62"/>
      <c r="Y6" s="60"/>
      <c r="Z6" s="61"/>
      <c r="AA6" s="61"/>
      <c r="AB6" s="61"/>
      <c r="AC6" s="61"/>
      <c r="AD6" s="61"/>
      <c r="AE6" s="61"/>
      <c r="AF6" s="62"/>
      <c r="AG6" s="62"/>
      <c r="AH6" s="62"/>
      <c r="AI6" s="62"/>
      <c r="AJ6" s="62"/>
      <c r="AK6" s="60"/>
      <c r="AL6" s="61"/>
      <c r="AM6" s="61"/>
      <c r="AN6" s="61"/>
      <c r="AO6" s="61"/>
      <c r="AP6" s="61"/>
      <c r="AQ6" s="61"/>
      <c r="AR6" s="62"/>
      <c r="AS6" s="62"/>
      <c r="AT6" s="62"/>
      <c r="AU6" s="62"/>
      <c r="AV6" s="62"/>
      <c r="AW6" s="60"/>
      <c r="AX6" s="61"/>
      <c r="AY6" s="61"/>
      <c r="AZ6" s="61"/>
      <c r="BA6" s="61"/>
      <c r="BB6" s="61"/>
      <c r="BC6" s="61"/>
      <c r="BD6" s="62"/>
      <c r="BE6" s="62"/>
      <c r="BF6" s="62"/>
      <c r="BG6" s="62"/>
      <c r="BH6" s="62"/>
      <c r="BI6" s="60"/>
      <c r="BJ6" s="61"/>
      <c r="BK6" s="61"/>
      <c r="BL6" s="61"/>
      <c r="BM6" s="61"/>
      <c r="BN6" s="61"/>
      <c r="BO6" s="61"/>
      <c r="BP6" s="62"/>
      <c r="BQ6" s="62"/>
      <c r="BR6" s="62"/>
      <c r="BS6" s="62"/>
      <c r="BT6" s="62"/>
      <c r="BU6" s="60"/>
      <c r="BV6" s="61"/>
      <c r="BW6" s="61"/>
      <c r="BX6" s="61"/>
      <c r="BY6" s="61"/>
      <c r="BZ6" s="61"/>
      <c r="CA6" s="61"/>
      <c r="CB6" s="62"/>
      <c r="CC6" s="62"/>
      <c r="CD6" s="62"/>
      <c r="CE6" s="62"/>
      <c r="CF6" s="62"/>
      <c r="CG6" s="60"/>
      <c r="CH6" s="61"/>
      <c r="CI6" s="61"/>
      <c r="CJ6" s="61"/>
      <c r="CK6" s="61"/>
      <c r="CL6" s="61"/>
      <c r="CM6" s="61"/>
      <c r="CN6" s="62"/>
      <c r="CO6" s="62"/>
      <c r="CP6" s="62"/>
      <c r="CQ6" s="62"/>
      <c r="CR6" s="62"/>
      <c r="CS6" s="60"/>
      <c r="CT6" s="61"/>
      <c r="CU6" s="61"/>
      <c r="CV6" s="61"/>
      <c r="CW6" s="61"/>
      <c r="CX6" s="61"/>
      <c r="CY6" s="61"/>
      <c r="CZ6" s="62"/>
      <c r="DA6" s="62"/>
      <c r="DB6" s="62"/>
      <c r="DC6" s="62"/>
      <c r="DD6" s="62"/>
      <c r="DE6" s="60"/>
      <c r="DF6" s="61"/>
      <c r="DG6" s="61"/>
      <c r="DH6" s="61"/>
      <c r="DI6" s="61"/>
      <c r="DJ6" s="61"/>
      <c r="DK6" s="61"/>
      <c r="DL6" s="62"/>
      <c r="DM6" s="62"/>
      <c r="DN6" s="62"/>
      <c r="DO6" s="62"/>
      <c r="DP6" s="62"/>
      <c r="DQ6" s="60"/>
      <c r="DR6" s="61"/>
      <c r="DS6" s="61"/>
      <c r="DT6" s="61"/>
      <c r="DU6" s="61"/>
      <c r="DV6" s="61"/>
      <c r="DW6" s="61"/>
      <c r="DX6" s="62"/>
      <c r="DY6" s="62"/>
      <c r="DZ6" s="62"/>
      <c r="EA6" s="62"/>
      <c r="EB6" s="62"/>
      <c r="EC6" s="60"/>
      <c r="ED6" s="61"/>
      <c r="EE6" s="61"/>
      <c r="EF6" s="61"/>
      <c r="EG6" s="61"/>
      <c r="EH6" s="61"/>
      <c r="EI6" s="61"/>
      <c r="EJ6" s="62"/>
      <c r="EK6" s="62"/>
      <c r="EL6" s="62"/>
      <c r="EM6" s="62"/>
      <c r="EN6" s="62"/>
      <c r="EO6" s="60"/>
      <c r="EP6" s="61"/>
      <c r="EQ6" s="61"/>
      <c r="ER6" s="61"/>
      <c r="ES6" s="61"/>
      <c r="ET6" s="61"/>
      <c r="EU6" s="61"/>
      <c r="EV6" s="62"/>
      <c r="EW6" s="62"/>
      <c r="EX6" s="62"/>
      <c r="EY6" s="62"/>
      <c r="EZ6" s="62"/>
      <c r="FA6" s="60"/>
      <c r="FB6" s="61"/>
      <c r="FC6" s="61"/>
      <c r="FD6" s="61"/>
      <c r="FE6" s="61"/>
      <c r="FF6" s="61"/>
      <c r="FG6" s="61"/>
      <c r="FH6" s="62"/>
      <c r="FI6" s="62"/>
      <c r="FJ6" s="62"/>
      <c r="FK6" s="62"/>
      <c r="FL6" s="62"/>
      <c r="FM6" s="60"/>
      <c r="FN6" s="61"/>
      <c r="FO6" s="61"/>
      <c r="FP6" s="61"/>
      <c r="FQ6" s="61"/>
      <c r="FR6" s="61"/>
      <c r="FS6" s="61"/>
      <c r="FT6" s="62"/>
      <c r="FU6" s="62"/>
      <c r="FV6" s="62"/>
      <c r="FW6" s="62"/>
      <c r="FX6" s="62"/>
      <c r="FY6" s="60"/>
      <c r="FZ6" s="61"/>
      <c r="GA6" s="61"/>
      <c r="GB6" s="61"/>
      <c r="GC6" s="61"/>
      <c r="GD6" s="61"/>
      <c r="GE6" s="61"/>
      <c r="GF6" s="62"/>
      <c r="GG6" s="62"/>
      <c r="GH6" s="62"/>
      <c r="GI6" s="62"/>
      <c r="GJ6" s="62"/>
      <c r="GK6" s="60"/>
      <c r="GL6" s="61"/>
      <c r="GM6" s="61"/>
      <c r="GN6" s="61"/>
      <c r="GO6" s="61"/>
      <c r="GP6" s="61"/>
      <c r="GQ6" s="61"/>
      <c r="GR6" s="62"/>
      <c r="GS6" s="62"/>
      <c r="GT6" s="62"/>
      <c r="GU6" s="62"/>
      <c r="GV6" s="62"/>
      <c r="GW6" s="60"/>
      <c r="GX6" s="61"/>
      <c r="GY6" s="61"/>
      <c r="GZ6" s="61"/>
      <c r="HA6" s="61"/>
      <c r="HB6" s="61"/>
      <c r="HC6" s="61"/>
      <c r="HD6" s="62"/>
      <c r="HE6" s="62"/>
      <c r="HF6" s="62"/>
      <c r="HG6" s="62"/>
      <c r="HH6" s="62"/>
      <c r="HI6" s="60"/>
      <c r="HJ6" s="61"/>
      <c r="HK6" s="61"/>
      <c r="HL6" s="61"/>
      <c r="HM6" s="61"/>
      <c r="HN6" s="61"/>
      <c r="HO6" s="61"/>
      <c r="HP6" s="62"/>
      <c r="HQ6" s="62"/>
      <c r="HR6" s="62"/>
      <c r="HS6" s="62"/>
      <c r="HT6" s="62"/>
      <c r="HU6" s="60"/>
      <c r="HV6" s="61"/>
      <c r="HW6" s="61"/>
      <c r="HX6" s="61"/>
      <c r="HY6" s="61"/>
      <c r="HZ6" s="61"/>
      <c r="IA6" s="61"/>
      <c r="IB6" s="62"/>
      <c r="IC6" s="62"/>
      <c r="ID6" s="62"/>
      <c r="IE6" s="62"/>
      <c r="IF6" s="62"/>
      <c r="IG6" s="60"/>
      <c r="IH6" s="61"/>
      <c r="II6" s="61"/>
      <c r="IJ6" s="61"/>
      <c r="IK6" s="61"/>
      <c r="IL6" s="61"/>
      <c r="IM6" s="61"/>
      <c r="IN6" s="62"/>
      <c r="IO6" s="62"/>
      <c r="IP6" s="62"/>
      <c r="IQ6" s="62"/>
      <c r="IR6" s="62"/>
      <c r="IS6" s="60"/>
      <c r="IT6" s="61"/>
      <c r="IU6" s="61"/>
      <c r="IV6" s="61"/>
    </row>
    <row r="7" spans="1:256" s="7" customFormat="1" ht="14.25">
      <c r="A7" s="60" t="s">
        <v>35</v>
      </c>
      <c r="B7" s="61">
        <v>0</v>
      </c>
      <c r="C7" s="61">
        <v>-0.4</v>
      </c>
      <c r="D7" s="61">
        <v>1.2</v>
      </c>
      <c r="E7" s="61">
        <v>0.7</v>
      </c>
      <c r="F7" s="61">
        <v>3.7</v>
      </c>
      <c r="G7" s="61">
        <v>3.3</v>
      </c>
      <c r="H7" s="62">
        <v>1.1000000000000001</v>
      </c>
      <c r="I7" s="62">
        <v>-5.0999999999999996</v>
      </c>
      <c r="J7" s="62">
        <v>3.7</v>
      </c>
      <c r="K7" s="62">
        <v>2.9</v>
      </c>
      <c r="L7" s="62">
        <v>0.8</v>
      </c>
      <c r="M7" s="60"/>
      <c r="N7" s="61"/>
      <c r="O7" s="61"/>
      <c r="P7" s="61"/>
      <c r="Q7" s="61"/>
      <c r="R7" s="61"/>
      <c r="S7" s="61"/>
      <c r="T7" s="62"/>
      <c r="U7" s="62"/>
      <c r="V7" s="62"/>
      <c r="W7" s="62"/>
      <c r="X7" s="62"/>
      <c r="Y7" s="60"/>
      <c r="Z7" s="61"/>
      <c r="AA7" s="61"/>
      <c r="AB7" s="61"/>
      <c r="AC7" s="61"/>
      <c r="AD7" s="61"/>
      <c r="AE7" s="61"/>
      <c r="AF7" s="62"/>
      <c r="AG7" s="62"/>
      <c r="AH7" s="62"/>
      <c r="AI7" s="62"/>
      <c r="AJ7" s="62"/>
      <c r="AK7" s="60"/>
      <c r="AL7" s="61"/>
      <c r="AM7" s="61"/>
      <c r="AN7" s="61"/>
      <c r="AO7" s="61"/>
      <c r="AP7" s="61"/>
      <c r="AQ7" s="61"/>
      <c r="AR7" s="62"/>
      <c r="AS7" s="62"/>
      <c r="AT7" s="62"/>
      <c r="AU7" s="62"/>
      <c r="AV7" s="62"/>
      <c r="AW7" s="60"/>
      <c r="AX7" s="61"/>
      <c r="AY7" s="61"/>
      <c r="AZ7" s="61"/>
      <c r="BA7" s="61"/>
      <c r="BB7" s="61"/>
      <c r="BC7" s="61"/>
      <c r="BD7" s="62"/>
      <c r="BE7" s="62"/>
      <c r="BF7" s="62"/>
      <c r="BG7" s="62"/>
      <c r="BH7" s="62"/>
      <c r="BI7" s="60"/>
      <c r="BJ7" s="61"/>
      <c r="BK7" s="61"/>
      <c r="BL7" s="61"/>
      <c r="BM7" s="61"/>
      <c r="BN7" s="61"/>
      <c r="BO7" s="61"/>
      <c r="BP7" s="62"/>
      <c r="BQ7" s="62"/>
      <c r="BR7" s="62"/>
      <c r="BS7" s="62"/>
      <c r="BT7" s="62"/>
      <c r="BU7" s="60"/>
      <c r="BV7" s="61"/>
      <c r="BW7" s="61"/>
      <c r="BX7" s="61"/>
      <c r="BY7" s="61"/>
      <c r="BZ7" s="61"/>
      <c r="CA7" s="61"/>
      <c r="CB7" s="62"/>
      <c r="CC7" s="62"/>
      <c r="CD7" s="62"/>
      <c r="CE7" s="62"/>
      <c r="CF7" s="62"/>
      <c r="CG7" s="60"/>
      <c r="CH7" s="61"/>
      <c r="CI7" s="61"/>
      <c r="CJ7" s="61"/>
      <c r="CK7" s="61"/>
      <c r="CL7" s="61"/>
      <c r="CM7" s="61"/>
      <c r="CN7" s="62"/>
      <c r="CO7" s="62"/>
      <c r="CP7" s="62"/>
      <c r="CQ7" s="62"/>
      <c r="CR7" s="62"/>
      <c r="CS7" s="60"/>
      <c r="CT7" s="61"/>
      <c r="CU7" s="61"/>
      <c r="CV7" s="61"/>
      <c r="CW7" s="61"/>
      <c r="CX7" s="61"/>
      <c r="CY7" s="61"/>
      <c r="CZ7" s="62"/>
      <c r="DA7" s="62"/>
      <c r="DB7" s="62"/>
      <c r="DC7" s="62"/>
      <c r="DD7" s="62"/>
      <c r="DE7" s="60"/>
      <c r="DF7" s="61"/>
      <c r="DG7" s="61"/>
      <c r="DH7" s="61"/>
      <c r="DI7" s="61"/>
      <c r="DJ7" s="61"/>
      <c r="DK7" s="61"/>
      <c r="DL7" s="62"/>
      <c r="DM7" s="62"/>
      <c r="DN7" s="62"/>
      <c r="DO7" s="62"/>
      <c r="DP7" s="62"/>
      <c r="DQ7" s="60"/>
      <c r="DR7" s="61"/>
      <c r="DS7" s="61"/>
      <c r="DT7" s="61"/>
      <c r="DU7" s="61"/>
      <c r="DV7" s="61"/>
      <c r="DW7" s="61"/>
      <c r="DX7" s="62"/>
      <c r="DY7" s="62"/>
      <c r="DZ7" s="62"/>
      <c r="EA7" s="62"/>
      <c r="EB7" s="62"/>
      <c r="EC7" s="60"/>
      <c r="ED7" s="61"/>
      <c r="EE7" s="61"/>
      <c r="EF7" s="61"/>
      <c r="EG7" s="61"/>
      <c r="EH7" s="61"/>
      <c r="EI7" s="61"/>
      <c r="EJ7" s="62"/>
      <c r="EK7" s="62"/>
      <c r="EL7" s="62"/>
      <c r="EM7" s="62"/>
      <c r="EN7" s="62"/>
      <c r="EO7" s="60"/>
      <c r="EP7" s="61"/>
      <c r="EQ7" s="61"/>
      <c r="ER7" s="61"/>
      <c r="ES7" s="61"/>
      <c r="ET7" s="61"/>
      <c r="EU7" s="61"/>
      <c r="EV7" s="62"/>
      <c r="EW7" s="62"/>
      <c r="EX7" s="62"/>
      <c r="EY7" s="62"/>
      <c r="EZ7" s="62"/>
      <c r="FA7" s="60"/>
      <c r="FB7" s="61"/>
      <c r="FC7" s="61"/>
      <c r="FD7" s="61"/>
      <c r="FE7" s="61"/>
      <c r="FF7" s="61"/>
      <c r="FG7" s="61"/>
      <c r="FH7" s="62"/>
      <c r="FI7" s="62"/>
      <c r="FJ7" s="62"/>
      <c r="FK7" s="62"/>
      <c r="FL7" s="62"/>
      <c r="FM7" s="60"/>
      <c r="FN7" s="61"/>
      <c r="FO7" s="61"/>
      <c r="FP7" s="61"/>
      <c r="FQ7" s="61"/>
      <c r="FR7" s="61"/>
      <c r="FS7" s="61"/>
      <c r="FT7" s="62"/>
      <c r="FU7" s="62"/>
      <c r="FV7" s="62"/>
      <c r="FW7" s="62"/>
      <c r="FX7" s="62"/>
      <c r="FY7" s="60"/>
      <c r="FZ7" s="61"/>
      <c r="GA7" s="61"/>
      <c r="GB7" s="61"/>
      <c r="GC7" s="61"/>
      <c r="GD7" s="61"/>
      <c r="GE7" s="61"/>
      <c r="GF7" s="62"/>
      <c r="GG7" s="62"/>
      <c r="GH7" s="62"/>
      <c r="GI7" s="62"/>
      <c r="GJ7" s="62"/>
      <c r="GK7" s="60"/>
      <c r="GL7" s="61"/>
      <c r="GM7" s="61"/>
      <c r="GN7" s="61"/>
      <c r="GO7" s="61"/>
      <c r="GP7" s="61"/>
      <c r="GQ7" s="61"/>
      <c r="GR7" s="62"/>
      <c r="GS7" s="62"/>
      <c r="GT7" s="62"/>
      <c r="GU7" s="62"/>
      <c r="GV7" s="62"/>
      <c r="GW7" s="60"/>
      <c r="GX7" s="61"/>
      <c r="GY7" s="61"/>
      <c r="GZ7" s="61"/>
      <c r="HA7" s="61"/>
      <c r="HB7" s="61"/>
      <c r="HC7" s="61"/>
      <c r="HD7" s="62"/>
      <c r="HE7" s="62"/>
      <c r="HF7" s="62"/>
      <c r="HG7" s="62"/>
      <c r="HH7" s="62"/>
      <c r="HI7" s="60"/>
      <c r="HJ7" s="61"/>
      <c r="HK7" s="61"/>
      <c r="HL7" s="61"/>
      <c r="HM7" s="61"/>
      <c r="HN7" s="61"/>
      <c r="HO7" s="61"/>
      <c r="HP7" s="62"/>
      <c r="HQ7" s="62"/>
      <c r="HR7" s="62"/>
      <c r="HS7" s="62"/>
      <c r="HT7" s="62"/>
      <c r="HU7" s="60"/>
      <c r="HV7" s="61"/>
      <c r="HW7" s="61"/>
      <c r="HX7" s="61"/>
      <c r="HY7" s="61"/>
      <c r="HZ7" s="61"/>
      <c r="IA7" s="61"/>
      <c r="IB7" s="62"/>
      <c r="IC7" s="62"/>
      <c r="ID7" s="62"/>
      <c r="IE7" s="62"/>
      <c r="IF7" s="62"/>
      <c r="IG7" s="60"/>
      <c r="IH7" s="61"/>
      <c r="II7" s="61"/>
      <c r="IJ7" s="61"/>
      <c r="IK7" s="61"/>
      <c r="IL7" s="61"/>
      <c r="IM7" s="61"/>
      <c r="IN7" s="62"/>
      <c r="IO7" s="62"/>
      <c r="IP7" s="62"/>
      <c r="IQ7" s="62"/>
      <c r="IR7" s="62"/>
      <c r="IS7" s="60"/>
      <c r="IT7" s="61"/>
      <c r="IU7" s="61"/>
      <c r="IV7" s="61"/>
    </row>
    <row r="8" spans="1:256" s="7" customFormat="1" ht="14.25">
      <c r="A8" s="60" t="s">
        <v>34</v>
      </c>
      <c r="B8" s="61">
        <v>5.9</v>
      </c>
      <c r="C8" s="61">
        <v>4.2</v>
      </c>
      <c r="D8" s="61">
        <v>4.5</v>
      </c>
      <c r="E8" s="62">
        <v>5.3</v>
      </c>
      <c r="F8" s="61">
        <v>5.3</v>
      </c>
      <c r="G8" s="61">
        <v>5.2</v>
      </c>
      <c r="H8" s="62">
        <v>-3</v>
      </c>
      <c r="I8" s="62">
        <v>-7</v>
      </c>
      <c r="J8" s="62">
        <v>-0.4</v>
      </c>
      <c r="K8" s="62">
        <v>1.1000000000000001</v>
      </c>
      <c r="L8" s="62">
        <v>1.1000000000000001</v>
      </c>
      <c r="M8" s="60"/>
      <c r="N8" s="61"/>
      <c r="O8" s="61"/>
      <c r="P8" s="61"/>
      <c r="Q8" s="62"/>
      <c r="R8" s="61"/>
      <c r="S8" s="61"/>
      <c r="T8" s="62"/>
      <c r="U8" s="62"/>
      <c r="V8" s="62"/>
      <c r="W8" s="62"/>
      <c r="X8" s="62"/>
      <c r="Y8" s="60"/>
      <c r="Z8" s="61"/>
      <c r="AA8" s="61"/>
      <c r="AB8" s="61"/>
      <c r="AC8" s="62"/>
      <c r="AD8" s="61"/>
      <c r="AE8" s="61"/>
      <c r="AF8" s="62"/>
      <c r="AG8" s="62"/>
      <c r="AH8" s="62"/>
      <c r="AI8" s="62"/>
      <c r="AJ8" s="62"/>
      <c r="AK8" s="60"/>
      <c r="AL8" s="61"/>
      <c r="AM8" s="61"/>
      <c r="AN8" s="61"/>
      <c r="AO8" s="62"/>
      <c r="AP8" s="61"/>
      <c r="AQ8" s="61"/>
      <c r="AR8" s="62"/>
      <c r="AS8" s="62"/>
      <c r="AT8" s="62"/>
      <c r="AU8" s="62"/>
      <c r="AV8" s="62"/>
      <c r="AW8" s="60"/>
      <c r="AX8" s="61"/>
      <c r="AY8" s="61"/>
      <c r="AZ8" s="61"/>
      <c r="BA8" s="62"/>
      <c r="BB8" s="61"/>
      <c r="BC8" s="61"/>
      <c r="BD8" s="62"/>
      <c r="BE8" s="62"/>
      <c r="BF8" s="62"/>
      <c r="BG8" s="62"/>
      <c r="BH8" s="62"/>
      <c r="BI8" s="60"/>
      <c r="BJ8" s="61"/>
      <c r="BK8" s="61"/>
      <c r="BL8" s="61"/>
      <c r="BM8" s="62"/>
      <c r="BN8" s="61"/>
      <c r="BO8" s="61"/>
      <c r="BP8" s="62"/>
      <c r="BQ8" s="62"/>
      <c r="BR8" s="62"/>
      <c r="BS8" s="62"/>
      <c r="BT8" s="62"/>
      <c r="BU8" s="60"/>
      <c r="BV8" s="61"/>
      <c r="BW8" s="61"/>
      <c r="BX8" s="61"/>
      <c r="BY8" s="62"/>
      <c r="BZ8" s="61"/>
      <c r="CA8" s="61"/>
      <c r="CB8" s="62"/>
      <c r="CC8" s="62"/>
      <c r="CD8" s="62"/>
      <c r="CE8" s="62"/>
      <c r="CF8" s="62"/>
      <c r="CG8" s="60"/>
      <c r="CH8" s="61"/>
      <c r="CI8" s="61"/>
      <c r="CJ8" s="61"/>
      <c r="CK8" s="62"/>
      <c r="CL8" s="61"/>
      <c r="CM8" s="61"/>
      <c r="CN8" s="62"/>
      <c r="CO8" s="62"/>
      <c r="CP8" s="62"/>
      <c r="CQ8" s="62"/>
      <c r="CR8" s="62"/>
      <c r="CS8" s="60"/>
      <c r="CT8" s="61"/>
      <c r="CU8" s="61"/>
      <c r="CV8" s="61"/>
      <c r="CW8" s="62"/>
      <c r="CX8" s="61"/>
      <c r="CY8" s="61"/>
      <c r="CZ8" s="62"/>
      <c r="DA8" s="62"/>
      <c r="DB8" s="62"/>
      <c r="DC8" s="62"/>
      <c r="DD8" s="62"/>
      <c r="DE8" s="60"/>
      <c r="DF8" s="61"/>
      <c r="DG8" s="61"/>
      <c r="DH8" s="61"/>
      <c r="DI8" s="62"/>
      <c r="DJ8" s="61"/>
      <c r="DK8" s="61"/>
      <c r="DL8" s="62"/>
      <c r="DM8" s="62"/>
      <c r="DN8" s="62"/>
      <c r="DO8" s="62"/>
      <c r="DP8" s="62"/>
      <c r="DQ8" s="60"/>
      <c r="DR8" s="61"/>
      <c r="DS8" s="61"/>
      <c r="DT8" s="61"/>
      <c r="DU8" s="62"/>
      <c r="DV8" s="61"/>
      <c r="DW8" s="61"/>
      <c r="DX8" s="62"/>
      <c r="DY8" s="62"/>
      <c r="DZ8" s="62"/>
      <c r="EA8" s="62"/>
      <c r="EB8" s="62"/>
      <c r="EC8" s="60"/>
      <c r="ED8" s="61"/>
      <c r="EE8" s="61"/>
      <c r="EF8" s="61"/>
      <c r="EG8" s="62"/>
      <c r="EH8" s="61"/>
      <c r="EI8" s="61"/>
      <c r="EJ8" s="62"/>
      <c r="EK8" s="62"/>
      <c r="EL8" s="62"/>
      <c r="EM8" s="62"/>
      <c r="EN8" s="62"/>
      <c r="EO8" s="60"/>
      <c r="EP8" s="61"/>
      <c r="EQ8" s="61"/>
      <c r="ER8" s="61"/>
      <c r="ES8" s="62"/>
      <c r="ET8" s="61"/>
      <c r="EU8" s="61"/>
      <c r="EV8" s="62"/>
      <c r="EW8" s="62"/>
      <c r="EX8" s="62"/>
      <c r="EY8" s="62"/>
      <c r="EZ8" s="62"/>
      <c r="FA8" s="60"/>
      <c r="FB8" s="61"/>
      <c r="FC8" s="61"/>
      <c r="FD8" s="61"/>
      <c r="FE8" s="62"/>
      <c r="FF8" s="61"/>
      <c r="FG8" s="61"/>
      <c r="FH8" s="62"/>
      <c r="FI8" s="62"/>
      <c r="FJ8" s="62"/>
      <c r="FK8" s="62"/>
      <c r="FL8" s="62"/>
      <c r="FM8" s="60"/>
      <c r="FN8" s="61"/>
      <c r="FO8" s="61"/>
      <c r="FP8" s="61"/>
      <c r="FQ8" s="62"/>
      <c r="FR8" s="61"/>
      <c r="FS8" s="61"/>
      <c r="FT8" s="62"/>
      <c r="FU8" s="62"/>
      <c r="FV8" s="62"/>
      <c r="FW8" s="62"/>
      <c r="FX8" s="62"/>
      <c r="FY8" s="60"/>
      <c r="FZ8" s="61"/>
      <c r="GA8" s="61"/>
      <c r="GB8" s="61"/>
      <c r="GC8" s="62"/>
      <c r="GD8" s="61"/>
      <c r="GE8" s="61"/>
      <c r="GF8" s="62"/>
      <c r="GG8" s="62"/>
      <c r="GH8" s="62"/>
      <c r="GI8" s="62"/>
      <c r="GJ8" s="62"/>
      <c r="GK8" s="60"/>
      <c r="GL8" s="61"/>
      <c r="GM8" s="61"/>
      <c r="GN8" s="61"/>
      <c r="GO8" s="62"/>
      <c r="GP8" s="61"/>
      <c r="GQ8" s="61"/>
      <c r="GR8" s="62"/>
      <c r="GS8" s="62"/>
      <c r="GT8" s="62"/>
      <c r="GU8" s="62"/>
      <c r="GV8" s="62"/>
      <c r="GW8" s="60"/>
      <c r="GX8" s="61"/>
      <c r="GY8" s="61"/>
      <c r="GZ8" s="61"/>
      <c r="HA8" s="62"/>
      <c r="HB8" s="61"/>
      <c r="HC8" s="61"/>
      <c r="HD8" s="62"/>
      <c r="HE8" s="62"/>
      <c r="HF8" s="62"/>
      <c r="HG8" s="62"/>
      <c r="HH8" s="62"/>
      <c r="HI8" s="60"/>
      <c r="HJ8" s="61"/>
      <c r="HK8" s="61"/>
      <c r="HL8" s="61"/>
      <c r="HM8" s="62"/>
      <c r="HN8" s="61"/>
      <c r="HO8" s="61"/>
      <c r="HP8" s="62"/>
      <c r="HQ8" s="62"/>
      <c r="HR8" s="62"/>
      <c r="HS8" s="62"/>
      <c r="HT8" s="62"/>
      <c r="HU8" s="60"/>
      <c r="HV8" s="61"/>
      <c r="HW8" s="61"/>
      <c r="HX8" s="61"/>
      <c r="HY8" s="62"/>
      <c r="HZ8" s="61"/>
      <c r="IA8" s="61"/>
      <c r="IB8" s="62"/>
      <c r="IC8" s="62"/>
      <c r="ID8" s="62"/>
      <c r="IE8" s="62"/>
      <c r="IF8" s="62"/>
      <c r="IG8" s="60"/>
      <c r="IH8" s="61"/>
      <c r="II8" s="61"/>
      <c r="IJ8" s="61"/>
      <c r="IK8" s="62"/>
      <c r="IL8" s="61"/>
      <c r="IM8" s="61"/>
      <c r="IN8" s="62"/>
      <c r="IO8" s="62"/>
      <c r="IP8" s="62"/>
      <c r="IQ8" s="62"/>
      <c r="IR8" s="62"/>
      <c r="IS8" s="60"/>
      <c r="IT8" s="61"/>
      <c r="IU8" s="61"/>
      <c r="IV8" s="61"/>
    </row>
    <row r="9" spans="1:256" s="7" customFormat="1" ht="14.25">
      <c r="A9" s="63" t="s">
        <v>33</v>
      </c>
      <c r="B9" s="61">
        <v>3.4</v>
      </c>
      <c r="C9" s="61">
        <v>5.9</v>
      </c>
      <c r="D9" s="61">
        <v>4.4000000000000004</v>
      </c>
      <c r="E9" s="61">
        <v>2.2999999999999998</v>
      </c>
      <c r="F9" s="61">
        <v>5.5</v>
      </c>
      <c r="G9" s="61">
        <v>3</v>
      </c>
      <c r="H9" s="61">
        <v>-0.2</v>
      </c>
      <c r="I9" s="61">
        <v>-3.3</v>
      </c>
      <c r="J9" s="61">
        <v>-3.5</v>
      </c>
      <c r="K9" s="61">
        <v>-5.5</v>
      </c>
      <c r="L9" s="61">
        <v>-2.8</v>
      </c>
      <c r="M9" s="63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3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3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3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3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3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3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3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3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3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3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3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3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3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3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3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3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3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3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3"/>
      <c r="IH9" s="61"/>
      <c r="II9" s="61"/>
      <c r="IJ9" s="61"/>
      <c r="IK9" s="61"/>
      <c r="IL9" s="61"/>
      <c r="IM9" s="61"/>
      <c r="IN9" s="61"/>
      <c r="IO9" s="61"/>
      <c r="IP9" s="61"/>
      <c r="IQ9" s="61"/>
      <c r="IR9" s="61"/>
      <c r="IS9" s="63"/>
      <c r="IT9" s="61"/>
      <c r="IU9" s="61"/>
      <c r="IV9" s="61"/>
    </row>
    <row r="10" spans="1:256" s="7" customFormat="1" ht="14.25">
      <c r="A10" s="60" t="s">
        <v>32</v>
      </c>
      <c r="B10" s="61">
        <v>2.7</v>
      </c>
      <c r="C10" s="61">
        <v>3.1</v>
      </c>
      <c r="D10" s="61">
        <v>3.3</v>
      </c>
      <c r="E10" s="61">
        <v>3.6</v>
      </c>
      <c r="F10" s="61">
        <v>4.0999999999999996</v>
      </c>
      <c r="G10" s="61">
        <v>3.5</v>
      </c>
      <c r="H10" s="61">
        <v>0.9</v>
      </c>
      <c r="I10" s="61">
        <v>-3.7</v>
      </c>
      <c r="J10" s="61">
        <v>-0.1</v>
      </c>
      <c r="K10" s="61">
        <v>0.7</v>
      </c>
      <c r="L10" s="61">
        <v>0.7</v>
      </c>
      <c r="M10" s="60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0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0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0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0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0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0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0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0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0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0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0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0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0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0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0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0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0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0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0"/>
      <c r="IH10" s="61"/>
      <c r="II10" s="61"/>
      <c r="IJ10" s="61"/>
      <c r="IK10" s="61"/>
      <c r="IL10" s="61"/>
      <c r="IM10" s="61"/>
      <c r="IN10" s="61"/>
      <c r="IO10" s="61"/>
      <c r="IP10" s="61"/>
      <c r="IQ10" s="61"/>
      <c r="IR10" s="61"/>
      <c r="IS10" s="60"/>
      <c r="IT10" s="61"/>
      <c r="IU10" s="61"/>
      <c r="IV10" s="61"/>
    </row>
    <row r="11" spans="1:256" s="7" customFormat="1" ht="14.25">
      <c r="A11" s="60" t="s">
        <v>31</v>
      </c>
      <c r="B11" s="61">
        <v>0.9</v>
      </c>
      <c r="C11" s="61">
        <v>0.9</v>
      </c>
      <c r="D11" s="61">
        <v>2.5</v>
      </c>
      <c r="E11" s="61">
        <v>1.8</v>
      </c>
      <c r="F11" s="61">
        <v>2.5</v>
      </c>
      <c r="G11" s="61">
        <v>2.2999999999999998</v>
      </c>
      <c r="H11" s="62">
        <v>-0.1</v>
      </c>
      <c r="I11" s="62">
        <v>-2.7</v>
      </c>
      <c r="J11" s="62">
        <v>1.5</v>
      </c>
      <c r="K11" s="62">
        <v>1.6</v>
      </c>
      <c r="L11" s="62">
        <v>0.6</v>
      </c>
      <c r="M11" s="60"/>
      <c r="N11" s="78"/>
      <c r="O11" s="61"/>
      <c r="P11" s="61"/>
      <c r="Q11" s="61"/>
      <c r="R11" s="61"/>
      <c r="S11" s="61"/>
      <c r="T11" s="62"/>
      <c r="U11" s="62"/>
      <c r="V11" s="62"/>
      <c r="W11" s="62"/>
      <c r="X11" s="62"/>
      <c r="Y11" s="60"/>
      <c r="Z11" s="61"/>
      <c r="AA11" s="61"/>
      <c r="AB11" s="61"/>
      <c r="AC11" s="61"/>
      <c r="AD11" s="61"/>
      <c r="AE11" s="61"/>
      <c r="AF11" s="62"/>
      <c r="AG11" s="62"/>
      <c r="AH11" s="62"/>
      <c r="AI11" s="62"/>
      <c r="AJ11" s="62"/>
      <c r="AK11" s="60"/>
      <c r="AL11" s="61"/>
      <c r="AM11" s="61"/>
      <c r="AN11" s="61"/>
      <c r="AO11" s="61"/>
      <c r="AP11" s="61"/>
      <c r="AQ11" s="61"/>
      <c r="AR11" s="62"/>
      <c r="AS11" s="62"/>
      <c r="AT11" s="62"/>
      <c r="AU11" s="62"/>
      <c r="AV11" s="62"/>
      <c r="AW11" s="60"/>
      <c r="AX11" s="61"/>
      <c r="AY11" s="61"/>
      <c r="AZ11" s="61"/>
      <c r="BA11" s="61"/>
      <c r="BB11" s="61"/>
      <c r="BC11" s="61"/>
      <c r="BD11" s="62"/>
      <c r="BE11" s="62"/>
      <c r="BF11" s="62"/>
      <c r="BG11" s="62"/>
      <c r="BH11" s="62"/>
      <c r="BI11" s="60"/>
      <c r="BJ11" s="61"/>
      <c r="BK11" s="61"/>
      <c r="BL11" s="61"/>
      <c r="BM11" s="61"/>
      <c r="BN11" s="61"/>
      <c r="BO11" s="61"/>
      <c r="BP11" s="62"/>
      <c r="BQ11" s="62"/>
      <c r="BR11" s="62"/>
      <c r="BS11" s="62"/>
      <c r="BT11" s="62"/>
      <c r="BU11" s="60"/>
      <c r="BV11" s="61"/>
      <c r="BW11" s="61"/>
      <c r="BX11" s="61"/>
      <c r="BY11" s="61"/>
      <c r="BZ11" s="61"/>
      <c r="CA11" s="61"/>
      <c r="CB11" s="62"/>
      <c r="CC11" s="62"/>
      <c r="CD11" s="62"/>
      <c r="CE11" s="62"/>
      <c r="CF11" s="62"/>
      <c r="CG11" s="60"/>
      <c r="CH11" s="61"/>
      <c r="CI11" s="61"/>
      <c r="CJ11" s="61"/>
      <c r="CK11" s="61"/>
      <c r="CL11" s="61"/>
      <c r="CM11" s="61"/>
      <c r="CN11" s="62"/>
      <c r="CO11" s="62"/>
      <c r="CP11" s="62"/>
      <c r="CQ11" s="62"/>
      <c r="CR11" s="62"/>
      <c r="CS11" s="60"/>
      <c r="CT11" s="61"/>
      <c r="CU11" s="61"/>
      <c r="CV11" s="61"/>
      <c r="CW11" s="61"/>
      <c r="CX11" s="61"/>
      <c r="CY11" s="61"/>
      <c r="CZ11" s="62"/>
      <c r="DA11" s="62"/>
      <c r="DB11" s="62"/>
      <c r="DC11" s="62"/>
      <c r="DD11" s="62"/>
      <c r="DE11" s="60"/>
      <c r="DF11" s="61"/>
      <c r="DG11" s="61"/>
      <c r="DH11" s="61"/>
      <c r="DI11" s="61"/>
      <c r="DJ11" s="61"/>
      <c r="DK11" s="61"/>
      <c r="DL11" s="62"/>
      <c r="DM11" s="62"/>
      <c r="DN11" s="62"/>
      <c r="DO11" s="62"/>
      <c r="DP11" s="62"/>
      <c r="DQ11" s="60"/>
      <c r="DR11" s="61"/>
      <c r="DS11" s="61"/>
      <c r="DT11" s="61"/>
      <c r="DU11" s="61"/>
      <c r="DV11" s="61"/>
      <c r="DW11" s="61"/>
      <c r="DX11" s="62"/>
      <c r="DY11" s="62"/>
      <c r="DZ11" s="62"/>
      <c r="EA11" s="62"/>
      <c r="EB11" s="62"/>
      <c r="EC11" s="60"/>
      <c r="ED11" s="61"/>
      <c r="EE11" s="61"/>
      <c r="EF11" s="61"/>
      <c r="EG11" s="61"/>
      <c r="EH11" s="61"/>
      <c r="EI11" s="61"/>
      <c r="EJ11" s="62"/>
      <c r="EK11" s="62"/>
      <c r="EL11" s="62"/>
      <c r="EM11" s="62"/>
      <c r="EN11" s="62"/>
      <c r="EO11" s="60"/>
      <c r="EP11" s="61"/>
      <c r="EQ11" s="61"/>
      <c r="ER11" s="61"/>
      <c r="ES11" s="61"/>
      <c r="ET11" s="61"/>
      <c r="EU11" s="61"/>
      <c r="EV11" s="62"/>
      <c r="EW11" s="62"/>
      <c r="EX11" s="62"/>
      <c r="EY11" s="62"/>
      <c r="EZ11" s="62"/>
      <c r="FA11" s="60"/>
      <c r="FB11" s="61"/>
      <c r="FC11" s="61"/>
      <c r="FD11" s="61"/>
      <c r="FE11" s="61"/>
      <c r="FF11" s="61"/>
      <c r="FG11" s="61"/>
      <c r="FH11" s="62"/>
      <c r="FI11" s="62"/>
      <c r="FJ11" s="62"/>
      <c r="FK11" s="62"/>
      <c r="FL11" s="62"/>
      <c r="FM11" s="60"/>
      <c r="FN11" s="61"/>
      <c r="FO11" s="61"/>
      <c r="FP11" s="61"/>
      <c r="FQ11" s="61"/>
      <c r="FR11" s="61"/>
      <c r="FS11" s="61"/>
      <c r="FT11" s="62"/>
      <c r="FU11" s="62"/>
      <c r="FV11" s="62"/>
      <c r="FW11" s="62"/>
      <c r="FX11" s="62"/>
      <c r="FY11" s="60"/>
      <c r="FZ11" s="61"/>
      <c r="GA11" s="61"/>
      <c r="GB11" s="61"/>
      <c r="GC11" s="61"/>
      <c r="GD11" s="61"/>
      <c r="GE11" s="61"/>
      <c r="GF11" s="62"/>
      <c r="GG11" s="62"/>
      <c r="GH11" s="62"/>
      <c r="GI11" s="62"/>
      <c r="GJ11" s="62"/>
      <c r="GK11" s="60"/>
      <c r="GL11" s="61"/>
      <c r="GM11" s="61"/>
      <c r="GN11" s="61"/>
      <c r="GO11" s="61"/>
      <c r="GP11" s="61"/>
      <c r="GQ11" s="61"/>
      <c r="GR11" s="62"/>
      <c r="GS11" s="62"/>
      <c r="GT11" s="62"/>
      <c r="GU11" s="62"/>
      <c r="GV11" s="62"/>
      <c r="GW11" s="60"/>
      <c r="GX11" s="61"/>
      <c r="GY11" s="61"/>
      <c r="GZ11" s="61"/>
      <c r="HA11" s="61"/>
      <c r="HB11" s="61"/>
      <c r="HC11" s="61"/>
      <c r="HD11" s="62"/>
      <c r="HE11" s="62"/>
      <c r="HF11" s="62"/>
      <c r="HG11" s="62"/>
      <c r="HH11" s="62"/>
      <c r="HI11" s="60"/>
      <c r="HJ11" s="61"/>
      <c r="HK11" s="61"/>
      <c r="HL11" s="61"/>
      <c r="HM11" s="61"/>
      <c r="HN11" s="61"/>
      <c r="HO11" s="61"/>
      <c r="HP11" s="62"/>
      <c r="HQ11" s="62"/>
      <c r="HR11" s="62"/>
      <c r="HS11" s="62"/>
      <c r="HT11" s="62"/>
      <c r="HU11" s="60"/>
      <c r="HV11" s="61"/>
      <c r="HW11" s="61"/>
      <c r="HX11" s="61"/>
      <c r="HY11" s="61"/>
      <c r="HZ11" s="61"/>
      <c r="IA11" s="61"/>
      <c r="IB11" s="62"/>
      <c r="IC11" s="62"/>
      <c r="ID11" s="62"/>
      <c r="IE11" s="62"/>
      <c r="IF11" s="62"/>
      <c r="IG11" s="60"/>
      <c r="IH11" s="61"/>
      <c r="II11" s="61"/>
      <c r="IJ11" s="61"/>
      <c r="IK11" s="61"/>
      <c r="IL11" s="61"/>
      <c r="IM11" s="61"/>
      <c r="IN11" s="62"/>
      <c r="IO11" s="62"/>
      <c r="IP11" s="62"/>
      <c r="IQ11" s="62"/>
      <c r="IR11" s="62"/>
      <c r="IS11" s="60"/>
      <c r="IT11" s="61"/>
      <c r="IU11" s="61"/>
      <c r="IV11" s="61"/>
    </row>
    <row r="12" spans="1:256" s="7" customFormat="1" ht="14.25">
      <c r="A12" s="60" t="s">
        <v>30</v>
      </c>
      <c r="B12" s="61">
        <v>0.5</v>
      </c>
      <c r="C12" s="61">
        <v>0</v>
      </c>
      <c r="D12" s="61">
        <v>1.7</v>
      </c>
      <c r="E12" s="61">
        <v>0.9</v>
      </c>
      <c r="F12" s="61">
        <v>2.2000000000000002</v>
      </c>
      <c r="G12" s="61">
        <v>1.7</v>
      </c>
      <c r="H12" s="62">
        <v>-1.2</v>
      </c>
      <c r="I12" s="62">
        <v>-5.0999999999999996</v>
      </c>
      <c r="J12" s="62">
        <v>1.5</v>
      </c>
      <c r="K12" s="62">
        <v>0.5</v>
      </c>
      <c r="L12" s="62">
        <v>0.1</v>
      </c>
      <c r="M12" s="60"/>
      <c r="N12" s="61"/>
      <c r="O12" s="61"/>
      <c r="P12" s="61"/>
      <c r="Q12" s="61"/>
      <c r="R12" s="61"/>
      <c r="S12" s="61"/>
      <c r="T12" s="62"/>
      <c r="U12" s="62"/>
      <c r="V12" s="62"/>
      <c r="W12" s="62"/>
      <c r="X12" s="62"/>
      <c r="Y12" s="60"/>
      <c r="Z12" s="61"/>
      <c r="AA12" s="61"/>
      <c r="AB12" s="61"/>
      <c r="AC12" s="61"/>
      <c r="AD12" s="61"/>
      <c r="AE12" s="61"/>
      <c r="AF12" s="62"/>
      <c r="AG12" s="62"/>
      <c r="AH12" s="62"/>
      <c r="AI12" s="62"/>
      <c r="AJ12" s="62"/>
      <c r="AK12" s="60"/>
      <c r="AL12" s="61"/>
      <c r="AM12" s="61"/>
      <c r="AN12" s="61"/>
      <c r="AO12" s="61"/>
      <c r="AP12" s="61"/>
      <c r="AQ12" s="61"/>
      <c r="AR12" s="62"/>
      <c r="AS12" s="62"/>
      <c r="AT12" s="62"/>
      <c r="AU12" s="62"/>
      <c r="AV12" s="62"/>
      <c r="AW12" s="60"/>
      <c r="AX12" s="61"/>
      <c r="AY12" s="61"/>
      <c r="AZ12" s="61"/>
      <c r="BA12" s="61"/>
      <c r="BB12" s="61"/>
      <c r="BC12" s="61"/>
      <c r="BD12" s="62"/>
      <c r="BE12" s="62"/>
      <c r="BF12" s="62"/>
      <c r="BG12" s="62"/>
      <c r="BH12" s="62"/>
      <c r="BI12" s="60"/>
      <c r="BJ12" s="61"/>
      <c r="BK12" s="61"/>
      <c r="BL12" s="61"/>
      <c r="BM12" s="61"/>
      <c r="BN12" s="61"/>
      <c r="BO12" s="61"/>
      <c r="BP12" s="62"/>
      <c r="BQ12" s="62"/>
      <c r="BR12" s="62"/>
      <c r="BS12" s="62"/>
      <c r="BT12" s="62"/>
      <c r="BU12" s="60"/>
      <c r="BV12" s="61"/>
      <c r="BW12" s="61"/>
      <c r="BX12" s="61"/>
      <c r="BY12" s="61"/>
      <c r="BZ12" s="61"/>
      <c r="CA12" s="61"/>
      <c r="CB12" s="62"/>
      <c r="CC12" s="62"/>
      <c r="CD12" s="62"/>
      <c r="CE12" s="62"/>
      <c r="CF12" s="62"/>
      <c r="CG12" s="60"/>
      <c r="CH12" s="61"/>
      <c r="CI12" s="61"/>
      <c r="CJ12" s="61"/>
      <c r="CK12" s="61"/>
      <c r="CL12" s="61"/>
      <c r="CM12" s="61"/>
      <c r="CN12" s="62"/>
      <c r="CO12" s="62"/>
      <c r="CP12" s="62"/>
      <c r="CQ12" s="62"/>
      <c r="CR12" s="62"/>
      <c r="CS12" s="60"/>
      <c r="CT12" s="61"/>
      <c r="CU12" s="61"/>
      <c r="CV12" s="61"/>
      <c r="CW12" s="61"/>
      <c r="CX12" s="61"/>
      <c r="CY12" s="61"/>
      <c r="CZ12" s="62"/>
      <c r="DA12" s="62"/>
      <c r="DB12" s="62"/>
      <c r="DC12" s="62"/>
      <c r="DD12" s="62"/>
      <c r="DE12" s="60"/>
      <c r="DF12" s="61"/>
      <c r="DG12" s="61"/>
      <c r="DH12" s="61"/>
      <c r="DI12" s="61"/>
      <c r="DJ12" s="61"/>
      <c r="DK12" s="61"/>
      <c r="DL12" s="62"/>
      <c r="DM12" s="62"/>
      <c r="DN12" s="62"/>
      <c r="DO12" s="62"/>
      <c r="DP12" s="62"/>
      <c r="DQ12" s="60"/>
      <c r="DR12" s="61"/>
      <c r="DS12" s="61"/>
      <c r="DT12" s="61"/>
      <c r="DU12" s="61"/>
      <c r="DV12" s="61"/>
      <c r="DW12" s="61"/>
      <c r="DX12" s="62"/>
      <c r="DY12" s="62"/>
      <c r="DZ12" s="62"/>
      <c r="EA12" s="62"/>
      <c r="EB12" s="62"/>
      <c r="EC12" s="60"/>
      <c r="ED12" s="61"/>
      <c r="EE12" s="61"/>
      <c r="EF12" s="61"/>
      <c r="EG12" s="61"/>
      <c r="EH12" s="61"/>
      <c r="EI12" s="61"/>
      <c r="EJ12" s="62"/>
      <c r="EK12" s="62"/>
      <c r="EL12" s="62"/>
      <c r="EM12" s="62"/>
      <c r="EN12" s="62"/>
      <c r="EO12" s="60"/>
      <c r="EP12" s="61"/>
      <c r="EQ12" s="61"/>
      <c r="ER12" s="61"/>
      <c r="ES12" s="61"/>
      <c r="ET12" s="61"/>
      <c r="EU12" s="61"/>
      <c r="EV12" s="62"/>
      <c r="EW12" s="62"/>
      <c r="EX12" s="62"/>
      <c r="EY12" s="62"/>
      <c r="EZ12" s="62"/>
      <c r="FA12" s="60"/>
      <c r="FB12" s="61"/>
      <c r="FC12" s="61"/>
      <c r="FD12" s="61"/>
      <c r="FE12" s="61"/>
      <c r="FF12" s="61"/>
      <c r="FG12" s="61"/>
      <c r="FH12" s="62"/>
      <c r="FI12" s="62"/>
      <c r="FJ12" s="62"/>
      <c r="FK12" s="62"/>
      <c r="FL12" s="62"/>
      <c r="FM12" s="60"/>
      <c r="FN12" s="61"/>
      <c r="FO12" s="61"/>
      <c r="FP12" s="61"/>
      <c r="FQ12" s="61"/>
      <c r="FR12" s="61"/>
      <c r="FS12" s="61"/>
      <c r="FT12" s="62"/>
      <c r="FU12" s="62"/>
      <c r="FV12" s="62"/>
      <c r="FW12" s="62"/>
      <c r="FX12" s="62"/>
      <c r="FY12" s="60"/>
      <c r="FZ12" s="61"/>
      <c r="GA12" s="61"/>
      <c r="GB12" s="61"/>
      <c r="GC12" s="61"/>
      <c r="GD12" s="61"/>
      <c r="GE12" s="61"/>
      <c r="GF12" s="62"/>
      <c r="GG12" s="62"/>
      <c r="GH12" s="62"/>
      <c r="GI12" s="62"/>
      <c r="GJ12" s="62"/>
      <c r="GK12" s="60"/>
      <c r="GL12" s="61"/>
      <c r="GM12" s="61"/>
      <c r="GN12" s="61"/>
      <c r="GO12" s="61"/>
      <c r="GP12" s="61"/>
      <c r="GQ12" s="61"/>
      <c r="GR12" s="62"/>
      <c r="GS12" s="62"/>
      <c r="GT12" s="62"/>
      <c r="GU12" s="62"/>
      <c r="GV12" s="62"/>
      <c r="GW12" s="60"/>
      <c r="GX12" s="61"/>
      <c r="GY12" s="61"/>
      <c r="GZ12" s="61"/>
      <c r="HA12" s="61"/>
      <c r="HB12" s="61"/>
      <c r="HC12" s="61"/>
      <c r="HD12" s="62"/>
      <c r="HE12" s="62"/>
      <c r="HF12" s="62"/>
      <c r="HG12" s="62"/>
      <c r="HH12" s="62"/>
      <c r="HI12" s="60"/>
      <c r="HJ12" s="61"/>
      <c r="HK12" s="61"/>
      <c r="HL12" s="61"/>
      <c r="HM12" s="61"/>
      <c r="HN12" s="61"/>
      <c r="HO12" s="61"/>
      <c r="HP12" s="62"/>
      <c r="HQ12" s="62"/>
      <c r="HR12" s="62"/>
      <c r="HS12" s="62"/>
      <c r="HT12" s="62"/>
      <c r="HU12" s="60"/>
      <c r="HV12" s="61"/>
      <c r="HW12" s="61"/>
      <c r="HX12" s="61"/>
      <c r="HY12" s="61"/>
      <c r="HZ12" s="61"/>
      <c r="IA12" s="61"/>
      <c r="IB12" s="62"/>
      <c r="IC12" s="62"/>
      <c r="ID12" s="62"/>
      <c r="IE12" s="62"/>
      <c r="IF12" s="62"/>
      <c r="IG12" s="60"/>
      <c r="IH12" s="61"/>
      <c r="II12" s="61"/>
      <c r="IJ12" s="61"/>
      <c r="IK12" s="61"/>
      <c r="IL12" s="61"/>
      <c r="IM12" s="61"/>
      <c r="IN12" s="62"/>
      <c r="IO12" s="62"/>
      <c r="IP12" s="62"/>
      <c r="IQ12" s="62"/>
      <c r="IR12" s="62"/>
      <c r="IS12" s="60"/>
      <c r="IT12" s="61"/>
      <c r="IU12" s="61"/>
      <c r="IV12" s="61"/>
    </row>
    <row r="13" spans="1:256" s="7" customFormat="1" ht="14.25">
      <c r="A13" s="60" t="s">
        <v>29</v>
      </c>
      <c r="B13" s="61">
        <v>2.1</v>
      </c>
      <c r="C13" s="61">
        <v>1.9</v>
      </c>
      <c r="D13" s="61">
        <v>4.2</v>
      </c>
      <c r="E13" s="62">
        <v>3.9</v>
      </c>
      <c r="F13" s="61">
        <v>4.0999999999999996</v>
      </c>
      <c r="G13" s="61">
        <v>5.0999999999999996</v>
      </c>
      <c r="H13" s="62">
        <v>3.6</v>
      </c>
      <c r="I13" s="62">
        <v>-1.9</v>
      </c>
      <c r="J13" s="62">
        <v>1.1000000000000001</v>
      </c>
      <c r="K13" s="62">
        <v>0.3</v>
      </c>
      <c r="L13" s="62">
        <v>0</v>
      </c>
      <c r="M13" s="60"/>
      <c r="N13" s="61"/>
      <c r="O13" s="61"/>
      <c r="P13" s="61"/>
      <c r="Q13" s="62"/>
      <c r="R13" s="61"/>
      <c r="S13" s="61"/>
      <c r="T13" s="62"/>
      <c r="U13" s="62"/>
      <c r="V13" s="62"/>
      <c r="W13" s="62"/>
      <c r="X13" s="62"/>
      <c r="Y13" s="60"/>
      <c r="Z13" s="61"/>
      <c r="AA13" s="61"/>
      <c r="AB13" s="61"/>
      <c r="AC13" s="62"/>
      <c r="AD13" s="61"/>
      <c r="AE13" s="61"/>
      <c r="AF13" s="62"/>
      <c r="AG13" s="62"/>
      <c r="AH13" s="62"/>
      <c r="AI13" s="62"/>
      <c r="AJ13" s="62"/>
      <c r="AK13" s="60"/>
      <c r="AL13" s="61"/>
      <c r="AM13" s="61"/>
      <c r="AN13" s="61"/>
      <c r="AO13" s="62"/>
      <c r="AP13" s="61"/>
      <c r="AQ13" s="61"/>
      <c r="AR13" s="62"/>
      <c r="AS13" s="62"/>
      <c r="AT13" s="62"/>
      <c r="AU13" s="62"/>
      <c r="AV13" s="62"/>
      <c r="AW13" s="60"/>
      <c r="AX13" s="61"/>
      <c r="AY13" s="61"/>
      <c r="AZ13" s="61"/>
      <c r="BA13" s="62"/>
      <c r="BB13" s="61"/>
      <c r="BC13" s="61"/>
      <c r="BD13" s="62"/>
      <c r="BE13" s="62"/>
      <c r="BF13" s="62"/>
      <c r="BG13" s="62"/>
      <c r="BH13" s="62"/>
      <c r="BI13" s="60"/>
      <c r="BJ13" s="61"/>
      <c r="BK13" s="61"/>
      <c r="BL13" s="61"/>
      <c r="BM13" s="62"/>
      <c r="BN13" s="61"/>
      <c r="BO13" s="61"/>
      <c r="BP13" s="62"/>
      <c r="BQ13" s="62"/>
      <c r="BR13" s="62"/>
      <c r="BS13" s="62"/>
      <c r="BT13" s="62"/>
      <c r="BU13" s="60"/>
      <c r="BV13" s="61"/>
      <c r="BW13" s="61"/>
      <c r="BX13" s="61"/>
      <c r="BY13" s="62"/>
      <c r="BZ13" s="61"/>
      <c r="CA13" s="61"/>
      <c r="CB13" s="62"/>
      <c r="CC13" s="62"/>
      <c r="CD13" s="62"/>
      <c r="CE13" s="62"/>
      <c r="CF13" s="62"/>
      <c r="CG13" s="60"/>
      <c r="CH13" s="61"/>
      <c r="CI13" s="61"/>
      <c r="CJ13" s="61"/>
      <c r="CK13" s="62"/>
      <c r="CL13" s="61"/>
      <c r="CM13" s="61"/>
      <c r="CN13" s="62"/>
      <c r="CO13" s="62"/>
      <c r="CP13" s="62"/>
      <c r="CQ13" s="62"/>
      <c r="CR13" s="62"/>
      <c r="CS13" s="60"/>
      <c r="CT13" s="61"/>
      <c r="CU13" s="61"/>
      <c r="CV13" s="61"/>
      <c r="CW13" s="62"/>
      <c r="CX13" s="61"/>
      <c r="CY13" s="61"/>
      <c r="CZ13" s="62"/>
      <c r="DA13" s="62"/>
      <c r="DB13" s="62"/>
      <c r="DC13" s="62"/>
      <c r="DD13" s="62"/>
      <c r="DE13" s="60"/>
      <c r="DF13" s="61"/>
      <c r="DG13" s="61"/>
      <c r="DH13" s="61"/>
      <c r="DI13" s="62"/>
      <c r="DJ13" s="61"/>
      <c r="DK13" s="61"/>
      <c r="DL13" s="62"/>
      <c r="DM13" s="62"/>
      <c r="DN13" s="62"/>
      <c r="DO13" s="62"/>
      <c r="DP13" s="62"/>
      <c r="DQ13" s="60"/>
      <c r="DR13" s="61"/>
      <c r="DS13" s="61"/>
      <c r="DT13" s="61"/>
      <c r="DU13" s="62"/>
      <c r="DV13" s="61"/>
      <c r="DW13" s="61"/>
      <c r="DX13" s="62"/>
      <c r="DY13" s="62"/>
      <c r="DZ13" s="62"/>
      <c r="EA13" s="62"/>
      <c r="EB13" s="62"/>
      <c r="EC13" s="60"/>
      <c r="ED13" s="61"/>
      <c r="EE13" s="61"/>
      <c r="EF13" s="61"/>
      <c r="EG13" s="62"/>
      <c r="EH13" s="61"/>
      <c r="EI13" s="61"/>
      <c r="EJ13" s="62"/>
      <c r="EK13" s="62"/>
      <c r="EL13" s="62"/>
      <c r="EM13" s="62"/>
      <c r="EN13" s="62"/>
      <c r="EO13" s="60"/>
      <c r="EP13" s="61"/>
      <c r="EQ13" s="61"/>
      <c r="ER13" s="61"/>
      <c r="ES13" s="62"/>
      <c r="ET13" s="61"/>
      <c r="EU13" s="61"/>
      <c r="EV13" s="62"/>
      <c r="EW13" s="62"/>
      <c r="EX13" s="62"/>
      <c r="EY13" s="62"/>
      <c r="EZ13" s="62"/>
      <c r="FA13" s="60"/>
      <c r="FB13" s="61"/>
      <c r="FC13" s="61"/>
      <c r="FD13" s="61"/>
      <c r="FE13" s="62"/>
      <c r="FF13" s="61"/>
      <c r="FG13" s="61"/>
      <c r="FH13" s="62"/>
      <c r="FI13" s="62"/>
      <c r="FJ13" s="62"/>
      <c r="FK13" s="62"/>
      <c r="FL13" s="62"/>
      <c r="FM13" s="60"/>
      <c r="FN13" s="61"/>
      <c r="FO13" s="61"/>
      <c r="FP13" s="61"/>
      <c r="FQ13" s="62"/>
      <c r="FR13" s="61"/>
      <c r="FS13" s="61"/>
      <c r="FT13" s="62"/>
      <c r="FU13" s="62"/>
      <c r="FV13" s="62"/>
      <c r="FW13" s="62"/>
      <c r="FX13" s="62"/>
      <c r="FY13" s="60"/>
      <c r="FZ13" s="61"/>
      <c r="GA13" s="61"/>
      <c r="GB13" s="61"/>
      <c r="GC13" s="62"/>
      <c r="GD13" s="61"/>
      <c r="GE13" s="61"/>
      <c r="GF13" s="62"/>
      <c r="GG13" s="62"/>
      <c r="GH13" s="62"/>
      <c r="GI13" s="62"/>
      <c r="GJ13" s="62"/>
      <c r="GK13" s="60"/>
      <c r="GL13" s="61"/>
      <c r="GM13" s="61"/>
      <c r="GN13" s="61"/>
      <c r="GO13" s="62"/>
      <c r="GP13" s="61"/>
      <c r="GQ13" s="61"/>
      <c r="GR13" s="62"/>
      <c r="GS13" s="62"/>
      <c r="GT13" s="62"/>
      <c r="GU13" s="62"/>
      <c r="GV13" s="62"/>
      <c r="GW13" s="60"/>
      <c r="GX13" s="61"/>
      <c r="GY13" s="61"/>
      <c r="GZ13" s="61"/>
      <c r="HA13" s="62"/>
      <c r="HB13" s="61"/>
      <c r="HC13" s="61"/>
      <c r="HD13" s="62"/>
      <c r="HE13" s="62"/>
      <c r="HF13" s="62"/>
      <c r="HG13" s="62"/>
      <c r="HH13" s="62"/>
      <c r="HI13" s="60"/>
      <c r="HJ13" s="61"/>
      <c r="HK13" s="61"/>
      <c r="HL13" s="61"/>
      <c r="HM13" s="62"/>
      <c r="HN13" s="61"/>
      <c r="HO13" s="61"/>
      <c r="HP13" s="62"/>
      <c r="HQ13" s="62"/>
      <c r="HR13" s="62"/>
      <c r="HS13" s="62"/>
      <c r="HT13" s="62"/>
      <c r="HU13" s="60"/>
      <c r="HV13" s="61"/>
      <c r="HW13" s="61"/>
      <c r="HX13" s="61"/>
      <c r="HY13" s="62"/>
      <c r="HZ13" s="61"/>
      <c r="IA13" s="61"/>
      <c r="IB13" s="62"/>
      <c r="IC13" s="62"/>
      <c r="ID13" s="62"/>
      <c r="IE13" s="62"/>
      <c r="IF13" s="62"/>
      <c r="IG13" s="60"/>
      <c r="IH13" s="61"/>
      <c r="II13" s="61"/>
      <c r="IJ13" s="61"/>
      <c r="IK13" s="62"/>
      <c r="IL13" s="61"/>
      <c r="IM13" s="61"/>
      <c r="IN13" s="62"/>
      <c r="IO13" s="62"/>
      <c r="IP13" s="62"/>
      <c r="IQ13" s="62"/>
      <c r="IR13" s="62"/>
      <c r="IS13" s="60"/>
      <c r="IT13" s="61"/>
      <c r="IU13" s="61"/>
      <c r="IV13" s="61"/>
    </row>
    <row r="14" spans="1:256" s="7" customFormat="1" ht="14.25">
      <c r="A14" s="63" t="s">
        <v>28</v>
      </c>
      <c r="B14" s="61">
        <v>4.0999999999999996</v>
      </c>
      <c r="C14" s="61">
        <v>1.5</v>
      </c>
      <c r="D14" s="61">
        <v>4.4000000000000004</v>
      </c>
      <c r="E14" s="61">
        <v>5.4</v>
      </c>
      <c r="F14" s="61">
        <v>5</v>
      </c>
      <c r="G14" s="61">
        <v>6.6</v>
      </c>
      <c r="H14" s="61">
        <v>0.8</v>
      </c>
      <c r="I14" s="61">
        <v>-5.3</v>
      </c>
      <c r="J14" s="61">
        <v>2.7</v>
      </c>
      <c r="K14" s="61">
        <v>1.6</v>
      </c>
      <c r="L14" s="61">
        <v>1</v>
      </c>
      <c r="M14" s="63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3"/>
      <c r="Z14" s="61"/>
      <c r="AA14" s="61"/>
      <c r="AB14" s="61"/>
      <c r="AC14" s="61"/>
      <c r="AD14" s="61"/>
      <c r="AE14" s="61"/>
      <c r="AF14" s="61"/>
      <c r="AG14" s="61"/>
      <c r="AH14" s="61"/>
      <c r="AI14" s="61"/>
      <c r="AJ14" s="61"/>
      <c r="AK14" s="63"/>
      <c r="AL14" s="61"/>
      <c r="AM14" s="61"/>
      <c r="AN14" s="61"/>
      <c r="AO14" s="61"/>
      <c r="AP14" s="61"/>
      <c r="AQ14" s="61"/>
      <c r="AR14" s="61"/>
      <c r="AS14" s="61"/>
      <c r="AT14" s="61"/>
      <c r="AU14" s="61"/>
      <c r="AV14" s="61"/>
      <c r="AW14" s="63"/>
      <c r="AX14" s="61"/>
      <c r="AY14" s="61"/>
      <c r="AZ14" s="61"/>
      <c r="BA14" s="61"/>
      <c r="BB14" s="61"/>
      <c r="BC14" s="61"/>
      <c r="BD14" s="61"/>
      <c r="BE14" s="61"/>
      <c r="BF14" s="61"/>
      <c r="BG14" s="61"/>
      <c r="BH14" s="61"/>
      <c r="BI14" s="63"/>
      <c r="BJ14" s="61"/>
      <c r="BK14" s="61"/>
      <c r="BL14" s="61"/>
      <c r="BM14" s="61"/>
      <c r="BN14" s="61"/>
      <c r="BO14" s="61"/>
      <c r="BP14" s="61"/>
      <c r="BQ14" s="61"/>
      <c r="BR14" s="61"/>
      <c r="BS14" s="61"/>
      <c r="BT14" s="61"/>
      <c r="BU14" s="63"/>
      <c r="BV14" s="61"/>
      <c r="BW14" s="61"/>
      <c r="BX14" s="61"/>
      <c r="BY14" s="61"/>
      <c r="BZ14" s="61"/>
      <c r="CA14" s="61"/>
      <c r="CB14" s="61"/>
      <c r="CC14" s="61"/>
      <c r="CD14" s="61"/>
      <c r="CE14" s="61"/>
      <c r="CF14" s="61"/>
      <c r="CG14" s="63"/>
      <c r="CH14" s="61"/>
      <c r="CI14" s="61"/>
      <c r="CJ14" s="61"/>
      <c r="CK14" s="61"/>
      <c r="CL14" s="61"/>
      <c r="CM14" s="61"/>
      <c r="CN14" s="61"/>
      <c r="CO14" s="61"/>
      <c r="CP14" s="61"/>
      <c r="CQ14" s="61"/>
      <c r="CR14" s="61"/>
      <c r="CS14" s="63"/>
      <c r="CT14" s="61"/>
      <c r="CU14" s="61"/>
      <c r="CV14" s="61"/>
      <c r="CW14" s="61"/>
      <c r="CX14" s="61"/>
      <c r="CY14" s="61"/>
      <c r="CZ14" s="61"/>
      <c r="DA14" s="61"/>
      <c r="DB14" s="61"/>
      <c r="DC14" s="61"/>
      <c r="DD14" s="61"/>
      <c r="DE14" s="63"/>
      <c r="DF14" s="61"/>
      <c r="DG14" s="61"/>
      <c r="DH14" s="61"/>
      <c r="DI14" s="61"/>
      <c r="DJ14" s="61"/>
      <c r="DK14" s="61"/>
      <c r="DL14" s="61"/>
      <c r="DM14" s="61"/>
      <c r="DN14" s="61"/>
      <c r="DO14" s="61"/>
      <c r="DP14" s="61"/>
      <c r="DQ14" s="63"/>
      <c r="DR14" s="61"/>
      <c r="DS14" s="61"/>
      <c r="DT14" s="61"/>
      <c r="DU14" s="61"/>
      <c r="DV14" s="61"/>
      <c r="DW14" s="61"/>
      <c r="DX14" s="61"/>
      <c r="DY14" s="61"/>
      <c r="DZ14" s="61"/>
      <c r="EA14" s="61"/>
      <c r="EB14" s="61"/>
      <c r="EC14" s="63"/>
      <c r="ED14" s="61"/>
      <c r="EE14" s="61"/>
      <c r="EF14" s="61"/>
      <c r="EG14" s="61"/>
      <c r="EH14" s="61"/>
      <c r="EI14" s="61"/>
      <c r="EJ14" s="61"/>
      <c r="EK14" s="61"/>
      <c r="EL14" s="61"/>
      <c r="EM14" s="61"/>
      <c r="EN14" s="61"/>
      <c r="EO14" s="63"/>
      <c r="EP14" s="61"/>
      <c r="EQ14" s="61"/>
      <c r="ER14" s="61"/>
      <c r="ES14" s="61"/>
      <c r="ET14" s="61"/>
      <c r="EU14" s="61"/>
      <c r="EV14" s="61"/>
      <c r="EW14" s="61"/>
      <c r="EX14" s="61"/>
      <c r="EY14" s="61"/>
      <c r="EZ14" s="61"/>
      <c r="FA14" s="63"/>
      <c r="FB14" s="61"/>
      <c r="FC14" s="61"/>
      <c r="FD14" s="61"/>
      <c r="FE14" s="61"/>
      <c r="FF14" s="61"/>
      <c r="FG14" s="61"/>
      <c r="FH14" s="61"/>
      <c r="FI14" s="61"/>
      <c r="FJ14" s="61"/>
      <c r="FK14" s="61"/>
      <c r="FL14" s="61"/>
      <c r="FM14" s="63"/>
      <c r="FN14" s="61"/>
      <c r="FO14" s="61"/>
      <c r="FP14" s="61"/>
      <c r="FQ14" s="61"/>
      <c r="FR14" s="61"/>
      <c r="FS14" s="61"/>
      <c r="FT14" s="61"/>
      <c r="FU14" s="61"/>
      <c r="FV14" s="61"/>
      <c r="FW14" s="61"/>
      <c r="FX14" s="61"/>
      <c r="FY14" s="63"/>
      <c r="FZ14" s="61"/>
      <c r="GA14" s="61"/>
      <c r="GB14" s="61"/>
      <c r="GC14" s="61"/>
      <c r="GD14" s="61"/>
      <c r="GE14" s="61"/>
      <c r="GF14" s="61"/>
      <c r="GG14" s="61"/>
      <c r="GH14" s="61"/>
      <c r="GI14" s="61"/>
      <c r="GJ14" s="61"/>
      <c r="GK14" s="63"/>
      <c r="GL14" s="61"/>
      <c r="GM14" s="61"/>
      <c r="GN14" s="61"/>
      <c r="GO14" s="61"/>
      <c r="GP14" s="61"/>
      <c r="GQ14" s="61"/>
      <c r="GR14" s="61"/>
      <c r="GS14" s="61"/>
      <c r="GT14" s="61"/>
      <c r="GU14" s="61"/>
      <c r="GV14" s="61"/>
      <c r="GW14" s="63"/>
      <c r="GX14" s="61"/>
      <c r="GY14" s="61"/>
      <c r="GZ14" s="61"/>
      <c r="HA14" s="61"/>
      <c r="HB14" s="61"/>
      <c r="HC14" s="61"/>
      <c r="HD14" s="61"/>
      <c r="HE14" s="61"/>
      <c r="HF14" s="61"/>
      <c r="HG14" s="61"/>
      <c r="HH14" s="61"/>
      <c r="HI14" s="63"/>
      <c r="HJ14" s="61"/>
      <c r="HK14" s="61"/>
      <c r="HL14" s="61"/>
      <c r="HM14" s="61"/>
      <c r="HN14" s="61"/>
      <c r="HO14" s="61"/>
      <c r="HP14" s="61"/>
      <c r="HQ14" s="61"/>
      <c r="HR14" s="61"/>
      <c r="HS14" s="61"/>
      <c r="HT14" s="61"/>
      <c r="HU14" s="63"/>
      <c r="HV14" s="61"/>
      <c r="HW14" s="61"/>
      <c r="HX14" s="61"/>
      <c r="HY14" s="61"/>
      <c r="HZ14" s="61"/>
      <c r="IA14" s="61"/>
      <c r="IB14" s="61"/>
      <c r="IC14" s="61"/>
      <c r="ID14" s="61"/>
      <c r="IE14" s="61"/>
      <c r="IF14" s="61"/>
      <c r="IG14" s="63"/>
      <c r="IH14" s="61"/>
      <c r="II14" s="61"/>
      <c r="IJ14" s="61"/>
      <c r="IK14" s="61"/>
      <c r="IL14" s="61"/>
      <c r="IM14" s="61"/>
      <c r="IN14" s="61"/>
      <c r="IO14" s="61"/>
      <c r="IP14" s="61"/>
      <c r="IQ14" s="61"/>
      <c r="IR14" s="61"/>
      <c r="IS14" s="63"/>
      <c r="IT14" s="61"/>
      <c r="IU14" s="61"/>
      <c r="IV14" s="61"/>
    </row>
    <row r="15" spans="1:256" s="7" customFormat="1" ht="14.25">
      <c r="A15" s="60" t="s">
        <v>27</v>
      </c>
      <c r="B15" s="61">
        <v>2.8</v>
      </c>
      <c r="C15" s="61">
        <v>0.1</v>
      </c>
      <c r="D15" s="61">
        <v>-0.5</v>
      </c>
      <c r="E15" s="61">
        <v>3.7</v>
      </c>
      <c r="F15" s="61">
        <v>2.2000000000000002</v>
      </c>
      <c r="G15" s="61">
        <v>4.3</v>
      </c>
      <c r="H15" s="61">
        <v>4.4000000000000004</v>
      </c>
      <c r="I15" s="61">
        <v>-2.7</v>
      </c>
      <c r="J15" s="61">
        <v>2.7</v>
      </c>
      <c r="K15" s="61">
        <v>2.1</v>
      </c>
      <c r="L15" s="61">
        <v>1.3</v>
      </c>
      <c r="M15" s="60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0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0"/>
      <c r="AL15" s="61"/>
      <c r="AM15" s="61"/>
      <c r="AN15" s="61"/>
      <c r="AO15" s="61"/>
      <c r="AP15" s="61"/>
      <c r="AQ15" s="61"/>
      <c r="AR15" s="61"/>
      <c r="AS15" s="61"/>
      <c r="AT15" s="61"/>
      <c r="AU15" s="61"/>
      <c r="AV15" s="61"/>
      <c r="AW15" s="60"/>
      <c r="AX15" s="61"/>
      <c r="AY15" s="61"/>
      <c r="AZ15" s="61"/>
      <c r="BA15" s="61"/>
      <c r="BB15" s="61"/>
      <c r="BC15" s="61"/>
      <c r="BD15" s="61"/>
      <c r="BE15" s="61"/>
      <c r="BF15" s="61"/>
      <c r="BG15" s="61"/>
      <c r="BH15" s="61"/>
      <c r="BI15" s="60"/>
      <c r="BJ15" s="61"/>
      <c r="BK15" s="61"/>
      <c r="BL15" s="61"/>
      <c r="BM15" s="61"/>
      <c r="BN15" s="61"/>
      <c r="BO15" s="61"/>
      <c r="BP15" s="61"/>
      <c r="BQ15" s="61"/>
      <c r="BR15" s="61"/>
      <c r="BS15" s="61"/>
      <c r="BT15" s="61"/>
      <c r="BU15" s="60"/>
      <c r="BV15" s="61"/>
      <c r="BW15" s="61"/>
      <c r="BX15" s="61"/>
      <c r="BY15" s="61"/>
      <c r="BZ15" s="61"/>
      <c r="CA15" s="61"/>
      <c r="CB15" s="61"/>
      <c r="CC15" s="61"/>
      <c r="CD15" s="61"/>
      <c r="CE15" s="61"/>
      <c r="CF15" s="61"/>
      <c r="CG15" s="60"/>
      <c r="CH15" s="61"/>
      <c r="CI15" s="61"/>
      <c r="CJ15" s="61"/>
      <c r="CK15" s="61"/>
      <c r="CL15" s="61"/>
      <c r="CM15" s="61"/>
      <c r="CN15" s="61"/>
      <c r="CO15" s="61"/>
      <c r="CP15" s="61"/>
      <c r="CQ15" s="61"/>
      <c r="CR15" s="61"/>
      <c r="CS15" s="60"/>
      <c r="CT15" s="61"/>
      <c r="CU15" s="61"/>
      <c r="CV15" s="61"/>
      <c r="CW15" s="61"/>
      <c r="CX15" s="61"/>
      <c r="CY15" s="61"/>
      <c r="CZ15" s="61"/>
      <c r="DA15" s="61"/>
      <c r="DB15" s="61"/>
      <c r="DC15" s="61"/>
      <c r="DD15" s="61"/>
      <c r="DE15" s="60"/>
      <c r="DF15" s="61"/>
      <c r="DG15" s="61"/>
      <c r="DH15" s="61"/>
      <c r="DI15" s="61"/>
      <c r="DJ15" s="61"/>
      <c r="DK15" s="61"/>
      <c r="DL15" s="61"/>
      <c r="DM15" s="61"/>
      <c r="DN15" s="61"/>
      <c r="DO15" s="61"/>
      <c r="DP15" s="61"/>
      <c r="DQ15" s="60"/>
      <c r="DR15" s="61"/>
      <c r="DS15" s="61"/>
      <c r="DT15" s="61"/>
      <c r="DU15" s="61"/>
      <c r="DV15" s="61"/>
      <c r="DW15" s="61"/>
      <c r="DX15" s="61"/>
      <c r="DY15" s="61"/>
      <c r="DZ15" s="61"/>
      <c r="EA15" s="61"/>
      <c r="EB15" s="61"/>
      <c r="EC15" s="60"/>
      <c r="ED15" s="61"/>
      <c r="EE15" s="61"/>
      <c r="EF15" s="61"/>
      <c r="EG15" s="61"/>
      <c r="EH15" s="61"/>
      <c r="EI15" s="61"/>
      <c r="EJ15" s="61"/>
      <c r="EK15" s="61"/>
      <c r="EL15" s="61"/>
      <c r="EM15" s="61"/>
      <c r="EN15" s="61"/>
      <c r="EO15" s="60"/>
      <c r="EP15" s="61"/>
      <c r="EQ15" s="61"/>
      <c r="ER15" s="61"/>
      <c r="ES15" s="61"/>
      <c r="ET15" s="61"/>
      <c r="EU15" s="61"/>
      <c r="EV15" s="61"/>
      <c r="EW15" s="61"/>
      <c r="EX15" s="61"/>
      <c r="EY15" s="61"/>
      <c r="EZ15" s="61"/>
      <c r="FA15" s="60"/>
      <c r="FB15" s="61"/>
      <c r="FC15" s="61"/>
      <c r="FD15" s="61"/>
      <c r="FE15" s="61"/>
      <c r="FF15" s="61"/>
      <c r="FG15" s="61"/>
      <c r="FH15" s="61"/>
      <c r="FI15" s="61"/>
      <c r="FJ15" s="61"/>
      <c r="FK15" s="61"/>
      <c r="FL15" s="61"/>
      <c r="FM15" s="60"/>
      <c r="FN15" s="61"/>
      <c r="FO15" s="61"/>
      <c r="FP15" s="61"/>
      <c r="FQ15" s="61"/>
      <c r="FR15" s="61"/>
      <c r="FS15" s="61"/>
      <c r="FT15" s="61"/>
      <c r="FU15" s="61"/>
      <c r="FV15" s="61"/>
      <c r="FW15" s="61"/>
      <c r="FX15" s="61"/>
      <c r="FY15" s="60"/>
      <c r="FZ15" s="61"/>
      <c r="GA15" s="61"/>
      <c r="GB15" s="61"/>
      <c r="GC15" s="61"/>
      <c r="GD15" s="61"/>
      <c r="GE15" s="61"/>
      <c r="GF15" s="61"/>
      <c r="GG15" s="61"/>
      <c r="GH15" s="61"/>
      <c r="GI15" s="61"/>
      <c r="GJ15" s="61"/>
      <c r="GK15" s="60"/>
      <c r="GL15" s="61"/>
      <c r="GM15" s="61"/>
      <c r="GN15" s="61"/>
      <c r="GO15" s="61"/>
      <c r="GP15" s="61"/>
      <c r="GQ15" s="61"/>
      <c r="GR15" s="61"/>
      <c r="GS15" s="61"/>
      <c r="GT15" s="61"/>
      <c r="GU15" s="61"/>
      <c r="GV15" s="61"/>
      <c r="GW15" s="60"/>
      <c r="GX15" s="61"/>
      <c r="GY15" s="61"/>
      <c r="GZ15" s="61"/>
      <c r="HA15" s="61"/>
      <c r="HB15" s="61"/>
      <c r="HC15" s="61"/>
      <c r="HD15" s="61"/>
      <c r="HE15" s="61"/>
      <c r="HF15" s="61"/>
      <c r="HG15" s="61"/>
      <c r="HH15" s="61"/>
      <c r="HI15" s="60"/>
      <c r="HJ15" s="61"/>
      <c r="HK15" s="61"/>
      <c r="HL15" s="61"/>
      <c r="HM15" s="61"/>
      <c r="HN15" s="61"/>
      <c r="HO15" s="61"/>
      <c r="HP15" s="61"/>
      <c r="HQ15" s="61"/>
      <c r="HR15" s="61"/>
      <c r="HS15" s="61"/>
      <c r="HT15" s="61"/>
      <c r="HU15" s="60"/>
      <c r="HV15" s="61"/>
      <c r="HW15" s="61"/>
      <c r="HX15" s="61"/>
      <c r="HY15" s="61"/>
      <c r="HZ15" s="61"/>
      <c r="IA15" s="61"/>
      <c r="IB15" s="61"/>
      <c r="IC15" s="61"/>
      <c r="ID15" s="61"/>
      <c r="IE15" s="61"/>
      <c r="IF15" s="61"/>
      <c r="IG15" s="60"/>
      <c r="IH15" s="61"/>
      <c r="II15" s="61"/>
      <c r="IJ15" s="61"/>
      <c r="IK15" s="61"/>
      <c r="IL15" s="61"/>
      <c r="IM15" s="61"/>
      <c r="IN15" s="61"/>
      <c r="IO15" s="61"/>
      <c r="IP15" s="61"/>
      <c r="IQ15" s="61"/>
      <c r="IR15" s="61"/>
      <c r="IS15" s="60"/>
      <c r="IT15" s="61"/>
      <c r="IU15" s="61"/>
      <c r="IV15" s="61"/>
    </row>
    <row r="16" spans="1:256" s="7" customFormat="1" ht="14.25">
      <c r="A16" s="60" t="s">
        <v>26</v>
      </c>
      <c r="B16" s="61">
        <v>0.1</v>
      </c>
      <c r="C16" s="61">
        <v>0.3</v>
      </c>
      <c r="D16" s="61">
        <v>2.2000000000000002</v>
      </c>
      <c r="E16" s="61">
        <v>2</v>
      </c>
      <c r="F16" s="61">
        <v>3.4</v>
      </c>
      <c r="G16" s="61">
        <v>3.9</v>
      </c>
      <c r="H16" s="62">
        <v>1.8</v>
      </c>
      <c r="I16" s="62">
        <v>-3.5</v>
      </c>
      <c r="J16" s="62">
        <v>1.7</v>
      </c>
      <c r="K16" s="62">
        <v>1.8</v>
      </c>
      <c r="L16" s="62">
        <v>0.5</v>
      </c>
      <c r="M16" s="60"/>
      <c r="N16" s="61"/>
      <c r="O16" s="61"/>
      <c r="P16" s="61"/>
      <c r="Q16" s="61"/>
      <c r="R16" s="61"/>
      <c r="S16" s="61"/>
      <c r="T16" s="62"/>
      <c r="U16" s="62"/>
      <c r="V16" s="62"/>
      <c r="W16" s="62"/>
      <c r="X16" s="62"/>
      <c r="Y16" s="60"/>
      <c r="Z16" s="61"/>
      <c r="AA16" s="61"/>
      <c r="AB16" s="61"/>
      <c r="AC16" s="61"/>
      <c r="AD16" s="61"/>
      <c r="AE16" s="61"/>
      <c r="AF16" s="62"/>
      <c r="AG16" s="62"/>
      <c r="AH16" s="62"/>
      <c r="AI16" s="62"/>
      <c r="AJ16" s="62"/>
      <c r="AK16" s="60"/>
      <c r="AL16" s="61"/>
      <c r="AM16" s="61"/>
      <c r="AN16" s="61"/>
      <c r="AO16" s="61"/>
      <c r="AP16" s="61"/>
      <c r="AQ16" s="61"/>
      <c r="AR16" s="62"/>
      <c r="AS16" s="62"/>
      <c r="AT16" s="62"/>
      <c r="AU16" s="62"/>
      <c r="AV16" s="62"/>
      <c r="AW16" s="60"/>
      <c r="AX16" s="61"/>
      <c r="AY16" s="61"/>
      <c r="AZ16" s="61"/>
      <c r="BA16" s="61"/>
      <c r="BB16" s="61"/>
      <c r="BC16" s="61"/>
      <c r="BD16" s="62"/>
      <c r="BE16" s="62"/>
      <c r="BF16" s="62"/>
      <c r="BG16" s="62"/>
      <c r="BH16" s="62"/>
      <c r="BI16" s="60"/>
      <c r="BJ16" s="61"/>
      <c r="BK16" s="61"/>
      <c r="BL16" s="61"/>
      <c r="BM16" s="61"/>
      <c r="BN16" s="61"/>
      <c r="BO16" s="61"/>
      <c r="BP16" s="62"/>
      <c r="BQ16" s="62"/>
      <c r="BR16" s="62"/>
      <c r="BS16" s="62"/>
      <c r="BT16" s="62"/>
      <c r="BU16" s="60"/>
      <c r="BV16" s="61"/>
      <c r="BW16" s="61"/>
      <c r="BX16" s="61"/>
      <c r="BY16" s="61"/>
      <c r="BZ16" s="61"/>
      <c r="CA16" s="61"/>
      <c r="CB16" s="62"/>
      <c r="CC16" s="62"/>
      <c r="CD16" s="62"/>
      <c r="CE16" s="62"/>
      <c r="CF16" s="62"/>
      <c r="CG16" s="60"/>
      <c r="CH16" s="61"/>
      <c r="CI16" s="61"/>
      <c r="CJ16" s="61"/>
      <c r="CK16" s="61"/>
      <c r="CL16" s="61"/>
      <c r="CM16" s="61"/>
      <c r="CN16" s="62"/>
      <c r="CO16" s="62"/>
      <c r="CP16" s="62"/>
      <c r="CQ16" s="62"/>
      <c r="CR16" s="62"/>
      <c r="CS16" s="60"/>
      <c r="CT16" s="61"/>
      <c r="CU16" s="61"/>
      <c r="CV16" s="61"/>
      <c r="CW16" s="61"/>
      <c r="CX16" s="61"/>
      <c r="CY16" s="61"/>
      <c r="CZ16" s="62"/>
      <c r="DA16" s="62"/>
      <c r="DB16" s="62"/>
      <c r="DC16" s="62"/>
      <c r="DD16" s="62"/>
      <c r="DE16" s="60"/>
      <c r="DF16" s="61"/>
      <c r="DG16" s="61"/>
      <c r="DH16" s="61"/>
      <c r="DI16" s="61"/>
      <c r="DJ16" s="61"/>
      <c r="DK16" s="61"/>
      <c r="DL16" s="62"/>
      <c r="DM16" s="62"/>
      <c r="DN16" s="62"/>
      <c r="DO16" s="62"/>
      <c r="DP16" s="62"/>
      <c r="DQ16" s="60"/>
      <c r="DR16" s="61"/>
      <c r="DS16" s="61"/>
      <c r="DT16" s="61"/>
      <c r="DU16" s="61"/>
      <c r="DV16" s="61"/>
      <c r="DW16" s="61"/>
      <c r="DX16" s="62"/>
      <c r="DY16" s="62"/>
      <c r="DZ16" s="62"/>
      <c r="EA16" s="62"/>
      <c r="EB16" s="62"/>
      <c r="EC16" s="60"/>
      <c r="ED16" s="61"/>
      <c r="EE16" s="61"/>
      <c r="EF16" s="61"/>
      <c r="EG16" s="61"/>
      <c r="EH16" s="61"/>
      <c r="EI16" s="61"/>
      <c r="EJ16" s="62"/>
      <c r="EK16" s="62"/>
      <c r="EL16" s="62"/>
      <c r="EM16" s="62"/>
      <c r="EN16" s="62"/>
      <c r="EO16" s="60"/>
      <c r="EP16" s="61"/>
      <c r="EQ16" s="61"/>
      <c r="ER16" s="61"/>
      <c r="ES16" s="61"/>
      <c r="ET16" s="61"/>
      <c r="EU16" s="61"/>
      <c r="EV16" s="62"/>
      <c r="EW16" s="62"/>
      <c r="EX16" s="62"/>
      <c r="EY16" s="62"/>
      <c r="EZ16" s="62"/>
      <c r="FA16" s="60"/>
      <c r="FB16" s="61"/>
      <c r="FC16" s="61"/>
      <c r="FD16" s="61"/>
      <c r="FE16" s="61"/>
      <c r="FF16" s="61"/>
      <c r="FG16" s="61"/>
      <c r="FH16" s="62"/>
      <c r="FI16" s="62"/>
      <c r="FJ16" s="62"/>
      <c r="FK16" s="62"/>
      <c r="FL16" s="62"/>
      <c r="FM16" s="60"/>
      <c r="FN16" s="61"/>
      <c r="FO16" s="61"/>
      <c r="FP16" s="61"/>
      <c r="FQ16" s="61"/>
      <c r="FR16" s="61"/>
      <c r="FS16" s="61"/>
      <c r="FT16" s="62"/>
      <c r="FU16" s="62"/>
      <c r="FV16" s="62"/>
      <c r="FW16" s="62"/>
      <c r="FX16" s="62"/>
      <c r="FY16" s="60"/>
      <c r="FZ16" s="61"/>
      <c r="GA16" s="61"/>
      <c r="GB16" s="61"/>
      <c r="GC16" s="61"/>
      <c r="GD16" s="61"/>
      <c r="GE16" s="61"/>
      <c r="GF16" s="62"/>
      <c r="GG16" s="62"/>
      <c r="GH16" s="62"/>
      <c r="GI16" s="62"/>
      <c r="GJ16" s="62"/>
      <c r="GK16" s="60"/>
      <c r="GL16" s="61"/>
      <c r="GM16" s="61"/>
      <c r="GN16" s="61"/>
      <c r="GO16" s="61"/>
      <c r="GP16" s="61"/>
      <c r="GQ16" s="61"/>
      <c r="GR16" s="62"/>
      <c r="GS16" s="62"/>
      <c r="GT16" s="62"/>
      <c r="GU16" s="62"/>
      <c r="GV16" s="62"/>
      <c r="GW16" s="60"/>
      <c r="GX16" s="61"/>
      <c r="GY16" s="61"/>
      <c r="GZ16" s="61"/>
      <c r="HA16" s="61"/>
      <c r="HB16" s="61"/>
      <c r="HC16" s="61"/>
      <c r="HD16" s="62"/>
      <c r="HE16" s="62"/>
      <c r="HF16" s="62"/>
      <c r="HG16" s="62"/>
      <c r="HH16" s="62"/>
      <c r="HI16" s="60"/>
      <c r="HJ16" s="61"/>
      <c r="HK16" s="61"/>
      <c r="HL16" s="61"/>
      <c r="HM16" s="61"/>
      <c r="HN16" s="61"/>
      <c r="HO16" s="61"/>
      <c r="HP16" s="62"/>
      <c r="HQ16" s="62"/>
      <c r="HR16" s="62"/>
      <c r="HS16" s="62"/>
      <c r="HT16" s="62"/>
      <c r="HU16" s="60"/>
      <c r="HV16" s="61"/>
      <c r="HW16" s="61"/>
      <c r="HX16" s="61"/>
      <c r="HY16" s="61"/>
      <c r="HZ16" s="61"/>
      <c r="IA16" s="61"/>
      <c r="IB16" s="62"/>
      <c r="IC16" s="62"/>
      <c r="ID16" s="62"/>
      <c r="IE16" s="62"/>
      <c r="IF16" s="62"/>
      <c r="IG16" s="60"/>
      <c r="IH16" s="61"/>
      <c r="II16" s="61"/>
      <c r="IJ16" s="61"/>
      <c r="IK16" s="61"/>
      <c r="IL16" s="61"/>
      <c r="IM16" s="61"/>
      <c r="IN16" s="62"/>
      <c r="IO16" s="62"/>
      <c r="IP16" s="62"/>
      <c r="IQ16" s="62"/>
      <c r="IR16" s="62"/>
      <c r="IS16" s="60"/>
      <c r="IT16" s="61"/>
      <c r="IU16" s="61"/>
      <c r="IV16" s="61"/>
    </row>
    <row r="17" spans="1:256" s="12" customFormat="1" ht="14.25">
      <c r="A17" s="59" t="s">
        <v>25</v>
      </c>
      <c r="B17" s="70">
        <v>1.7</v>
      </c>
      <c r="C17" s="70">
        <v>0.9</v>
      </c>
      <c r="D17" s="70">
        <v>2.6</v>
      </c>
      <c r="E17" s="70">
        <v>2.4</v>
      </c>
      <c r="F17" s="70">
        <v>3.7</v>
      </c>
      <c r="G17" s="70">
        <v>3.7</v>
      </c>
      <c r="H17" s="71">
        <v>1.4</v>
      </c>
      <c r="I17" s="71">
        <v>-3.8</v>
      </c>
      <c r="J17" s="71">
        <v>2.2999999999999998</v>
      </c>
      <c r="K17" s="71">
        <v>2.9</v>
      </c>
      <c r="L17" s="71">
        <v>0.9</v>
      </c>
      <c r="M17" s="59"/>
      <c r="N17" s="70"/>
      <c r="O17" s="70"/>
      <c r="P17" s="70"/>
      <c r="Q17" s="70"/>
      <c r="R17" s="70"/>
      <c r="S17" s="70"/>
      <c r="T17" s="71"/>
      <c r="U17" s="71"/>
      <c r="V17" s="71"/>
      <c r="W17" s="71"/>
      <c r="X17" s="71"/>
      <c r="Y17" s="59"/>
      <c r="Z17" s="70"/>
      <c r="AA17" s="70"/>
      <c r="AB17" s="70"/>
      <c r="AC17" s="70"/>
      <c r="AD17" s="70"/>
      <c r="AE17" s="70"/>
      <c r="AF17" s="71"/>
      <c r="AG17" s="71"/>
      <c r="AH17" s="71"/>
      <c r="AI17" s="71"/>
      <c r="AJ17" s="71"/>
      <c r="AK17" s="59"/>
      <c r="AL17" s="70"/>
      <c r="AM17" s="70"/>
      <c r="AN17" s="70"/>
      <c r="AO17" s="70"/>
      <c r="AP17" s="70"/>
      <c r="AQ17" s="70"/>
      <c r="AR17" s="71"/>
      <c r="AS17" s="71"/>
      <c r="AT17" s="71"/>
      <c r="AU17" s="71"/>
      <c r="AV17" s="71"/>
      <c r="AW17" s="59"/>
      <c r="AX17" s="70"/>
      <c r="AY17" s="70"/>
      <c r="AZ17" s="70"/>
      <c r="BA17" s="70"/>
      <c r="BB17" s="70"/>
      <c r="BC17" s="70"/>
      <c r="BD17" s="71"/>
      <c r="BE17" s="71"/>
      <c r="BF17" s="71"/>
      <c r="BG17" s="71"/>
      <c r="BH17" s="71"/>
      <c r="BI17" s="59"/>
      <c r="BJ17" s="70"/>
      <c r="BK17" s="70"/>
      <c r="BL17" s="70"/>
      <c r="BM17" s="70"/>
      <c r="BN17" s="70"/>
      <c r="BO17" s="70"/>
      <c r="BP17" s="71"/>
      <c r="BQ17" s="71"/>
      <c r="BR17" s="71"/>
      <c r="BS17" s="71"/>
      <c r="BT17" s="71"/>
      <c r="BU17" s="59"/>
      <c r="BV17" s="70"/>
      <c r="BW17" s="70"/>
      <c r="BX17" s="70"/>
      <c r="BY17" s="70"/>
      <c r="BZ17" s="70"/>
      <c r="CA17" s="70"/>
      <c r="CB17" s="71"/>
      <c r="CC17" s="71"/>
      <c r="CD17" s="71"/>
      <c r="CE17" s="71"/>
      <c r="CF17" s="71"/>
      <c r="CG17" s="59"/>
      <c r="CH17" s="70"/>
      <c r="CI17" s="70"/>
      <c r="CJ17" s="70"/>
      <c r="CK17" s="70"/>
      <c r="CL17" s="70"/>
      <c r="CM17" s="70"/>
      <c r="CN17" s="71"/>
      <c r="CO17" s="71"/>
      <c r="CP17" s="71"/>
      <c r="CQ17" s="71"/>
      <c r="CR17" s="71"/>
      <c r="CS17" s="59"/>
      <c r="CT17" s="70"/>
      <c r="CU17" s="70"/>
      <c r="CV17" s="70"/>
      <c r="CW17" s="70"/>
      <c r="CX17" s="70"/>
      <c r="CY17" s="70"/>
      <c r="CZ17" s="71"/>
      <c r="DA17" s="71"/>
      <c r="DB17" s="71"/>
      <c r="DC17" s="71"/>
      <c r="DD17" s="71"/>
      <c r="DE17" s="59"/>
      <c r="DF17" s="70"/>
      <c r="DG17" s="70"/>
      <c r="DH17" s="70"/>
      <c r="DI17" s="70"/>
      <c r="DJ17" s="70"/>
      <c r="DK17" s="70"/>
      <c r="DL17" s="71"/>
      <c r="DM17" s="71"/>
      <c r="DN17" s="71"/>
      <c r="DO17" s="71"/>
      <c r="DP17" s="71"/>
      <c r="DQ17" s="59"/>
      <c r="DR17" s="70"/>
      <c r="DS17" s="70"/>
      <c r="DT17" s="70"/>
      <c r="DU17" s="70"/>
      <c r="DV17" s="70"/>
      <c r="DW17" s="70"/>
      <c r="DX17" s="71"/>
      <c r="DY17" s="71"/>
      <c r="DZ17" s="71"/>
      <c r="EA17" s="71"/>
      <c r="EB17" s="71"/>
      <c r="EC17" s="59"/>
      <c r="ED17" s="70"/>
      <c r="EE17" s="70"/>
      <c r="EF17" s="70"/>
      <c r="EG17" s="70"/>
      <c r="EH17" s="70"/>
      <c r="EI17" s="70"/>
      <c r="EJ17" s="71"/>
      <c r="EK17" s="71"/>
      <c r="EL17" s="71"/>
      <c r="EM17" s="71"/>
      <c r="EN17" s="71"/>
      <c r="EO17" s="59"/>
      <c r="EP17" s="70"/>
      <c r="EQ17" s="70"/>
      <c r="ER17" s="70"/>
      <c r="ES17" s="70"/>
      <c r="ET17" s="70"/>
      <c r="EU17" s="70"/>
      <c r="EV17" s="71"/>
      <c r="EW17" s="71"/>
      <c r="EX17" s="71"/>
      <c r="EY17" s="71"/>
      <c r="EZ17" s="71"/>
      <c r="FA17" s="59"/>
      <c r="FB17" s="70"/>
      <c r="FC17" s="70"/>
      <c r="FD17" s="70"/>
      <c r="FE17" s="70"/>
      <c r="FF17" s="70"/>
      <c r="FG17" s="70"/>
      <c r="FH17" s="71"/>
      <c r="FI17" s="71"/>
      <c r="FJ17" s="71"/>
      <c r="FK17" s="71"/>
      <c r="FL17" s="71"/>
      <c r="FM17" s="59"/>
      <c r="FN17" s="70"/>
      <c r="FO17" s="70"/>
      <c r="FP17" s="70"/>
      <c r="FQ17" s="70"/>
      <c r="FR17" s="70"/>
      <c r="FS17" s="70"/>
      <c r="FT17" s="71"/>
      <c r="FU17" s="71"/>
      <c r="FV17" s="71"/>
      <c r="FW17" s="71"/>
      <c r="FX17" s="71"/>
      <c r="FY17" s="59"/>
      <c r="FZ17" s="70"/>
      <c r="GA17" s="70"/>
      <c r="GB17" s="70"/>
      <c r="GC17" s="70"/>
      <c r="GD17" s="70"/>
      <c r="GE17" s="70"/>
      <c r="GF17" s="71"/>
      <c r="GG17" s="71"/>
      <c r="GH17" s="71"/>
      <c r="GI17" s="71"/>
      <c r="GJ17" s="71"/>
      <c r="GK17" s="59"/>
      <c r="GL17" s="70"/>
      <c r="GM17" s="70"/>
      <c r="GN17" s="70"/>
      <c r="GO17" s="70"/>
      <c r="GP17" s="70"/>
      <c r="GQ17" s="70"/>
      <c r="GR17" s="71"/>
      <c r="GS17" s="71"/>
      <c r="GT17" s="71"/>
      <c r="GU17" s="71"/>
      <c r="GV17" s="71"/>
      <c r="GW17" s="59"/>
      <c r="GX17" s="70"/>
      <c r="GY17" s="70"/>
      <c r="GZ17" s="70"/>
      <c r="HA17" s="70"/>
      <c r="HB17" s="70"/>
      <c r="HC17" s="70"/>
      <c r="HD17" s="71"/>
      <c r="HE17" s="71"/>
      <c r="HF17" s="71"/>
      <c r="HG17" s="71"/>
      <c r="HH17" s="71"/>
      <c r="HI17" s="59"/>
      <c r="HJ17" s="70"/>
      <c r="HK17" s="70"/>
      <c r="HL17" s="70"/>
      <c r="HM17" s="70"/>
      <c r="HN17" s="70"/>
      <c r="HO17" s="70"/>
      <c r="HP17" s="71"/>
      <c r="HQ17" s="71"/>
      <c r="HR17" s="71"/>
      <c r="HS17" s="71"/>
      <c r="HT17" s="71"/>
      <c r="HU17" s="59"/>
      <c r="HV17" s="70"/>
      <c r="HW17" s="70"/>
      <c r="HX17" s="70"/>
      <c r="HY17" s="70"/>
      <c r="HZ17" s="70"/>
      <c r="IA17" s="70"/>
      <c r="IB17" s="71"/>
      <c r="IC17" s="71"/>
      <c r="ID17" s="71"/>
      <c r="IE17" s="71"/>
      <c r="IF17" s="71"/>
      <c r="IG17" s="59"/>
      <c r="IH17" s="70"/>
      <c r="II17" s="70"/>
      <c r="IJ17" s="70"/>
      <c r="IK17" s="70"/>
      <c r="IL17" s="70"/>
      <c r="IM17" s="70"/>
      <c r="IN17" s="71"/>
      <c r="IO17" s="71"/>
      <c r="IP17" s="71"/>
      <c r="IQ17" s="71"/>
      <c r="IR17" s="71"/>
      <c r="IS17" s="59"/>
      <c r="IT17" s="70"/>
      <c r="IU17" s="70"/>
      <c r="IV17" s="70"/>
    </row>
    <row r="18" spans="1:256" s="12" customFormat="1" ht="15.75">
      <c r="A18" s="59" t="s">
        <v>24</v>
      </c>
      <c r="B18" s="70">
        <v>1.7</v>
      </c>
      <c r="C18" s="70">
        <v>0.9</v>
      </c>
      <c r="D18" s="70">
        <v>2.6</v>
      </c>
      <c r="E18" s="71">
        <v>2.4</v>
      </c>
      <c r="F18" s="70">
        <v>3.7</v>
      </c>
      <c r="G18" s="70">
        <v>3.7</v>
      </c>
      <c r="H18" s="71">
        <v>1.4</v>
      </c>
      <c r="I18" s="71">
        <v>-3.8</v>
      </c>
      <c r="J18" s="71">
        <v>2.2999999999999998</v>
      </c>
      <c r="K18" s="71">
        <v>2.9</v>
      </c>
      <c r="L18" s="71">
        <v>0.8</v>
      </c>
      <c r="M18" s="59"/>
      <c r="N18" s="70"/>
      <c r="O18" s="70"/>
      <c r="P18" s="70"/>
      <c r="Q18" s="71"/>
      <c r="R18" s="70"/>
      <c r="S18" s="70"/>
      <c r="T18" s="71"/>
      <c r="U18" s="71"/>
      <c r="V18" s="71"/>
      <c r="W18" s="71"/>
      <c r="X18" s="71"/>
      <c r="Y18" s="59"/>
      <c r="Z18" s="70"/>
      <c r="AA18" s="70"/>
      <c r="AB18" s="70"/>
      <c r="AC18" s="71"/>
      <c r="AD18" s="70"/>
      <c r="AE18" s="70"/>
      <c r="AF18" s="71"/>
      <c r="AG18" s="71"/>
      <c r="AH18" s="71"/>
      <c r="AI18" s="71"/>
      <c r="AJ18" s="71"/>
      <c r="AK18" s="59"/>
      <c r="AL18" s="70"/>
      <c r="AM18" s="70"/>
      <c r="AN18" s="70"/>
      <c r="AO18" s="71"/>
      <c r="AP18" s="70"/>
      <c r="AQ18" s="70"/>
      <c r="AR18" s="71"/>
      <c r="AS18" s="71"/>
      <c r="AT18" s="71"/>
      <c r="AU18" s="71"/>
      <c r="AV18" s="71"/>
      <c r="AW18" s="59"/>
      <c r="AX18" s="70"/>
      <c r="AY18" s="70"/>
      <c r="AZ18" s="70"/>
      <c r="BA18" s="71"/>
      <c r="BB18" s="70"/>
      <c r="BC18" s="70"/>
      <c r="BD18" s="71"/>
      <c r="BE18" s="71"/>
      <c r="BF18" s="71"/>
      <c r="BG18" s="71"/>
      <c r="BH18" s="71"/>
      <c r="BI18" s="59"/>
      <c r="BJ18" s="70"/>
      <c r="BK18" s="70"/>
      <c r="BL18" s="70"/>
      <c r="BM18" s="71"/>
      <c r="BN18" s="70"/>
      <c r="BO18" s="70"/>
      <c r="BP18" s="71"/>
      <c r="BQ18" s="71"/>
      <c r="BR18" s="71"/>
      <c r="BS18" s="71"/>
      <c r="BT18" s="71"/>
      <c r="BU18" s="59"/>
      <c r="BV18" s="70"/>
      <c r="BW18" s="70"/>
      <c r="BX18" s="70"/>
      <c r="BY18" s="71"/>
      <c r="BZ18" s="70"/>
      <c r="CA18" s="70"/>
      <c r="CB18" s="71"/>
      <c r="CC18" s="71"/>
      <c r="CD18" s="71"/>
      <c r="CE18" s="71"/>
      <c r="CF18" s="71"/>
      <c r="CG18" s="59"/>
      <c r="CH18" s="70"/>
      <c r="CI18" s="70"/>
      <c r="CJ18" s="70"/>
      <c r="CK18" s="71"/>
      <c r="CL18" s="70"/>
      <c r="CM18" s="70"/>
      <c r="CN18" s="71"/>
      <c r="CO18" s="71"/>
      <c r="CP18" s="71"/>
      <c r="CQ18" s="71"/>
      <c r="CR18" s="71"/>
      <c r="CS18" s="59"/>
      <c r="CT18" s="70"/>
      <c r="CU18" s="70"/>
      <c r="CV18" s="70"/>
      <c r="CW18" s="71"/>
      <c r="CX18" s="70"/>
      <c r="CY18" s="70"/>
      <c r="CZ18" s="71"/>
      <c r="DA18" s="71"/>
      <c r="DB18" s="71"/>
      <c r="DC18" s="71"/>
      <c r="DD18" s="71"/>
      <c r="DE18" s="59"/>
      <c r="DF18" s="70"/>
      <c r="DG18" s="70"/>
      <c r="DH18" s="70"/>
      <c r="DI18" s="71"/>
      <c r="DJ18" s="70"/>
      <c r="DK18" s="70"/>
      <c r="DL18" s="71"/>
      <c r="DM18" s="71"/>
      <c r="DN18" s="71"/>
      <c r="DO18" s="71"/>
      <c r="DP18" s="71"/>
      <c r="DQ18" s="59"/>
      <c r="DR18" s="70"/>
      <c r="DS18" s="70"/>
      <c r="DT18" s="70"/>
      <c r="DU18" s="71"/>
      <c r="DV18" s="70"/>
      <c r="DW18" s="70"/>
      <c r="DX18" s="71"/>
      <c r="DY18" s="71"/>
      <c r="DZ18" s="71"/>
      <c r="EA18" s="71"/>
      <c r="EB18" s="71"/>
      <c r="EC18" s="59"/>
      <c r="ED18" s="70"/>
      <c r="EE18" s="70"/>
      <c r="EF18" s="70"/>
      <c r="EG18" s="71"/>
      <c r="EH18" s="70"/>
      <c r="EI18" s="70"/>
      <c r="EJ18" s="71"/>
      <c r="EK18" s="71"/>
      <c r="EL18" s="71"/>
      <c r="EM18" s="71"/>
      <c r="EN18" s="71"/>
      <c r="EO18" s="59"/>
      <c r="EP18" s="70"/>
      <c r="EQ18" s="70"/>
      <c r="ER18" s="70"/>
      <c r="ES18" s="71"/>
      <c r="ET18" s="70"/>
      <c r="EU18" s="70"/>
      <c r="EV18" s="71"/>
      <c r="EW18" s="71"/>
      <c r="EX18" s="71"/>
      <c r="EY18" s="71"/>
      <c r="EZ18" s="71"/>
      <c r="FA18" s="59"/>
      <c r="FB18" s="70"/>
      <c r="FC18" s="70"/>
      <c r="FD18" s="70"/>
      <c r="FE18" s="71"/>
      <c r="FF18" s="70"/>
      <c r="FG18" s="70"/>
      <c r="FH18" s="71"/>
      <c r="FI18" s="71"/>
      <c r="FJ18" s="71"/>
      <c r="FK18" s="71"/>
      <c r="FL18" s="71"/>
      <c r="FM18" s="59"/>
      <c r="FN18" s="70"/>
      <c r="FO18" s="70"/>
      <c r="FP18" s="70"/>
      <c r="FQ18" s="71"/>
      <c r="FR18" s="70"/>
      <c r="FS18" s="70"/>
      <c r="FT18" s="71"/>
      <c r="FU18" s="71"/>
      <c r="FV18" s="71"/>
      <c r="FW18" s="71"/>
      <c r="FX18" s="71"/>
      <c r="FY18" s="59"/>
      <c r="FZ18" s="70"/>
      <c r="GA18" s="70"/>
      <c r="GB18" s="70"/>
      <c r="GC18" s="71"/>
      <c r="GD18" s="70"/>
      <c r="GE18" s="70"/>
      <c r="GF18" s="71"/>
      <c r="GG18" s="71"/>
      <c r="GH18" s="71"/>
      <c r="GI18" s="71"/>
      <c r="GJ18" s="71"/>
      <c r="GK18" s="59"/>
      <c r="GL18" s="70"/>
      <c r="GM18" s="70"/>
      <c r="GN18" s="70"/>
      <c r="GO18" s="71"/>
      <c r="GP18" s="70"/>
      <c r="GQ18" s="70"/>
      <c r="GR18" s="71"/>
      <c r="GS18" s="71"/>
      <c r="GT18" s="71"/>
      <c r="GU18" s="71"/>
      <c r="GV18" s="71"/>
      <c r="GW18" s="59"/>
      <c r="GX18" s="70"/>
      <c r="GY18" s="70"/>
      <c r="GZ18" s="70"/>
      <c r="HA18" s="71"/>
      <c r="HB18" s="70"/>
      <c r="HC18" s="70"/>
      <c r="HD18" s="71"/>
      <c r="HE18" s="71"/>
      <c r="HF18" s="71"/>
      <c r="HG18" s="71"/>
      <c r="HH18" s="71"/>
      <c r="HI18" s="59"/>
      <c r="HJ18" s="70"/>
      <c r="HK18" s="70"/>
      <c r="HL18" s="70"/>
      <c r="HM18" s="71"/>
      <c r="HN18" s="70"/>
      <c r="HO18" s="70"/>
      <c r="HP18" s="71"/>
      <c r="HQ18" s="71"/>
      <c r="HR18" s="71"/>
      <c r="HS18" s="71"/>
      <c r="HT18" s="71"/>
      <c r="HU18" s="59"/>
      <c r="HV18" s="70"/>
      <c r="HW18" s="70"/>
      <c r="HX18" s="70"/>
      <c r="HY18" s="71"/>
      <c r="HZ18" s="70"/>
      <c r="IA18" s="70"/>
      <c r="IB18" s="71"/>
      <c r="IC18" s="71"/>
      <c r="ID18" s="71"/>
      <c r="IE18" s="71"/>
      <c r="IF18" s="71"/>
      <c r="IG18" s="59"/>
      <c r="IH18" s="70"/>
      <c r="II18" s="70"/>
      <c r="IJ18" s="70"/>
      <c r="IK18" s="71"/>
      <c r="IL18" s="70"/>
      <c r="IM18" s="70"/>
      <c r="IN18" s="71"/>
      <c r="IO18" s="71"/>
      <c r="IP18" s="71"/>
      <c r="IQ18" s="71"/>
      <c r="IR18" s="71"/>
      <c r="IS18" s="59"/>
      <c r="IT18" s="70"/>
      <c r="IU18" s="70"/>
      <c r="IV18" s="70"/>
    </row>
    <row r="19" spans="1:256" s="7" customFormat="1" ht="14.25">
      <c r="A19" s="63" t="s">
        <v>23</v>
      </c>
      <c r="B19" s="61">
        <v>0.7</v>
      </c>
      <c r="C19" s="61">
        <v>-0.9</v>
      </c>
      <c r="D19" s="61">
        <v>1.6</v>
      </c>
      <c r="E19" s="61">
        <v>0.8</v>
      </c>
      <c r="F19" s="61">
        <v>1.4</v>
      </c>
      <c r="G19" s="61">
        <v>2.4</v>
      </c>
      <c r="H19" s="61">
        <v>0</v>
      </c>
      <c r="I19" s="61">
        <v>-2.5</v>
      </c>
      <c r="J19" s="61">
        <v>1.4</v>
      </c>
      <c r="K19" s="61">
        <v>-1.9</v>
      </c>
      <c r="L19" s="61">
        <v>-3</v>
      </c>
      <c r="M19" s="63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3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3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3"/>
      <c r="AX19" s="61"/>
      <c r="AY19" s="61"/>
      <c r="AZ19" s="61"/>
      <c r="BA19" s="61"/>
      <c r="BB19" s="61"/>
      <c r="BC19" s="61"/>
      <c r="BD19" s="61"/>
      <c r="BE19" s="61"/>
      <c r="BF19" s="61"/>
      <c r="BG19" s="61"/>
      <c r="BH19" s="61"/>
      <c r="BI19" s="63"/>
      <c r="BJ19" s="61"/>
      <c r="BK19" s="61"/>
      <c r="BL19" s="61"/>
      <c r="BM19" s="61"/>
      <c r="BN19" s="61"/>
      <c r="BO19" s="61"/>
      <c r="BP19" s="61"/>
      <c r="BQ19" s="61"/>
      <c r="BR19" s="61"/>
      <c r="BS19" s="61"/>
      <c r="BT19" s="61"/>
      <c r="BU19" s="63"/>
      <c r="BV19" s="61"/>
      <c r="BW19" s="61"/>
      <c r="BX19" s="61"/>
      <c r="BY19" s="61"/>
      <c r="BZ19" s="61"/>
      <c r="CA19" s="61"/>
      <c r="CB19" s="61"/>
      <c r="CC19" s="61"/>
      <c r="CD19" s="61"/>
      <c r="CE19" s="61"/>
      <c r="CF19" s="61"/>
      <c r="CG19" s="63"/>
      <c r="CH19" s="61"/>
      <c r="CI19" s="61"/>
      <c r="CJ19" s="61"/>
      <c r="CK19" s="61"/>
      <c r="CL19" s="61"/>
      <c r="CM19" s="61"/>
      <c r="CN19" s="61"/>
      <c r="CO19" s="61"/>
      <c r="CP19" s="61"/>
      <c r="CQ19" s="61"/>
      <c r="CR19" s="61"/>
      <c r="CS19" s="63"/>
      <c r="CT19" s="61"/>
      <c r="CU19" s="61"/>
      <c r="CV19" s="61"/>
      <c r="CW19" s="61"/>
      <c r="CX19" s="61"/>
      <c r="CY19" s="61"/>
      <c r="CZ19" s="61"/>
      <c r="DA19" s="61"/>
      <c r="DB19" s="61"/>
      <c r="DC19" s="61"/>
      <c r="DD19" s="61"/>
      <c r="DE19" s="63"/>
      <c r="DF19" s="61"/>
      <c r="DG19" s="61"/>
      <c r="DH19" s="61"/>
      <c r="DI19" s="61"/>
      <c r="DJ19" s="61"/>
      <c r="DK19" s="61"/>
      <c r="DL19" s="61"/>
      <c r="DM19" s="61"/>
      <c r="DN19" s="61"/>
      <c r="DO19" s="61"/>
      <c r="DP19" s="61"/>
      <c r="DQ19" s="63"/>
      <c r="DR19" s="61"/>
      <c r="DS19" s="61"/>
      <c r="DT19" s="61"/>
      <c r="DU19" s="61"/>
      <c r="DV19" s="61"/>
      <c r="DW19" s="61"/>
      <c r="DX19" s="61"/>
      <c r="DY19" s="61"/>
      <c r="DZ19" s="61"/>
      <c r="EA19" s="61"/>
      <c r="EB19" s="61"/>
      <c r="EC19" s="63"/>
      <c r="ED19" s="61"/>
      <c r="EE19" s="61"/>
      <c r="EF19" s="61"/>
      <c r="EG19" s="61"/>
      <c r="EH19" s="61"/>
      <c r="EI19" s="61"/>
      <c r="EJ19" s="61"/>
      <c r="EK19" s="61"/>
      <c r="EL19" s="61"/>
      <c r="EM19" s="61"/>
      <c r="EN19" s="61"/>
      <c r="EO19" s="63"/>
      <c r="EP19" s="61"/>
      <c r="EQ19" s="61"/>
      <c r="ER19" s="61"/>
      <c r="ES19" s="61"/>
      <c r="ET19" s="61"/>
      <c r="EU19" s="61"/>
      <c r="EV19" s="61"/>
      <c r="EW19" s="61"/>
      <c r="EX19" s="61"/>
      <c r="EY19" s="61"/>
      <c r="EZ19" s="61"/>
      <c r="FA19" s="63"/>
      <c r="FB19" s="61"/>
      <c r="FC19" s="61"/>
      <c r="FD19" s="61"/>
      <c r="FE19" s="61"/>
      <c r="FF19" s="61"/>
      <c r="FG19" s="61"/>
      <c r="FH19" s="61"/>
      <c r="FI19" s="61"/>
      <c r="FJ19" s="61"/>
      <c r="FK19" s="61"/>
      <c r="FL19" s="61"/>
      <c r="FM19" s="63"/>
      <c r="FN19" s="61"/>
      <c r="FO19" s="61"/>
      <c r="FP19" s="61"/>
      <c r="FQ19" s="61"/>
      <c r="FR19" s="61"/>
      <c r="FS19" s="61"/>
      <c r="FT19" s="61"/>
      <c r="FU19" s="61"/>
      <c r="FV19" s="61"/>
      <c r="FW19" s="61"/>
      <c r="FX19" s="61"/>
      <c r="FY19" s="63"/>
      <c r="FZ19" s="61"/>
      <c r="GA19" s="61"/>
      <c r="GB19" s="61"/>
      <c r="GC19" s="61"/>
      <c r="GD19" s="61"/>
      <c r="GE19" s="61"/>
      <c r="GF19" s="61"/>
      <c r="GG19" s="61"/>
      <c r="GH19" s="61"/>
      <c r="GI19" s="61"/>
      <c r="GJ19" s="61"/>
      <c r="GK19" s="63"/>
      <c r="GL19" s="61"/>
      <c r="GM19" s="61"/>
      <c r="GN19" s="61"/>
      <c r="GO19" s="61"/>
      <c r="GP19" s="61"/>
      <c r="GQ19" s="61"/>
      <c r="GR19" s="61"/>
      <c r="GS19" s="61"/>
      <c r="GT19" s="61"/>
      <c r="GU19" s="61"/>
      <c r="GV19" s="61"/>
      <c r="GW19" s="63"/>
      <c r="GX19" s="61"/>
      <c r="GY19" s="61"/>
      <c r="GZ19" s="61"/>
      <c r="HA19" s="61"/>
      <c r="HB19" s="61"/>
      <c r="HC19" s="61"/>
      <c r="HD19" s="61"/>
      <c r="HE19" s="61"/>
      <c r="HF19" s="61"/>
      <c r="HG19" s="61"/>
      <c r="HH19" s="61"/>
      <c r="HI19" s="63"/>
      <c r="HJ19" s="61"/>
      <c r="HK19" s="61"/>
      <c r="HL19" s="61"/>
      <c r="HM19" s="61"/>
      <c r="HN19" s="61"/>
      <c r="HO19" s="61"/>
      <c r="HP19" s="61"/>
      <c r="HQ19" s="61"/>
      <c r="HR19" s="61"/>
      <c r="HS19" s="61"/>
      <c r="HT19" s="61"/>
      <c r="HU19" s="63"/>
      <c r="HV19" s="61"/>
      <c r="HW19" s="61"/>
      <c r="HX19" s="61"/>
      <c r="HY19" s="61"/>
      <c r="HZ19" s="61"/>
      <c r="IA19" s="61"/>
      <c r="IB19" s="61"/>
      <c r="IC19" s="61"/>
      <c r="ID19" s="61"/>
      <c r="IE19" s="61"/>
      <c r="IF19" s="61"/>
      <c r="IG19" s="63"/>
      <c r="IH19" s="61"/>
      <c r="II19" s="61"/>
      <c r="IJ19" s="61"/>
      <c r="IK19" s="61"/>
      <c r="IL19" s="61"/>
      <c r="IM19" s="61"/>
      <c r="IN19" s="61"/>
      <c r="IO19" s="61"/>
      <c r="IP19" s="61"/>
      <c r="IQ19" s="61"/>
      <c r="IR19" s="61"/>
      <c r="IS19" s="63"/>
      <c r="IT19" s="61"/>
      <c r="IU19" s="61"/>
      <c r="IV19" s="61"/>
    </row>
    <row r="20" spans="1:256" s="7" customFormat="1" ht="14.25">
      <c r="A20" s="60" t="s">
        <v>22</v>
      </c>
      <c r="B20" s="61">
        <v>3.8</v>
      </c>
      <c r="C20" s="61">
        <v>2.9</v>
      </c>
      <c r="D20" s="61">
        <v>4.4000000000000004</v>
      </c>
      <c r="E20" s="61">
        <v>4</v>
      </c>
      <c r="F20" s="61">
        <v>5.8</v>
      </c>
      <c r="G20" s="61">
        <v>6.9</v>
      </c>
      <c r="H20" s="61">
        <v>3.6</v>
      </c>
      <c r="I20" s="61">
        <v>-8</v>
      </c>
      <c r="J20" s="61">
        <v>1.4</v>
      </c>
      <c r="K20" s="61">
        <v>1.1000000000000001</v>
      </c>
      <c r="L20" s="61">
        <v>1</v>
      </c>
      <c r="M20" s="60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0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0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0"/>
      <c r="AX20" s="61"/>
      <c r="AY20" s="61"/>
      <c r="AZ20" s="61"/>
      <c r="BA20" s="61"/>
      <c r="BB20" s="61"/>
      <c r="BC20" s="61"/>
      <c r="BD20" s="61"/>
      <c r="BE20" s="61"/>
      <c r="BF20" s="61"/>
      <c r="BG20" s="61"/>
      <c r="BH20" s="61"/>
      <c r="BI20" s="60"/>
      <c r="BJ20" s="61"/>
      <c r="BK20" s="61"/>
      <c r="BL20" s="61"/>
      <c r="BM20" s="61"/>
      <c r="BN20" s="61"/>
      <c r="BO20" s="61"/>
      <c r="BP20" s="61"/>
      <c r="BQ20" s="61"/>
      <c r="BR20" s="61"/>
      <c r="BS20" s="61"/>
      <c r="BT20" s="61"/>
      <c r="BU20" s="60"/>
      <c r="BV20" s="61"/>
      <c r="BW20" s="61"/>
      <c r="BX20" s="61"/>
      <c r="BY20" s="61"/>
      <c r="BZ20" s="61"/>
      <c r="CA20" s="61"/>
      <c r="CB20" s="61"/>
      <c r="CC20" s="61"/>
      <c r="CD20" s="61"/>
      <c r="CE20" s="61"/>
      <c r="CF20" s="61"/>
      <c r="CG20" s="60"/>
      <c r="CH20" s="61"/>
      <c r="CI20" s="61"/>
      <c r="CJ20" s="61"/>
      <c r="CK20" s="61"/>
      <c r="CL20" s="61"/>
      <c r="CM20" s="61"/>
      <c r="CN20" s="61"/>
      <c r="CO20" s="61"/>
      <c r="CP20" s="61"/>
      <c r="CQ20" s="61"/>
      <c r="CR20" s="61"/>
      <c r="CS20" s="60"/>
      <c r="CT20" s="61"/>
      <c r="CU20" s="61"/>
      <c r="CV20" s="61"/>
      <c r="CW20" s="61"/>
      <c r="CX20" s="61"/>
      <c r="CY20" s="61"/>
      <c r="CZ20" s="61"/>
      <c r="DA20" s="61"/>
      <c r="DB20" s="61"/>
      <c r="DC20" s="61"/>
      <c r="DD20" s="61"/>
      <c r="DE20" s="60"/>
      <c r="DF20" s="61"/>
      <c r="DG20" s="61"/>
      <c r="DH20" s="61"/>
      <c r="DI20" s="61"/>
      <c r="DJ20" s="61"/>
      <c r="DK20" s="61"/>
      <c r="DL20" s="61"/>
      <c r="DM20" s="61"/>
      <c r="DN20" s="61"/>
      <c r="DO20" s="61"/>
      <c r="DP20" s="61"/>
      <c r="DQ20" s="60"/>
      <c r="DR20" s="61"/>
      <c r="DS20" s="61"/>
      <c r="DT20" s="61"/>
      <c r="DU20" s="61"/>
      <c r="DV20" s="61"/>
      <c r="DW20" s="61"/>
      <c r="DX20" s="61"/>
      <c r="DY20" s="61"/>
      <c r="DZ20" s="61"/>
      <c r="EA20" s="61"/>
      <c r="EB20" s="61"/>
      <c r="EC20" s="60"/>
      <c r="ED20" s="61"/>
      <c r="EE20" s="61"/>
      <c r="EF20" s="61"/>
      <c r="EG20" s="61"/>
      <c r="EH20" s="61"/>
      <c r="EI20" s="61"/>
      <c r="EJ20" s="61"/>
      <c r="EK20" s="61"/>
      <c r="EL20" s="61"/>
      <c r="EM20" s="61"/>
      <c r="EN20" s="61"/>
      <c r="EO20" s="60"/>
      <c r="EP20" s="61"/>
      <c r="EQ20" s="61"/>
      <c r="ER20" s="61"/>
      <c r="ES20" s="61"/>
      <c r="ET20" s="61"/>
      <c r="EU20" s="61"/>
      <c r="EV20" s="61"/>
      <c r="EW20" s="61"/>
      <c r="EX20" s="61"/>
      <c r="EY20" s="61"/>
      <c r="EZ20" s="61"/>
      <c r="FA20" s="60"/>
      <c r="FB20" s="61"/>
      <c r="FC20" s="61"/>
      <c r="FD20" s="61"/>
      <c r="FE20" s="61"/>
      <c r="FF20" s="61"/>
      <c r="FG20" s="61"/>
      <c r="FH20" s="61"/>
      <c r="FI20" s="61"/>
      <c r="FJ20" s="61"/>
      <c r="FK20" s="61"/>
      <c r="FL20" s="61"/>
      <c r="FM20" s="60"/>
      <c r="FN20" s="61"/>
      <c r="FO20" s="61"/>
      <c r="FP20" s="61"/>
      <c r="FQ20" s="61"/>
      <c r="FR20" s="61"/>
      <c r="FS20" s="61"/>
      <c r="FT20" s="61"/>
      <c r="FU20" s="61"/>
      <c r="FV20" s="61"/>
      <c r="FW20" s="61"/>
      <c r="FX20" s="61"/>
      <c r="FY20" s="60"/>
      <c r="FZ20" s="61"/>
      <c r="GA20" s="61"/>
      <c r="GB20" s="61"/>
      <c r="GC20" s="61"/>
      <c r="GD20" s="61"/>
      <c r="GE20" s="61"/>
      <c r="GF20" s="61"/>
      <c r="GG20" s="61"/>
      <c r="GH20" s="61"/>
      <c r="GI20" s="61"/>
      <c r="GJ20" s="61"/>
      <c r="GK20" s="60"/>
      <c r="GL20" s="61"/>
      <c r="GM20" s="61"/>
      <c r="GN20" s="61"/>
      <c r="GO20" s="61"/>
      <c r="GP20" s="61"/>
      <c r="GQ20" s="61"/>
      <c r="GR20" s="61"/>
      <c r="GS20" s="61"/>
      <c r="GT20" s="61"/>
      <c r="GU20" s="61"/>
      <c r="GV20" s="61"/>
      <c r="GW20" s="60"/>
      <c r="GX20" s="61"/>
      <c r="GY20" s="61"/>
      <c r="GZ20" s="61"/>
      <c r="HA20" s="61"/>
      <c r="HB20" s="61"/>
      <c r="HC20" s="61"/>
      <c r="HD20" s="61"/>
      <c r="HE20" s="61"/>
      <c r="HF20" s="61"/>
      <c r="HG20" s="61"/>
      <c r="HH20" s="61"/>
      <c r="HI20" s="60"/>
      <c r="HJ20" s="61"/>
      <c r="HK20" s="61"/>
      <c r="HL20" s="61"/>
      <c r="HM20" s="61"/>
      <c r="HN20" s="61"/>
      <c r="HO20" s="61"/>
      <c r="HP20" s="61"/>
      <c r="HQ20" s="61"/>
      <c r="HR20" s="61"/>
      <c r="HS20" s="61"/>
      <c r="HT20" s="61"/>
      <c r="HU20" s="60"/>
      <c r="HV20" s="61"/>
      <c r="HW20" s="61"/>
      <c r="HX20" s="61"/>
      <c r="HY20" s="61"/>
      <c r="HZ20" s="61"/>
      <c r="IA20" s="61"/>
      <c r="IB20" s="61"/>
      <c r="IC20" s="61"/>
      <c r="ID20" s="61"/>
      <c r="IE20" s="61"/>
      <c r="IF20" s="61"/>
      <c r="IG20" s="60"/>
      <c r="IH20" s="61"/>
      <c r="II20" s="61"/>
      <c r="IJ20" s="61"/>
      <c r="IK20" s="61"/>
      <c r="IL20" s="61"/>
      <c r="IM20" s="61"/>
      <c r="IN20" s="61"/>
      <c r="IO20" s="61"/>
      <c r="IP20" s="61"/>
      <c r="IQ20" s="61"/>
      <c r="IR20" s="61"/>
      <c r="IS20" s="60"/>
      <c r="IT20" s="61"/>
      <c r="IU20" s="61"/>
      <c r="IV20" s="61"/>
    </row>
    <row r="21" spans="1:256" s="7" customFormat="1" ht="14.25">
      <c r="A21" s="60" t="s">
        <v>21</v>
      </c>
      <c r="B21" s="61">
        <v>4.5999999999999996</v>
      </c>
      <c r="C21" s="61">
        <v>4.8</v>
      </c>
      <c r="D21" s="61">
        <v>5.0999999999999996</v>
      </c>
      <c r="E21" s="61">
        <v>6.7</v>
      </c>
      <c r="F21" s="61">
        <v>8.3000000000000007</v>
      </c>
      <c r="G21" s="61">
        <v>10.5</v>
      </c>
      <c r="H21" s="62">
        <v>5.9</v>
      </c>
      <c r="I21" s="62">
        <v>-4.9000000000000004</v>
      </c>
      <c r="J21" s="62">
        <v>4.2</v>
      </c>
      <c r="K21" s="62">
        <v>2.9</v>
      </c>
      <c r="L21" s="62">
        <v>1.1000000000000001</v>
      </c>
      <c r="M21" s="60"/>
      <c r="N21" s="61"/>
      <c r="O21" s="61"/>
      <c r="P21" s="61"/>
      <c r="Q21" s="61"/>
      <c r="R21" s="61"/>
      <c r="S21" s="61"/>
      <c r="T21" s="62"/>
      <c r="U21" s="62"/>
      <c r="V21" s="62"/>
      <c r="W21" s="62"/>
      <c r="X21" s="62"/>
      <c r="Y21" s="60"/>
      <c r="Z21" s="61"/>
      <c r="AA21" s="61"/>
      <c r="AB21" s="61"/>
      <c r="AC21" s="61"/>
      <c r="AD21" s="61"/>
      <c r="AE21" s="61"/>
      <c r="AF21" s="62"/>
      <c r="AG21" s="62"/>
      <c r="AH21" s="62"/>
      <c r="AI21" s="62"/>
      <c r="AJ21" s="62"/>
      <c r="AK21" s="60"/>
      <c r="AL21" s="61"/>
      <c r="AM21" s="61"/>
      <c r="AN21" s="61"/>
      <c r="AO21" s="61"/>
      <c r="AP21" s="61"/>
      <c r="AQ21" s="61"/>
      <c r="AR21" s="62"/>
      <c r="AS21" s="62"/>
      <c r="AT21" s="62"/>
      <c r="AU21" s="62"/>
      <c r="AV21" s="62"/>
      <c r="AW21" s="60"/>
      <c r="AX21" s="61"/>
      <c r="AY21" s="61"/>
      <c r="AZ21" s="61"/>
      <c r="BA21" s="61"/>
      <c r="BB21" s="61"/>
      <c r="BC21" s="61"/>
      <c r="BD21" s="62"/>
      <c r="BE21" s="62"/>
      <c r="BF21" s="62"/>
      <c r="BG21" s="62"/>
      <c r="BH21" s="62"/>
      <c r="BI21" s="60"/>
      <c r="BJ21" s="61"/>
      <c r="BK21" s="61"/>
      <c r="BL21" s="61"/>
      <c r="BM21" s="61"/>
      <c r="BN21" s="61"/>
      <c r="BO21" s="61"/>
      <c r="BP21" s="62"/>
      <c r="BQ21" s="62"/>
      <c r="BR21" s="62"/>
      <c r="BS21" s="62"/>
      <c r="BT21" s="62"/>
      <c r="BU21" s="60"/>
      <c r="BV21" s="61"/>
      <c r="BW21" s="61"/>
      <c r="BX21" s="61"/>
      <c r="BY21" s="61"/>
      <c r="BZ21" s="61"/>
      <c r="CA21" s="61"/>
      <c r="CB21" s="62"/>
      <c r="CC21" s="62"/>
      <c r="CD21" s="62"/>
      <c r="CE21" s="62"/>
      <c r="CF21" s="62"/>
      <c r="CG21" s="60"/>
      <c r="CH21" s="61"/>
      <c r="CI21" s="61"/>
      <c r="CJ21" s="61"/>
      <c r="CK21" s="61"/>
      <c r="CL21" s="61"/>
      <c r="CM21" s="61"/>
      <c r="CN21" s="62"/>
      <c r="CO21" s="62"/>
      <c r="CP21" s="62"/>
      <c r="CQ21" s="62"/>
      <c r="CR21" s="62"/>
      <c r="CS21" s="60"/>
      <c r="CT21" s="61"/>
      <c r="CU21" s="61"/>
      <c r="CV21" s="61"/>
      <c r="CW21" s="61"/>
      <c r="CX21" s="61"/>
      <c r="CY21" s="61"/>
      <c r="CZ21" s="62"/>
      <c r="DA21" s="62"/>
      <c r="DB21" s="62"/>
      <c r="DC21" s="62"/>
      <c r="DD21" s="62"/>
      <c r="DE21" s="60"/>
      <c r="DF21" s="61"/>
      <c r="DG21" s="61"/>
      <c r="DH21" s="61"/>
      <c r="DI21" s="61"/>
      <c r="DJ21" s="61"/>
      <c r="DK21" s="61"/>
      <c r="DL21" s="62"/>
      <c r="DM21" s="62"/>
      <c r="DN21" s="62"/>
      <c r="DO21" s="62"/>
      <c r="DP21" s="62"/>
      <c r="DQ21" s="60"/>
      <c r="DR21" s="61"/>
      <c r="DS21" s="61"/>
      <c r="DT21" s="61"/>
      <c r="DU21" s="61"/>
      <c r="DV21" s="61"/>
      <c r="DW21" s="61"/>
      <c r="DX21" s="62"/>
      <c r="DY21" s="62"/>
      <c r="DZ21" s="62"/>
      <c r="EA21" s="62"/>
      <c r="EB21" s="62"/>
      <c r="EC21" s="60"/>
      <c r="ED21" s="61"/>
      <c r="EE21" s="61"/>
      <c r="EF21" s="61"/>
      <c r="EG21" s="61"/>
      <c r="EH21" s="61"/>
      <c r="EI21" s="61"/>
      <c r="EJ21" s="62"/>
      <c r="EK21" s="62"/>
      <c r="EL21" s="62"/>
      <c r="EM21" s="62"/>
      <c r="EN21" s="62"/>
      <c r="EO21" s="60"/>
      <c r="EP21" s="61"/>
      <c r="EQ21" s="61"/>
      <c r="ER21" s="61"/>
      <c r="ES21" s="61"/>
      <c r="ET21" s="61"/>
      <c r="EU21" s="61"/>
      <c r="EV21" s="62"/>
      <c r="EW21" s="62"/>
      <c r="EX21" s="62"/>
      <c r="EY21" s="62"/>
      <c r="EZ21" s="62"/>
      <c r="FA21" s="60"/>
      <c r="FB21" s="61"/>
      <c r="FC21" s="61"/>
      <c r="FD21" s="61"/>
      <c r="FE21" s="61"/>
      <c r="FF21" s="61"/>
      <c r="FG21" s="61"/>
      <c r="FH21" s="62"/>
      <c r="FI21" s="62"/>
      <c r="FJ21" s="62"/>
      <c r="FK21" s="62"/>
      <c r="FL21" s="62"/>
      <c r="FM21" s="60"/>
      <c r="FN21" s="61"/>
      <c r="FO21" s="61"/>
      <c r="FP21" s="61"/>
      <c r="FQ21" s="61"/>
      <c r="FR21" s="61"/>
      <c r="FS21" s="61"/>
      <c r="FT21" s="62"/>
      <c r="FU21" s="62"/>
      <c r="FV21" s="62"/>
      <c r="FW21" s="62"/>
      <c r="FX21" s="62"/>
      <c r="FY21" s="60"/>
      <c r="FZ21" s="61"/>
      <c r="GA21" s="61"/>
      <c r="GB21" s="61"/>
      <c r="GC21" s="61"/>
      <c r="GD21" s="61"/>
      <c r="GE21" s="61"/>
      <c r="GF21" s="62"/>
      <c r="GG21" s="62"/>
      <c r="GH21" s="62"/>
      <c r="GI21" s="62"/>
      <c r="GJ21" s="62"/>
      <c r="GK21" s="60"/>
      <c r="GL21" s="61"/>
      <c r="GM21" s="61"/>
      <c r="GN21" s="61"/>
      <c r="GO21" s="61"/>
      <c r="GP21" s="61"/>
      <c r="GQ21" s="61"/>
      <c r="GR21" s="62"/>
      <c r="GS21" s="62"/>
      <c r="GT21" s="62"/>
      <c r="GU21" s="62"/>
      <c r="GV21" s="62"/>
      <c r="GW21" s="60"/>
      <c r="GX21" s="61"/>
      <c r="GY21" s="61"/>
      <c r="GZ21" s="61"/>
      <c r="HA21" s="61"/>
      <c r="HB21" s="61"/>
      <c r="HC21" s="61"/>
      <c r="HD21" s="62"/>
      <c r="HE21" s="62"/>
      <c r="HF21" s="62"/>
      <c r="HG21" s="62"/>
      <c r="HH21" s="62"/>
      <c r="HI21" s="60"/>
      <c r="HJ21" s="61"/>
      <c r="HK21" s="61"/>
      <c r="HL21" s="61"/>
      <c r="HM21" s="61"/>
      <c r="HN21" s="61"/>
      <c r="HO21" s="61"/>
      <c r="HP21" s="62"/>
      <c r="HQ21" s="62"/>
      <c r="HR21" s="62"/>
      <c r="HS21" s="62"/>
      <c r="HT21" s="62"/>
      <c r="HU21" s="60"/>
      <c r="HV21" s="61"/>
      <c r="HW21" s="61"/>
      <c r="HX21" s="61"/>
      <c r="HY21" s="61"/>
      <c r="HZ21" s="61"/>
      <c r="IA21" s="61"/>
      <c r="IB21" s="62"/>
      <c r="IC21" s="62"/>
      <c r="ID21" s="62"/>
      <c r="IE21" s="62"/>
      <c r="IF21" s="62"/>
      <c r="IG21" s="60"/>
      <c r="IH21" s="61"/>
      <c r="II21" s="61"/>
      <c r="IJ21" s="61"/>
      <c r="IK21" s="61"/>
      <c r="IL21" s="61"/>
      <c r="IM21" s="61"/>
      <c r="IN21" s="62"/>
      <c r="IO21" s="62"/>
      <c r="IP21" s="62"/>
      <c r="IQ21" s="62"/>
      <c r="IR21" s="62"/>
      <c r="IS21" s="60"/>
      <c r="IT21" s="61"/>
      <c r="IU21" s="61"/>
      <c r="IV21" s="61"/>
    </row>
    <row r="22" spans="1:256" s="7" customFormat="1" ht="14.25">
      <c r="A22" s="60" t="s">
        <v>20</v>
      </c>
      <c r="B22" s="61">
        <v>1.8</v>
      </c>
      <c r="C22" s="61">
        <v>2</v>
      </c>
      <c r="D22" s="61">
        <v>4.0999999999999996</v>
      </c>
      <c r="E22" s="61">
        <v>2.9</v>
      </c>
      <c r="F22" s="61">
        <v>4.4000000000000004</v>
      </c>
      <c r="G22" s="61">
        <v>5.3</v>
      </c>
      <c r="H22" s="62">
        <v>1</v>
      </c>
      <c r="I22" s="62">
        <v>-8.1999999999999993</v>
      </c>
      <c r="J22" s="62">
        <v>3.6</v>
      </c>
      <c r="K22" s="62">
        <v>3.1</v>
      </c>
      <c r="L22" s="62">
        <v>1.4</v>
      </c>
      <c r="M22" s="60"/>
      <c r="N22" s="61"/>
      <c r="O22" s="61"/>
      <c r="P22" s="61"/>
      <c r="Q22" s="61"/>
      <c r="R22" s="61"/>
      <c r="S22" s="61"/>
      <c r="T22" s="62"/>
      <c r="U22" s="62"/>
      <c r="V22" s="62"/>
      <c r="W22" s="62"/>
      <c r="X22" s="62"/>
      <c r="Y22" s="60"/>
      <c r="Z22" s="61"/>
      <c r="AA22" s="61"/>
      <c r="AB22" s="61"/>
      <c r="AC22" s="61"/>
      <c r="AD22" s="61"/>
      <c r="AE22" s="61"/>
      <c r="AF22" s="62"/>
      <c r="AG22" s="62"/>
      <c r="AH22" s="62"/>
      <c r="AI22" s="62"/>
      <c r="AJ22" s="62"/>
      <c r="AK22" s="60"/>
      <c r="AL22" s="61"/>
      <c r="AM22" s="61"/>
      <c r="AN22" s="61"/>
      <c r="AO22" s="61"/>
      <c r="AP22" s="61"/>
      <c r="AQ22" s="61"/>
      <c r="AR22" s="62"/>
      <c r="AS22" s="62"/>
      <c r="AT22" s="62"/>
      <c r="AU22" s="62"/>
      <c r="AV22" s="62"/>
      <c r="AW22" s="60"/>
      <c r="AX22" s="61"/>
      <c r="AY22" s="61"/>
      <c r="AZ22" s="61"/>
      <c r="BA22" s="61"/>
      <c r="BB22" s="61"/>
      <c r="BC22" s="61"/>
      <c r="BD22" s="62"/>
      <c r="BE22" s="62"/>
      <c r="BF22" s="62"/>
      <c r="BG22" s="62"/>
      <c r="BH22" s="62"/>
      <c r="BI22" s="60"/>
      <c r="BJ22" s="61"/>
      <c r="BK22" s="61"/>
      <c r="BL22" s="61"/>
      <c r="BM22" s="61"/>
      <c r="BN22" s="61"/>
      <c r="BO22" s="61"/>
      <c r="BP22" s="62"/>
      <c r="BQ22" s="62"/>
      <c r="BR22" s="62"/>
      <c r="BS22" s="62"/>
      <c r="BT22" s="62"/>
      <c r="BU22" s="60"/>
      <c r="BV22" s="61"/>
      <c r="BW22" s="61"/>
      <c r="BX22" s="61"/>
      <c r="BY22" s="61"/>
      <c r="BZ22" s="61"/>
      <c r="CA22" s="61"/>
      <c r="CB22" s="62"/>
      <c r="CC22" s="62"/>
      <c r="CD22" s="62"/>
      <c r="CE22" s="62"/>
      <c r="CF22" s="62"/>
      <c r="CG22" s="60"/>
      <c r="CH22" s="61"/>
      <c r="CI22" s="61"/>
      <c r="CJ22" s="61"/>
      <c r="CK22" s="61"/>
      <c r="CL22" s="61"/>
      <c r="CM22" s="61"/>
      <c r="CN22" s="62"/>
      <c r="CO22" s="62"/>
      <c r="CP22" s="62"/>
      <c r="CQ22" s="62"/>
      <c r="CR22" s="62"/>
      <c r="CS22" s="60"/>
      <c r="CT22" s="61"/>
      <c r="CU22" s="61"/>
      <c r="CV22" s="61"/>
      <c r="CW22" s="61"/>
      <c r="CX22" s="61"/>
      <c r="CY22" s="61"/>
      <c r="CZ22" s="62"/>
      <c r="DA22" s="62"/>
      <c r="DB22" s="62"/>
      <c r="DC22" s="62"/>
      <c r="DD22" s="62"/>
      <c r="DE22" s="60"/>
      <c r="DF22" s="61"/>
      <c r="DG22" s="61"/>
      <c r="DH22" s="61"/>
      <c r="DI22" s="61"/>
      <c r="DJ22" s="61"/>
      <c r="DK22" s="61"/>
      <c r="DL22" s="62"/>
      <c r="DM22" s="62"/>
      <c r="DN22" s="62"/>
      <c r="DO22" s="62"/>
      <c r="DP22" s="62"/>
      <c r="DQ22" s="60"/>
      <c r="DR22" s="61"/>
      <c r="DS22" s="61"/>
      <c r="DT22" s="61"/>
      <c r="DU22" s="61"/>
      <c r="DV22" s="61"/>
      <c r="DW22" s="61"/>
      <c r="DX22" s="62"/>
      <c r="DY22" s="62"/>
      <c r="DZ22" s="62"/>
      <c r="EA22" s="62"/>
      <c r="EB22" s="62"/>
      <c r="EC22" s="60"/>
      <c r="ED22" s="61"/>
      <c r="EE22" s="61"/>
      <c r="EF22" s="61"/>
      <c r="EG22" s="61"/>
      <c r="EH22" s="61"/>
      <c r="EI22" s="61"/>
      <c r="EJ22" s="62"/>
      <c r="EK22" s="62"/>
      <c r="EL22" s="62"/>
      <c r="EM22" s="62"/>
      <c r="EN22" s="62"/>
      <c r="EO22" s="60"/>
      <c r="EP22" s="61"/>
      <c r="EQ22" s="61"/>
      <c r="ER22" s="61"/>
      <c r="ES22" s="61"/>
      <c r="ET22" s="61"/>
      <c r="EU22" s="61"/>
      <c r="EV22" s="62"/>
      <c r="EW22" s="62"/>
      <c r="EX22" s="62"/>
      <c r="EY22" s="62"/>
      <c r="EZ22" s="62"/>
      <c r="FA22" s="60"/>
      <c r="FB22" s="61"/>
      <c r="FC22" s="61"/>
      <c r="FD22" s="61"/>
      <c r="FE22" s="61"/>
      <c r="FF22" s="61"/>
      <c r="FG22" s="61"/>
      <c r="FH22" s="62"/>
      <c r="FI22" s="62"/>
      <c r="FJ22" s="62"/>
      <c r="FK22" s="62"/>
      <c r="FL22" s="62"/>
      <c r="FM22" s="60"/>
      <c r="FN22" s="61"/>
      <c r="FO22" s="61"/>
      <c r="FP22" s="61"/>
      <c r="FQ22" s="61"/>
      <c r="FR22" s="61"/>
      <c r="FS22" s="61"/>
      <c r="FT22" s="62"/>
      <c r="FU22" s="62"/>
      <c r="FV22" s="62"/>
      <c r="FW22" s="62"/>
      <c r="FX22" s="62"/>
      <c r="FY22" s="60"/>
      <c r="FZ22" s="61"/>
      <c r="GA22" s="61"/>
      <c r="GB22" s="61"/>
      <c r="GC22" s="61"/>
      <c r="GD22" s="61"/>
      <c r="GE22" s="61"/>
      <c r="GF22" s="62"/>
      <c r="GG22" s="62"/>
      <c r="GH22" s="62"/>
      <c r="GI22" s="62"/>
      <c r="GJ22" s="62"/>
      <c r="GK22" s="60"/>
      <c r="GL22" s="61"/>
      <c r="GM22" s="61"/>
      <c r="GN22" s="61"/>
      <c r="GO22" s="61"/>
      <c r="GP22" s="61"/>
      <c r="GQ22" s="61"/>
      <c r="GR22" s="62"/>
      <c r="GS22" s="62"/>
      <c r="GT22" s="62"/>
      <c r="GU22" s="62"/>
      <c r="GV22" s="62"/>
      <c r="GW22" s="60"/>
      <c r="GX22" s="61"/>
      <c r="GY22" s="61"/>
      <c r="GZ22" s="61"/>
      <c r="HA22" s="61"/>
      <c r="HB22" s="61"/>
      <c r="HC22" s="61"/>
      <c r="HD22" s="62"/>
      <c r="HE22" s="62"/>
      <c r="HF22" s="62"/>
      <c r="HG22" s="62"/>
      <c r="HH22" s="62"/>
      <c r="HI22" s="60"/>
      <c r="HJ22" s="61"/>
      <c r="HK22" s="61"/>
      <c r="HL22" s="61"/>
      <c r="HM22" s="61"/>
      <c r="HN22" s="61"/>
      <c r="HO22" s="61"/>
      <c r="HP22" s="62"/>
      <c r="HQ22" s="62"/>
      <c r="HR22" s="62"/>
      <c r="HS22" s="62"/>
      <c r="HT22" s="62"/>
      <c r="HU22" s="60"/>
      <c r="HV22" s="61"/>
      <c r="HW22" s="61"/>
      <c r="HX22" s="61"/>
      <c r="HY22" s="61"/>
      <c r="HZ22" s="61"/>
      <c r="IA22" s="61"/>
      <c r="IB22" s="62"/>
      <c r="IC22" s="62"/>
      <c r="ID22" s="62"/>
      <c r="IE22" s="62"/>
      <c r="IF22" s="62"/>
      <c r="IG22" s="60"/>
      <c r="IH22" s="61"/>
      <c r="II22" s="61"/>
      <c r="IJ22" s="61"/>
      <c r="IK22" s="61"/>
      <c r="IL22" s="61"/>
      <c r="IM22" s="61"/>
      <c r="IN22" s="62"/>
      <c r="IO22" s="62"/>
      <c r="IP22" s="62"/>
      <c r="IQ22" s="62"/>
      <c r="IR22" s="62"/>
      <c r="IS22" s="60"/>
      <c r="IT22" s="61"/>
      <c r="IU22" s="61"/>
      <c r="IV22" s="61"/>
    </row>
    <row r="23" spans="1:256" s="7" customFormat="1" ht="14.25">
      <c r="A23" s="60" t="s">
        <v>19</v>
      </c>
      <c r="B23" s="61">
        <v>6.6</v>
      </c>
      <c r="C23" s="61">
        <v>7.8</v>
      </c>
      <c r="D23" s="61">
        <v>6.3</v>
      </c>
      <c r="E23" s="62">
        <v>8.9</v>
      </c>
      <c r="F23" s="61">
        <v>10.1</v>
      </c>
      <c r="G23" s="61">
        <v>7.5</v>
      </c>
      <c r="H23" s="62">
        <v>-3.7</v>
      </c>
      <c r="I23" s="62">
        <v>-14.3</v>
      </c>
      <c r="J23" s="62">
        <v>2.2999999999999998</v>
      </c>
      <c r="K23" s="62">
        <v>8</v>
      </c>
      <c r="L23" s="62">
        <v>3.2</v>
      </c>
      <c r="M23" s="60"/>
      <c r="N23" s="61"/>
      <c r="O23" s="61"/>
      <c r="P23" s="61"/>
      <c r="Q23" s="62"/>
      <c r="R23" s="61"/>
      <c r="S23" s="61"/>
      <c r="T23" s="62"/>
      <c r="U23" s="62"/>
      <c r="V23" s="62"/>
      <c r="W23" s="62"/>
      <c r="X23" s="62"/>
      <c r="Y23" s="60"/>
      <c r="Z23" s="61"/>
      <c r="AA23" s="61"/>
      <c r="AB23" s="61"/>
      <c r="AC23" s="62"/>
      <c r="AD23" s="61"/>
      <c r="AE23" s="61"/>
      <c r="AF23" s="62"/>
      <c r="AG23" s="62"/>
      <c r="AH23" s="62"/>
      <c r="AI23" s="62"/>
      <c r="AJ23" s="62"/>
      <c r="AK23" s="60"/>
      <c r="AL23" s="61"/>
      <c r="AM23" s="61"/>
      <c r="AN23" s="61"/>
      <c r="AO23" s="62"/>
      <c r="AP23" s="61"/>
      <c r="AQ23" s="61"/>
      <c r="AR23" s="62"/>
      <c r="AS23" s="62"/>
      <c r="AT23" s="62"/>
      <c r="AU23" s="62"/>
      <c r="AV23" s="62"/>
      <c r="AW23" s="60"/>
      <c r="AX23" s="61"/>
      <c r="AY23" s="61"/>
      <c r="AZ23" s="61"/>
      <c r="BA23" s="62"/>
      <c r="BB23" s="61"/>
      <c r="BC23" s="61"/>
      <c r="BD23" s="62"/>
      <c r="BE23" s="62"/>
      <c r="BF23" s="62"/>
      <c r="BG23" s="62"/>
      <c r="BH23" s="62"/>
      <c r="BI23" s="60"/>
      <c r="BJ23" s="61"/>
      <c r="BK23" s="61"/>
      <c r="BL23" s="61"/>
      <c r="BM23" s="62"/>
      <c r="BN23" s="61"/>
      <c r="BO23" s="61"/>
      <c r="BP23" s="62"/>
      <c r="BQ23" s="62"/>
      <c r="BR23" s="62"/>
      <c r="BS23" s="62"/>
      <c r="BT23" s="62"/>
      <c r="BU23" s="60"/>
      <c r="BV23" s="61"/>
      <c r="BW23" s="61"/>
      <c r="BX23" s="61"/>
      <c r="BY23" s="62"/>
      <c r="BZ23" s="61"/>
      <c r="CA23" s="61"/>
      <c r="CB23" s="62"/>
      <c r="CC23" s="62"/>
      <c r="CD23" s="62"/>
      <c r="CE23" s="62"/>
      <c r="CF23" s="62"/>
      <c r="CG23" s="60"/>
      <c r="CH23" s="61"/>
      <c r="CI23" s="61"/>
      <c r="CJ23" s="61"/>
      <c r="CK23" s="62"/>
      <c r="CL23" s="61"/>
      <c r="CM23" s="61"/>
      <c r="CN23" s="62"/>
      <c r="CO23" s="62"/>
      <c r="CP23" s="62"/>
      <c r="CQ23" s="62"/>
      <c r="CR23" s="62"/>
      <c r="CS23" s="60"/>
      <c r="CT23" s="61"/>
      <c r="CU23" s="61"/>
      <c r="CV23" s="61"/>
      <c r="CW23" s="62"/>
      <c r="CX23" s="61"/>
      <c r="CY23" s="61"/>
      <c r="CZ23" s="62"/>
      <c r="DA23" s="62"/>
      <c r="DB23" s="62"/>
      <c r="DC23" s="62"/>
      <c r="DD23" s="62"/>
      <c r="DE23" s="60"/>
      <c r="DF23" s="61"/>
      <c r="DG23" s="61"/>
      <c r="DH23" s="61"/>
      <c r="DI23" s="62"/>
      <c r="DJ23" s="61"/>
      <c r="DK23" s="61"/>
      <c r="DL23" s="62"/>
      <c r="DM23" s="62"/>
      <c r="DN23" s="62"/>
      <c r="DO23" s="62"/>
      <c r="DP23" s="62"/>
      <c r="DQ23" s="60"/>
      <c r="DR23" s="61"/>
      <c r="DS23" s="61"/>
      <c r="DT23" s="61"/>
      <c r="DU23" s="62"/>
      <c r="DV23" s="61"/>
      <c r="DW23" s="61"/>
      <c r="DX23" s="62"/>
      <c r="DY23" s="62"/>
      <c r="DZ23" s="62"/>
      <c r="EA23" s="62"/>
      <c r="EB23" s="62"/>
      <c r="EC23" s="60"/>
      <c r="ED23" s="61"/>
      <c r="EE23" s="61"/>
      <c r="EF23" s="61"/>
      <c r="EG23" s="62"/>
      <c r="EH23" s="61"/>
      <c r="EI23" s="61"/>
      <c r="EJ23" s="62"/>
      <c r="EK23" s="62"/>
      <c r="EL23" s="62"/>
      <c r="EM23" s="62"/>
      <c r="EN23" s="62"/>
      <c r="EO23" s="60"/>
      <c r="EP23" s="61"/>
      <c r="EQ23" s="61"/>
      <c r="ER23" s="61"/>
      <c r="ES23" s="62"/>
      <c r="ET23" s="61"/>
      <c r="EU23" s="61"/>
      <c r="EV23" s="62"/>
      <c r="EW23" s="62"/>
      <c r="EX23" s="62"/>
      <c r="EY23" s="62"/>
      <c r="EZ23" s="62"/>
      <c r="FA23" s="60"/>
      <c r="FB23" s="61"/>
      <c r="FC23" s="61"/>
      <c r="FD23" s="61"/>
      <c r="FE23" s="62"/>
      <c r="FF23" s="61"/>
      <c r="FG23" s="61"/>
      <c r="FH23" s="62"/>
      <c r="FI23" s="62"/>
      <c r="FJ23" s="62"/>
      <c r="FK23" s="62"/>
      <c r="FL23" s="62"/>
      <c r="FM23" s="60"/>
      <c r="FN23" s="61"/>
      <c r="FO23" s="61"/>
      <c r="FP23" s="61"/>
      <c r="FQ23" s="62"/>
      <c r="FR23" s="61"/>
      <c r="FS23" s="61"/>
      <c r="FT23" s="62"/>
      <c r="FU23" s="62"/>
      <c r="FV23" s="62"/>
      <c r="FW23" s="62"/>
      <c r="FX23" s="62"/>
      <c r="FY23" s="60"/>
      <c r="FZ23" s="61"/>
      <c r="GA23" s="61"/>
      <c r="GB23" s="61"/>
      <c r="GC23" s="62"/>
      <c r="GD23" s="61"/>
      <c r="GE23" s="61"/>
      <c r="GF23" s="62"/>
      <c r="GG23" s="62"/>
      <c r="GH23" s="62"/>
      <c r="GI23" s="62"/>
      <c r="GJ23" s="62"/>
      <c r="GK23" s="60"/>
      <c r="GL23" s="61"/>
      <c r="GM23" s="61"/>
      <c r="GN23" s="61"/>
      <c r="GO23" s="62"/>
      <c r="GP23" s="61"/>
      <c r="GQ23" s="61"/>
      <c r="GR23" s="62"/>
      <c r="GS23" s="62"/>
      <c r="GT23" s="62"/>
      <c r="GU23" s="62"/>
      <c r="GV23" s="62"/>
      <c r="GW23" s="60"/>
      <c r="GX23" s="61"/>
      <c r="GY23" s="61"/>
      <c r="GZ23" s="61"/>
      <c r="HA23" s="62"/>
      <c r="HB23" s="61"/>
      <c r="HC23" s="61"/>
      <c r="HD23" s="62"/>
      <c r="HE23" s="62"/>
      <c r="HF23" s="62"/>
      <c r="HG23" s="62"/>
      <c r="HH23" s="62"/>
      <c r="HI23" s="60"/>
      <c r="HJ23" s="61"/>
      <c r="HK23" s="61"/>
      <c r="HL23" s="61"/>
      <c r="HM23" s="62"/>
      <c r="HN23" s="61"/>
      <c r="HO23" s="61"/>
      <c r="HP23" s="62"/>
      <c r="HQ23" s="62"/>
      <c r="HR23" s="62"/>
      <c r="HS23" s="62"/>
      <c r="HT23" s="62"/>
      <c r="HU23" s="60"/>
      <c r="HV23" s="61"/>
      <c r="HW23" s="61"/>
      <c r="HX23" s="61"/>
      <c r="HY23" s="62"/>
      <c r="HZ23" s="61"/>
      <c r="IA23" s="61"/>
      <c r="IB23" s="62"/>
      <c r="IC23" s="62"/>
      <c r="ID23" s="62"/>
      <c r="IE23" s="62"/>
      <c r="IF23" s="62"/>
      <c r="IG23" s="60"/>
      <c r="IH23" s="61"/>
      <c r="II23" s="61"/>
      <c r="IJ23" s="61"/>
      <c r="IK23" s="62"/>
      <c r="IL23" s="61"/>
      <c r="IM23" s="61"/>
      <c r="IN23" s="62"/>
      <c r="IO23" s="62"/>
      <c r="IP23" s="62"/>
      <c r="IQ23" s="62"/>
      <c r="IR23" s="62"/>
      <c r="IS23" s="60"/>
      <c r="IT23" s="61"/>
      <c r="IU23" s="61"/>
      <c r="IV23" s="61"/>
    </row>
    <row r="24" spans="1:256" s="72" customFormat="1" ht="14.25">
      <c r="A24" s="73" t="s">
        <v>18</v>
      </c>
      <c r="B24" s="70">
        <v>0.9</v>
      </c>
      <c r="C24" s="70">
        <v>0.7</v>
      </c>
      <c r="D24" s="70">
        <v>2.1</v>
      </c>
      <c r="E24" s="70">
        <v>1.6</v>
      </c>
      <c r="F24" s="70">
        <v>3.2</v>
      </c>
      <c r="G24" s="70">
        <v>2.9</v>
      </c>
      <c r="H24" s="70">
        <v>0.4</v>
      </c>
      <c r="I24" s="70">
        <v>-4.2</v>
      </c>
      <c r="J24" s="70">
        <v>1.8</v>
      </c>
      <c r="K24" s="70">
        <v>1.5</v>
      </c>
      <c r="L24" s="70">
        <v>0.5</v>
      </c>
      <c r="M24" s="73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3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3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3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3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3"/>
      <c r="BV24" s="7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3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3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3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3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3"/>
      <c r="ED24" s="70"/>
      <c r="EE24" s="70"/>
      <c r="EF24" s="70"/>
      <c r="EG24" s="70"/>
      <c r="EH24" s="70"/>
      <c r="EI24" s="70"/>
      <c r="EJ24" s="70"/>
      <c r="EK24" s="70"/>
      <c r="EL24" s="70"/>
      <c r="EM24" s="70"/>
      <c r="EN24" s="70"/>
      <c r="EO24" s="73"/>
      <c r="EP24" s="70"/>
      <c r="EQ24" s="70"/>
      <c r="ER24" s="70"/>
      <c r="ES24" s="70"/>
      <c r="ET24" s="70"/>
      <c r="EU24" s="70"/>
      <c r="EV24" s="70"/>
      <c r="EW24" s="70"/>
      <c r="EX24" s="70"/>
      <c r="EY24" s="70"/>
      <c r="EZ24" s="70"/>
      <c r="FA24" s="73"/>
      <c r="FB24" s="70"/>
      <c r="FC24" s="70"/>
      <c r="FD24" s="70"/>
      <c r="FE24" s="70"/>
      <c r="FF24" s="70"/>
      <c r="FG24" s="70"/>
      <c r="FH24" s="70"/>
      <c r="FI24" s="70"/>
      <c r="FJ24" s="70"/>
      <c r="FK24" s="70"/>
      <c r="FL24" s="70"/>
      <c r="FM24" s="73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70"/>
      <c r="FY24" s="73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3"/>
      <c r="GL24" s="70"/>
      <c r="GM24" s="70"/>
      <c r="GN24" s="70"/>
      <c r="GO24" s="70"/>
      <c r="GP24" s="70"/>
      <c r="GQ24" s="70"/>
      <c r="GR24" s="70"/>
      <c r="GS24" s="70"/>
      <c r="GT24" s="70"/>
      <c r="GU24" s="70"/>
      <c r="GV24" s="70"/>
      <c r="GW24" s="73"/>
      <c r="GX24" s="70"/>
      <c r="GY24" s="70"/>
      <c r="GZ24" s="70"/>
      <c r="HA24" s="70"/>
      <c r="HB24" s="70"/>
      <c r="HC24" s="70"/>
      <c r="HD24" s="70"/>
      <c r="HE24" s="70"/>
      <c r="HF24" s="70"/>
      <c r="HG24" s="70"/>
      <c r="HH24" s="70"/>
      <c r="HI24" s="73"/>
      <c r="HJ24" s="70"/>
      <c r="HK24" s="70"/>
      <c r="HL24" s="70"/>
      <c r="HM24" s="70"/>
      <c r="HN24" s="70"/>
      <c r="HO24" s="70"/>
      <c r="HP24" s="70"/>
      <c r="HQ24" s="70"/>
      <c r="HR24" s="70"/>
      <c r="HS24" s="70"/>
      <c r="HT24" s="70"/>
      <c r="HU24" s="73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70"/>
      <c r="IG24" s="73"/>
      <c r="IH24" s="70"/>
      <c r="II24" s="70"/>
      <c r="IJ24" s="70"/>
      <c r="IK24" s="70"/>
      <c r="IL24" s="70"/>
      <c r="IM24" s="70"/>
      <c r="IN24" s="70"/>
      <c r="IO24" s="70"/>
      <c r="IP24" s="70"/>
      <c r="IQ24" s="70"/>
      <c r="IR24" s="70"/>
      <c r="IS24" s="73"/>
      <c r="IT24" s="70"/>
      <c r="IU24" s="70"/>
      <c r="IV24" s="70"/>
    </row>
    <row r="25" spans="1:256" s="7" customFormat="1" ht="14.25">
      <c r="A25" s="60" t="s">
        <v>17</v>
      </c>
      <c r="B25" s="61">
        <v>4.7</v>
      </c>
      <c r="C25" s="61">
        <v>5.5</v>
      </c>
      <c r="D25" s="61">
        <v>6.7</v>
      </c>
      <c r="E25" s="61">
        <v>6.4</v>
      </c>
      <c r="F25" s="61">
        <v>6.5</v>
      </c>
      <c r="G25" s="61">
        <v>6.4</v>
      </c>
      <c r="H25" s="61">
        <v>6.2</v>
      </c>
      <c r="I25" s="61">
        <v>-5.5</v>
      </c>
      <c r="J25" s="61">
        <v>0.2</v>
      </c>
      <c r="K25" s="61">
        <v>2.2000000000000002</v>
      </c>
      <c r="L25" s="61">
        <v>2.2999999999999998</v>
      </c>
      <c r="M25" s="60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0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0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0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0"/>
      <c r="BJ25" s="61"/>
      <c r="BK25" s="61"/>
      <c r="BL25" s="61"/>
      <c r="BM25" s="61"/>
      <c r="BN25" s="61"/>
      <c r="BO25" s="61"/>
      <c r="BP25" s="61"/>
      <c r="BQ25" s="61"/>
      <c r="BR25" s="61"/>
      <c r="BS25" s="61"/>
      <c r="BT25" s="61"/>
      <c r="BU25" s="60"/>
      <c r="BV25" s="61"/>
      <c r="BW25" s="61"/>
      <c r="BX25" s="61"/>
      <c r="BY25" s="61"/>
      <c r="BZ25" s="61"/>
      <c r="CA25" s="61"/>
      <c r="CB25" s="61"/>
      <c r="CC25" s="61"/>
      <c r="CD25" s="61"/>
      <c r="CE25" s="61"/>
      <c r="CF25" s="61"/>
      <c r="CG25" s="60"/>
      <c r="CH25" s="61"/>
      <c r="CI25" s="61"/>
      <c r="CJ25" s="61"/>
      <c r="CK25" s="61"/>
      <c r="CL25" s="61"/>
      <c r="CM25" s="61"/>
      <c r="CN25" s="61"/>
      <c r="CO25" s="61"/>
      <c r="CP25" s="61"/>
      <c r="CQ25" s="61"/>
      <c r="CR25" s="61"/>
      <c r="CS25" s="60"/>
      <c r="CT25" s="61"/>
      <c r="CU25" s="61"/>
      <c r="CV25" s="61"/>
      <c r="CW25" s="61"/>
      <c r="CX25" s="61"/>
      <c r="CY25" s="61"/>
      <c r="CZ25" s="61"/>
      <c r="DA25" s="61"/>
      <c r="DB25" s="61"/>
      <c r="DC25" s="61"/>
      <c r="DD25" s="61"/>
      <c r="DE25" s="60"/>
      <c r="DF25" s="61"/>
      <c r="DG25" s="61"/>
      <c r="DH25" s="61"/>
      <c r="DI25" s="61"/>
      <c r="DJ25" s="61"/>
      <c r="DK25" s="61"/>
      <c r="DL25" s="61"/>
      <c r="DM25" s="61"/>
      <c r="DN25" s="61"/>
      <c r="DO25" s="61"/>
      <c r="DP25" s="61"/>
      <c r="DQ25" s="60"/>
      <c r="DR25" s="61"/>
      <c r="DS25" s="61"/>
      <c r="DT25" s="61"/>
      <c r="DU25" s="61"/>
      <c r="DV25" s="61"/>
      <c r="DW25" s="61"/>
      <c r="DX25" s="61"/>
      <c r="DY25" s="61"/>
      <c r="DZ25" s="61"/>
      <c r="EA25" s="61"/>
      <c r="EB25" s="61"/>
      <c r="EC25" s="60"/>
      <c r="ED25" s="61"/>
      <c r="EE25" s="61"/>
      <c r="EF25" s="61"/>
      <c r="EG25" s="61"/>
      <c r="EH25" s="61"/>
      <c r="EI25" s="61"/>
      <c r="EJ25" s="61"/>
      <c r="EK25" s="61"/>
      <c r="EL25" s="61"/>
      <c r="EM25" s="61"/>
      <c r="EN25" s="61"/>
      <c r="EO25" s="60"/>
      <c r="EP25" s="61"/>
      <c r="EQ25" s="61"/>
      <c r="ER25" s="61"/>
      <c r="ES25" s="61"/>
      <c r="ET25" s="61"/>
      <c r="EU25" s="61"/>
      <c r="EV25" s="61"/>
      <c r="EW25" s="61"/>
      <c r="EX25" s="61"/>
      <c r="EY25" s="61"/>
      <c r="EZ25" s="61"/>
      <c r="FA25" s="60"/>
      <c r="FB25" s="61"/>
      <c r="FC25" s="61"/>
      <c r="FD25" s="61"/>
      <c r="FE25" s="61"/>
      <c r="FF25" s="61"/>
      <c r="FG25" s="61"/>
      <c r="FH25" s="61"/>
      <c r="FI25" s="61"/>
      <c r="FJ25" s="61"/>
      <c r="FK25" s="61"/>
      <c r="FL25" s="61"/>
      <c r="FM25" s="60"/>
      <c r="FN25" s="61"/>
      <c r="FO25" s="61"/>
      <c r="FP25" s="61"/>
      <c r="FQ25" s="61"/>
      <c r="FR25" s="61"/>
      <c r="FS25" s="61"/>
      <c r="FT25" s="61"/>
      <c r="FU25" s="61"/>
      <c r="FV25" s="61"/>
      <c r="FW25" s="61"/>
      <c r="FX25" s="61"/>
      <c r="FY25" s="60"/>
      <c r="FZ25" s="61"/>
      <c r="GA25" s="61"/>
      <c r="GB25" s="61"/>
      <c r="GC25" s="61"/>
      <c r="GD25" s="61"/>
      <c r="GE25" s="61"/>
      <c r="GF25" s="61"/>
      <c r="GG25" s="61"/>
      <c r="GH25" s="61"/>
      <c r="GI25" s="61"/>
      <c r="GJ25" s="61"/>
      <c r="GK25" s="60"/>
      <c r="GL25" s="61"/>
      <c r="GM25" s="61"/>
      <c r="GN25" s="61"/>
      <c r="GO25" s="61"/>
      <c r="GP25" s="61"/>
      <c r="GQ25" s="61"/>
      <c r="GR25" s="61"/>
      <c r="GS25" s="61"/>
      <c r="GT25" s="61"/>
      <c r="GU25" s="61"/>
      <c r="GV25" s="61"/>
      <c r="GW25" s="60"/>
      <c r="GX25" s="61"/>
      <c r="GY25" s="61"/>
      <c r="GZ25" s="61"/>
      <c r="HA25" s="61"/>
      <c r="HB25" s="61"/>
      <c r="HC25" s="61"/>
      <c r="HD25" s="61"/>
      <c r="HE25" s="61"/>
      <c r="HF25" s="61"/>
      <c r="HG25" s="61"/>
      <c r="HH25" s="61"/>
      <c r="HI25" s="60"/>
      <c r="HJ25" s="61"/>
      <c r="HK25" s="61"/>
      <c r="HL25" s="61"/>
      <c r="HM25" s="61"/>
      <c r="HN25" s="61"/>
      <c r="HO25" s="61"/>
      <c r="HP25" s="61"/>
      <c r="HQ25" s="61"/>
      <c r="HR25" s="61"/>
      <c r="HS25" s="61"/>
      <c r="HT25" s="61"/>
      <c r="HU25" s="60"/>
      <c r="HV25" s="61"/>
      <c r="HW25" s="61"/>
      <c r="HX25" s="61"/>
      <c r="HY25" s="61"/>
      <c r="HZ25" s="61"/>
      <c r="IA25" s="61"/>
      <c r="IB25" s="61"/>
      <c r="IC25" s="61"/>
      <c r="ID25" s="61"/>
      <c r="IE25" s="61"/>
      <c r="IF25" s="61"/>
      <c r="IG25" s="60"/>
      <c r="IH25" s="61"/>
      <c r="II25" s="61"/>
      <c r="IJ25" s="61"/>
      <c r="IK25" s="61"/>
      <c r="IL25" s="61"/>
      <c r="IM25" s="61"/>
      <c r="IN25" s="61"/>
      <c r="IO25" s="61"/>
      <c r="IP25" s="61"/>
      <c r="IQ25" s="61"/>
      <c r="IR25" s="61"/>
      <c r="IS25" s="60"/>
      <c r="IT25" s="61"/>
      <c r="IU25" s="61"/>
      <c r="IV25" s="61"/>
    </row>
    <row r="26" spans="1:256" s="7" customFormat="1" ht="14.25">
      <c r="A26" s="60" t="s">
        <v>16</v>
      </c>
      <c r="B26" s="61">
        <v>2.1</v>
      </c>
      <c r="C26" s="61">
        <v>3.8</v>
      </c>
      <c r="D26" s="61">
        <v>4.7</v>
      </c>
      <c r="E26" s="61">
        <v>6.8</v>
      </c>
      <c r="F26" s="61">
        <v>7</v>
      </c>
      <c r="G26" s="61">
        <v>5.7</v>
      </c>
      <c r="H26" s="62">
        <v>3.1</v>
      </c>
      <c r="I26" s="62">
        <v>-4.7</v>
      </c>
      <c r="J26" s="62">
        <v>2.7</v>
      </c>
      <c r="K26" s="62">
        <v>1.8</v>
      </c>
      <c r="L26" s="62">
        <v>0.7</v>
      </c>
      <c r="M26" s="60"/>
      <c r="N26" s="61"/>
      <c r="O26" s="61"/>
      <c r="P26" s="61"/>
      <c r="Q26" s="61"/>
      <c r="R26" s="61"/>
      <c r="S26" s="61"/>
      <c r="T26" s="62"/>
      <c r="U26" s="62"/>
      <c r="V26" s="62"/>
      <c r="W26" s="62"/>
      <c r="X26" s="62"/>
      <c r="Y26" s="60"/>
      <c r="Z26" s="61"/>
      <c r="AA26" s="61"/>
      <c r="AB26" s="61"/>
      <c r="AC26" s="61"/>
      <c r="AD26" s="61"/>
      <c r="AE26" s="61"/>
      <c r="AF26" s="62"/>
      <c r="AG26" s="62"/>
      <c r="AH26" s="62"/>
      <c r="AI26" s="62"/>
      <c r="AJ26" s="62"/>
      <c r="AK26" s="60"/>
      <c r="AL26" s="61"/>
      <c r="AM26" s="61"/>
      <c r="AN26" s="61"/>
      <c r="AO26" s="61"/>
      <c r="AP26" s="61"/>
      <c r="AQ26" s="61"/>
      <c r="AR26" s="62"/>
      <c r="AS26" s="62"/>
      <c r="AT26" s="62"/>
      <c r="AU26" s="62"/>
      <c r="AV26" s="62"/>
      <c r="AW26" s="60"/>
      <c r="AX26" s="61"/>
      <c r="AY26" s="61"/>
      <c r="AZ26" s="61"/>
      <c r="BA26" s="61"/>
      <c r="BB26" s="61"/>
      <c r="BC26" s="61"/>
      <c r="BD26" s="62"/>
      <c r="BE26" s="62"/>
      <c r="BF26" s="62"/>
      <c r="BG26" s="62"/>
      <c r="BH26" s="62"/>
      <c r="BI26" s="60"/>
      <c r="BJ26" s="61"/>
      <c r="BK26" s="61"/>
      <c r="BL26" s="61"/>
      <c r="BM26" s="61"/>
      <c r="BN26" s="61"/>
      <c r="BO26" s="61"/>
      <c r="BP26" s="62"/>
      <c r="BQ26" s="62"/>
      <c r="BR26" s="62"/>
      <c r="BS26" s="62"/>
      <c r="BT26" s="62"/>
      <c r="BU26" s="60"/>
      <c r="BV26" s="61"/>
      <c r="BW26" s="61"/>
      <c r="BX26" s="61"/>
      <c r="BY26" s="61"/>
      <c r="BZ26" s="61"/>
      <c r="CA26" s="61"/>
      <c r="CB26" s="62"/>
      <c r="CC26" s="62"/>
      <c r="CD26" s="62"/>
      <c r="CE26" s="62"/>
      <c r="CF26" s="62"/>
      <c r="CG26" s="60"/>
      <c r="CH26" s="61"/>
      <c r="CI26" s="61"/>
      <c r="CJ26" s="61"/>
      <c r="CK26" s="61"/>
      <c r="CL26" s="61"/>
      <c r="CM26" s="61"/>
      <c r="CN26" s="62"/>
      <c r="CO26" s="62"/>
      <c r="CP26" s="62"/>
      <c r="CQ26" s="62"/>
      <c r="CR26" s="62"/>
      <c r="CS26" s="60"/>
      <c r="CT26" s="61"/>
      <c r="CU26" s="61"/>
      <c r="CV26" s="61"/>
      <c r="CW26" s="61"/>
      <c r="CX26" s="61"/>
      <c r="CY26" s="61"/>
      <c r="CZ26" s="62"/>
      <c r="DA26" s="62"/>
      <c r="DB26" s="62"/>
      <c r="DC26" s="62"/>
      <c r="DD26" s="62"/>
      <c r="DE26" s="60"/>
      <c r="DF26" s="61"/>
      <c r="DG26" s="61"/>
      <c r="DH26" s="61"/>
      <c r="DI26" s="61"/>
      <c r="DJ26" s="61"/>
      <c r="DK26" s="61"/>
      <c r="DL26" s="62"/>
      <c r="DM26" s="62"/>
      <c r="DN26" s="62"/>
      <c r="DO26" s="62"/>
      <c r="DP26" s="62"/>
      <c r="DQ26" s="60"/>
      <c r="DR26" s="61"/>
      <c r="DS26" s="61"/>
      <c r="DT26" s="61"/>
      <c r="DU26" s="61"/>
      <c r="DV26" s="61"/>
      <c r="DW26" s="61"/>
      <c r="DX26" s="62"/>
      <c r="DY26" s="62"/>
      <c r="DZ26" s="62"/>
      <c r="EA26" s="62"/>
      <c r="EB26" s="62"/>
      <c r="EC26" s="60"/>
      <c r="ED26" s="61"/>
      <c r="EE26" s="61"/>
      <c r="EF26" s="61"/>
      <c r="EG26" s="61"/>
      <c r="EH26" s="61"/>
      <c r="EI26" s="61"/>
      <c r="EJ26" s="62"/>
      <c r="EK26" s="62"/>
      <c r="EL26" s="62"/>
      <c r="EM26" s="62"/>
      <c r="EN26" s="62"/>
      <c r="EO26" s="60"/>
      <c r="EP26" s="61"/>
      <c r="EQ26" s="61"/>
      <c r="ER26" s="61"/>
      <c r="ES26" s="61"/>
      <c r="ET26" s="61"/>
      <c r="EU26" s="61"/>
      <c r="EV26" s="62"/>
      <c r="EW26" s="62"/>
      <c r="EX26" s="62"/>
      <c r="EY26" s="62"/>
      <c r="EZ26" s="62"/>
      <c r="FA26" s="60"/>
      <c r="FB26" s="61"/>
      <c r="FC26" s="61"/>
      <c r="FD26" s="61"/>
      <c r="FE26" s="61"/>
      <c r="FF26" s="61"/>
      <c r="FG26" s="61"/>
      <c r="FH26" s="62"/>
      <c r="FI26" s="62"/>
      <c r="FJ26" s="62"/>
      <c r="FK26" s="62"/>
      <c r="FL26" s="62"/>
      <c r="FM26" s="60"/>
      <c r="FN26" s="61"/>
      <c r="FO26" s="61"/>
      <c r="FP26" s="61"/>
      <c r="FQ26" s="61"/>
      <c r="FR26" s="61"/>
      <c r="FS26" s="61"/>
      <c r="FT26" s="62"/>
      <c r="FU26" s="62"/>
      <c r="FV26" s="62"/>
      <c r="FW26" s="62"/>
      <c r="FX26" s="62"/>
      <c r="FY26" s="60"/>
      <c r="FZ26" s="61"/>
      <c r="GA26" s="61"/>
      <c r="GB26" s="61"/>
      <c r="GC26" s="61"/>
      <c r="GD26" s="61"/>
      <c r="GE26" s="61"/>
      <c r="GF26" s="62"/>
      <c r="GG26" s="62"/>
      <c r="GH26" s="62"/>
      <c r="GI26" s="62"/>
      <c r="GJ26" s="62"/>
      <c r="GK26" s="60"/>
      <c r="GL26" s="61"/>
      <c r="GM26" s="61"/>
      <c r="GN26" s="61"/>
      <c r="GO26" s="61"/>
      <c r="GP26" s="61"/>
      <c r="GQ26" s="61"/>
      <c r="GR26" s="62"/>
      <c r="GS26" s="62"/>
      <c r="GT26" s="62"/>
      <c r="GU26" s="62"/>
      <c r="GV26" s="62"/>
      <c r="GW26" s="60"/>
      <c r="GX26" s="61"/>
      <c r="GY26" s="61"/>
      <c r="GZ26" s="61"/>
      <c r="HA26" s="61"/>
      <c r="HB26" s="61"/>
      <c r="HC26" s="61"/>
      <c r="HD26" s="62"/>
      <c r="HE26" s="62"/>
      <c r="HF26" s="62"/>
      <c r="HG26" s="62"/>
      <c r="HH26" s="62"/>
      <c r="HI26" s="60"/>
      <c r="HJ26" s="61"/>
      <c r="HK26" s="61"/>
      <c r="HL26" s="61"/>
      <c r="HM26" s="61"/>
      <c r="HN26" s="61"/>
      <c r="HO26" s="61"/>
      <c r="HP26" s="62"/>
      <c r="HQ26" s="62"/>
      <c r="HR26" s="62"/>
      <c r="HS26" s="62"/>
      <c r="HT26" s="62"/>
      <c r="HU26" s="60"/>
      <c r="HV26" s="61"/>
      <c r="HW26" s="61"/>
      <c r="HX26" s="61"/>
      <c r="HY26" s="61"/>
      <c r="HZ26" s="61"/>
      <c r="IA26" s="61"/>
      <c r="IB26" s="62"/>
      <c r="IC26" s="62"/>
      <c r="ID26" s="62"/>
      <c r="IE26" s="62"/>
      <c r="IF26" s="62"/>
      <c r="IG26" s="60"/>
      <c r="IH26" s="61"/>
      <c r="II26" s="61"/>
      <c r="IJ26" s="61"/>
      <c r="IK26" s="61"/>
      <c r="IL26" s="61"/>
      <c r="IM26" s="61"/>
      <c r="IN26" s="62"/>
      <c r="IO26" s="62"/>
      <c r="IP26" s="62"/>
      <c r="IQ26" s="62"/>
      <c r="IR26" s="62"/>
      <c r="IS26" s="60"/>
      <c r="IT26" s="61"/>
      <c r="IU26" s="61"/>
      <c r="IV26" s="61"/>
    </row>
    <row r="27" spans="1:256" s="7" customFormat="1" ht="14.25">
      <c r="A27" s="60" t="s">
        <v>15</v>
      </c>
      <c r="B27" s="61">
        <v>0.5</v>
      </c>
      <c r="C27" s="61">
        <v>0.4</v>
      </c>
      <c r="D27" s="61">
        <v>2.2999999999999998</v>
      </c>
      <c r="E27" s="61">
        <v>2.4</v>
      </c>
      <c r="F27" s="61">
        <v>3.4</v>
      </c>
      <c r="G27" s="61">
        <v>1.6</v>
      </c>
      <c r="H27" s="62">
        <v>-0.8</v>
      </c>
      <c r="I27" s="62">
        <v>-5.8</v>
      </c>
      <c r="J27" s="62">
        <v>1.3</v>
      </c>
      <c r="K27" s="62">
        <v>1.2</v>
      </c>
      <c r="L27" s="62">
        <v>1.4</v>
      </c>
      <c r="M27" s="60"/>
      <c r="N27" s="61"/>
      <c r="O27" s="61"/>
      <c r="P27" s="61"/>
      <c r="Q27" s="61"/>
      <c r="R27" s="61"/>
      <c r="S27" s="61"/>
      <c r="T27" s="62"/>
      <c r="U27" s="62"/>
      <c r="V27" s="62"/>
      <c r="W27" s="62"/>
      <c r="X27" s="62"/>
      <c r="Y27" s="60"/>
      <c r="Z27" s="61"/>
      <c r="AA27" s="61"/>
      <c r="AB27" s="61"/>
      <c r="AC27" s="61"/>
      <c r="AD27" s="61"/>
      <c r="AE27" s="61"/>
      <c r="AF27" s="62"/>
      <c r="AG27" s="62"/>
      <c r="AH27" s="62"/>
      <c r="AI27" s="62"/>
      <c r="AJ27" s="62"/>
      <c r="AK27" s="60"/>
      <c r="AL27" s="61"/>
      <c r="AM27" s="61"/>
      <c r="AN27" s="61"/>
      <c r="AO27" s="61"/>
      <c r="AP27" s="61"/>
      <c r="AQ27" s="61"/>
      <c r="AR27" s="62"/>
      <c r="AS27" s="62"/>
      <c r="AT27" s="62"/>
      <c r="AU27" s="62"/>
      <c r="AV27" s="62"/>
      <c r="AW27" s="60"/>
      <c r="AX27" s="61"/>
      <c r="AY27" s="61"/>
      <c r="AZ27" s="61"/>
      <c r="BA27" s="61"/>
      <c r="BB27" s="61"/>
      <c r="BC27" s="61"/>
      <c r="BD27" s="62"/>
      <c r="BE27" s="62"/>
      <c r="BF27" s="62"/>
      <c r="BG27" s="62"/>
      <c r="BH27" s="62"/>
      <c r="BI27" s="60"/>
      <c r="BJ27" s="61"/>
      <c r="BK27" s="61"/>
      <c r="BL27" s="61"/>
      <c r="BM27" s="61"/>
      <c r="BN27" s="61"/>
      <c r="BO27" s="61"/>
      <c r="BP27" s="62"/>
      <c r="BQ27" s="62"/>
      <c r="BR27" s="62"/>
      <c r="BS27" s="62"/>
      <c r="BT27" s="62"/>
      <c r="BU27" s="60"/>
      <c r="BV27" s="61"/>
      <c r="BW27" s="61"/>
      <c r="BX27" s="61"/>
      <c r="BY27" s="61"/>
      <c r="BZ27" s="61"/>
      <c r="CA27" s="61"/>
      <c r="CB27" s="62"/>
      <c r="CC27" s="62"/>
      <c r="CD27" s="62"/>
      <c r="CE27" s="62"/>
      <c r="CF27" s="62"/>
      <c r="CG27" s="60"/>
      <c r="CH27" s="61"/>
      <c r="CI27" s="61"/>
      <c r="CJ27" s="61"/>
      <c r="CK27" s="61"/>
      <c r="CL27" s="61"/>
      <c r="CM27" s="61"/>
      <c r="CN27" s="62"/>
      <c r="CO27" s="62"/>
      <c r="CP27" s="62"/>
      <c r="CQ27" s="62"/>
      <c r="CR27" s="62"/>
      <c r="CS27" s="60"/>
      <c r="CT27" s="61"/>
      <c r="CU27" s="61"/>
      <c r="CV27" s="61"/>
      <c r="CW27" s="61"/>
      <c r="CX27" s="61"/>
      <c r="CY27" s="61"/>
      <c r="CZ27" s="62"/>
      <c r="DA27" s="62"/>
      <c r="DB27" s="62"/>
      <c r="DC27" s="62"/>
      <c r="DD27" s="62"/>
      <c r="DE27" s="60"/>
      <c r="DF27" s="61"/>
      <c r="DG27" s="61"/>
      <c r="DH27" s="61"/>
      <c r="DI27" s="61"/>
      <c r="DJ27" s="61"/>
      <c r="DK27" s="61"/>
      <c r="DL27" s="62"/>
      <c r="DM27" s="62"/>
      <c r="DN27" s="62"/>
      <c r="DO27" s="62"/>
      <c r="DP27" s="62"/>
      <c r="DQ27" s="60"/>
      <c r="DR27" s="61"/>
      <c r="DS27" s="61"/>
      <c r="DT27" s="61"/>
      <c r="DU27" s="61"/>
      <c r="DV27" s="61"/>
      <c r="DW27" s="61"/>
      <c r="DX27" s="62"/>
      <c r="DY27" s="62"/>
      <c r="DZ27" s="62"/>
      <c r="EA27" s="62"/>
      <c r="EB27" s="62"/>
      <c r="EC27" s="60"/>
      <c r="ED27" s="61"/>
      <c r="EE27" s="61"/>
      <c r="EF27" s="61"/>
      <c r="EG27" s="61"/>
      <c r="EH27" s="61"/>
      <c r="EI27" s="61"/>
      <c r="EJ27" s="62"/>
      <c r="EK27" s="62"/>
      <c r="EL27" s="62"/>
      <c r="EM27" s="62"/>
      <c r="EN27" s="62"/>
      <c r="EO27" s="60"/>
      <c r="EP27" s="61"/>
      <c r="EQ27" s="61"/>
      <c r="ER27" s="61"/>
      <c r="ES27" s="61"/>
      <c r="ET27" s="61"/>
      <c r="EU27" s="61"/>
      <c r="EV27" s="62"/>
      <c r="EW27" s="62"/>
      <c r="EX27" s="62"/>
      <c r="EY27" s="62"/>
      <c r="EZ27" s="62"/>
      <c r="FA27" s="60"/>
      <c r="FB27" s="61"/>
      <c r="FC27" s="61"/>
      <c r="FD27" s="61"/>
      <c r="FE27" s="61"/>
      <c r="FF27" s="61"/>
      <c r="FG27" s="61"/>
      <c r="FH27" s="62"/>
      <c r="FI27" s="62"/>
      <c r="FJ27" s="62"/>
      <c r="FK27" s="62"/>
      <c r="FL27" s="62"/>
      <c r="FM27" s="60"/>
      <c r="FN27" s="61"/>
      <c r="FO27" s="61"/>
      <c r="FP27" s="61"/>
      <c r="FQ27" s="61"/>
      <c r="FR27" s="61"/>
      <c r="FS27" s="61"/>
      <c r="FT27" s="62"/>
      <c r="FU27" s="62"/>
      <c r="FV27" s="62"/>
      <c r="FW27" s="62"/>
      <c r="FX27" s="62"/>
      <c r="FY27" s="60"/>
      <c r="FZ27" s="61"/>
      <c r="GA27" s="61"/>
      <c r="GB27" s="61"/>
      <c r="GC27" s="61"/>
      <c r="GD27" s="61"/>
      <c r="GE27" s="61"/>
      <c r="GF27" s="62"/>
      <c r="GG27" s="62"/>
      <c r="GH27" s="62"/>
      <c r="GI27" s="62"/>
      <c r="GJ27" s="62"/>
      <c r="GK27" s="60"/>
      <c r="GL27" s="61"/>
      <c r="GM27" s="61"/>
      <c r="GN27" s="61"/>
      <c r="GO27" s="61"/>
      <c r="GP27" s="61"/>
      <c r="GQ27" s="61"/>
      <c r="GR27" s="62"/>
      <c r="GS27" s="62"/>
      <c r="GT27" s="62"/>
      <c r="GU27" s="62"/>
      <c r="GV27" s="62"/>
      <c r="GW27" s="60"/>
      <c r="GX27" s="61"/>
      <c r="GY27" s="61"/>
      <c r="GZ27" s="61"/>
      <c r="HA27" s="61"/>
      <c r="HB27" s="61"/>
      <c r="HC27" s="61"/>
      <c r="HD27" s="62"/>
      <c r="HE27" s="62"/>
      <c r="HF27" s="62"/>
      <c r="HG27" s="62"/>
      <c r="HH27" s="62"/>
      <c r="HI27" s="60"/>
      <c r="HJ27" s="61"/>
      <c r="HK27" s="61"/>
      <c r="HL27" s="61"/>
      <c r="HM27" s="61"/>
      <c r="HN27" s="61"/>
      <c r="HO27" s="61"/>
      <c r="HP27" s="62"/>
      <c r="HQ27" s="62"/>
      <c r="HR27" s="62"/>
      <c r="HS27" s="62"/>
      <c r="HT27" s="62"/>
      <c r="HU27" s="60"/>
      <c r="HV27" s="61"/>
      <c r="HW27" s="61"/>
      <c r="HX27" s="61"/>
      <c r="HY27" s="61"/>
      <c r="HZ27" s="61"/>
      <c r="IA27" s="61"/>
      <c r="IB27" s="62"/>
      <c r="IC27" s="62"/>
      <c r="ID27" s="62"/>
      <c r="IE27" s="62"/>
      <c r="IF27" s="62"/>
      <c r="IG27" s="60"/>
      <c r="IH27" s="61"/>
      <c r="II27" s="61"/>
      <c r="IJ27" s="61"/>
      <c r="IK27" s="61"/>
      <c r="IL27" s="61"/>
      <c r="IM27" s="61"/>
      <c r="IN27" s="62"/>
      <c r="IO27" s="62"/>
      <c r="IP27" s="62"/>
      <c r="IQ27" s="62"/>
      <c r="IR27" s="62"/>
      <c r="IS27" s="60"/>
      <c r="IT27" s="61"/>
      <c r="IU27" s="61"/>
      <c r="IV27" s="61"/>
    </row>
    <row r="28" spans="1:256" s="7" customFormat="1" ht="14.25">
      <c r="A28" s="60" t="s">
        <v>14</v>
      </c>
      <c r="B28" s="61">
        <v>7.2</v>
      </c>
      <c r="C28" s="61">
        <v>7.6</v>
      </c>
      <c r="D28" s="61">
        <v>8.9</v>
      </c>
      <c r="E28" s="62">
        <v>10.1</v>
      </c>
      <c r="F28" s="61">
        <v>11.2</v>
      </c>
      <c r="G28" s="61">
        <v>9.6</v>
      </c>
      <c r="H28" s="62">
        <v>-3.3</v>
      </c>
      <c r="I28" s="62">
        <v>-17.7</v>
      </c>
      <c r="J28" s="62">
        <v>-0.3</v>
      </c>
      <c r="K28" s="62">
        <v>4.5</v>
      </c>
      <c r="L28" s="62">
        <v>2.5</v>
      </c>
      <c r="M28" s="60"/>
      <c r="N28" s="61"/>
      <c r="O28" s="61"/>
      <c r="P28" s="61"/>
      <c r="Q28" s="62"/>
      <c r="R28" s="61"/>
      <c r="S28" s="61"/>
      <c r="T28" s="62"/>
      <c r="U28" s="62"/>
      <c r="V28" s="62"/>
      <c r="W28" s="62"/>
      <c r="X28" s="62"/>
      <c r="Y28" s="60"/>
      <c r="Z28" s="61"/>
      <c r="AA28" s="61"/>
      <c r="AB28" s="61"/>
      <c r="AC28" s="62"/>
      <c r="AD28" s="61"/>
      <c r="AE28" s="61"/>
      <c r="AF28" s="62"/>
      <c r="AG28" s="62"/>
      <c r="AH28" s="62"/>
      <c r="AI28" s="62"/>
      <c r="AJ28" s="62"/>
      <c r="AK28" s="60"/>
      <c r="AL28" s="61"/>
      <c r="AM28" s="61"/>
      <c r="AN28" s="61"/>
      <c r="AO28" s="62"/>
      <c r="AP28" s="61"/>
      <c r="AQ28" s="61"/>
      <c r="AR28" s="62"/>
      <c r="AS28" s="62"/>
      <c r="AT28" s="62"/>
      <c r="AU28" s="62"/>
      <c r="AV28" s="62"/>
      <c r="AW28" s="60"/>
      <c r="AX28" s="61"/>
      <c r="AY28" s="61"/>
      <c r="AZ28" s="61"/>
      <c r="BA28" s="62"/>
      <c r="BB28" s="61"/>
      <c r="BC28" s="61"/>
      <c r="BD28" s="62"/>
      <c r="BE28" s="62"/>
      <c r="BF28" s="62"/>
      <c r="BG28" s="62"/>
      <c r="BH28" s="62"/>
      <c r="BI28" s="60"/>
      <c r="BJ28" s="61"/>
      <c r="BK28" s="61"/>
      <c r="BL28" s="61"/>
      <c r="BM28" s="62"/>
      <c r="BN28" s="61"/>
      <c r="BO28" s="61"/>
      <c r="BP28" s="62"/>
      <c r="BQ28" s="62"/>
      <c r="BR28" s="62"/>
      <c r="BS28" s="62"/>
      <c r="BT28" s="62"/>
      <c r="BU28" s="60"/>
      <c r="BV28" s="61"/>
      <c r="BW28" s="61"/>
      <c r="BX28" s="61"/>
      <c r="BY28" s="62"/>
      <c r="BZ28" s="61"/>
      <c r="CA28" s="61"/>
      <c r="CB28" s="62"/>
      <c r="CC28" s="62"/>
      <c r="CD28" s="62"/>
      <c r="CE28" s="62"/>
      <c r="CF28" s="62"/>
      <c r="CG28" s="60"/>
      <c r="CH28" s="61"/>
      <c r="CI28" s="61"/>
      <c r="CJ28" s="61"/>
      <c r="CK28" s="62"/>
      <c r="CL28" s="61"/>
      <c r="CM28" s="61"/>
      <c r="CN28" s="62"/>
      <c r="CO28" s="62"/>
      <c r="CP28" s="62"/>
      <c r="CQ28" s="62"/>
      <c r="CR28" s="62"/>
      <c r="CS28" s="60"/>
      <c r="CT28" s="61"/>
      <c r="CU28" s="61"/>
      <c r="CV28" s="61"/>
      <c r="CW28" s="62"/>
      <c r="CX28" s="61"/>
      <c r="CY28" s="61"/>
      <c r="CZ28" s="62"/>
      <c r="DA28" s="62"/>
      <c r="DB28" s="62"/>
      <c r="DC28" s="62"/>
      <c r="DD28" s="62"/>
      <c r="DE28" s="60"/>
      <c r="DF28" s="61"/>
      <c r="DG28" s="61"/>
      <c r="DH28" s="61"/>
      <c r="DI28" s="62"/>
      <c r="DJ28" s="61"/>
      <c r="DK28" s="61"/>
      <c r="DL28" s="62"/>
      <c r="DM28" s="62"/>
      <c r="DN28" s="62"/>
      <c r="DO28" s="62"/>
      <c r="DP28" s="62"/>
      <c r="DQ28" s="60"/>
      <c r="DR28" s="61"/>
      <c r="DS28" s="61"/>
      <c r="DT28" s="61"/>
      <c r="DU28" s="62"/>
      <c r="DV28" s="61"/>
      <c r="DW28" s="61"/>
      <c r="DX28" s="62"/>
      <c r="DY28" s="62"/>
      <c r="DZ28" s="62"/>
      <c r="EA28" s="62"/>
      <c r="EB28" s="62"/>
      <c r="EC28" s="60"/>
      <c r="ED28" s="61"/>
      <c r="EE28" s="61"/>
      <c r="EF28" s="61"/>
      <c r="EG28" s="62"/>
      <c r="EH28" s="61"/>
      <c r="EI28" s="61"/>
      <c r="EJ28" s="62"/>
      <c r="EK28" s="62"/>
      <c r="EL28" s="62"/>
      <c r="EM28" s="62"/>
      <c r="EN28" s="62"/>
      <c r="EO28" s="60"/>
      <c r="EP28" s="61"/>
      <c r="EQ28" s="61"/>
      <c r="ER28" s="61"/>
      <c r="ES28" s="62"/>
      <c r="ET28" s="61"/>
      <c r="EU28" s="61"/>
      <c r="EV28" s="62"/>
      <c r="EW28" s="62"/>
      <c r="EX28" s="62"/>
      <c r="EY28" s="62"/>
      <c r="EZ28" s="62"/>
      <c r="FA28" s="60"/>
      <c r="FB28" s="61"/>
      <c r="FC28" s="61"/>
      <c r="FD28" s="61"/>
      <c r="FE28" s="62"/>
      <c r="FF28" s="61"/>
      <c r="FG28" s="61"/>
      <c r="FH28" s="62"/>
      <c r="FI28" s="62"/>
      <c r="FJ28" s="62"/>
      <c r="FK28" s="62"/>
      <c r="FL28" s="62"/>
      <c r="FM28" s="60"/>
      <c r="FN28" s="61"/>
      <c r="FO28" s="61"/>
      <c r="FP28" s="61"/>
      <c r="FQ28" s="62"/>
      <c r="FR28" s="61"/>
      <c r="FS28" s="61"/>
      <c r="FT28" s="62"/>
      <c r="FU28" s="62"/>
      <c r="FV28" s="62"/>
      <c r="FW28" s="62"/>
      <c r="FX28" s="62"/>
      <c r="FY28" s="60"/>
      <c r="FZ28" s="61"/>
      <c r="GA28" s="61"/>
      <c r="GB28" s="61"/>
      <c r="GC28" s="62"/>
      <c r="GD28" s="61"/>
      <c r="GE28" s="61"/>
      <c r="GF28" s="62"/>
      <c r="GG28" s="62"/>
      <c r="GH28" s="62"/>
      <c r="GI28" s="62"/>
      <c r="GJ28" s="62"/>
      <c r="GK28" s="60"/>
      <c r="GL28" s="61"/>
      <c r="GM28" s="61"/>
      <c r="GN28" s="61"/>
      <c r="GO28" s="62"/>
      <c r="GP28" s="61"/>
      <c r="GQ28" s="61"/>
      <c r="GR28" s="62"/>
      <c r="GS28" s="62"/>
      <c r="GT28" s="62"/>
      <c r="GU28" s="62"/>
      <c r="GV28" s="62"/>
      <c r="GW28" s="60"/>
      <c r="GX28" s="61"/>
      <c r="GY28" s="61"/>
      <c r="GZ28" s="61"/>
      <c r="HA28" s="62"/>
      <c r="HB28" s="61"/>
      <c r="HC28" s="61"/>
      <c r="HD28" s="62"/>
      <c r="HE28" s="62"/>
      <c r="HF28" s="62"/>
      <c r="HG28" s="62"/>
      <c r="HH28" s="62"/>
      <c r="HI28" s="60"/>
      <c r="HJ28" s="61"/>
      <c r="HK28" s="61"/>
      <c r="HL28" s="61"/>
      <c r="HM28" s="62"/>
      <c r="HN28" s="61"/>
      <c r="HO28" s="61"/>
      <c r="HP28" s="62"/>
      <c r="HQ28" s="62"/>
      <c r="HR28" s="62"/>
      <c r="HS28" s="62"/>
      <c r="HT28" s="62"/>
      <c r="HU28" s="60"/>
      <c r="HV28" s="61"/>
      <c r="HW28" s="61"/>
      <c r="HX28" s="61"/>
      <c r="HY28" s="62"/>
      <c r="HZ28" s="61"/>
      <c r="IA28" s="61"/>
      <c r="IB28" s="62"/>
      <c r="IC28" s="62"/>
      <c r="ID28" s="62"/>
      <c r="IE28" s="62"/>
      <c r="IF28" s="62"/>
      <c r="IG28" s="60"/>
      <c r="IH28" s="61"/>
      <c r="II28" s="61"/>
      <c r="IJ28" s="61"/>
      <c r="IK28" s="62"/>
      <c r="IL28" s="61"/>
      <c r="IM28" s="61"/>
      <c r="IN28" s="62"/>
      <c r="IO28" s="62"/>
      <c r="IP28" s="62"/>
      <c r="IQ28" s="62"/>
      <c r="IR28" s="62"/>
      <c r="IS28" s="60"/>
      <c r="IT28" s="61"/>
      <c r="IU28" s="61"/>
      <c r="IV28" s="61"/>
    </row>
    <row r="29" spans="1:256" s="7" customFormat="1" ht="14.25">
      <c r="A29" s="63" t="s">
        <v>13</v>
      </c>
      <c r="B29" s="61">
        <v>6.9</v>
      </c>
      <c r="C29" s="61">
        <v>10.199999999999999</v>
      </c>
      <c r="D29" s="61">
        <v>7.4</v>
      </c>
      <c r="E29" s="61">
        <v>7.8</v>
      </c>
      <c r="F29" s="61">
        <v>7.8</v>
      </c>
      <c r="G29" s="61">
        <v>9.8000000000000007</v>
      </c>
      <c r="H29" s="61">
        <v>2.9</v>
      </c>
      <c r="I29" s="61">
        <v>-14.8</v>
      </c>
      <c r="J29" s="61">
        <v>1.4</v>
      </c>
      <c r="K29" s="61">
        <v>6.1</v>
      </c>
      <c r="L29" s="61">
        <v>3.4</v>
      </c>
      <c r="M29" s="63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3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3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3"/>
      <c r="AX29" s="61"/>
      <c r="AY29" s="61"/>
      <c r="AZ29" s="61"/>
      <c r="BA29" s="61"/>
      <c r="BB29" s="61"/>
      <c r="BC29" s="61"/>
      <c r="BD29" s="61"/>
      <c r="BE29" s="61"/>
      <c r="BF29" s="61"/>
      <c r="BG29" s="61"/>
      <c r="BH29" s="61"/>
      <c r="BI29" s="63"/>
      <c r="BJ29" s="61"/>
      <c r="BK29" s="61"/>
      <c r="BL29" s="61"/>
      <c r="BM29" s="61"/>
      <c r="BN29" s="61"/>
      <c r="BO29" s="61"/>
      <c r="BP29" s="61"/>
      <c r="BQ29" s="61"/>
      <c r="BR29" s="61"/>
      <c r="BS29" s="61"/>
      <c r="BT29" s="61"/>
      <c r="BU29" s="63"/>
      <c r="BV29" s="61"/>
      <c r="BW29" s="61"/>
      <c r="BX29" s="61"/>
      <c r="BY29" s="61"/>
      <c r="BZ29" s="61"/>
      <c r="CA29" s="61"/>
      <c r="CB29" s="61"/>
      <c r="CC29" s="61"/>
      <c r="CD29" s="61"/>
      <c r="CE29" s="61"/>
      <c r="CF29" s="61"/>
      <c r="CG29" s="63"/>
      <c r="CH29" s="61"/>
      <c r="CI29" s="61"/>
      <c r="CJ29" s="61"/>
      <c r="CK29" s="61"/>
      <c r="CL29" s="61"/>
      <c r="CM29" s="61"/>
      <c r="CN29" s="61"/>
      <c r="CO29" s="61"/>
      <c r="CP29" s="61"/>
      <c r="CQ29" s="61"/>
      <c r="CR29" s="61"/>
      <c r="CS29" s="63"/>
      <c r="CT29" s="61"/>
      <c r="CU29" s="61"/>
      <c r="CV29" s="61"/>
      <c r="CW29" s="61"/>
      <c r="CX29" s="61"/>
      <c r="CY29" s="61"/>
      <c r="CZ29" s="61"/>
      <c r="DA29" s="61"/>
      <c r="DB29" s="61"/>
      <c r="DC29" s="61"/>
      <c r="DD29" s="61"/>
      <c r="DE29" s="63"/>
      <c r="DF29" s="61"/>
      <c r="DG29" s="61"/>
      <c r="DH29" s="61"/>
      <c r="DI29" s="61"/>
      <c r="DJ29" s="61"/>
      <c r="DK29" s="61"/>
      <c r="DL29" s="61"/>
      <c r="DM29" s="61"/>
      <c r="DN29" s="61"/>
      <c r="DO29" s="61"/>
      <c r="DP29" s="61"/>
      <c r="DQ29" s="63"/>
      <c r="DR29" s="61"/>
      <c r="DS29" s="61"/>
      <c r="DT29" s="61"/>
      <c r="DU29" s="61"/>
      <c r="DV29" s="61"/>
      <c r="DW29" s="61"/>
      <c r="DX29" s="61"/>
      <c r="DY29" s="61"/>
      <c r="DZ29" s="61"/>
      <c r="EA29" s="61"/>
      <c r="EB29" s="61"/>
      <c r="EC29" s="63"/>
      <c r="ED29" s="61"/>
      <c r="EE29" s="61"/>
      <c r="EF29" s="61"/>
      <c r="EG29" s="61"/>
      <c r="EH29" s="61"/>
      <c r="EI29" s="61"/>
      <c r="EJ29" s="61"/>
      <c r="EK29" s="61"/>
      <c r="EL29" s="61"/>
      <c r="EM29" s="61"/>
      <c r="EN29" s="61"/>
      <c r="EO29" s="63"/>
      <c r="EP29" s="61"/>
      <c r="EQ29" s="61"/>
      <c r="ER29" s="61"/>
      <c r="ES29" s="61"/>
      <c r="ET29" s="61"/>
      <c r="EU29" s="61"/>
      <c r="EV29" s="61"/>
      <c r="EW29" s="61"/>
      <c r="EX29" s="61"/>
      <c r="EY29" s="61"/>
      <c r="EZ29" s="61"/>
      <c r="FA29" s="63"/>
      <c r="FB29" s="61"/>
      <c r="FC29" s="61"/>
      <c r="FD29" s="61"/>
      <c r="FE29" s="61"/>
      <c r="FF29" s="61"/>
      <c r="FG29" s="61"/>
      <c r="FH29" s="61"/>
      <c r="FI29" s="61"/>
      <c r="FJ29" s="61"/>
      <c r="FK29" s="61"/>
      <c r="FL29" s="61"/>
      <c r="FM29" s="63"/>
      <c r="FN29" s="61"/>
      <c r="FO29" s="61"/>
      <c r="FP29" s="61"/>
      <c r="FQ29" s="61"/>
      <c r="FR29" s="61"/>
      <c r="FS29" s="61"/>
      <c r="FT29" s="61"/>
      <c r="FU29" s="61"/>
      <c r="FV29" s="61"/>
      <c r="FW29" s="61"/>
      <c r="FX29" s="61"/>
      <c r="FY29" s="63"/>
      <c r="FZ29" s="61"/>
      <c r="GA29" s="61"/>
      <c r="GB29" s="61"/>
      <c r="GC29" s="61"/>
      <c r="GD29" s="61"/>
      <c r="GE29" s="61"/>
      <c r="GF29" s="61"/>
      <c r="GG29" s="61"/>
      <c r="GH29" s="61"/>
      <c r="GI29" s="61"/>
      <c r="GJ29" s="61"/>
      <c r="GK29" s="63"/>
      <c r="GL29" s="61"/>
      <c r="GM29" s="61"/>
      <c r="GN29" s="61"/>
      <c r="GO29" s="61"/>
      <c r="GP29" s="61"/>
      <c r="GQ29" s="61"/>
      <c r="GR29" s="61"/>
      <c r="GS29" s="61"/>
      <c r="GT29" s="61"/>
      <c r="GU29" s="61"/>
      <c r="GV29" s="61"/>
      <c r="GW29" s="63"/>
      <c r="GX29" s="61"/>
      <c r="GY29" s="61"/>
      <c r="GZ29" s="61"/>
      <c r="HA29" s="61"/>
      <c r="HB29" s="61"/>
      <c r="HC29" s="61"/>
      <c r="HD29" s="61"/>
      <c r="HE29" s="61"/>
      <c r="HF29" s="61"/>
      <c r="HG29" s="61"/>
      <c r="HH29" s="61"/>
      <c r="HI29" s="63"/>
      <c r="HJ29" s="61"/>
      <c r="HK29" s="61"/>
      <c r="HL29" s="61"/>
      <c r="HM29" s="61"/>
      <c r="HN29" s="61"/>
      <c r="HO29" s="61"/>
      <c r="HP29" s="61"/>
      <c r="HQ29" s="61"/>
      <c r="HR29" s="61"/>
      <c r="HS29" s="61"/>
      <c r="HT29" s="61"/>
      <c r="HU29" s="63"/>
      <c r="HV29" s="61"/>
      <c r="HW29" s="61"/>
      <c r="HX29" s="61"/>
      <c r="HY29" s="61"/>
      <c r="HZ29" s="61"/>
      <c r="IA29" s="61"/>
      <c r="IB29" s="61"/>
      <c r="IC29" s="61"/>
      <c r="ID29" s="61"/>
      <c r="IE29" s="61"/>
      <c r="IF29" s="61"/>
      <c r="IG29" s="63"/>
      <c r="IH29" s="61"/>
      <c r="II29" s="61"/>
      <c r="IJ29" s="61"/>
      <c r="IK29" s="61"/>
      <c r="IL29" s="61"/>
      <c r="IM29" s="61"/>
      <c r="IN29" s="61"/>
      <c r="IO29" s="61"/>
      <c r="IP29" s="61"/>
      <c r="IQ29" s="61"/>
      <c r="IR29" s="61"/>
      <c r="IS29" s="63"/>
      <c r="IT29" s="61"/>
      <c r="IU29" s="61"/>
      <c r="IV29" s="61"/>
    </row>
    <row r="30" spans="1:256" s="7" customFormat="1" ht="14.25">
      <c r="A30" s="60" t="s">
        <v>12</v>
      </c>
      <c r="B30" s="61">
        <v>4.5</v>
      </c>
      <c r="C30" s="61">
        <v>3.9</v>
      </c>
      <c r="D30" s="61">
        <v>4.8</v>
      </c>
      <c r="E30" s="61">
        <v>4</v>
      </c>
      <c r="F30" s="61">
        <v>3.9</v>
      </c>
      <c r="G30" s="61">
        <v>0.1</v>
      </c>
      <c r="H30" s="61">
        <v>0.9</v>
      </c>
      <c r="I30" s="61">
        <v>-6.8</v>
      </c>
      <c r="J30" s="61">
        <v>1.3</v>
      </c>
      <c r="K30" s="61">
        <v>1.4</v>
      </c>
      <c r="L30" s="61">
        <v>0.5</v>
      </c>
      <c r="M30" s="60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0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0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0"/>
      <c r="AX30" s="61"/>
      <c r="AY30" s="61"/>
      <c r="AZ30" s="61"/>
      <c r="BA30" s="61"/>
      <c r="BB30" s="61"/>
      <c r="BC30" s="61"/>
      <c r="BD30" s="61"/>
      <c r="BE30" s="61"/>
      <c r="BF30" s="61"/>
      <c r="BG30" s="61"/>
      <c r="BH30" s="61"/>
      <c r="BI30" s="60"/>
      <c r="BJ30" s="61"/>
      <c r="BK30" s="61"/>
      <c r="BL30" s="61"/>
      <c r="BM30" s="61"/>
      <c r="BN30" s="61"/>
      <c r="BO30" s="61"/>
      <c r="BP30" s="61"/>
      <c r="BQ30" s="61"/>
      <c r="BR30" s="61"/>
      <c r="BS30" s="61"/>
      <c r="BT30" s="61"/>
      <c r="BU30" s="60"/>
      <c r="BV30" s="61"/>
      <c r="BW30" s="61"/>
      <c r="BX30" s="61"/>
      <c r="BY30" s="61"/>
      <c r="BZ30" s="61"/>
      <c r="CA30" s="61"/>
      <c r="CB30" s="61"/>
      <c r="CC30" s="61"/>
      <c r="CD30" s="61"/>
      <c r="CE30" s="61"/>
      <c r="CF30" s="61"/>
      <c r="CG30" s="60"/>
      <c r="CH30" s="61"/>
      <c r="CI30" s="61"/>
      <c r="CJ30" s="61"/>
      <c r="CK30" s="61"/>
      <c r="CL30" s="61"/>
      <c r="CM30" s="61"/>
      <c r="CN30" s="61"/>
      <c r="CO30" s="61"/>
      <c r="CP30" s="61"/>
      <c r="CQ30" s="61"/>
      <c r="CR30" s="61"/>
      <c r="CS30" s="60"/>
      <c r="CT30" s="61"/>
      <c r="CU30" s="61"/>
      <c r="CV30" s="61"/>
      <c r="CW30" s="61"/>
      <c r="CX30" s="61"/>
      <c r="CY30" s="61"/>
      <c r="CZ30" s="61"/>
      <c r="DA30" s="61"/>
      <c r="DB30" s="61"/>
      <c r="DC30" s="61"/>
      <c r="DD30" s="61"/>
      <c r="DE30" s="60"/>
      <c r="DF30" s="61"/>
      <c r="DG30" s="61"/>
      <c r="DH30" s="61"/>
      <c r="DI30" s="61"/>
      <c r="DJ30" s="61"/>
      <c r="DK30" s="61"/>
      <c r="DL30" s="61"/>
      <c r="DM30" s="61"/>
      <c r="DN30" s="61"/>
      <c r="DO30" s="61"/>
      <c r="DP30" s="61"/>
      <c r="DQ30" s="60"/>
      <c r="DR30" s="61"/>
      <c r="DS30" s="61"/>
      <c r="DT30" s="61"/>
      <c r="DU30" s="61"/>
      <c r="DV30" s="61"/>
      <c r="DW30" s="61"/>
      <c r="DX30" s="61"/>
      <c r="DY30" s="61"/>
      <c r="DZ30" s="61"/>
      <c r="EA30" s="61"/>
      <c r="EB30" s="61"/>
      <c r="EC30" s="60"/>
      <c r="ED30" s="61"/>
      <c r="EE30" s="61"/>
      <c r="EF30" s="61"/>
      <c r="EG30" s="61"/>
      <c r="EH30" s="61"/>
      <c r="EI30" s="61"/>
      <c r="EJ30" s="61"/>
      <c r="EK30" s="61"/>
      <c r="EL30" s="61"/>
      <c r="EM30" s="61"/>
      <c r="EN30" s="61"/>
      <c r="EO30" s="60"/>
      <c r="EP30" s="61"/>
      <c r="EQ30" s="61"/>
      <c r="ER30" s="61"/>
      <c r="ES30" s="61"/>
      <c r="ET30" s="61"/>
      <c r="EU30" s="61"/>
      <c r="EV30" s="61"/>
      <c r="EW30" s="61"/>
      <c r="EX30" s="61"/>
      <c r="EY30" s="61"/>
      <c r="EZ30" s="61"/>
      <c r="FA30" s="60"/>
      <c r="FB30" s="61"/>
      <c r="FC30" s="61"/>
      <c r="FD30" s="61"/>
      <c r="FE30" s="61"/>
      <c r="FF30" s="61"/>
      <c r="FG30" s="61"/>
      <c r="FH30" s="61"/>
      <c r="FI30" s="61"/>
      <c r="FJ30" s="61"/>
      <c r="FK30" s="61"/>
      <c r="FL30" s="61"/>
      <c r="FM30" s="60"/>
      <c r="FN30" s="61"/>
      <c r="FO30" s="61"/>
      <c r="FP30" s="61"/>
      <c r="FQ30" s="61"/>
      <c r="FR30" s="61"/>
      <c r="FS30" s="61"/>
      <c r="FT30" s="61"/>
      <c r="FU30" s="61"/>
      <c r="FV30" s="61"/>
      <c r="FW30" s="61"/>
      <c r="FX30" s="61"/>
      <c r="FY30" s="60"/>
      <c r="FZ30" s="61"/>
      <c r="GA30" s="61"/>
      <c r="GB30" s="61"/>
      <c r="GC30" s="61"/>
      <c r="GD30" s="61"/>
      <c r="GE30" s="61"/>
      <c r="GF30" s="61"/>
      <c r="GG30" s="61"/>
      <c r="GH30" s="61"/>
      <c r="GI30" s="61"/>
      <c r="GJ30" s="61"/>
      <c r="GK30" s="60"/>
      <c r="GL30" s="61"/>
      <c r="GM30" s="61"/>
      <c r="GN30" s="61"/>
      <c r="GO30" s="61"/>
      <c r="GP30" s="61"/>
      <c r="GQ30" s="61"/>
      <c r="GR30" s="61"/>
      <c r="GS30" s="61"/>
      <c r="GT30" s="61"/>
      <c r="GU30" s="61"/>
      <c r="GV30" s="61"/>
      <c r="GW30" s="60"/>
      <c r="GX30" s="61"/>
      <c r="GY30" s="61"/>
      <c r="GZ30" s="61"/>
      <c r="HA30" s="61"/>
      <c r="HB30" s="61"/>
      <c r="HC30" s="61"/>
      <c r="HD30" s="61"/>
      <c r="HE30" s="61"/>
      <c r="HF30" s="61"/>
      <c r="HG30" s="61"/>
      <c r="HH30" s="61"/>
      <c r="HI30" s="60"/>
      <c r="HJ30" s="61"/>
      <c r="HK30" s="61"/>
      <c r="HL30" s="61"/>
      <c r="HM30" s="61"/>
      <c r="HN30" s="61"/>
      <c r="HO30" s="61"/>
      <c r="HP30" s="61"/>
      <c r="HQ30" s="61"/>
      <c r="HR30" s="61"/>
      <c r="HS30" s="61"/>
      <c r="HT30" s="61"/>
      <c r="HU30" s="60"/>
      <c r="HV30" s="61"/>
      <c r="HW30" s="61"/>
      <c r="HX30" s="61"/>
      <c r="HY30" s="61"/>
      <c r="HZ30" s="61"/>
      <c r="IA30" s="61"/>
      <c r="IB30" s="61"/>
      <c r="IC30" s="61"/>
      <c r="ID30" s="61"/>
      <c r="IE30" s="61"/>
      <c r="IF30" s="61"/>
      <c r="IG30" s="60"/>
      <c r="IH30" s="61"/>
      <c r="II30" s="61"/>
      <c r="IJ30" s="61"/>
      <c r="IK30" s="61"/>
      <c r="IL30" s="61"/>
      <c r="IM30" s="61"/>
      <c r="IN30" s="61"/>
      <c r="IO30" s="61"/>
      <c r="IP30" s="61"/>
      <c r="IQ30" s="61"/>
      <c r="IR30" s="61"/>
      <c r="IS30" s="60"/>
      <c r="IT30" s="61"/>
      <c r="IU30" s="61"/>
      <c r="IV30" s="61"/>
    </row>
    <row r="31" spans="1:256" s="7" customFormat="1" ht="14.25">
      <c r="A31" s="60" t="s">
        <v>11</v>
      </c>
      <c r="B31" s="61">
        <v>1.4</v>
      </c>
      <c r="C31" s="61">
        <v>3.9</v>
      </c>
      <c r="D31" s="61">
        <v>5.3</v>
      </c>
      <c r="E31" s="61">
        <v>3.6</v>
      </c>
      <c r="F31" s="61">
        <v>6.2</v>
      </c>
      <c r="G31" s="61">
        <v>6.8</v>
      </c>
      <c r="H31" s="62">
        <v>5.0999999999999996</v>
      </c>
      <c r="I31" s="62">
        <v>1.6</v>
      </c>
      <c r="J31" s="62">
        <v>3.9</v>
      </c>
      <c r="K31" s="62">
        <v>4</v>
      </c>
      <c r="L31" s="62">
        <v>2.5</v>
      </c>
      <c r="M31" s="60"/>
      <c r="N31" s="61"/>
      <c r="O31" s="61"/>
      <c r="P31" s="61"/>
      <c r="Q31" s="61"/>
      <c r="R31" s="61"/>
      <c r="S31" s="61"/>
      <c r="T31" s="62"/>
      <c r="U31" s="62"/>
      <c r="V31" s="62"/>
      <c r="W31" s="62"/>
      <c r="X31" s="62"/>
      <c r="Y31" s="60"/>
      <c r="Z31" s="61"/>
      <c r="AA31" s="61"/>
      <c r="AB31" s="61"/>
      <c r="AC31" s="61"/>
      <c r="AD31" s="61"/>
      <c r="AE31" s="61"/>
      <c r="AF31" s="62"/>
      <c r="AG31" s="62"/>
      <c r="AH31" s="62"/>
      <c r="AI31" s="62"/>
      <c r="AJ31" s="62"/>
      <c r="AK31" s="60"/>
      <c r="AL31" s="61"/>
      <c r="AM31" s="61"/>
      <c r="AN31" s="61"/>
      <c r="AO31" s="61"/>
      <c r="AP31" s="61"/>
      <c r="AQ31" s="61"/>
      <c r="AR31" s="62"/>
      <c r="AS31" s="62"/>
      <c r="AT31" s="62"/>
      <c r="AU31" s="62"/>
      <c r="AV31" s="62"/>
      <c r="AW31" s="60"/>
      <c r="AX31" s="61"/>
      <c r="AY31" s="61"/>
      <c r="AZ31" s="61"/>
      <c r="BA31" s="61"/>
      <c r="BB31" s="61"/>
      <c r="BC31" s="61"/>
      <c r="BD31" s="62"/>
      <c r="BE31" s="62"/>
      <c r="BF31" s="62"/>
      <c r="BG31" s="62"/>
      <c r="BH31" s="62"/>
      <c r="BI31" s="60"/>
      <c r="BJ31" s="61"/>
      <c r="BK31" s="61"/>
      <c r="BL31" s="61"/>
      <c r="BM31" s="61"/>
      <c r="BN31" s="61"/>
      <c r="BO31" s="61"/>
      <c r="BP31" s="62"/>
      <c r="BQ31" s="62"/>
      <c r="BR31" s="62"/>
      <c r="BS31" s="62"/>
      <c r="BT31" s="62"/>
      <c r="BU31" s="60"/>
      <c r="BV31" s="61"/>
      <c r="BW31" s="61"/>
      <c r="BX31" s="61"/>
      <c r="BY31" s="61"/>
      <c r="BZ31" s="61"/>
      <c r="CA31" s="61"/>
      <c r="CB31" s="62"/>
      <c r="CC31" s="62"/>
      <c r="CD31" s="62"/>
      <c r="CE31" s="62"/>
      <c r="CF31" s="62"/>
      <c r="CG31" s="60"/>
      <c r="CH31" s="61"/>
      <c r="CI31" s="61"/>
      <c r="CJ31" s="61"/>
      <c r="CK31" s="61"/>
      <c r="CL31" s="61"/>
      <c r="CM31" s="61"/>
      <c r="CN31" s="62"/>
      <c r="CO31" s="62"/>
      <c r="CP31" s="62"/>
      <c r="CQ31" s="62"/>
      <c r="CR31" s="62"/>
      <c r="CS31" s="60"/>
      <c r="CT31" s="61"/>
      <c r="CU31" s="61"/>
      <c r="CV31" s="61"/>
      <c r="CW31" s="61"/>
      <c r="CX31" s="61"/>
      <c r="CY31" s="61"/>
      <c r="CZ31" s="62"/>
      <c r="DA31" s="62"/>
      <c r="DB31" s="62"/>
      <c r="DC31" s="62"/>
      <c r="DD31" s="62"/>
      <c r="DE31" s="60"/>
      <c r="DF31" s="61"/>
      <c r="DG31" s="61"/>
      <c r="DH31" s="61"/>
      <c r="DI31" s="61"/>
      <c r="DJ31" s="61"/>
      <c r="DK31" s="61"/>
      <c r="DL31" s="62"/>
      <c r="DM31" s="62"/>
      <c r="DN31" s="62"/>
      <c r="DO31" s="62"/>
      <c r="DP31" s="62"/>
      <c r="DQ31" s="60"/>
      <c r="DR31" s="61"/>
      <c r="DS31" s="61"/>
      <c r="DT31" s="61"/>
      <c r="DU31" s="61"/>
      <c r="DV31" s="61"/>
      <c r="DW31" s="61"/>
      <c r="DX31" s="62"/>
      <c r="DY31" s="62"/>
      <c r="DZ31" s="62"/>
      <c r="EA31" s="62"/>
      <c r="EB31" s="62"/>
      <c r="EC31" s="60"/>
      <c r="ED31" s="61"/>
      <c r="EE31" s="61"/>
      <c r="EF31" s="61"/>
      <c r="EG31" s="61"/>
      <c r="EH31" s="61"/>
      <c r="EI31" s="61"/>
      <c r="EJ31" s="62"/>
      <c r="EK31" s="62"/>
      <c r="EL31" s="62"/>
      <c r="EM31" s="62"/>
      <c r="EN31" s="62"/>
      <c r="EO31" s="60"/>
      <c r="EP31" s="61"/>
      <c r="EQ31" s="61"/>
      <c r="ER31" s="61"/>
      <c r="ES31" s="61"/>
      <c r="ET31" s="61"/>
      <c r="EU31" s="61"/>
      <c r="EV31" s="62"/>
      <c r="EW31" s="62"/>
      <c r="EX31" s="62"/>
      <c r="EY31" s="62"/>
      <c r="EZ31" s="62"/>
      <c r="FA31" s="60"/>
      <c r="FB31" s="61"/>
      <c r="FC31" s="61"/>
      <c r="FD31" s="61"/>
      <c r="FE31" s="61"/>
      <c r="FF31" s="61"/>
      <c r="FG31" s="61"/>
      <c r="FH31" s="62"/>
      <c r="FI31" s="62"/>
      <c r="FJ31" s="62"/>
      <c r="FK31" s="62"/>
      <c r="FL31" s="62"/>
      <c r="FM31" s="60"/>
      <c r="FN31" s="61"/>
      <c r="FO31" s="61"/>
      <c r="FP31" s="61"/>
      <c r="FQ31" s="61"/>
      <c r="FR31" s="61"/>
      <c r="FS31" s="61"/>
      <c r="FT31" s="62"/>
      <c r="FU31" s="62"/>
      <c r="FV31" s="62"/>
      <c r="FW31" s="62"/>
      <c r="FX31" s="62"/>
      <c r="FY31" s="60"/>
      <c r="FZ31" s="61"/>
      <c r="GA31" s="61"/>
      <c r="GB31" s="61"/>
      <c r="GC31" s="61"/>
      <c r="GD31" s="61"/>
      <c r="GE31" s="61"/>
      <c r="GF31" s="62"/>
      <c r="GG31" s="62"/>
      <c r="GH31" s="62"/>
      <c r="GI31" s="62"/>
      <c r="GJ31" s="62"/>
      <c r="GK31" s="60"/>
      <c r="GL31" s="61"/>
      <c r="GM31" s="61"/>
      <c r="GN31" s="61"/>
      <c r="GO31" s="61"/>
      <c r="GP31" s="61"/>
      <c r="GQ31" s="61"/>
      <c r="GR31" s="62"/>
      <c r="GS31" s="62"/>
      <c r="GT31" s="62"/>
      <c r="GU31" s="62"/>
      <c r="GV31" s="62"/>
      <c r="GW31" s="60"/>
      <c r="GX31" s="61"/>
      <c r="GY31" s="61"/>
      <c r="GZ31" s="61"/>
      <c r="HA31" s="61"/>
      <c r="HB31" s="61"/>
      <c r="HC31" s="61"/>
      <c r="HD31" s="62"/>
      <c r="HE31" s="62"/>
      <c r="HF31" s="62"/>
      <c r="HG31" s="62"/>
      <c r="HH31" s="62"/>
      <c r="HI31" s="60"/>
      <c r="HJ31" s="61"/>
      <c r="HK31" s="61"/>
      <c r="HL31" s="61"/>
      <c r="HM31" s="61"/>
      <c r="HN31" s="61"/>
      <c r="HO31" s="61"/>
      <c r="HP31" s="62"/>
      <c r="HQ31" s="62"/>
      <c r="HR31" s="62"/>
      <c r="HS31" s="62"/>
      <c r="HT31" s="62"/>
      <c r="HU31" s="60"/>
      <c r="HV31" s="61"/>
      <c r="HW31" s="61"/>
      <c r="HX31" s="61"/>
      <c r="HY31" s="61"/>
      <c r="HZ31" s="61"/>
      <c r="IA31" s="61"/>
      <c r="IB31" s="62"/>
      <c r="IC31" s="62"/>
      <c r="ID31" s="62"/>
      <c r="IE31" s="62"/>
      <c r="IF31" s="62"/>
      <c r="IG31" s="60"/>
      <c r="IH31" s="61"/>
      <c r="II31" s="61"/>
      <c r="IJ31" s="61"/>
      <c r="IK31" s="61"/>
      <c r="IL31" s="61"/>
      <c r="IM31" s="61"/>
      <c r="IN31" s="62"/>
      <c r="IO31" s="62"/>
      <c r="IP31" s="62"/>
      <c r="IQ31" s="62"/>
      <c r="IR31" s="62"/>
      <c r="IS31" s="60"/>
      <c r="IT31" s="61"/>
      <c r="IU31" s="61"/>
      <c r="IV31" s="61"/>
    </row>
    <row r="32" spans="1:256" s="7" customFormat="1" ht="14.25">
      <c r="A32" s="60" t="s">
        <v>10</v>
      </c>
      <c r="B32" s="61">
        <v>5.0999999999999996</v>
      </c>
      <c r="C32" s="61">
        <v>5.2</v>
      </c>
      <c r="D32" s="61">
        <v>8.5</v>
      </c>
      <c r="E32" s="61">
        <v>4.2</v>
      </c>
      <c r="F32" s="61">
        <v>7.9</v>
      </c>
      <c r="G32" s="61">
        <v>6.3</v>
      </c>
      <c r="H32" s="62">
        <v>7.3</v>
      </c>
      <c r="I32" s="62">
        <v>-6.6</v>
      </c>
      <c r="J32" s="62">
        <v>-1.9</v>
      </c>
      <c r="K32" s="62">
        <v>1.7</v>
      </c>
      <c r="L32" s="62">
        <v>2.1</v>
      </c>
      <c r="M32" s="60"/>
      <c r="N32" s="61"/>
      <c r="O32" s="61"/>
      <c r="P32" s="61"/>
      <c r="Q32" s="61"/>
      <c r="R32" s="61"/>
      <c r="S32" s="61"/>
      <c r="T32" s="62"/>
      <c r="U32" s="62"/>
      <c r="V32" s="62"/>
      <c r="W32" s="62"/>
      <c r="X32" s="62"/>
      <c r="Y32" s="60"/>
      <c r="Z32" s="61"/>
      <c r="AA32" s="61"/>
      <c r="AB32" s="61"/>
      <c r="AC32" s="61"/>
      <c r="AD32" s="61"/>
      <c r="AE32" s="61"/>
      <c r="AF32" s="62"/>
      <c r="AG32" s="62"/>
      <c r="AH32" s="62"/>
      <c r="AI32" s="62"/>
      <c r="AJ32" s="62"/>
      <c r="AK32" s="60"/>
      <c r="AL32" s="61"/>
      <c r="AM32" s="61"/>
      <c r="AN32" s="61"/>
      <c r="AO32" s="61"/>
      <c r="AP32" s="61"/>
      <c r="AQ32" s="61"/>
      <c r="AR32" s="62"/>
      <c r="AS32" s="62"/>
      <c r="AT32" s="62"/>
      <c r="AU32" s="62"/>
      <c r="AV32" s="62"/>
      <c r="AW32" s="60"/>
      <c r="AX32" s="61"/>
      <c r="AY32" s="61"/>
      <c r="AZ32" s="61"/>
      <c r="BA32" s="61"/>
      <c r="BB32" s="61"/>
      <c r="BC32" s="61"/>
      <c r="BD32" s="62"/>
      <c r="BE32" s="62"/>
      <c r="BF32" s="62"/>
      <c r="BG32" s="62"/>
      <c r="BH32" s="62"/>
      <c r="BI32" s="60"/>
      <c r="BJ32" s="61"/>
      <c r="BK32" s="61"/>
      <c r="BL32" s="61"/>
      <c r="BM32" s="61"/>
      <c r="BN32" s="61"/>
      <c r="BO32" s="61"/>
      <c r="BP32" s="62"/>
      <c r="BQ32" s="62"/>
      <c r="BR32" s="62"/>
      <c r="BS32" s="62"/>
      <c r="BT32" s="62"/>
      <c r="BU32" s="60"/>
      <c r="BV32" s="61"/>
      <c r="BW32" s="61"/>
      <c r="BX32" s="61"/>
      <c r="BY32" s="61"/>
      <c r="BZ32" s="61"/>
      <c r="CA32" s="61"/>
      <c r="CB32" s="62"/>
      <c r="CC32" s="62"/>
      <c r="CD32" s="62"/>
      <c r="CE32" s="62"/>
      <c r="CF32" s="62"/>
      <c r="CG32" s="60"/>
      <c r="CH32" s="61"/>
      <c r="CI32" s="61"/>
      <c r="CJ32" s="61"/>
      <c r="CK32" s="61"/>
      <c r="CL32" s="61"/>
      <c r="CM32" s="61"/>
      <c r="CN32" s="62"/>
      <c r="CO32" s="62"/>
      <c r="CP32" s="62"/>
      <c r="CQ32" s="62"/>
      <c r="CR32" s="62"/>
      <c r="CS32" s="60"/>
      <c r="CT32" s="61"/>
      <c r="CU32" s="61"/>
      <c r="CV32" s="61"/>
      <c r="CW32" s="61"/>
      <c r="CX32" s="61"/>
      <c r="CY32" s="61"/>
      <c r="CZ32" s="62"/>
      <c r="DA32" s="62"/>
      <c r="DB32" s="62"/>
      <c r="DC32" s="62"/>
      <c r="DD32" s="62"/>
      <c r="DE32" s="60"/>
      <c r="DF32" s="61"/>
      <c r="DG32" s="61"/>
      <c r="DH32" s="61"/>
      <c r="DI32" s="61"/>
      <c r="DJ32" s="61"/>
      <c r="DK32" s="61"/>
      <c r="DL32" s="62"/>
      <c r="DM32" s="62"/>
      <c r="DN32" s="62"/>
      <c r="DO32" s="62"/>
      <c r="DP32" s="62"/>
      <c r="DQ32" s="60"/>
      <c r="DR32" s="61"/>
      <c r="DS32" s="61"/>
      <c r="DT32" s="61"/>
      <c r="DU32" s="61"/>
      <c r="DV32" s="61"/>
      <c r="DW32" s="61"/>
      <c r="DX32" s="62"/>
      <c r="DY32" s="62"/>
      <c r="DZ32" s="62"/>
      <c r="EA32" s="62"/>
      <c r="EB32" s="62"/>
      <c r="EC32" s="60"/>
      <c r="ED32" s="61"/>
      <c r="EE32" s="61"/>
      <c r="EF32" s="61"/>
      <c r="EG32" s="61"/>
      <c r="EH32" s="61"/>
      <c r="EI32" s="61"/>
      <c r="EJ32" s="62"/>
      <c r="EK32" s="62"/>
      <c r="EL32" s="62"/>
      <c r="EM32" s="62"/>
      <c r="EN32" s="62"/>
      <c r="EO32" s="60"/>
      <c r="EP32" s="61"/>
      <c r="EQ32" s="61"/>
      <c r="ER32" s="61"/>
      <c r="ES32" s="61"/>
      <c r="ET32" s="61"/>
      <c r="EU32" s="61"/>
      <c r="EV32" s="62"/>
      <c r="EW32" s="62"/>
      <c r="EX32" s="62"/>
      <c r="EY32" s="62"/>
      <c r="EZ32" s="62"/>
      <c r="FA32" s="60"/>
      <c r="FB32" s="61"/>
      <c r="FC32" s="61"/>
      <c r="FD32" s="61"/>
      <c r="FE32" s="61"/>
      <c r="FF32" s="61"/>
      <c r="FG32" s="61"/>
      <c r="FH32" s="62"/>
      <c r="FI32" s="62"/>
      <c r="FJ32" s="62"/>
      <c r="FK32" s="62"/>
      <c r="FL32" s="62"/>
      <c r="FM32" s="60"/>
      <c r="FN32" s="61"/>
      <c r="FO32" s="61"/>
      <c r="FP32" s="61"/>
      <c r="FQ32" s="61"/>
      <c r="FR32" s="61"/>
      <c r="FS32" s="61"/>
      <c r="FT32" s="62"/>
      <c r="FU32" s="62"/>
      <c r="FV32" s="62"/>
      <c r="FW32" s="62"/>
      <c r="FX32" s="62"/>
      <c r="FY32" s="60"/>
      <c r="FZ32" s="61"/>
      <c r="GA32" s="61"/>
      <c r="GB32" s="61"/>
      <c r="GC32" s="61"/>
      <c r="GD32" s="61"/>
      <c r="GE32" s="61"/>
      <c r="GF32" s="62"/>
      <c r="GG32" s="62"/>
      <c r="GH32" s="62"/>
      <c r="GI32" s="62"/>
      <c r="GJ32" s="62"/>
      <c r="GK32" s="60"/>
      <c r="GL32" s="61"/>
      <c r="GM32" s="61"/>
      <c r="GN32" s="61"/>
      <c r="GO32" s="61"/>
      <c r="GP32" s="61"/>
      <c r="GQ32" s="61"/>
      <c r="GR32" s="62"/>
      <c r="GS32" s="62"/>
      <c r="GT32" s="62"/>
      <c r="GU32" s="62"/>
      <c r="GV32" s="62"/>
      <c r="GW32" s="60"/>
      <c r="GX32" s="61"/>
      <c r="GY32" s="61"/>
      <c r="GZ32" s="61"/>
      <c r="HA32" s="61"/>
      <c r="HB32" s="61"/>
      <c r="HC32" s="61"/>
      <c r="HD32" s="62"/>
      <c r="HE32" s="62"/>
      <c r="HF32" s="62"/>
      <c r="HG32" s="62"/>
      <c r="HH32" s="62"/>
      <c r="HI32" s="60"/>
      <c r="HJ32" s="61"/>
      <c r="HK32" s="61"/>
      <c r="HL32" s="61"/>
      <c r="HM32" s="61"/>
      <c r="HN32" s="61"/>
      <c r="HO32" s="61"/>
      <c r="HP32" s="62"/>
      <c r="HQ32" s="62"/>
      <c r="HR32" s="62"/>
      <c r="HS32" s="62"/>
      <c r="HT32" s="62"/>
      <c r="HU32" s="60"/>
      <c r="HV32" s="61"/>
      <c r="HW32" s="61"/>
      <c r="HX32" s="61"/>
      <c r="HY32" s="61"/>
      <c r="HZ32" s="61"/>
      <c r="IA32" s="61"/>
      <c r="IB32" s="62"/>
      <c r="IC32" s="62"/>
      <c r="ID32" s="62"/>
      <c r="IE32" s="62"/>
      <c r="IF32" s="62"/>
      <c r="IG32" s="60"/>
      <c r="IH32" s="61"/>
      <c r="II32" s="61"/>
      <c r="IJ32" s="61"/>
      <c r="IK32" s="61"/>
      <c r="IL32" s="61"/>
      <c r="IM32" s="61"/>
      <c r="IN32" s="62"/>
      <c r="IO32" s="62"/>
      <c r="IP32" s="62"/>
      <c r="IQ32" s="62"/>
      <c r="IR32" s="62"/>
      <c r="IS32" s="60"/>
      <c r="IT32" s="61"/>
      <c r="IU32" s="61"/>
      <c r="IV32" s="61"/>
    </row>
    <row r="33" spans="1:256" s="7" customFormat="1" ht="14.25">
      <c r="A33" s="60" t="s">
        <v>9</v>
      </c>
      <c r="B33" s="61">
        <v>2.5</v>
      </c>
      <c r="C33" s="61">
        <v>2.2999999999999998</v>
      </c>
      <c r="D33" s="61">
        <v>4.2</v>
      </c>
      <c r="E33" s="62">
        <v>3.2</v>
      </c>
      <c r="F33" s="61">
        <v>4.3</v>
      </c>
      <c r="G33" s="61">
        <v>3.3</v>
      </c>
      <c r="H33" s="62">
        <v>-0.6</v>
      </c>
      <c r="I33" s="62">
        <v>-5.2</v>
      </c>
      <c r="J33" s="62">
        <v>5.6</v>
      </c>
      <c r="K33" s="62">
        <v>4</v>
      </c>
      <c r="L33" s="62">
        <v>1.4</v>
      </c>
      <c r="M33" s="60"/>
      <c r="N33" s="61"/>
      <c r="O33" s="61"/>
      <c r="P33" s="61"/>
      <c r="Q33" s="62"/>
      <c r="R33" s="61"/>
      <c r="S33" s="61"/>
      <c r="T33" s="62"/>
      <c r="U33" s="62"/>
      <c r="V33" s="62"/>
      <c r="W33" s="62"/>
      <c r="X33" s="62"/>
      <c r="Y33" s="60"/>
      <c r="Z33" s="61"/>
      <c r="AA33" s="61"/>
      <c r="AB33" s="61"/>
      <c r="AC33" s="62"/>
      <c r="AD33" s="61"/>
      <c r="AE33" s="61"/>
      <c r="AF33" s="62"/>
      <c r="AG33" s="62"/>
      <c r="AH33" s="62"/>
      <c r="AI33" s="62"/>
      <c r="AJ33" s="62"/>
      <c r="AK33" s="60"/>
      <c r="AL33" s="61"/>
      <c r="AM33" s="61"/>
      <c r="AN33" s="61"/>
      <c r="AO33" s="62"/>
      <c r="AP33" s="61"/>
      <c r="AQ33" s="61"/>
      <c r="AR33" s="62"/>
      <c r="AS33" s="62"/>
      <c r="AT33" s="62"/>
      <c r="AU33" s="62"/>
      <c r="AV33" s="62"/>
      <c r="AW33" s="60"/>
      <c r="AX33" s="61"/>
      <c r="AY33" s="61"/>
      <c r="AZ33" s="61"/>
      <c r="BA33" s="62"/>
      <c r="BB33" s="61"/>
      <c r="BC33" s="61"/>
      <c r="BD33" s="62"/>
      <c r="BE33" s="62"/>
      <c r="BF33" s="62"/>
      <c r="BG33" s="62"/>
      <c r="BH33" s="62"/>
      <c r="BI33" s="60"/>
      <c r="BJ33" s="61"/>
      <c r="BK33" s="61"/>
      <c r="BL33" s="61"/>
      <c r="BM33" s="62"/>
      <c r="BN33" s="61"/>
      <c r="BO33" s="61"/>
      <c r="BP33" s="62"/>
      <c r="BQ33" s="62"/>
      <c r="BR33" s="62"/>
      <c r="BS33" s="62"/>
      <c r="BT33" s="62"/>
      <c r="BU33" s="60"/>
      <c r="BV33" s="61"/>
      <c r="BW33" s="61"/>
      <c r="BX33" s="61"/>
      <c r="BY33" s="62"/>
      <c r="BZ33" s="61"/>
      <c r="CA33" s="61"/>
      <c r="CB33" s="62"/>
      <c r="CC33" s="62"/>
      <c r="CD33" s="62"/>
      <c r="CE33" s="62"/>
      <c r="CF33" s="62"/>
      <c r="CG33" s="60"/>
      <c r="CH33" s="61"/>
      <c r="CI33" s="61"/>
      <c r="CJ33" s="61"/>
      <c r="CK33" s="62"/>
      <c r="CL33" s="61"/>
      <c r="CM33" s="61"/>
      <c r="CN33" s="62"/>
      <c r="CO33" s="62"/>
      <c r="CP33" s="62"/>
      <c r="CQ33" s="62"/>
      <c r="CR33" s="62"/>
      <c r="CS33" s="60"/>
      <c r="CT33" s="61"/>
      <c r="CU33" s="61"/>
      <c r="CV33" s="61"/>
      <c r="CW33" s="62"/>
      <c r="CX33" s="61"/>
      <c r="CY33" s="61"/>
      <c r="CZ33" s="62"/>
      <c r="DA33" s="62"/>
      <c r="DB33" s="62"/>
      <c r="DC33" s="62"/>
      <c r="DD33" s="62"/>
      <c r="DE33" s="60"/>
      <c r="DF33" s="61"/>
      <c r="DG33" s="61"/>
      <c r="DH33" s="61"/>
      <c r="DI33" s="62"/>
      <c r="DJ33" s="61"/>
      <c r="DK33" s="61"/>
      <c r="DL33" s="62"/>
      <c r="DM33" s="62"/>
      <c r="DN33" s="62"/>
      <c r="DO33" s="62"/>
      <c r="DP33" s="62"/>
      <c r="DQ33" s="60"/>
      <c r="DR33" s="61"/>
      <c r="DS33" s="61"/>
      <c r="DT33" s="61"/>
      <c r="DU33" s="62"/>
      <c r="DV33" s="61"/>
      <c r="DW33" s="61"/>
      <c r="DX33" s="62"/>
      <c r="DY33" s="62"/>
      <c r="DZ33" s="62"/>
      <c r="EA33" s="62"/>
      <c r="EB33" s="62"/>
      <c r="EC33" s="60"/>
      <c r="ED33" s="61"/>
      <c r="EE33" s="61"/>
      <c r="EF33" s="61"/>
      <c r="EG33" s="62"/>
      <c r="EH33" s="61"/>
      <c r="EI33" s="61"/>
      <c r="EJ33" s="62"/>
      <c r="EK33" s="62"/>
      <c r="EL33" s="62"/>
      <c r="EM33" s="62"/>
      <c r="EN33" s="62"/>
      <c r="EO33" s="60"/>
      <c r="EP33" s="61"/>
      <c r="EQ33" s="61"/>
      <c r="ER33" s="61"/>
      <c r="ES33" s="62"/>
      <c r="ET33" s="61"/>
      <c r="EU33" s="61"/>
      <c r="EV33" s="62"/>
      <c r="EW33" s="62"/>
      <c r="EX33" s="62"/>
      <c r="EY33" s="62"/>
      <c r="EZ33" s="62"/>
      <c r="FA33" s="60"/>
      <c r="FB33" s="61"/>
      <c r="FC33" s="61"/>
      <c r="FD33" s="61"/>
      <c r="FE33" s="62"/>
      <c r="FF33" s="61"/>
      <c r="FG33" s="61"/>
      <c r="FH33" s="62"/>
      <c r="FI33" s="62"/>
      <c r="FJ33" s="62"/>
      <c r="FK33" s="62"/>
      <c r="FL33" s="62"/>
      <c r="FM33" s="60"/>
      <c r="FN33" s="61"/>
      <c r="FO33" s="61"/>
      <c r="FP33" s="61"/>
      <c r="FQ33" s="62"/>
      <c r="FR33" s="61"/>
      <c r="FS33" s="61"/>
      <c r="FT33" s="62"/>
      <c r="FU33" s="62"/>
      <c r="FV33" s="62"/>
      <c r="FW33" s="62"/>
      <c r="FX33" s="62"/>
      <c r="FY33" s="60"/>
      <c r="FZ33" s="61"/>
      <c r="GA33" s="61"/>
      <c r="GB33" s="61"/>
      <c r="GC33" s="62"/>
      <c r="GD33" s="61"/>
      <c r="GE33" s="61"/>
      <c r="GF33" s="62"/>
      <c r="GG33" s="62"/>
      <c r="GH33" s="62"/>
      <c r="GI33" s="62"/>
      <c r="GJ33" s="62"/>
      <c r="GK33" s="60"/>
      <c r="GL33" s="61"/>
      <c r="GM33" s="61"/>
      <c r="GN33" s="61"/>
      <c r="GO33" s="62"/>
      <c r="GP33" s="61"/>
      <c r="GQ33" s="61"/>
      <c r="GR33" s="62"/>
      <c r="GS33" s="62"/>
      <c r="GT33" s="62"/>
      <c r="GU33" s="62"/>
      <c r="GV33" s="62"/>
      <c r="GW33" s="60"/>
      <c r="GX33" s="61"/>
      <c r="GY33" s="61"/>
      <c r="GZ33" s="61"/>
      <c r="HA33" s="62"/>
      <c r="HB33" s="61"/>
      <c r="HC33" s="61"/>
      <c r="HD33" s="62"/>
      <c r="HE33" s="62"/>
      <c r="HF33" s="62"/>
      <c r="HG33" s="62"/>
      <c r="HH33" s="62"/>
      <c r="HI33" s="60"/>
      <c r="HJ33" s="61"/>
      <c r="HK33" s="61"/>
      <c r="HL33" s="61"/>
      <c r="HM33" s="62"/>
      <c r="HN33" s="61"/>
      <c r="HO33" s="61"/>
      <c r="HP33" s="62"/>
      <c r="HQ33" s="62"/>
      <c r="HR33" s="62"/>
      <c r="HS33" s="62"/>
      <c r="HT33" s="62"/>
      <c r="HU33" s="60"/>
      <c r="HV33" s="61"/>
      <c r="HW33" s="61"/>
      <c r="HX33" s="61"/>
      <c r="HY33" s="62"/>
      <c r="HZ33" s="61"/>
      <c r="IA33" s="61"/>
      <c r="IB33" s="62"/>
      <c r="IC33" s="62"/>
      <c r="ID33" s="62"/>
      <c r="IE33" s="62"/>
      <c r="IF33" s="62"/>
      <c r="IG33" s="60"/>
      <c r="IH33" s="61"/>
      <c r="II33" s="61"/>
      <c r="IJ33" s="61"/>
      <c r="IK33" s="62"/>
      <c r="IL33" s="61"/>
      <c r="IM33" s="61"/>
      <c r="IN33" s="62"/>
      <c r="IO33" s="62"/>
      <c r="IP33" s="62"/>
      <c r="IQ33" s="62"/>
      <c r="IR33" s="62"/>
      <c r="IS33" s="60"/>
      <c r="IT33" s="61"/>
      <c r="IU33" s="61"/>
      <c r="IV33" s="61"/>
    </row>
    <row r="34" spans="1:256" s="7" customFormat="1" ht="14.25">
      <c r="A34" s="63" t="s">
        <v>8</v>
      </c>
      <c r="B34" s="61">
        <v>2.7</v>
      </c>
      <c r="C34" s="61">
        <v>3.5</v>
      </c>
      <c r="D34" s="61">
        <v>3</v>
      </c>
      <c r="E34" s="61">
        <v>2.1</v>
      </c>
      <c r="F34" s="61">
        <v>2.6</v>
      </c>
      <c r="G34" s="61">
        <v>3.5</v>
      </c>
      <c r="H34" s="61">
        <v>-1.1000000000000001</v>
      </c>
      <c r="I34" s="61">
        <v>-4.4000000000000004</v>
      </c>
      <c r="J34" s="61">
        <v>1.8</v>
      </c>
      <c r="K34" s="61">
        <v>0.7</v>
      </c>
      <c r="L34" s="61">
        <v>0.6</v>
      </c>
      <c r="M34" s="63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3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3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3"/>
      <c r="AX34" s="61"/>
      <c r="AY34" s="61"/>
      <c r="AZ34" s="61"/>
      <c r="BA34" s="61"/>
      <c r="BB34" s="61"/>
      <c r="BC34" s="61"/>
      <c r="BD34" s="61"/>
      <c r="BE34" s="61"/>
      <c r="BF34" s="61"/>
      <c r="BG34" s="61"/>
      <c r="BH34" s="61"/>
      <c r="BI34" s="63"/>
      <c r="BJ34" s="61"/>
      <c r="BK34" s="61"/>
      <c r="BL34" s="61"/>
      <c r="BM34" s="61"/>
      <c r="BN34" s="61"/>
      <c r="BO34" s="61"/>
      <c r="BP34" s="61"/>
      <c r="BQ34" s="61"/>
      <c r="BR34" s="61"/>
      <c r="BS34" s="61"/>
      <c r="BT34" s="61"/>
      <c r="BU34" s="63"/>
      <c r="BV34" s="61"/>
      <c r="BW34" s="61"/>
      <c r="BX34" s="61"/>
      <c r="BY34" s="61"/>
      <c r="BZ34" s="61"/>
      <c r="CA34" s="61"/>
      <c r="CB34" s="61"/>
      <c r="CC34" s="61"/>
      <c r="CD34" s="61"/>
      <c r="CE34" s="61"/>
      <c r="CF34" s="61"/>
      <c r="CG34" s="63"/>
      <c r="CH34" s="61"/>
      <c r="CI34" s="61"/>
      <c r="CJ34" s="61"/>
      <c r="CK34" s="61"/>
      <c r="CL34" s="61"/>
      <c r="CM34" s="61"/>
      <c r="CN34" s="61"/>
      <c r="CO34" s="61"/>
      <c r="CP34" s="61"/>
      <c r="CQ34" s="61"/>
      <c r="CR34" s="61"/>
      <c r="CS34" s="63"/>
      <c r="CT34" s="61"/>
      <c r="CU34" s="61"/>
      <c r="CV34" s="61"/>
      <c r="CW34" s="61"/>
      <c r="CX34" s="61"/>
      <c r="CY34" s="61"/>
      <c r="CZ34" s="61"/>
      <c r="DA34" s="61"/>
      <c r="DB34" s="61"/>
      <c r="DC34" s="61"/>
      <c r="DD34" s="61"/>
      <c r="DE34" s="63"/>
      <c r="DF34" s="61"/>
      <c r="DG34" s="61"/>
      <c r="DH34" s="61"/>
      <c r="DI34" s="61"/>
      <c r="DJ34" s="61"/>
      <c r="DK34" s="61"/>
      <c r="DL34" s="61"/>
      <c r="DM34" s="61"/>
      <c r="DN34" s="61"/>
      <c r="DO34" s="61"/>
      <c r="DP34" s="61"/>
      <c r="DQ34" s="63"/>
      <c r="DR34" s="61"/>
      <c r="DS34" s="61"/>
      <c r="DT34" s="61"/>
      <c r="DU34" s="61"/>
      <c r="DV34" s="61"/>
      <c r="DW34" s="61"/>
      <c r="DX34" s="61"/>
      <c r="DY34" s="61"/>
      <c r="DZ34" s="61"/>
      <c r="EA34" s="61"/>
      <c r="EB34" s="61"/>
      <c r="EC34" s="63"/>
      <c r="ED34" s="61"/>
      <c r="EE34" s="61"/>
      <c r="EF34" s="61"/>
      <c r="EG34" s="61"/>
      <c r="EH34" s="61"/>
      <c r="EI34" s="61"/>
      <c r="EJ34" s="61"/>
      <c r="EK34" s="61"/>
      <c r="EL34" s="61"/>
      <c r="EM34" s="61"/>
      <c r="EN34" s="61"/>
      <c r="EO34" s="63"/>
      <c r="EP34" s="61"/>
      <c r="EQ34" s="61"/>
      <c r="ER34" s="61"/>
      <c r="ES34" s="61"/>
      <c r="ET34" s="61"/>
      <c r="EU34" s="61"/>
      <c r="EV34" s="61"/>
      <c r="EW34" s="61"/>
      <c r="EX34" s="61"/>
      <c r="EY34" s="61"/>
      <c r="EZ34" s="61"/>
      <c r="FA34" s="63"/>
      <c r="FB34" s="61"/>
      <c r="FC34" s="61"/>
      <c r="FD34" s="61"/>
      <c r="FE34" s="61"/>
      <c r="FF34" s="61"/>
      <c r="FG34" s="61"/>
      <c r="FH34" s="61"/>
      <c r="FI34" s="61"/>
      <c r="FJ34" s="61"/>
      <c r="FK34" s="61"/>
      <c r="FL34" s="61"/>
      <c r="FM34" s="63"/>
      <c r="FN34" s="61"/>
      <c r="FO34" s="61"/>
      <c r="FP34" s="61"/>
      <c r="FQ34" s="61"/>
      <c r="FR34" s="61"/>
      <c r="FS34" s="61"/>
      <c r="FT34" s="61"/>
      <c r="FU34" s="61"/>
      <c r="FV34" s="61"/>
      <c r="FW34" s="61"/>
      <c r="FX34" s="61"/>
      <c r="FY34" s="63"/>
      <c r="FZ34" s="61"/>
      <c r="GA34" s="61"/>
      <c r="GB34" s="61"/>
      <c r="GC34" s="61"/>
      <c r="GD34" s="61"/>
      <c r="GE34" s="61"/>
      <c r="GF34" s="61"/>
      <c r="GG34" s="61"/>
      <c r="GH34" s="61"/>
      <c r="GI34" s="61"/>
      <c r="GJ34" s="61"/>
      <c r="GK34" s="63"/>
      <c r="GL34" s="61"/>
      <c r="GM34" s="61"/>
      <c r="GN34" s="61"/>
      <c r="GO34" s="61"/>
      <c r="GP34" s="61"/>
      <c r="GQ34" s="61"/>
      <c r="GR34" s="61"/>
      <c r="GS34" s="61"/>
      <c r="GT34" s="61"/>
      <c r="GU34" s="61"/>
      <c r="GV34" s="61"/>
      <c r="GW34" s="63"/>
      <c r="GX34" s="61"/>
      <c r="GY34" s="61"/>
      <c r="GZ34" s="61"/>
      <c r="HA34" s="61"/>
      <c r="HB34" s="61"/>
      <c r="HC34" s="61"/>
      <c r="HD34" s="61"/>
      <c r="HE34" s="61"/>
      <c r="HF34" s="61"/>
      <c r="HG34" s="61"/>
      <c r="HH34" s="61"/>
      <c r="HI34" s="63"/>
      <c r="HJ34" s="61"/>
      <c r="HK34" s="61"/>
      <c r="HL34" s="61"/>
      <c r="HM34" s="61"/>
      <c r="HN34" s="61"/>
      <c r="HO34" s="61"/>
      <c r="HP34" s="61"/>
      <c r="HQ34" s="61"/>
      <c r="HR34" s="61"/>
      <c r="HS34" s="61"/>
      <c r="HT34" s="61"/>
      <c r="HU34" s="63"/>
      <c r="HV34" s="61"/>
      <c r="HW34" s="61"/>
      <c r="HX34" s="61"/>
      <c r="HY34" s="61"/>
      <c r="HZ34" s="61"/>
      <c r="IA34" s="61"/>
      <c r="IB34" s="61"/>
      <c r="IC34" s="61"/>
      <c r="ID34" s="61"/>
      <c r="IE34" s="61"/>
      <c r="IF34" s="61"/>
      <c r="IG34" s="63"/>
      <c r="IH34" s="61"/>
      <c r="II34" s="61"/>
      <c r="IJ34" s="61"/>
      <c r="IK34" s="61"/>
      <c r="IL34" s="61"/>
      <c r="IM34" s="61"/>
      <c r="IN34" s="61"/>
      <c r="IO34" s="61"/>
      <c r="IP34" s="61"/>
      <c r="IQ34" s="61"/>
      <c r="IR34" s="61"/>
      <c r="IS34" s="63"/>
      <c r="IT34" s="61"/>
      <c r="IU34" s="61"/>
      <c r="IV34" s="61"/>
    </row>
    <row r="35" spans="1:256" s="72" customFormat="1" ht="14.25">
      <c r="A35" s="59" t="s">
        <v>7</v>
      </c>
      <c r="B35" s="70">
        <v>1.2</v>
      </c>
      <c r="C35" s="70">
        <v>1.3</v>
      </c>
      <c r="D35" s="70">
        <v>2.5</v>
      </c>
      <c r="E35" s="70">
        <v>1.9</v>
      </c>
      <c r="F35" s="70">
        <v>3.3</v>
      </c>
      <c r="G35" s="70">
        <v>3.1</v>
      </c>
      <c r="H35" s="70">
        <v>0.5</v>
      </c>
      <c r="I35" s="70">
        <v>-4.3</v>
      </c>
      <c r="J35" s="70">
        <v>1.9</v>
      </c>
      <c r="K35" s="70">
        <v>1.6</v>
      </c>
      <c r="L35" s="70">
        <v>0.6</v>
      </c>
      <c r="M35" s="59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59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59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59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59"/>
      <c r="BJ35" s="70"/>
      <c r="BK35" s="70"/>
      <c r="BL35" s="70"/>
      <c r="BM35" s="70"/>
      <c r="BN35" s="70"/>
      <c r="BO35" s="70"/>
      <c r="BP35" s="70"/>
      <c r="BQ35" s="70"/>
      <c r="BR35" s="70"/>
      <c r="BS35" s="70"/>
      <c r="BT35" s="70"/>
      <c r="BU35" s="59"/>
      <c r="BV35" s="70"/>
      <c r="BW35" s="70"/>
      <c r="BX35" s="70"/>
      <c r="BY35" s="70"/>
      <c r="BZ35" s="70"/>
      <c r="CA35" s="70"/>
      <c r="CB35" s="70"/>
      <c r="CC35" s="70"/>
      <c r="CD35" s="70"/>
      <c r="CE35" s="70"/>
      <c r="CF35" s="70"/>
      <c r="CG35" s="59"/>
      <c r="CH35" s="70"/>
      <c r="CI35" s="70"/>
      <c r="CJ35" s="70"/>
      <c r="CK35" s="70"/>
      <c r="CL35" s="70"/>
      <c r="CM35" s="70"/>
      <c r="CN35" s="70"/>
      <c r="CO35" s="70"/>
      <c r="CP35" s="70"/>
      <c r="CQ35" s="70"/>
      <c r="CR35" s="70"/>
      <c r="CS35" s="59"/>
      <c r="CT35" s="70"/>
      <c r="CU35" s="70"/>
      <c r="CV35" s="70"/>
      <c r="CW35" s="70"/>
      <c r="CX35" s="70"/>
      <c r="CY35" s="70"/>
      <c r="CZ35" s="70"/>
      <c r="DA35" s="70"/>
      <c r="DB35" s="70"/>
      <c r="DC35" s="70"/>
      <c r="DD35" s="70"/>
      <c r="DE35" s="59"/>
      <c r="DF35" s="70"/>
      <c r="DG35" s="70"/>
      <c r="DH35" s="70"/>
      <c r="DI35" s="70"/>
      <c r="DJ35" s="70"/>
      <c r="DK35" s="70"/>
      <c r="DL35" s="70"/>
      <c r="DM35" s="70"/>
      <c r="DN35" s="70"/>
      <c r="DO35" s="70"/>
      <c r="DP35" s="70"/>
      <c r="DQ35" s="59"/>
      <c r="DR35" s="70"/>
      <c r="DS35" s="70"/>
      <c r="DT35" s="70"/>
      <c r="DU35" s="70"/>
      <c r="DV35" s="70"/>
      <c r="DW35" s="70"/>
      <c r="DX35" s="70"/>
      <c r="DY35" s="70"/>
      <c r="DZ35" s="70"/>
      <c r="EA35" s="70"/>
      <c r="EB35" s="70"/>
      <c r="EC35" s="59"/>
      <c r="ED35" s="70"/>
      <c r="EE35" s="70"/>
      <c r="EF35" s="70"/>
      <c r="EG35" s="70"/>
      <c r="EH35" s="70"/>
      <c r="EI35" s="70"/>
      <c r="EJ35" s="70"/>
      <c r="EK35" s="70"/>
      <c r="EL35" s="70"/>
      <c r="EM35" s="70"/>
      <c r="EN35" s="70"/>
      <c r="EO35" s="59"/>
      <c r="EP35" s="70"/>
      <c r="EQ35" s="70"/>
      <c r="ER35" s="70"/>
      <c r="ES35" s="70"/>
      <c r="ET35" s="70"/>
      <c r="EU35" s="70"/>
      <c r="EV35" s="70"/>
      <c r="EW35" s="70"/>
      <c r="EX35" s="70"/>
      <c r="EY35" s="70"/>
      <c r="EZ35" s="70"/>
      <c r="FA35" s="59"/>
      <c r="FB35" s="70"/>
      <c r="FC35" s="70"/>
      <c r="FD35" s="70"/>
      <c r="FE35" s="70"/>
      <c r="FF35" s="70"/>
      <c r="FG35" s="70"/>
      <c r="FH35" s="70"/>
      <c r="FI35" s="70"/>
      <c r="FJ35" s="70"/>
      <c r="FK35" s="70"/>
      <c r="FL35" s="70"/>
      <c r="FM35" s="59"/>
      <c r="FN35" s="70"/>
      <c r="FO35" s="70"/>
      <c r="FP35" s="70"/>
      <c r="FQ35" s="70"/>
      <c r="FR35" s="70"/>
      <c r="FS35" s="70"/>
      <c r="FT35" s="70"/>
      <c r="FU35" s="70"/>
      <c r="FV35" s="70"/>
      <c r="FW35" s="70"/>
      <c r="FX35" s="70"/>
      <c r="FY35" s="59"/>
      <c r="FZ35" s="70"/>
      <c r="GA35" s="70"/>
      <c r="GB35" s="70"/>
      <c r="GC35" s="70"/>
      <c r="GD35" s="70"/>
      <c r="GE35" s="70"/>
      <c r="GF35" s="70"/>
      <c r="GG35" s="70"/>
      <c r="GH35" s="70"/>
      <c r="GI35" s="70"/>
      <c r="GJ35" s="70"/>
      <c r="GK35" s="59"/>
      <c r="GL35" s="70"/>
      <c r="GM35" s="70"/>
      <c r="GN35" s="70"/>
      <c r="GO35" s="70"/>
      <c r="GP35" s="70"/>
      <c r="GQ35" s="70"/>
      <c r="GR35" s="70"/>
      <c r="GS35" s="70"/>
      <c r="GT35" s="70"/>
      <c r="GU35" s="70"/>
      <c r="GV35" s="70"/>
      <c r="GW35" s="59"/>
      <c r="GX35" s="70"/>
      <c r="GY35" s="70"/>
      <c r="GZ35" s="70"/>
      <c r="HA35" s="70"/>
      <c r="HB35" s="70"/>
      <c r="HC35" s="70"/>
      <c r="HD35" s="70"/>
      <c r="HE35" s="70"/>
      <c r="HF35" s="70"/>
      <c r="HG35" s="70"/>
      <c r="HH35" s="70"/>
      <c r="HI35" s="59"/>
      <c r="HJ35" s="70"/>
      <c r="HK35" s="70"/>
      <c r="HL35" s="70"/>
      <c r="HM35" s="70"/>
      <c r="HN35" s="70"/>
      <c r="HO35" s="70"/>
      <c r="HP35" s="70"/>
      <c r="HQ35" s="70"/>
      <c r="HR35" s="70"/>
      <c r="HS35" s="70"/>
      <c r="HT35" s="70"/>
      <c r="HU35" s="59"/>
      <c r="HV35" s="70"/>
      <c r="HW35" s="70"/>
      <c r="HX35" s="70"/>
      <c r="HY35" s="70"/>
      <c r="HZ35" s="70"/>
      <c r="IA35" s="70"/>
      <c r="IB35" s="70"/>
      <c r="IC35" s="70"/>
      <c r="ID35" s="70"/>
      <c r="IE35" s="70"/>
      <c r="IF35" s="70"/>
      <c r="IG35" s="59"/>
      <c r="IH35" s="70"/>
      <c r="II35" s="70"/>
      <c r="IJ35" s="70"/>
      <c r="IK35" s="70"/>
      <c r="IL35" s="70"/>
      <c r="IM35" s="70"/>
      <c r="IN35" s="70"/>
      <c r="IO35" s="70"/>
      <c r="IP35" s="70"/>
      <c r="IQ35" s="70"/>
      <c r="IR35" s="70"/>
      <c r="IS35" s="59"/>
      <c r="IT35" s="70"/>
      <c r="IU35" s="70"/>
      <c r="IV35" s="70"/>
    </row>
    <row r="36" spans="1:256" s="7" customFormat="1" ht="14.25">
      <c r="A36" s="60" t="s">
        <v>6</v>
      </c>
      <c r="B36" s="61">
        <v>1.8</v>
      </c>
      <c r="C36" s="61">
        <v>2.5</v>
      </c>
      <c r="D36" s="61">
        <v>3.5</v>
      </c>
      <c r="E36" s="61">
        <v>3.1</v>
      </c>
      <c r="F36" s="61">
        <v>2.7</v>
      </c>
      <c r="G36" s="61">
        <v>1.9</v>
      </c>
      <c r="H36" s="62">
        <v>-0.3</v>
      </c>
      <c r="I36" s="62">
        <v>-3.5</v>
      </c>
      <c r="J36" s="62">
        <v>3</v>
      </c>
      <c r="K36" s="62">
        <v>1.6</v>
      </c>
      <c r="L36" s="62">
        <v>1.5</v>
      </c>
      <c r="M36" s="60"/>
      <c r="N36" s="61"/>
      <c r="O36" s="61"/>
      <c r="P36" s="61"/>
      <c r="Q36" s="61"/>
      <c r="R36" s="61"/>
      <c r="S36" s="61"/>
      <c r="T36" s="62"/>
      <c r="U36" s="62"/>
      <c r="V36" s="62"/>
      <c r="W36" s="62"/>
      <c r="X36" s="62"/>
      <c r="Y36" s="60"/>
      <c r="Z36" s="61"/>
      <c r="AA36" s="61"/>
      <c r="AB36" s="61"/>
      <c r="AC36" s="61"/>
      <c r="AD36" s="61"/>
      <c r="AE36" s="61"/>
      <c r="AF36" s="62"/>
      <c r="AG36" s="62"/>
      <c r="AH36" s="62"/>
      <c r="AI36" s="62"/>
      <c r="AJ36" s="62"/>
      <c r="AK36" s="60"/>
      <c r="AL36" s="61"/>
      <c r="AM36" s="61"/>
      <c r="AN36" s="61"/>
      <c r="AO36" s="61"/>
      <c r="AP36" s="61"/>
      <c r="AQ36" s="61"/>
      <c r="AR36" s="62"/>
      <c r="AS36" s="62"/>
      <c r="AT36" s="62"/>
      <c r="AU36" s="62"/>
      <c r="AV36" s="62"/>
      <c r="AW36" s="60"/>
      <c r="AX36" s="61"/>
      <c r="AY36" s="61"/>
      <c r="AZ36" s="61"/>
      <c r="BA36" s="61"/>
      <c r="BB36" s="61"/>
      <c r="BC36" s="61"/>
      <c r="BD36" s="62"/>
      <c r="BE36" s="62"/>
      <c r="BF36" s="62"/>
      <c r="BG36" s="62"/>
      <c r="BH36" s="62"/>
      <c r="BI36" s="60"/>
      <c r="BJ36" s="61"/>
      <c r="BK36" s="61"/>
      <c r="BL36" s="61"/>
      <c r="BM36" s="61"/>
      <c r="BN36" s="61"/>
      <c r="BO36" s="61"/>
      <c r="BP36" s="62"/>
      <c r="BQ36" s="62"/>
      <c r="BR36" s="62"/>
      <c r="BS36" s="62"/>
      <c r="BT36" s="62"/>
      <c r="BU36" s="60"/>
      <c r="BV36" s="61"/>
      <c r="BW36" s="61"/>
      <c r="BX36" s="61"/>
      <c r="BY36" s="61"/>
      <c r="BZ36" s="61"/>
      <c r="CA36" s="61"/>
      <c r="CB36" s="62"/>
      <c r="CC36" s="62"/>
      <c r="CD36" s="62"/>
      <c r="CE36" s="62"/>
      <c r="CF36" s="62"/>
      <c r="CG36" s="60"/>
      <c r="CH36" s="61"/>
      <c r="CI36" s="61"/>
      <c r="CJ36" s="61"/>
      <c r="CK36" s="61"/>
      <c r="CL36" s="61"/>
      <c r="CM36" s="61"/>
      <c r="CN36" s="62"/>
      <c r="CO36" s="62"/>
      <c r="CP36" s="62"/>
      <c r="CQ36" s="62"/>
      <c r="CR36" s="62"/>
      <c r="CS36" s="60"/>
      <c r="CT36" s="61"/>
      <c r="CU36" s="61"/>
      <c r="CV36" s="61"/>
      <c r="CW36" s="61"/>
      <c r="CX36" s="61"/>
      <c r="CY36" s="61"/>
      <c r="CZ36" s="62"/>
      <c r="DA36" s="62"/>
      <c r="DB36" s="62"/>
      <c r="DC36" s="62"/>
      <c r="DD36" s="62"/>
      <c r="DE36" s="60"/>
      <c r="DF36" s="61"/>
      <c r="DG36" s="61"/>
      <c r="DH36" s="61"/>
      <c r="DI36" s="61"/>
      <c r="DJ36" s="61"/>
      <c r="DK36" s="61"/>
      <c r="DL36" s="62"/>
      <c r="DM36" s="62"/>
      <c r="DN36" s="62"/>
      <c r="DO36" s="62"/>
      <c r="DP36" s="62"/>
      <c r="DQ36" s="60"/>
      <c r="DR36" s="61"/>
      <c r="DS36" s="61"/>
      <c r="DT36" s="61"/>
      <c r="DU36" s="61"/>
      <c r="DV36" s="61"/>
      <c r="DW36" s="61"/>
      <c r="DX36" s="62"/>
      <c r="DY36" s="62"/>
      <c r="DZ36" s="62"/>
      <c r="EA36" s="62"/>
      <c r="EB36" s="62"/>
      <c r="EC36" s="60"/>
      <c r="ED36" s="61"/>
      <c r="EE36" s="61"/>
      <c r="EF36" s="61"/>
      <c r="EG36" s="61"/>
      <c r="EH36" s="61"/>
      <c r="EI36" s="61"/>
      <c r="EJ36" s="62"/>
      <c r="EK36" s="62"/>
      <c r="EL36" s="62"/>
      <c r="EM36" s="62"/>
      <c r="EN36" s="62"/>
      <c r="EO36" s="60"/>
      <c r="EP36" s="61"/>
      <c r="EQ36" s="61"/>
      <c r="ER36" s="61"/>
      <c r="ES36" s="61"/>
      <c r="ET36" s="61"/>
      <c r="EU36" s="61"/>
      <c r="EV36" s="62"/>
      <c r="EW36" s="62"/>
      <c r="EX36" s="62"/>
      <c r="EY36" s="62"/>
      <c r="EZ36" s="62"/>
      <c r="FA36" s="60"/>
      <c r="FB36" s="61"/>
      <c r="FC36" s="61"/>
      <c r="FD36" s="61"/>
      <c r="FE36" s="61"/>
      <c r="FF36" s="61"/>
      <c r="FG36" s="61"/>
      <c r="FH36" s="62"/>
      <c r="FI36" s="62"/>
      <c r="FJ36" s="62"/>
      <c r="FK36" s="62"/>
      <c r="FL36" s="62"/>
      <c r="FM36" s="60"/>
      <c r="FN36" s="61"/>
      <c r="FO36" s="61"/>
      <c r="FP36" s="61"/>
      <c r="FQ36" s="61"/>
      <c r="FR36" s="61"/>
      <c r="FS36" s="61"/>
      <c r="FT36" s="62"/>
      <c r="FU36" s="62"/>
      <c r="FV36" s="62"/>
      <c r="FW36" s="62"/>
      <c r="FX36" s="62"/>
      <c r="FY36" s="60"/>
      <c r="FZ36" s="61"/>
      <c r="GA36" s="61"/>
      <c r="GB36" s="61"/>
      <c r="GC36" s="61"/>
      <c r="GD36" s="61"/>
      <c r="GE36" s="61"/>
      <c r="GF36" s="62"/>
      <c r="GG36" s="62"/>
      <c r="GH36" s="62"/>
      <c r="GI36" s="62"/>
      <c r="GJ36" s="62"/>
      <c r="GK36" s="60"/>
      <c r="GL36" s="61"/>
      <c r="GM36" s="61"/>
      <c r="GN36" s="61"/>
      <c r="GO36" s="61"/>
      <c r="GP36" s="61"/>
      <c r="GQ36" s="61"/>
      <c r="GR36" s="62"/>
      <c r="GS36" s="62"/>
      <c r="GT36" s="62"/>
      <c r="GU36" s="62"/>
      <c r="GV36" s="62"/>
      <c r="GW36" s="60"/>
      <c r="GX36" s="61"/>
      <c r="GY36" s="61"/>
      <c r="GZ36" s="61"/>
      <c r="HA36" s="61"/>
      <c r="HB36" s="61"/>
      <c r="HC36" s="61"/>
      <c r="HD36" s="62"/>
      <c r="HE36" s="62"/>
      <c r="HF36" s="62"/>
      <c r="HG36" s="62"/>
      <c r="HH36" s="62"/>
      <c r="HI36" s="60"/>
      <c r="HJ36" s="61"/>
      <c r="HK36" s="61"/>
      <c r="HL36" s="61"/>
      <c r="HM36" s="61"/>
      <c r="HN36" s="61"/>
      <c r="HO36" s="61"/>
      <c r="HP36" s="62"/>
      <c r="HQ36" s="62"/>
      <c r="HR36" s="62"/>
      <c r="HS36" s="62"/>
      <c r="HT36" s="62"/>
      <c r="HU36" s="60"/>
      <c r="HV36" s="61"/>
      <c r="HW36" s="61"/>
      <c r="HX36" s="61"/>
      <c r="HY36" s="61"/>
      <c r="HZ36" s="61"/>
      <c r="IA36" s="61"/>
      <c r="IB36" s="62"/>
      <c r="IC36" s="62"/>
      <c r="ID36" s="62"/>
      <c r="IE36" s="62"/>
      <c r="IF36" s="62"/>
      <c r="IG36" s="60"/>
      <c r="IH36" s="61"/>
      <c r="II36" s="61"/>
      <c r="IJ36" s="61"/>
      <c r="IK36" s="61"/>
      <c r="IL36" s="61"/>
      <c r="IM36" s="61"/>
      <c r="IN36" s="62"/>
      <c r="IO36" s="62"/>
      <c r="IP36" s="62"/>
      <c r="IQ36" s="62"/>
      <c r="IR36" s="62"/>
      <c r="IS36" s="60"/>
      <c r="IT36" s="61"/>
      <c r="IU36" s="61"/>
      <c r="IV36" s="61"/>
    </row>
    <row r="37" spans="1:256" s="7" customFormat="1" ht="14.25">
      <c r="A37" s="60" t="s">
        <v>5</v>
      </c>
      <c r="B37" s="61">
        <v>0.3</v>
      </c>
      <c r="C37" s="61">
        <v>1.4</v>
      </c>
      <c r="D37" s="61">
        <v>2.7</v>
      </c>
      <c r="E37" s="61">
        <v>1.9</v>
      </c>
      <c r="F37" s="61">
        <v>2</v>
      </c>
      <c r="G37" s="61">
        <v>2.4</v>
      </c>
      <c r="H37" s="62">
        <v>-1.2</v>
      </c>
      <c r="I37" s="62">
        <v>-6.3</v>
      </c>
      <c r="J37" s="62">
        <v>4.0999999999999996</v>
      </c>
      <c r="K37" s="62">
        <v>-0.4</v>
      </c>
      <c r="L37" s="62">
        <v>1.8</v>
      </c>
      <c r="M37" s="60"/>
      <c r="N37" s="61"/>
      <c r="O37" s="61"/>
      <c r="P37" s="61"/>
      <c r="Q37" s="61"/>
      <c r="R37" s="61"/>
      <c r="S37" s="61"/>
      <c r="T37" s="62"/>
      <c r="U37" s="62"/>
      <c r="V37" s="62"/>
      <c r="W37" s="62"/>
      <c r="X37" s="62"/>
      <c r="Y37" s="60"/>
      <c r="Z37" s="61"/>
      <c r="AA37" s="61"/>
      <c r="AB37" s="61"/>
      <c r="AC37" s="61"/>
      <c r="AD37" s="61"/>
      <c r="AE37" s="61"/>
      <c r="AF37" s="62"/>
      <c r="AG37" s="62"/>
      <c r="AH37" s="62"/>
      <c r="AI37" s="62"/>
      <c r="AJ37" s="62"/>
      <c r="AK37" s="60"/>
      <c r="AL37" s="61"/>
      <c r="AM37" s="61"/>
      <c r="AN37" s="61"/>
      <c r="AO37" s="61"/>
      <c r="AP37" s="61"/>
      <c r="AQ37" s="61"/>
      <c r="AR37" s="62"/>
      <c r="AS37" s="62"/>
      <c r="AT37" s="62"/>
      <c r="AU37" s="62"/>
      <c r="AV37" s="62"/>
      <c r="AW37" s="60"/>
      <c r="AX37" s="61"/>
      <c r="AY37" s="61"/>
      <c r="AZ37" s="61"/>
      <c r="BA37" s="61"/>
      <c r="BB37" s="61"/>
      <c r="BC37" s="61"/>
      <c r="BD37" s="62"/>
      <c r="BE37" s="62"/>
      <c r="BF37" s="62"/>
      <c r="BG37" s="62"/>
      <c r="BH37" s="62"/>
      <c r="BI37" s="60"/>
      <c r="BJ37" s="61"/>
      <c r="BK37" s="61"/>
      <c r="BL37" s="61"/>
      <c r="BM37" s="61"/>
      <c r="BN37" s="61"/>
      <c r="BO37" s="61"/>
      <c r="BP37" s="62"/>
      <c r="BQ37" s="62"/>
      <c r="BR37" s="62"/>
      <c r="BS37" s="62"/>
      <c r="BT37" s="62"/>
      <c r="BU37" s="60"/>
      <c r="BV37" s="61"/>
      <c r="BW37" s="61"/>
      <c r="BX37" s="61"/>
      <c r="BY37" s="61"/>
      <c r="BZ37" s="61"/>
      <c r="CA37" s="61"/>
      <c r="CB37" s="62"/>
      <c r="CC37" s="62"/>
      <c r="CD37" s="62"/>
      <c r="CE37" s="62"/>
      <c r="CF37" s="62"/>
      <c r="CG37" s="60"/>
      <c r="CH37" s="61"/>
      <c r="CI37" s="61"/>
      <c r="CJ37" s="61"/>
      <c r="CK37" s="61"/>
      <c r="CL37" s="61"/>
      <c r="CM37" s="61"/>
      <c r="CN37" s="62"/>
      <c r="CO37" s="62"/>
      <c r="CP37" s="62"/>
      <c r="CQ37" s="62"/>
      <c r="CR37" s="62"/>
      <c r="CS37" s="60"/>
      <c r="CT37" s="61"/>
      <c r="CU37" s="61"/>
      <c r="CV37" s="61"/>
      <c r="CW37" s="61"/>
      <c r="CX37" s="61"/>
      <c r="CY37" s="61"/>
      <c r="CZ37" s="62"/>
      <c r="DA37" s="62"/>
      <c r="DB37" s="62"/>
      <c r="DC37" s="62"/>
      <c r="DD37" s="62"/>
      <c r="DE37" s="60"/>
      <c r="DF37" s="61"/>
      <c r="DG37" s="61"/>
      <c r="DH37" s="61"/>
      <c r="DI37" s="61"/>
      <c r="DJ37" s="61"/>
      <c r="DK37" s="61"/>
      <c r="DL37" s="62"/>
      <c r="DM37" s="62"/>
      <c r="DN37" s="62"/>
      <c r="DO37" s="62"/>
      <c r="DP37" s="62"/>
      <c r="DQ37" s="60"/>
      <c r="DR37" s="61"/>
      <c r="DS37" s="61"/>
      <c r="DT37" s="61"/>
      <c r="DU37" s="61"/>
      <c r="DV37" s="61"/>
      <c r="DW37" s="61"/>
      <c r="DX37" s="62"/>
      <c r="DY37" s="62"/>
      <c r="DZ37" s="62"/>
      <c r="EA37" s="62"/>
      <c r="EB37" s="62"/>
      <c r="EC37" s="60"/>
      <c r="ED37" s="61"/>
      <c r="EE37" s="61"/>
      <c r="EF37" s="61"/>
      <c r="EG37" s="61"/>
      <c r="EH37" s="61"/>
      <c r="EI37" s="61"/>
      <c r="EJ37" s="62"/>
      <c r="EK37" s="62"/>
      <c r="EL37" s="62"/>
      <c r="EM37" s="62"/>
      <c r="EN37" s="62"/>
      <c r="EO37" s="60"/>
      <c r="EP37" s="61"/>
      <c r="EQ37" s="61"/>
      <c r="ER37" s="61"/>
      <c r="ES37" s="61"/>
      <c r="ET37" s="61"/>
      <c r="EU37" s="61"/>
      <c r="EV37" s="62"/>
      <c r="EW37" s="62"/>
      <c r="EX37" s="62"/>
      <c r="EY37" s="62"/>
      <c r="EZ37" s="62"/>
      <c r="FA37" s="60"/>
      <c r="FB37" s="61"/>
      <c r="FC37" s="61"/>
      <c r="FD37" s="61"/>
      <c r="FE37" s="61"/>
      <c r="FF37" s="61"/>
      <c r="FG37" s="61"/>
      <c r="FH37" s="62"/>
      <c r="FI37" s="62"/>
      <c r="FJ37" s="62"/>
      <c r="FK37" s="62"/>
      <c r="FL37" s="62"/>
      <c r="FM37" s="60"/>
      <c r="FN37" s="61"/>
      <c r="FO37" s="61"/>
      <c r="FP37" s="61"/>
      <c r="FQ37" s="61"/>
      <c r="FR37" s="61"/>
      <c r="FS37" s="61"/>
      <c r="FT37" s="62"/>
      <c r="FU37" s="62"/>
      <c r="FV37" s="62"/>
      <c r="FW37" s="62"/>
      <c r="FX37" s="62"/>
      <c r="FY37" s="60"/>
      <c r="FZ37" s="61"/>
      <c r="GA37" s="61"/>
      <c r="GB37" s="61"/>
      <c r="GC37" s="61"/>
      <c r="GD37" s="61"/>
      <c r="GE37" s="61"/>
      <c r="GF37" s="62"/>
      <c r="GG37" s="62"/>
      <c r="GH37" s="62"/>
      <c r="GI37" s="62"/>
      <c r="GJ37" s="62"/>
      <c r="GK37" s="60"/>
      <c r="GL37" s="61"/>
      <c r="GM37" s="61"/>
      <c r="GN37" s="61"/>
      <c r="GO37" s="61"/>
      <c r="GP37" s="61"/>
      <c r="GQ37" s="61"/>
      <c r="GR37" s="62"/>
      <c r="GS37" s="62"/>
      <c r="GT37" s="62"/>
      <c r="GU37" s="62"/>
      <c r="GV37" s="62"/>
      <c r="GW37" s="60"/>
      <c r="GX37" s="61"/>
      <c r="GY37" s="61"/>
      <c r="GZ37" s="61"/>
      <c r="HA37" s="61"/>
      <c r="HB37" s="61"/>
      <c r="HC37" s="61"/>
      <c r="HD37" s="62"/>
      <c r="HE37" s="62"/>
      <c r="HF37" s="62"/>
      <c r="HG37" s="62"/>
      <c r="HH37" s="62"/>
      <c r="HI37" s="60"/>
      <c r="HJ37" s="61"/>
      <c r="HK37" s="61"/>
      <c r="HL37" s="61"/>
      <c r="HM37" s="61"/>
      <c r="HN37" s="61"/>
      <c r="HO37" s="61"/>
      <c r="HP37" s="62"/>
      <c r="HQ37" s="62"/>
      <c r="HR37" s="62"/>
      <c r="HS37" s="62"/>
      <c r="HT37" s="62"/>
      <c r="HU37" s="60"/>
      <c r="HV37" s="61"/>
      <c r="HW37" s="61"/>
      <c r="HX37" s="61"/>
      <c r="HY37" s="61"/>
      <c r="HZ37" s="61"/>
      <c r="IA37" s="61"/>
      <c r="IB37" s="62"/>
      <c r="IC37" s="62"/>
      <c r="ID37" s="62"/>
      <c r="IE37" s="62"/>
      <c r="IF37" s="62"/>
      <c r="IG37" s="60"/>
      <c r="IH37" s="61"/>
      <c r="II37" s="61"/>
      <c r="IJ37" s="61"/>
      <c r="IK37" s="61"/>
      <c r="IL37" s="61"/>
      <c r="IM37" s="61"/>
      <c r="IN37" s="62"/>
      <c r="IO37" s="62"/>
      <c r="IP37" s="62"/>
      <c r="IQ37" s="62"/>
      <c r="IR37" s="62"/>
      <c r="IS37" s="60"/>
      <c r="IT37" s="61"/>
      <c r="IU37" s="61"/>
      <c r="IV37" s="61"/>
    </row>
    <row r="38" spans="1:256" s="7" customFormat="1" ht="14.25">
      <c r="A38" s="64"/>
      <c r="B38" s="65"/>
      <c r="C38" s="65"/>
      <c r="D38" s="65"/>
      <c r="E38" s="65"/>
      <c r="F38" s="65"/>
      <c r="G38" s="65"/>
      <c r="H38" s="74"/>
      <c r="I38" s="74"/>
      <c r="J38" s="74"/>
      <c r="K38" s="74"/>
      <c r="L38" s="74"/>
      <c r="M38" s="60"/>
      <c r="N38" s="61"/>
      <c r="O38" s="61"/>
      <c r="P38" s="61"/>
      <c r="Q38" s="61"/>
      <c r="R38" s="61"/>
      <c r="S38" s="61"/>
      <c r="T38" s="62"/>
      <c r="U38" s="62"/>
      <c r="V38" s="62"/>
      <c r="W38" s="62"/>
      <c r="X38" s="62"/>
      <c r="Y38" s="60"/>
      <c r="Z38" s="61"/>
      <c r="AA38" s="61"/>
      <c r="AB38" s="61"/>
      <c r="AC38" s="61"/>
      <c r="AD38" s="61"/>
      <c r="AE38" s="61"/>
      <c r="AF38" s="62"/>
      <c r="AG38" s="62"/>
      <c r="AH38" s="62"/>
      <c r="AI38" s="62"/>
      <c r="AJ38" s="62"/>
      <c r="AK38" s="60"/>
      <c r="AL38" s="61"/>
      <c r="AM38" s="61"/>
      <c r="AN38" s="61"/>
      <c r="AO38" s="61"/>
      <c r="AP38" s="61"/>
      <c r="AQ38" s="61"/>
      <c r="AR38" s="62"/>
      <c r="AS38" s="62"/>
      <c r="AT38" s="62"/>
      <c r="AU38" s="62"/>
      <c r="AV38" s="62"/>
      <c r="AW38" s="60"/>
      <c r="AX38" s="61"/>
      <c r="AY38" s="61"/>
      <c r="AZ38" s="61"/>
      <c r="BA38" s="61"/>
      <c r="BB38" s="61"/>
      <c r="BC38" s="61"/>
      <c r="BD38" s="62"/>
      <c r="BE38" s="62"/>
      <c r="BF38" s="62"/>
      <c r="BG38" s="62"/>
      <c r="BH38" s="62"/>
      <c r="BI38" s="60"/>
      <c r="BJ38" s="61"/>
      <c r="BK38" s="61"/>
      <c r="BL38" s="61"/>
      <c r="BM38" s="61"/>
      <c r="BN38" s="61"/>
      <c r="BO38" s="61"/>
      <c r="BP38" s="62"/>
      <c r="BQ38" s="62"/>
      <c r="BR38" s="62"/>
      <c r="BS38" s="62"/>
      <c r="BT38" s="62"/>
      <c r="BU38" s="60"/>
      <c r="BV38" s="61"/>
      <c r="BW38" s="61"/>
      <c r="BX38" s="61"/>
      <c r="BY38" s="61"/>
      <c r="BZ38" s="61"/>
      <c r="CA38" s="61"/>
      <c r="CB38" s="62"/>
      <c r="CC38" s="62"/>
      <c r="CD38" s="62"/>
      <c r="CE38" s="62"/>
      <c r="CF38" s="62"/>
      <c r="CG38" s="60"/>
      <c r="CH38" s="61"/>
      <c r="CI38" s="61"/>
      <c r="CJ38" s="61"/>
      <c r="CK38" s="61"/>
      <c r="CL38" s="61"/>
      <c r="CM38" s="61"/>
      <c r="CN38" s="62"/>
      <c r="CO38" s="62"/>
      <c r="CP38" s="62"/>
      <c r="CQ38" s="62"/>
      <c r="CR38" s="62"/>
      <c r="CS38" s="60"/>
      <c r="CT38" s="61"/>
      <c r="CU38" s="61"/>
      <c r="CV38" s="61"/>
      <c r="CW38" s="61"/>
      <c r="CX38" s="61"/>
      <c r="CY38" s="61"/>
      <c r="CZ38" s="62"/>
      <c r="DA38" s="62"/>
      <c r="DB38" s="62"/>
      <c r="DC38" s="62"/>
      <c r="DD38" s="62"/>
      <c r="DE38" s="60"/>
      <c r="DF38" s="61"/>
      <c r="DG38" s="61"/>
      <c r="DH38" s="61"/>
      <c r="DI38" s="61"/>
      <c r="DJ38" s="61"/>
      <c r="DK38" s="61"/>
      <c r="DL38" s="62"/>
      <c r="DM38" s="62"/>
      <c r="DN38" s="62"/>
      <c r="DO38" s="62"/>
      <c r="DP38" s="62"/>
      <c r="DQ38" s="60"/>
      <c r="DR38" s="61"/>
      <c r="DS38" s="61"/>
      <c r="DT38" s="61"/>
      <c r="DU38" s="61"/>
      <c r="DV38" s="61"/>
      <c r="DW38" s="61"/>
      <c r="DX38" s="62"/>
      <c r="DY38" s="62"/>
      <c r="DZ38" s="62"/>
      <c r="EA38" s="62"/>
      <c r="EB38" s="62"/>
      <c r="EC38" s="60"/>
      <c r="ED38" s="61"/>
      <c r="EE38" s="61"/>
      <c r="EF38" s="61"/>
      <c r="EG38" s="61"/>
      <c r="EH38" s="61"/>
      <c r="EI38" s="61"/>
      <c r="EJ38" s="62"/>
      <c r="EK38" s="62"/>
      <c r="EL38" s="62"/>
      <c r="EM38" s="62"/>
      <c r="EN38" s="62"/>
      <c r="EO38" s="60"/>
      <c r="EP38" s="61"/>
      <c r="EQ38" s="61"/>
      <c r="ER38" s="61"/>
      <c r="ES38" s="61"/>
      <c r="ET38" s="61"/>
      <c r="EU38" s="61"/>
      <c r="EV38" s="62"/>
      <c r="EW38" s="62"/>
      <c r="EX38" s="62"/>
      <c r="EY38" s="62"/>
      <c r="EZ38" s="62"/>
      <c r="FA38" s="60"/>
      <c r="FB38" s="61"/>
      <c r="FC38" s="61"/>
      <c r="FD38" s="61"/>
      <c r="FE38" s="61"/>
      <c r="FF38" s="61"/>
      <c r="FG38" s="61"/>
      <c r="FH38" s="62"/>
      <c r="FI38" s="62"/>
      <c r="FJ38" s="62"/>
      <c r="FK38" s="62"/>
      <c r="FL38" s="62"/>
      <c r="FM38" s="60"/>
      <c r="FN38" s="61"/>
      <c r="FO38" s="61"/>
      <c r="FP38" s="61"/>
      <c r="FQ38" s="61"/>
      <c r="FR38" s="61"/>
      <c r="FS38" s="61"/>
      <c r="FT38" s="62"/>
      <c r="FU38" s="62"/>
      <c r="FV38" s="62"/>
      <c r="FW38" s="62"/>
      <c r="FX38" s="62"/>
      <c r="FY38" s="60"/>
      <c r="FZ38" s="61"/>
      <c r="GA38" s="61"/>
      <c r="GB38" s="61"/>
      <c r="GC38" s="61"/>
      <c r="GD38" s="61"/>
      <c r="GE38" s="61"/>
      <c r="GF38" s="62"/>
      <c r="GG38" s="62"/>
      <c r="GH38" s="62"/>
      <c r="GI38" s="62"/>
      <c r="GJ38" s="62"/>
      <c r="GK38" s="60"/>
      <c r="GL38" s="61"/>
      <c r="GM38" s="61"/>
      <c r="GN38" s="61"/>
      <c r="GO38" s="61"/>
      <c r="GP38" s="61"/>
      <c r="GQ38" s="61"/>
      <c r="GR38" s="62"/>
      <c r="GS38" s="62"/>
      <c r="GT38" s="62"/>
      <c r="GU38" s="62"/>
      <c r="GV38" s="62"/>
      <c r="GW38" s="60"/>
      <c r="GX38" s="61"/>
      <c r="GY38" s="61"/>
      <c r="GZ38" s="61"/>
      <c r="HA38" s="61"/>
      <c r="HB38" s="61"/>
      <c r="HC38" s="61"/>
      <c r="HD38" s="62"/>
      <c r="HE38" s="62"/>
      <c r="HF38" s="62"/>
      <c r="HG38" s="62"/>
      <c r="HH38" s="62"/>
      <c r="HI38" s="60"/>
      <c r="HJ38" s="61"/>
      <c r="HK38" s="61"/>
      <c r="HL38" s="61"/>
      <c r="HM38" s="61"/>
      <c r="HN38" s="61"/>
      <c r="HO38" s="61"/>
      <c r="HP38" s="62"/>
      <c r="HQ38" s="62"/>
      <c r="HR38" s="62"/>
      <c r="HS38" s="62"/>
      <c r="HT38" s="62"/>
      <c r="HU38" s="60"/>
      <c r="HV38" s="61"/>
      <c r="HW38" s="61"/>
      <c r="HX38" s="61"/>
      <c r="HY38" s="61"/>
      <c r="HZ38" s="61"/>
      <c r="IA38" s="61"/>
      <c r="IB38" s="62"/>
      <c r="IC38" s="62"/>
      <c r="ID38" s="62"/>
      <c r="IE38" s="62"/>
      <c r="IF38" s="62"/>
      <c r="IG38" s="60"/>
      <c r="IH38" s="61"/>
      <c r="II38" s="61"/>
      <c r="IJ38" s="61"/>
      <c r="IK38" s="61"/>
      <c r="IL38" s="61"/>
      <c r="IM38" s="61"/>
      <c r="IN38" s="62"/>
      <c r="IO38" s="62"/>
      <c r="IP38" s="62"/>
      <c r="IQ38" s="62"/>
      <c r="IR38" s="62"/>
      <c r="IS38" s="60"/>
      <c r="IT38" s="61"/>
      <c r="IU38" s="61"/>
      <c r="IV38" s="61"/>
    </row>
    <row r="40" spans="1:256" s="11" customFormat="1" ht="14.25">
      <c r="A40" s="82" t="s">
        <v>4</v>
      </c>
    </row>
    <row r="41" spans="1:256" s="10" customFormat="1" ht="14.25">
      <c r="A41" s="81" t="s">
        <v>535</v>
      </c>
    </row>
  </sheetData>
  <pageMargins left="0.23622047244094491" right="0.23622047244094491" top="0.74803149606299213" bottom="0.74803149606299213" header="0.31496062992125984" footer="0.31496062992125984"/>
  <pageSetup paperSize="9" scale="75" fitToHeight="0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O33"/>
  <sheetViews>
    <sheetView workbookViewId="0"/>
  </sheetViews>
  <sheetFormatPr baseColWidth="10" defaultRowHeight="12.75"/>
  <cols>
    <col min="1" max="1" width="35.5703125" style="226" customWidth="1"/>
    <col min="2" max="5" width="7.7109375" style="223" hidden="1" customWidth="1"/>
    <col min="6" max="6" width="7.7109375" style="223" customWidth="1"/>
    <col min="7" max="10" width="7.7109375" style="224" customWidth="1"/>
    <col min="11" max="12" width="7.7109375" style="223" customWidth="1"/>
    <col min="13" max="249" width="11.42578125" style="223"/>
    <col min="250" max="250" width="35.28515625" style="223" customWidth="1"/>
    <col min="251" max="257" width="0" style="223" hidden="1" customWidth="1"/>
    <col min="258" max="260" width="9.140625" style="223" bestFit="1" customWidth="1"/>
    <col min="261" max="266" width="9.5703125" style="223" customWidth="1"/>
    <col min="267" max="505" width="11.42578125" style="223"/>
    <col min="506" max="506" width="35.28515625" style="223" customWidth="1"/>
    <col min="507" max="513" width="0" style="223" hidden="1" customWidth="1"/>
    <col min="514" max="516" width="9.140625" style="223" bestFit="1" customWidth="1"/>
    <col min="517" max="522" width="9.5703125" style="223" customWidth="1"/>
    <col min="523" max="761" width="11.42578125" style="223"/>
    <col min="762" max="762" width="35.28515625" style="223" customWidth="1"/>
    <col min="763" max="769" width="0" style="223" hidden="1" customWidth="1"/>
    <col min="770" max="772" width="9.140625" style="223" bestFit="1" customWidth="1"/>
    <col min="773" max="778" width="9.5703125" style="223" customWidth="1"/>
    <col min="779" max="1017" width="11.42578125" style="223"/>
    <col min="1018" max="1018" width="35.28515625" style="223" customWidth="1"/>
    <col min="1019" max="1025" width="0" style="223" hidden="1" customWidth="1"/>
    <col min="1026" max="1028" width="9.140625" style="223" bestFit="1" customWidth="1"/>
    <col min="1029" max="1034" width="9.5703125" style="223" customWidth="1"/>
    <col min="1035" max="1273" width="11.42578125" style="223"/>
    <col min="1274" max="1274" width="35.28515625" style="223" customWidth="1"/>
    <col min="1275" max="1281" width="0" style="223" hidden="1" customWidth="1"/>
    <col min="1282" max="1284" width="9.140625" style="223" bestFit="1" customWidth="1"/>
    <col min="1285" max="1290" width="9.5703125" style="223" customWidth="1"/>
    <col min="1291" max="1529" width="11.42578125" style="223"/>
    <col min="1530" max="1530" width="35.28515625" style="223" customWidth="1"/>
    <col min="1531" max="1537" width="0" style="223" hidden="1" customWidth="1"/>
    <col min="1538" max="1540" width="9.140625" style="223" bestFit="1" customWidth="1"/>
    <col min="1541" max="1546" width="9.5703125" style="223" customWidth="1"/>
    <col min="1547" max="1785" width="11.42578125" style="223"/>
    <col min="1786" max="1786" width="35.28515625" style="223" customWidth="1"/>
    <col min="1787" max="1793" width="0" style="223" hidden="1" customWidth="1"/>
    <col min="1794" max="1796" width="9.140625" style="223" bestFit="1" customWidth="1"/>
    <col min="1797" max="1802" width="9.5703125" style="223" customWidth="1"/>
    <col min="1803" max="2041" width="11.42578125" style="223"/>
    <col min="2042" max="2042" width="35.28515625" style="223" customWidth="1"/>
    <col min="2043" max="2049" width="0" style="223" hidden="1" customWidth="1"/>
    <col min="2050" max="2052" width="9.140625" style="223" bestFit="1" customWidth="1"/>
    <col min="2053" max="2058" width="9.5703125" style="223" customWidth="1"/>
    <col min="2059" max="2297" width="11.42578125" style="223"/>
    <col min="2298" max="2298" width="35.28515625" style="223" customWidth="1"/>
    <col min="2299" max="2305" width="0" style="223" hidden="1" customWidth="1"/>
    <col min="2306" max="2308" width="9.140625" style="223" bestFit="1" customWidth="1"/>
    <col min="2309" max="2314" width="9.5703125" style="223" customWidth="1"/>
    <col min="2315" max="2553" width="11.42578125" style="223"/>
    <col min="2554" max="2554" width="35.28515625" style="223" customWidth="1"/>
    <col min="2555" max="2561" width="0" style="223" hidden="1" customWidth="1"/>
    <col min="2562" max="2564" width="9.140625" style="223" bestFit="1" customWidth="1"/>
    <col min="2565" max="2570" width="9.5703125" style="223" customWidth="1"/>
    <col min="2571" max="2809" width="11.42578125" style="223"/>
    <col min="2810" max="2810" width="35.28515625" style="223" customWidth="1"/>
    <col min="2811" max="2817" width="0" style="223" hidden="1" customWidth="1"/>
    <col min="2818" max="2820" width="9.140625" style="223" bestFit="1" customWidth="1"/>
    <col min="2821" max="2826" width="9.5703125" style="223" customWidth="1"/>
    <col min="2827" max="3065" width="11.42578125" style="223"/>
    <col min="3066" max="3066" width="35.28515625" style="223" customWidth="1"/>
    <col min="3067" max="3073" width="0" style="223" hidden="1" customWidth="1"/>
    <col min="3074" max="3076" width="9.140625" style="223" bestFit="1" customWidth="1"/>
    <col min="3077" max="3082" width="9.5703125" style="223" customWidth="1"/>
    <col min="3083" max="3321" width="11.42578125" style="223"/>
    <col min="3322" max="3322" width="35.28515625" style="223" customWidth="1"/>
    <col min="3323" max="3329" width="0" style="223" hidden="1" customWidth="1"/>
    <col min="3330" max="3332" width="9.140625" style="223" bestFit="1" customWidth="1"/>
    <col min="3333" max="3338" width="9.5703125" style="223" customWidth="1"/>
    <col min="3339" max="3577" width="11.42578125" style="223"/>
    <col min="3578" max="3578" width="35.28515625" style="223" customWidth="1"/>
    <col min="3579" max="3585" width="0" style="223" hidden="1" customWidth="1"/>
    <col min="3586" max="3588" width="9.140625" style="223" bestFit="1" customWidth="1"/>
    <col min="3589" max="3594" width="9.5703125" style="223" customWidth="1"/>
    <col min="3595" max="3833" width="11.42578125" style="223"/>
    <col min="3834" max="3834" width="35.28515625" style="223" customWidth="1"/>
    <col min="3835" max="3841" width="0" style="223" hidden="1" customWidth="1"/>
    <col min="3842" max="3844" width="9.140625" style="223" bestFit="1" customWidth="1"/>
    <col min="3845" max="3850" width="9.5703125" style="223" customWidth="1"/>
    <col min="3851" max="4089" width="11.42578125" style="223"/>
    <col min="4090" max="4090" width="35.28515625" style="223" customWidth="1"/>
    <col min="4091" max="4097" width="0" style="223" hidden="1" customWidth="1"/>
    <col min="4098" max="4100" width="9.140625" style="223" bestFit="1" customWidth="1"/>
    <col min="4101" max="4106" width="9.5703125" style="223" customWidth="1"/>
    <col min="4107" max="4345" width="11.42578125" style="223"/>
    <col min="4346" max="4346" width="35.28515625" style="223" customWidth="1"/>
    <col min="4347" max="4353" width="0" style="223" hidden="1" customWidth="1"/>
    <col min="4354" max="4356" width="9.140625" style="223" bestFit="1" customWidth="1"/>
    <col min="4357" max="4362" width="9.5703125" style="223" customWidth="1"/>
    <col min="4363" max="4601" width="11.42578125" style="223"/>
    <col min="4602" max="4602" width="35.28515625" style="223" customWidth="1"/>
    <col min="4603" max="4609" width="0" style="223" hidden="1" customWidth="1"/>
    <col min="4610" max="4612" width="9.140625" style="223" bestFit="1" customWidth="1"/>
    <col min="4613" max="4618" width="9.5703125" style="223" customWidth="1"/>
    <col min="4619" max="4857" width="11.42578125" style="223"/>
    <col min="4858" max="4858" width="35.28515625" style="223" customWidth="1"/>
    <col min="4859" max="4865" width="0" style="223" hidden="1" customWidth="1"/>
    <col min="4866" max="4868" width="9.140625" style="223" bestFit="1" customWidth="1"/>
    <col min="4869" max="4874" width="9.5703125" style="223" customWidth="1"/>
    <col min="4875" max="5113" width="11.42578125" style="223"/>
    <col min="5114" max="5114" width="35.28515625" style="223" customWidth="1"/>
    <col min="5115" max="5121" width="0" style="223" hidden="1" customWidth="1"/>
    <col min="5122" max="5124" width="9.140625" style="223" bestFit="1" customWidth="1"/>
    <col min="5125" max="5130" width="9.5703125" style="223" customWidth="1"/>
    <col min="5131" max="5369" width="11.42578125" style="223"/>
    <col min="5370" max="5370" width="35.28515625" style="223" customWidth="1"/>
    <col min="5371" max="5377" width="0" style="223" hidden="1" customWidth="1"/>
    <col min="5378" max="5380" width="9.140625" style="223" bestFit="1" customWidth="1"/>
    <col min="5381" max="5386" width="9.5703125" style="223" customWidth="1"/>
    <col min="5387" max="5625" width="11.42578125" style="223"/>
    <col min="5626" max="5626" width="35.28515625" style="223" customWidth="1"/>
    <col min="5627" max="5633" width="0" style="223" hidden="1" customWidth="1"/>
    <col min="5634" max="5636" width="9.140625" style="223" bestFit="1" customWidth="1"/>
    <col min="5637" max="5642" width="9.5703125" style="223" customWidth="1"/>
    <col min="5643" max="5881" width="11.42578125" style="223"/>
    <col min="5882" max="5882" width="35.28515625" style="223" customWidth="1"/>
    <col min="5883" max="5889" width="0" style="223" hidden="1" customWidth="1"/>
    <col min="5890" max="5892" width="9.140625" style="223" bestFit="1" customWidth="1"/>
    <col min="5893" max="5898" width="9.5703125" style="223" customWidth="1"/>
    <col min="5899" max="6137" width="11.42578125" style="223"/>
    <col min="6138" max="6138" width="35.28515625" style="223" customWidth="1"/>
    <col min="6139" max="6145" width="0" style="223" hidden="1" customWidth="1"/>
    <col min="6146" max="6148" width="9.140625" style="223" bestFit="1" customWidth="1"/>
    <col min="6149" max="6154" width="9.5703125" style="223" customWidth="1"/>
    <col min="6155" max="6393" width="11.42578125" style="223"/>
    <col min="6394" max="6394" width="35.28515625" style="223" customWidth="1"/>
    <col min="6395" max="6401" width="0" style="223" hidden="1" customWidth="1"/>
    <col min="6402" max="6404" width="9.140625" style="223" bestFit="1" customWidth="1"/>
    <col min="6405" max="6410" width="9.5703125" style="223" customWidth="1"/>
    <col min="6411" max="6649" width="11.42578125" style="223"/>
    <col min="6650" max="6650" width="35.28515625" style="223" customWidth="1"/>
    <col min="6651" max="6657" width="0" style="223" hidden="1" customWidth="1"/>
    <col min="6658" max="6660" width="9.140625" style="223" bestFit="1" customWidth="1"/>
    <col min="6661" max="6666" width="9.5703125" style="223" customWidth="1"/>
    <col min="6667" max="6905" width="11.42578125" style="223"/>
    <col min="6906" max="6906" width="35.28515625" style="223" customWidth="1"/>
    <col min="6907" max="6913" width="0" style="223" hidden="1" customWidth="1"/>
    <col min="6914" max="6916" width="9.140625" style="223" bestFit="1" customWidth="1"/>
    <col min="6917" max="6922" width="9.5703125" style="223" customWidth="1"/>
    <col min="6923" max="7161" width="11.42578125" style="223"/>
    <col min="7162" max="7162" width="35.28515625" style="223" customWidth="1"/>
    <col min="7163" max="7169" width="0" style="223" hidden="1" customWidth="1"/>
    <col min="7170" max="7172" width="9.140625" style="223" bestFit="1" customWidth="1"/>
    <col min="7173" max="7178" width="9.5703125" style="223" customWidth="1"/>
    <col min="7179" max="7417" width="11.42578125" style="223"/>
    <col min="7418" max="7418" width="35.28515625" style="223" customWidth="1"/>
    <col min="7419" max="7425" width="0" style="223" hidden="1" customWidth="1"/>
    <col min="7426" max="7428" width="9.140625" style="223" bestFit="1" customWidth="1"/>
    <col min="7429" max="7434" width="9.5703125" style="223" customWidth="1"/>
    <col min="7435" max="7673" width="11.42578125" style="223"/>
    <col min="7674" max="7674" width="35.28515625" style="223" customWidth="1"/>
    <col min="7675" max="7681" width="0" style="223" hidden="1" customWidth="1"/>
    <col min="7682" max="7684" width="9.140625" style="223" bestFit="1" customWidth="1"/>
    <col min="7685" max="7690" width="9.5703125" style="223" customWidth="1"/>
    <col min="7691" max="7929" width="11.42578125" style="223"/>
    <col min="7930" max="7930" width="35.28515625" style="223" customWidth="1"/>
    <col min="7931" max="7937" width="0" style="223" hidden="1" customWidth="1"/>
    <col min="7938" max="7940" width="9.140625" style="223" bestFit="1" customWidth="1"/>
    <col min="7941" max="7946" width="9.5703125" style="223" customWidth="1"/>
    <col min="7947" max="8185" width="11.42578125" style="223"/>
    <col min="8186" max="8186" width="35.28515625" style="223" customWidth="1"/>
    <col min="8187" max="8193" width="0" style="223" hidden="1" customWidth="1"/>
    <col min="8194" max="8196" width="9.140625" style="223" bestFit="1" customWidth="1"/>
    <col min="8197" max="8202" width="9.5703125" style="223" customWidth="1"/>
    <col min="8203" max="8441" width="11.42578125" style="223"/>
    <col min="8442" max="8442" width="35.28515625" style="223" customWidth="1"/>
    <col min="8443" max="8449" width="0" style="223" hidden="1" customWidth="1"/>
    <col min="8450" max="8452" width="9.140625" style="223" bestFit="1" customWidth="1"/>
    <col min="8453" max="8458" width="9.5703125" style="223" customWidth="1"/>
    <col min="8459" max="8697" width="11.42578125" style="223"/>
    <col min="8698" max="8698" width="35.28515625" style="223" customWidth="1"/>
    <col min="8699" max="8705" width="0" style="223" hidden="1" customWidth="1"/>
    <col min="8706" max="8708" width="9.140625" style="223" bestFit="1" customWidth="1"/>
    <col min="8709" max="8714" width="9.5703125" style="223" customWidth="1"/>
    <col min="8715" max="8953" width="11.42578125" style="223"/>
    <col min="8954" max="8954" width="35.28515625" style="223" customWidth="1"/>
    <col min="8955" max="8961" width="0" style="223" hidden="1" customWidth="1"/>
    <col min="8962" max="8964" width="9.140625" style="223" bestFit="1" customWidth="1"/>
    <col min="8965" max="8970" width="9.5703125" style="223" customWidth="1"/>
    <col min="8971" max="9209" width="11.42578125" style="223"/>
    <col min="9210" max="9210" width="35.28515625" style="223" customWidth="1"/>
    <col min="9211" max="9217" width="0" style="223" hidden="1" customWidth="1"/>
    <col min="9218" max="9220" width="9.140625" style="223" bestFit="1" customWidth="1"/>
    <col min="9221" max="9226" width="9.5703125" style="223" customWidth="1"/>
    <col min="9227" max="9465" width="11.42578125" style="223"/>
    <col min="9466" max="9466" width="35.28515625" style="223" customWidth="1"/>
    <col min="9467" max="9473" width="0" style="223" hidden="1" customWidth="1"/>
    <col min="9474" max="9476" width="9.140625" style="223" bestFit="1" customWidth="1"/>
    <col min="9477" max="9482" width="9.5703125" style="223" customWidth="1"/>
    <col min="9483" max="9721" width="11.42578125" style="223"/>
    <col min="9722" max="9722" width="35.28515625" style="223" customWidth="1"/>
    <col min="9723" max="9729" width="0" style="223" hidden="1" customWidth="1"/>
    <col min="9730" max="9732" width="9.140625" style="223" bestFit="1" customWidth="1"/>
    <col min="9733" max="9738" width="9.5703125" style="223" customWidth="1"/>
    <col min="9739" max="9977" width="11.42578125" style="223"/>
    <col min="9978" max="9978" width="35.28515625" style="223" customWidth="1"/>
    <col min="9979" max="9985" width="0" style="223" hidden="1" customWidth="1"/>
    <col min="9986" max="9988" width="9.140625" style="223" bestFit="1" customWidth="1"/>
    <col min="9989" max="9994" width="9.5703125" style="223" customWidth="1"/>
    <col min="9995" max="10233" width="11.42578125" style="223"/>
    <col min="10234" max="10234" width="35.28515625" style="223" customWidth="1"/>
    <col min="10235" max="10241" width="0" style="223" hidden="1" customWidth="1"/>
    <col min="10242" max="10244" width="9.140625" style="223" bestFit="1" customWidth="1"/>
    <col min="10245" max="10250" width="9.5703125" style="223" customWidth="1"/>
    <col min="10251" max="10489" width="11.42578125" style="223"/>
    <col min="10490" max="10490" width="35.28515625" style="223" customWidth="1"/>
    <col min="10491" max="10497" width="0" style="223" hidden="1" customWidth="1"/>
    <col min="10498" max="10500" width="9.140625" style="223" bestFit="1" customWidth="1"/>
    <col min="10501" max="10506" width="9.5703125" style="223" customWidth="1"/>
    <col min="10507" max="10745" width="11.42578125" style="223"/>
    <col min="10746" max="10746" width="35.28515625" style="223" customWidth="1"/>
    <col min="10747" max="10753" width="0" style="223" hidden="1" customWidth="1"/>
    <col min="10754" max="10756" width="9.140625" style="223" bestFit="1" customWidth="1"/>
    <col min="10757" max="10762" width="9.5703125" style="223" customWidth="1"/>
    <col min="10763" max="11001" width="11.42578125" style="223"/>
    <col min="11002" max="11002" width="35.28515625" style="223" customWidth="1"/>
    <col min="11003" max="11009" width="0" style="223" hidden="1" customWidth="1"/>
    <col min="11010" max="11012" width="9.140625" style="223" bestFit="1" customWidth="1"/>
    <col min="11013" max="11018" width="9.5703125" style="223" customWidth="1"/>
    <col min="11019" max="11257" width="11.42578125" style="223"/>
    <col min="11258" max="11258" width="35.28515625" style="223" customWidth="1"/>
    <col min="11259" max="11265" width="0" style="223" hidden="1" customWidth="1"/>
    <col min="11266" max="11268" width="9.140625" style="223" bestFit="1" customWidth="1"/>
    <col min="11269" max="11274" width="9.5703125" style="223" customWidth="1"/>
    <col min="11275" max="11513" width="11.42578125" style="223"/>
    <col min="11514" max="11514" width="35.28515625" style="223" customWidth="1"/>
    <col min="11515" max="11521" width="0" style="223" hidden="1" customWidth="1"/>
    <col min="11522" max="11524" width="9.140625" style="223" bestFit="1" customWidth="1"/>
    <col min="11525" max="11530" width="9.5703125" style="223" customWidth="1"/>
    <col min="11531" max="11769" width="11.42578125" style="223"/>
    <col min="11770" max="11770" width="35.28515625" style="223" customWidth="1"/>
    <col min="11771" max="11777" width="0" style="223" hidden="1" customWidth="1"/>
    <col min="11778" max="11780" width="9.140625" style="223" bestFit="1" customWidth="1"/>
    <col min="11781" max="11786" width="9.5703125" style="223" customWidth="1"/>
    <col min="11787" max="12025" width="11.42578125" style="223"/>
    <col min="12026" max="12026" width="35.28515625" style="223" customWidth="1"/>
    <col min="12027" max="12033" width="0" style="223" hidden="1" customWidth="1"/>
    <col min="12034" max="12036" width="9.140625" style="223" bestFit="1" customWidth="1"/>
    <col min="12037" max="12042" width="9.5703125" style="223" customWidth="1"/>
    <col min="12043" max="12281" width="11.42578125" style="223"/>
    <col min="12282" max="12282" width="35.28515625" style="223" customWidth="1"/>
    <col min="12283" max="12289" width="0" style="223" hidden="1" customWidth="1"/>
    <col min="12290" max="12292" width="9.140625" style="223" bestFit="1" customWidth="1"/>
    <col min="12293" max="12298" width="9.5703125" style="223" customWidth="1"/>
    <col min="12299" max="12537" width="11.42578125" style="223"/>
    <col min="12538" max="12538" width="35.28515625" style="223" customWidth="1"/>
    <col min="12539" max="12545" width="0" style="223" hidden="1" customWidth="1"/>
    <col min="12546" max="12548" width="9.140625" style="223" bestFit="1" customWidth="1"/>
    <col min="12549" max="12554" width="9.5703125" style="223" customWidth="1"/>
    <col min="12555" max="12793" width="11.42578125" style="223"/>
    <col min="12794" max="12794" width="35.28515625" style="223" customWidth="1"/>
    <col min="12795" max="12801" width="0" style="223" hidden="1" customWidth="1"/>
    <col min="12802" max="12804" width="9.140625" style="223" bestFit="1" customWidth="1"/>
    <col min="12805" max="12810" width="9.5703125" style="223" customWidth="1"/>
    <col min="12811" max="13049" width="11.42578125" style="223"/>
    <col min="13050" max="13050" width="35.28515625" style="223" customWidth="1"/>
    <col min="13051" max="13057" width="0" style="223" hidden="1" customWidth="1"/>
    <col min="13058" max="13060" width="9.140625" style="223" bestFit="1" customWidth="1"/>
    <col min="13061" max="13066" width="9.5703125" style="223" customWidth="1"/>
    <col min="13067" max="13305" width="11.42578125" style="223"/>
    <col min="13306" max="13306" width="35.28515625" style="223" customWidth="1"/>
    <col min="13307" max="13313" width="0" style="223" hidden="1" customWidth="1"/>
    <col min="13314" max="13316" width="9.140625" style="223" bestFit="1" customWidth="1"/>
    <col min="13317" max="13322" width="9.5703125" style="223" customWidth="1"/>
    <col min="13323" max="13561" width="11.42578125" style="223"/>
    <col min="13562" max="13562" width="35.28515625" style="223" customWidth="1"/>
    <col min="13563" max="13569" width="0" style="223" hidden="1" customWidth="1"/>
    <col min="13570" max="13572" width="9.140625" style="223" bestFit="1" customWidth="1"/>
    <col min="13573" max="13578" width="9.5703125" style="223" customWidth="1"/>
    <col min="13579" max="13817" width="11.42578125" style="223"/>
    <col min="13818" max="13818" width="35.28515625" style="223" customWidth="1"/>
    <col min="13819" max="13825" width="0" style="223" hidden="1" customWidth="1"/>
    <col min="13826" max="13828" width="9.140625" style="223" bestFit="1" customWidth="1"/>
    <col min="13829" max="13834" width="9.5703125" style="223" customWidth="1"/>
    <col min="13835" max="14073" width="11.42578125" style="223"/>
    <col min="14074" max="14074" width="35.28515625" style="223" customWidth="1"/>
    <col min="14075" max="14081" width="0" style="223" hidden="1" customWidth="1"/>
    <col min="14082" max="14084" width="9.140625" style="223" bestFit="1" customWidth="1"/>
    <col min="14085" max="14090" width="9.5703125" style="223" customWidth="1"/>
    <col min="14091" max="14329" width="11.42578125" style="223"/>
    <col min="14330" max="14330" width="35.28515625" style="223" customWidth="1"/>
    <col min="14331" max="14337" width="0" style="223" hidden="1" customWidth="1"/>
    <col min="14338" max="14340" width="9.140625" style="223" bestFit="1" customWidth="1"/>
    <col min="14341" max="14346" width="9.5703125" style="223" customWidth="1"/>
    <col min="14347" max="14585" width="11.42578125" style="223"/>
    <col min="14586" max="14586" width="35.28515625" style="223" customWidth="1"/>
    <col min="14587" max="14593" width="0" style="223" hidden="1" customWidth="1"/>
    <col min="14594" max="14596" width="9.140625" style="223" bestFit="1" customWidth="1"/>
    <col min="14597" max="14602" width="9.5703125" style="223" customWidth="1"/>
    <col min="14603" max="14841" width="11.42578125" style="223"/>
    <col min="14842" max="14842" width="35.28515625" style="223" customWidth="1"/>
    <col min="14843" max="14849" width="0" style="223" hidden="1" customWidth="1"/>
    <col min="14850" max="14852" width="9.140625" style="223" bestFit="1" customWidth="1"/>
    <col min="14853" max="14858" width="9.5703125" style="223" customWidth="1"/>
    <col min="14859" max="15097" width="11.42578125" style="223"/>
    <col min="15098" max="15098" width="35.28515625" style="223" customWidth="1"/>
    <col min="15099" max="15105" width="0" style="223" hidden="1" customWidth="1"/>
    <col min="15106" max="15108" width="9.140625" style="223" bestFit="1" customWidth="1"/>
    <col min="15109" max="15114" width="9.5703125" style="223" customWidth="1"/>
    <col min="15115" max="15353" width="11.42578125" style="223"/>
    <col min="15354" max="15354" width="35.28515625" style="223" customWidth="1"/>
    <col min="15355" max="15361" width="0" style="223" hidden="1" customWidth="1"/>
    <col min="15362" max="15364" width="9.140625" style="223" bestFit="1" customWidth="1"/>
    <col min="15365" max="15370" width="9.5703125" style="223" customWidth="1"/>
    <col min="15371" max="15609" width="11.42578125" style="223"/>
    <col min="15610" max="15610" width="35.28515625" style="223" customWidth="1"/>
    <col min="15611" max="15617" width="0" style="223" hidden="1" customWidth="1"/>
    <col min="15618" max="15620" width="9.140625" style="223" bestFit="1" customWidth="1"/>
    <col min="15621" max="15626" width="9.5703125" style="223" customWidth="1"/>
    <col min="15627" max="15865" width="11.42578125" style="223"/>
    <col min="15866" max="15866" width="35.28515625" style="223" customWidth="1"/>
    <col min="15867" max="15873" width="0" style="223" hidden="1" customWidth="1"/>
    <col min="15874" max="15876" width="9.140625" style="223" bestFit="1" customWidth="1"/>
    <col min="15877" max="15882" width="9.5703125" style="223" customWidth="1"/>
    <col min="15883" max="16121" width="11.42578125" style="223"/>
    <col min="16122" max="16122" width="35.28515625" style="223" customWidth="1"/>
    <col min="16123" max="16129" width="0" style="223" hidden="1" customWidth="1"/>
    <col min="16130" max="16132" width="9.140625" style="223" bestFit="1" customWidth="1"/>
    <col min="16133" max="16138" width="9.5703125" style="223" customWidth="1"/>
    <col min="16139" max="16384" width="11.42578125" style="223"/>
  </cols>
  <sheetData>
    <row r="1" spans="1:249" s="1" customFormat="1" ht="15">
      <c r="A1" s="49" t="s">
        <v>359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50"/>
      <c r="P1" s="50"/>
      <c r="Q1" s="50"/>
      <c r="R1" s="49"/>
      <c r="S1" s="49"/>
      <c r="T1" s="49"/>
      <c r="U1" s="49"/>
      <c r="V1" s="49"/>
      <c r="W1" s="49"/>
      <c r="X1" s="49"/>
      <c r="Y1" s="49"/>
      <c r="Z1" s="49"/>
      <c r="AA1" s="50"/>
      <c r="AB1" s="50"/>
      <c r="AC1" s="50"/>
      <c r="AD1" s="49"/>
      <c r="AE1" s="49"/>
      <c r="AF1" s="49"/>
      <c r="AG1" s="49"/>
      <c r="AH1" s="49"/>
      <c r="AI1" s="49"/>
      <c r="AJ1" s="49"/>
      <c r="AK1" s="49"/>
      <c r="AL1" s="49"/>
      <c r="AM1" s="50"/>
      <c r="AN1" s="50"/>
      <c r="AO1" s="50"/>
      <c r="AP1" s="49"/>
      <c r="AQ1" s="49"/>
      <c r="AR1" s="49"/>
      <c r="AS1" s="49"/>
      <c r="AT1" s="49"/>
      <c r="AU1" s="49"/>
      <c r="AV1" s="49"/>
      <c r="AW1" s="49"/>
      <c r="AX1" s="49"/>
      <c r="AY1" s="50"/>
      <c r="AZ1" s="50"/>
      <c r="BA1" s="50"/>
      <c r="BB1" s="49"/>
      <c r="BC1" s="49"/>
      <c r="BD1" s="49"/>
      <c r="BE1" s="49"/>
      <c r="BF1" s="49"/>
      <c r="BG1" s="49"/>
      <c r="BH1" s="49"/>
      <c r="BI1" s="49"/>
      <c r="BJ1" s="49"/>
      <c r="BK1" s="50"/>
      <c r="BL1" s="50"/>
      <c r="BM1" s="50"/>
      <c r="BN1" s="49"/>
      <c r="BO1" s="49"/>
      <c r="BP1" s="49"/>
      <c r="BQ1" s="49"/>
      <c r="BR1" s="49"/>
      <c r="BS1" s="49"/>
      <c r="BT1" s="49"/>
      <c r="BU1" s="49"/>
      <c r="BV1" s="49"/>
      <c r="BW1" s="50"/>
      <c r="BX1" s="50"/>
      <c r="BY1" s="50"/>
      <c r="BZ1" s="49"/>
      <c r="CA1" s="49"/>
      <c r="CB1" s="49"/>
      <c r="CC1" s="49"/>
      <c r="CD1" s="49"/>
      <c r="CE1" s="49"/>
      <c r="CF1" s="49"/>
      <c r="CG1" s="49"/>
      <c r="CH1" s="49"/>
      <c r="CI1" s="50"/>
      <c r="CJ1" s="50"/>
      <c r="CK1" s="50"/>
      <c r="CL1" s="49"/>
      <c r="CM1" s="49"/>
      <c r="CN1" s="49"/>
      <c r="CO1" s="49"/>
      <c r="CP1" s="49"/>
      <c r="CQ1" s="49"/>
      <c r="CR1" s="49"/>
      <c r="CS1" s="49"/>
      <c r="CT1" s="49"/>
      <c r="CU1" s="50"/>
      <c r="CV1" s="50"/>
      <c r="CW1" s="50"/>
      <c r="CX1" s="49"/>
      <c r="CY1" s="49"/>
      <c r="CZ1" s="49"/>
      <c r="DA1" s="49"/>
      <c r="DB1" s="49"/>
      <c r="DC1" s="49"/>
      <c r="DD1" s="49"/>
      <c r="DE1" s="49"/>
      <c r="DF1" s="49"/>
      <c r="DG1" s="50"/>
      <c r="DH1" s="50"/>
      <c r="DI1" s="50"/>
      <c r="DJ1" s="49"/>
      <c r="DK1" s="49"/>
      <c r="DL1" s="49"/>
      <c r="DM1" s="49"/>
      <c r="DN1" s="49"/>
      <c r="DO1" s="49"/>
      <c r="DP1" s="49"/>
      <c r="DQ1" s="49"/>
      <c r="DR1" s="49"/>
      <c r="DS1" s="50"/>
      <c r="DT1" s="50"/>
      <c r="DU1" s="50"/>
      <c r="DV1" s="49"/>
      <c r="DW1" s="49"/>
      <c r="DX1" s="49"/>
      <c r="DY1" s="49"/>
      <c r="DZ1" s="49"/>
      <c r="EA1" s="49"/>
      <c r="EB1" s="49"/>
      <c r="EC1" s="49"/>
      <c r="ED1" s="49"/>
      <c r="EE1" s="50"/>
      <c r="EF1" s="50"/>
      <c r="EG1" s="50"/>
      <c r="EH1" s="49"/>
      <c r="EI1" s="49"/>
      <c r="EJ1" s="49"/>
      <c r="EK1" s="49"/>
      <c r="EL1" s="49"/>
      <c r="EM1" s="49"/>
      <c r="EN1" s="49"/>
      <c r="EO1" s="49"/>
      <c r="EP1" s="49"/>
      <c r="EQ1" s="50"/>
      <c r="ER1" s="50"/>
      <c r="ES1" s="50"/>
      <c r="ET1" s="49"/>
      <c r="EU1" s="49"/>
      <c r="EV1" s="49"/>
      <c r="EW1" s="49"/>
      <c r="EX1" s="49"/>
      <c r="EY1" s="49"/>
      <c r="EZ1" s="49"/>
      <c r="FA1" s="49"/>
      <c r="FB1" s="49"/>
      <c r="FC1" s="50"/>
      <c r="FD1" s="50"/>
      <c r="FE1" s="50"/>
      <c r="FF1" s="49"/>
      <c r="FG1" s="49"/>
      <c r="FH1" s="49"/>
      <c r="FI1" s="49"/>
      <c r="FJ1" s="49"/>
      <c r="FK1" s="49"/>
      <c r="FL1" s="49"/>
      <c r="FM1" s="49"/>
      <c r="FN1" s="49"/>
      <c r="FO1" s="50"/>
      <c r="FP1" s="50"/>
      <c r="FQ1" s="50"/>
      <c r="FR1" s="49"/>
      <c r="FS1" s="49"/>
      <c r="FT1" s="49"/>
      <c r="FU1" s="49"/>
      <c r="FV1" s="49"/>
      <c r="FW1" s="49"/>
      <c r="FX1" s="49"/>
      <c r="FY1" s="49"/>
      <c r="FZ1" s="49"/>
      <c r="GA1" s="50"/>
      <c r="GB1" s="50"/>
      <c r="GC1" s="50"/>
      <c r="GD1" s="49"/>
      <c r="GE1" s="49"/>
      <c r="GF1" s="49"/>
      <c r="GG1" s="49"/>
      <c r="GH1" s="49"/>
      <c r="GI1" s="49"/>
      <c r="GJ1" s="49"/>
      <c r="GK1" s="49"/>
      <c r="GL1" s="49"/>
      <c r="GM1" s="50"/>
      <c r="GN1" s="50"/>
      <c r="GO1" s="50"/>
      <c r="GP1" s="49"/>
      <c r="GQ1" s="49"/>
      <c r="GR1" s="49"/>
      <c r="GS1" s="49"/>
      <c r="GT1" s="49"/>
      <c r="GU1" s="49"/>
      <c r="GV1" s="49"/>
      <c r="GW1" s="49"/>
      <c r="GX1" s="49"/>
      <c r="GY1" s="50"/>
      <c r="GZ1" s="50"/>
      <c r="HA1" s="50"/>
      <c r="HB1" s="49"/>
      <c r="HC1" s="49"/>
      <c r="HD1" s="49"/>
      <c r="HE1" s="49"/>
      <c r="HF1" s="49"/>
      <c r="HG1" s="49"/>
      <c r="HH1" s="49"/>
      <c r="HI1" s="49"/>
      <c r="HJ1" s="49"/>
      <c r="HK1" s="50"/>
      <c r="HL1" s="50"/>
      <c r="HM1" s="50"/>
      <c r="HN1" s="49"/>
      <c r="HO1" s="49"/>
      <c r="HP1" s="49"/>
      <c r="HQ1" s="49"/>
      <c r="HR1" s="49"/>
      <c r="HS1" s="49"/>
      <c r="HT1" s="49"/>
      <c r="HU1" s="49"/>
      <c r="HV1" s="49"/>
      <c r="HW1" s="50"/>
      <c r="HX1" s="50"/>
      <c r="HY1" s="50"/>
      <c r="HZ1" s="49"/>
      <c r="IA1" s="49"/>
      <c r="IB1" s="49"/>
      <c r="IC1" s="49"/>
      <c r="ID1" s="49"/>
      <c r="IE1" s="49"/>
      <c r="IF1" s="49"/>
      <c r="IG1" s="49"/>
      <c r="IH1" s="49"/>
      <c r="II1" s="50"/>
      <c r="IJ1" s="50"/>
      <c r="IK1" s="50"/>
      <c r="IL1" s="49"/>
      <c r="IM1" s="49"/>
      <c r="IN1" s="49"/>
      <c r="IO1" s="49"/>
    </row>
    <row r="2" spans="1:249" s="10" customFormat="1" ht="15">
      <c r="A2" s="51" t="s">
        <v>60</v>
      </c>
      <c r="B2" s="52"/>
      <c r="C2" s="52"/>
      <c r="D2" s="52"/>
      <c r="E2" s="52"/>
      <c r="F2" s="51"/>
      <c r="G2" s="51"/>
      <c r="H2" s="51"/>
      <c r="I2" s="51"/>
      <c r="J2" s="51"/>
      <c r="K2" s="51"/>
      <c r="L2" s="52"/>
      <c r="M2" s="52"/>
      <c r="N2" s="52"/>
      <c r="O2" s="53"/>
      <c r="P2" s="53"/>
      <c r="Q2" s="53"/>
      <c r="R2" s="51"/>
      <c r="S2" s="51"/>
      <c r="T2" s="51"/>
      <c r="U2" s="51"/>
      <c r="V2" s="51"/>
      <c r="W2" s="51"/>
      <c r="X2" s="52"/>
      <c r="Y2" s="52"/>
      <c r="Z2" s="52"/>
      <c r="AA2" s="53"/>
      <c r="AB2" s="53"/>
      <c r="AC2" s="53"/>
      <c r="AD2" s="51"/>
      <c r="AE2" s="51"/>
      <c r="AF2" s="51"/>
      <c r="AG2" s="51"/>
      <c r="AH2" s="51"/>
      <c r="AI2" s="51"/>
      <c r="AJ2" s="52"/>
      <c r="AK2" s="52"/>
      <c r="AL2" s="52"/>
      <c r="AM2" s="53"/>
      <c r="AN2" s="53"/>
      <c r="AO2" s="53"/>
      <c r="AP2" s="51"/>
      <c r="AQ2" s="51"/>
      <c r="AR2" s="51"/>
      <c r="AS2" s="51"/>
      <c r="AT2" s="51"/>
      <c r="AU2" s="51"/>
      <c r="AV2" s="52"/>
      <c r="AW2" s="52"/>
      <c r="AX2" s="52"/>
      <c r="AY2" s="53"/>
      <c r="AZ2" s="53"/>
      <c r="BA2" s="53"/>
      <c r="BB2" s="51"/>
      <c r="BC2" s="51"/>
      <c r="BD2" s="51"/>
      <c r="BE2" s="51"/>
      <c r="BF2" s="51"/>
      <c r="BG2" s="51"/>
      <c r="BH2" s="52"/>
      <c r="BI2" s="52"/>
      <c r="BJ2" s="52"/>
      <c r="BK2" s="53"/>
      <c r="BL2" s="53"/>
      <c r="BM2" s="53"/>
      <c r="BN2" s="51"/>
      <c r="BO2" s="51"/>
      <c r="BP2" s="51"/>
      <c r="BQ2" s="51"/>
      <c r="BR2" s="51"/>
      <c r="BS2" s="51"/>
      <c r="BT2" s="52"/>
      <c r="BU2" s="52"/>
      <c r="BV2" s="52"/>
      <c r="BW2" s="53"/>
      <c r="BX2" s="53"/>
      <c r="BY2" s="53"/>
      <c r="BZ2" s="51"/>
      <c r="CA2" s="51"/>
      <c r="CB2" s="51"/>
      <c r="CC2" s="51"/>
      <c r="CD2" s="51"/>
      <c r="CE2" s="51"/>
      <c r="CF2" s="52"/>
      <c r="CG2" s="52"/>
      <c r="CH2" s="52"/>
      <c r="CI2" s="53"/>
      <c r="CJ2" s="53"/>
      <c r="CK2" s="53"/>
      <c r="CL2" s="51"/>
      <c r="CM2" s="51"/>
      <c r="CN2" s="51"/>
      <c r="CO2" s="51"/>
      <c r="CP2" s="51"/>
      <c r="CQ2" s="51"/>
      <c r="CR2" s="52"/>
      <c r="CS2" s="52"/>
      <c r="CT2" s="52"/>
      <c r="CU2" s="53"/>
      <c r="CV2" s="53"/>
      <c r="CW2" s="53"/>
      <c r="CX2" s="51"/>
      <c r="CY2" s="51"/>
      <c r="CZ2" s="51"/>
      <c r="DA2" s="51"/>
      <c r="DB2" s="51"/>
      <c r="DC2" s="51"/>
      <c r="DD2" s="52"/>
      <c r="DE2" s="52"/>
      <c r="DF2" s="52"/>
      <c r="DG2" s="53"/>
      <c r="DH2" s="53"/>
      <c r="DI2" s="53"/>
      <c r="DJ2" s="51"/>
      <c r="DK2" s="51"/>
      <c r="DL2" s="51"/>
      <c r="DM2" s="51"/>
      <c r="DN2" s="51"/>
      <c r="DO2" s="51"/>
      <c r="DP2" s="52"/>
      <c r="DQ2" s="52"/>
      <c r="DR2" s="52"/>
      <c r="DS2" s="53"/>
      <c r="DT2" s="53"/>
      <c r="DU2" s="53"/>
      <c r="DV2" s="51"/>
      <c r="DW2" s="51"/>
      <c r="DX2" s="51"/>
      <c r="DY2" s="51"/>
      <c r="DZ2" s="51"/>
      <c r="EA2" s="51"/>
      <c r="EB2" s="52"/>
      <c r="EC2" s="52"/>
      <c r="ED2" s="52"/>
      <c r="EE2" s="53"/>
      <c r="EF2" s="53"/>
      <c r="EG2" s="53"/>
      <c r="EH2" s="51"/>
      <c r="EI2" s="51"/>
      <c r="EJ2" s="51"/>
      <c r="EK2" s="51"/>
      <c r="EL2" s="51"/>
      <c r="EM2" s="51"/>
      <c r="EN2" s="52"/>
      <c r="EO2" s="52"/>
      <c r="EP2" s="52"/>
      <c r="EQ2" s="53"/>
      <c r="ER2" s="53"/>
      <c r="ES2" s="53"/>
      <c r="ET2" s="51"/>
      <c r="EU2" s="51"/>
      <c r="EV2" s="51"/>
      <c r="EW2" s="51"/>
      <c r="EX2" s="51"/>
      <c r="EY2" s="51"/>
      <c r="EZ2" s="52"/>
      <c r="FA2" s="52"/>
      <c r="FB2" s="52"/>
      <c r="FC2" s="53"/>
      <c r="FD2" s="53"/>
      <c r="FE2" s="53"/>
      <c r="FF2" s="51"/>
      <c r="FG2" s="51"/>
      <c r="FH2" s="51"/>
      <c r="FI2" s="51"/>
      <c r="FJ2" s="51"/>
      <c r="FK2" s="51"/>
      <c r="FL2" s="52"/>
      <c r="FM2" s="52"/>
      <c r="FN2" s="52"/>
      <c r="FO2" s="53"/>
      <c r="FP2" s="53"/>
      <c r="FQ2" s="53"/>
      <c r="FR2" s="51"/>
      <c r="FS2" s="51"/>
      <c r="FT2" s="51"/>
      <c r="FU2" s="51"/>
      <c r="FV2" s="51"/>
      <c r="FW2" s="51"/>
      <c r="FX2" s="52"/>
      <c r="FY2" s="52"/>
      <c r="FZ2" s="52"/>
      <c r="GA2" s="53"/>
      <c r="GB2" s="53"/>
      <c r="GC2" s="53"/>
      <c r="GD2" s="51"/>
      <c r="GE2" s="51"/>
      <c r="GF2" s="51"/>
      <c r="GG2" s="51"/>
      <c r="GH2" s="51"/>
      <c r="GI2" s="51"/>
      <c r="GJ2" s="52"/>
      <c r="GK2" s="52"/>
      <c r="GL2" s="52"/>
      <c r="GM2" s="53"/>
      <c r="GN2" s="53"/>
      <c r="GO2" s="53"/>
      <c r="GP2" s="51"/>
      <c r="GQ2" s="51"/>
      <c r="GR2" s="51"/>
      <c r="GS2" s="51"/>
      <c r="GT2" s="51"/>
      <c r="GU2" s="51"/>
      <c r="GV2" s="52"/>
      <c r="GW2" s="52"/>
      <c r="GX2" s="52"/>
      <c r="GY2" s="53"/>
      <c r="GZ2" s="53"/>
      <c r="HA2" s="53"/>
      <c r="HB2" s="51"/>
      <c r="HC2" s="51"/>
      <c r="HD2" s="51"/>
      <c r="HE2" s="51"/>
      <c r="HF2" s="51"/>
      <c r="HG2" s="51"/>
      <c r="HH2" s="52"/>
      <c r="HI2" s="52"/>
      <c r="HJ2" s="52"/>
      <c r="HK2" s="53"/>
      <c r="HL2" s="53"/>
      <c r="HM2" s="53"/>
      <c r="HN2" s="51"/>
      <c r="HO2" s="51"/>
      <c r="HP2" s="51"/>
      <c r="HQ2" s="51"/>
      <c r="HR2" s="51"/>
      <c r="HS2" s="51"/>
      <c r="HT2" s="52"/>
      <c r="HU2" s="52"/>
      <c r="HV2" s="52"/>
      <c r="HW2" s="53"/>
      <c r="HX2" s="53"/>
      <c r="HY2" s="53"/>
      <c r="HZ2" s="51"/>
      <c r="IA2" s="51"/>
      <c r="IB2" s="51"/>
      <c r="IC2" s="51"/>
      <c r="ID2" s="51"/>
      <c r="IE2" s="51"/>
      <c r="IF2" s="52"/>
      <c r="IG2" s="52"/>
      <c r="IH2" s="52"/>
      <c r="II2" s="53"/>
      <c r="IJ2" s="53"/>
      <c r="IK2" s="53"/>
      <c r="IL2" s="51"/>
      <c r="IM2" s="51"/>
      <c r="IN2" s="51"/>
      <c r="IO2" s="51"/>
    </row>
    <row r="3" spans="1:249" s="3" customFormat="1" ht="11.25" customHeight="1">
      <c r="A3" s="75"/>
      <c r="B3" s="55"/>
      <c r="C3" s="167"/>
      <c r="D3" s="167"/>
      <c r="E3" s="167"/>
      <c r="F3" s="75"/>
      <c r="G3" s="75"/>
      <c r="H3" s="75"/>
      <c r="I3" s="75"/>
      <c r="J3" s="75"/>
      <c r="K3" s="75"/>
      <c r="L3" s="55"/>
      <c r="M3" s="55"/>
      <c r="N3" s="55"/>
      <c r="O3" s="76"/>
      <c r="P3" s="76"/>
      <c r="Q3" s="76"/>
      <c r="R3" s="75"/>
      <c r="S3" s="75"/>
      <c r="T3" s="75"/>
      <c r="U3" s="75"/>
      <c r="V3" s="75"/>
      <c r="W3" s="75"/>
      <c r="X3" s="55"/>
      <c r="Y3" s="55"/>
      <c r="Z3" s="55"/>
      <c r="AA3" s="76"/>
      <c r="AB3" s="76"/>
      <c r="AC3" s="76"/>
      <c r="AD3" s="75"/>
      <c r="AE3" s="75"/>
      <c r="AF3" s="75"/>
      <c r="AG3" s="75"/>
      <c r="AH3" s="75"/>
      <c r="AI3" s="75"/>
      <c r="AJ3" s="55"/>
      <c r="AK3" s="55"/>
      <c r="AL3" s="55"/>
      <c r="AM3" s="76"/>
      <c r="AN3" s="76"/>
      <c r="AO3" s="76"/>
      <c r="AP3" s="75"/>
      <c r="AQ3" s="75"/>
      <c r="AR3" s="75"/>
      <c r="AS3" s="75"/>
      <c r="AT3" s="75"/>
      <c r="AU3" s="75"/>
      <c r="AV3" s="55"/>
      <c r="AW3" s="55"/>
      <c r="AX3" s="55"/>
      <c r="AY3" s="76"/>
      <c r="AZ3" s="76"/>
      <c r="BA3" s="76"/>
      <c r="BB3" s="75"/>
      <c r="BC3" s="75"/>
      <c r="BD3" s="75"/>
      <c r="BE3" s="75"/>
      <c r="BF3" s="75"/>
      <c r="BG3" s="75"/>
      <c r="BH3" s="55"/>
      <c r="BI3" s="55"/>
      <c r="BJ3" s="55"/>
      <c r="BK3" s="76"/>
      <c r="BL3" s="76"/>
      <c r="BM3" s="76"/>
      <c r="BN3" s="75"/>
      <c r="BO3" s="75"/>
      <c r="BP3" s="75"/>
      <c r="BQ3" s="75"/>
      <c r="BR3" s="75"/>
      <c r="BS3" s="75"/>
      <c r="BT3" s="55"/>
      <c r="BU3" s="55"/>
      <c r="BV3" s="55"/>
      <c r="BW3" s="76"/>
      <c r="BX3" s="76"/>
      <c r="BY3" s="76"/>
      <c r="BZ3" s="75"/>
      <c r="CA3" s="75"/>
      <c r="CB3" s="75"/>
      <c r="CC3" s="75"/>
      <c r="CD3" s="75"/>
      <c r="CE3" s="75"/>
      <c r="CF3" s="55"/>
      <c r="CG3" s="55"/>
      <c r="CH3" s="55"/>
      <c r="CI3" s="76"/>
      <c r="CJ3" s="76"/>
      <c r="CK3" s="76"/>
      <c r="CL3" s="75"/>
      <c r="CM3" s="75"/>
      <c r="CN3" s="75"/>
      <c r="CO3" s="75"/>
      <c r="CP3" s="75"/>
      <c r="CQ3" s="75"/>
      <c r="CR3" s="55"/>
      <c r="CS3" s="55"/>
      <c r="CT3" s="55"/>
      <c r="CU3" s="76"/>
      <c r="CV3" s="76"/>
      <c r="CW3" s="76"/>
      <c r="CX3" s="75"/>
      <c r="CY3" s="75"/>
      <c r="CZ3" s="75"/>
      <c r="DA3" s="75"/>
      <c r="DB3" s="75"/>
      <c r="DC3" s="75"/>
      <c r="DD3" s="55"/>
      <c r="DE3" s="55"/>
      <c r="DF3" s="55"/>
      <c r="DG3" s="76"/>
      <c r="DH3" s="76"/>
      <c r="DI3" s="76"/>
      <c r="DJ3" s="75"/>
      <c r="DK3" s="75"/>
      <c r="DL3" s="75"/>
      <c r="DM3" s="75"/>
      <c r="DN3" s="75"/>
      <c r="DO3" s="75"/>
      <c r="DP3" s="55"/>
      <c r="DQ3" s="55"/>
      <c r="DR3" s="55"/>
      <c r="DS3" s="76"/>
      <c r="DT3" s="76"/>
      <c r="DU3" s="76"/>
      <c r="DV3" s="75"/>
      <c r="DW3" s="75"/>
      <c r="DX3" s="75"/>
      <c r="DY3" s="75"/>
      <c r="DZ3" s="75"/>
      <c r="EA3" s="75"/>
      <c r="EB3" s="55"/>
      <c r="EC3" s="55"/>
      <c r="ED3" s="55"/>
      <c r="EE3" s="76"/>
      <c r="EF3" s="76"/>
      <c r="EG3" s="76"/>
      <c r="EH3" s="75"/>
      <c r="EI3" s="75"/>
      <c r="EJ3" s="75"/>
      <c r="EK3" s="75"/>
      <c r="EL3" s="75"/>
      <c r="EM3" s="75"/>
      <c r="EN3" s="55"/>
      <c r="EO3" s="55"/>
      <c r="EP3" s="55"/>
      <c r="EQ3" s="76"/>
      <c r="ER3" s="76"/>
      <c r="ES3" s="76"/>
      <c r="ET3" s="75"/>
      <c r="EU3" s="75"/>
      <c r="EV3" s="75"/>
      <c r="EW3" s="75"/>
      <c r="EX3" s="75"/>
      <c r="EY3" s="75"/>
      <c r="EZ3" s="55"/>
      <c r="FA3" s="55"/>
      <c r="FB3" s="55"/>
      <c r="FC3" s="76"/>
      <c r="FD3" s="76"/>
      <c r="FE3" s="76"/>
      <c r="FF3" s="75"/>
      <c r="FG3" s="75"/>
      <c r="FH3" s="75"/>
      <c r="FI3" s="75"/>
      <c r="FJ3" s="75"/>
      <c r="FK3" s="75"/>
      <c r="FL3" s="55"/>
      <c r="FM3" s="55"/>
      <c r="FN3" s="55"/>
      <c r="FO3" s="76"/>
      <c r="FP3" s="76"/>
      <c r="FQ3" s="76"/>
      <c r="FR3" s="75"/>
      <c r="FS3" s="75"/>
      <c r="FT3" s="75"/>
      <c r="FU3" s="75"/>
      <c r="FV3" s="75"/>
      <c r="FW3" s="75"/>
      <c r="FX3" s="55"/>
      <c r="FY3" s="55"/>
      <c r="FZ3" s="55"/>
      <c r="GA3" s="76"/>
      <c r="GB3" s="76"/>
      <c r="GC3" s="76"/>
      <c r="GD3" s="75"/>
      <c r="GE3" s="75"/>
      <c r="GF3" s="75"/>
      <c r="GG3" s="75"/>
      <c r="GH3" s="75"/>
      <c r="GI3" s="75"/>
      <c r="GJ3" s="55"/>
      <c r="GK3" s="55"/>
      <c r="GL3" s="55"/>
      <c r="GM3" s="76"/>
      <c r="GN3" s="76"/>
      <c r="GO3" s="76"/>
      <c r="GP3" s="75"/>
      <c r="GQ3" s="75"/>
      <c r="GR3" s="75"/>
      <c r="GS3" s="75"/>
      <c r="GT3" s="75"/>
      <c r="GU3" s="75"/>
      <c r="GV3" s="55"/>
      <c r="GW3" s="55"/>
      <c r="GX3" s="55"/>
      <c r="GY3" s="76"/>
      <c r="GZ3" s="76"/>
      <c r="HA3" s="76"/>
      <c r="HB3" s="75"/>
      <c r="HC3" s="75"/>
      <c r="HD3" s="75"/>
      <c r="HE3" s="75"/>
      <c r="HF3" s="75"/>
      <c r="HG3" s="75"/>
      <c r="HH3" s="55"/>
      <c r="HI3" s="55"/>
      <c r="HJ3" s="55"/>
      <c r="HK3" s="76"/>
      <c r="HL3" s="76"/>
      <c r="HM3" s="76"/>
      <c r="HN3" s="75"/>
      <c r="HO3" s="75"/>
      <c r="HP3" s="75"/>
      <c r="HQ3" s="75"/>
      <c r="HR3" s="75"/>
      <c r="HS3" s="75"/>
      <c r="HT3" s="55"/>
      <c r="HU3" s="55"/>
      <c r="HV3" s="55"/>
      <c r="HW3" s="76"/>
      <c r="HX3" s="76"/>
      <c r="HY3" s="76"/>
      <c r="HZ3" s="75"/>
      <c r="IA3" s="75"/>
      <c r="IB3" s="75"/>
      <c r="IC3" s="75"/>
      <c r="ID3" s="75"/>
      <c r="IE3" s="75"/>
      <c r="IF3" s="55"/>
      <c r="IG3" s="55"/>
      <c r="IH3" s="55"/>
      <c r="II3" s="76"/>
      <c r="IJ3" s="76"/>
      <c r="IK3" s="76"/>
      <c r="IL3" s="75"/>
      <c r="IM3" s="75"/>
      <c r="IN3" s="75"/>
      <c r="IO3" s="75"/>
    </row>
    <row r="4" spans="1:249" s="4" customFormat="1" ht="34.5" customHeight="1">
      <c r="A4" s="80"/>
      <c r="B4" s="57">
        <v>2002</v>
      </c>
      <c r="C4" s="57">
        <v>2003</v>
      </c>
      <c r="D4" s="57">
        <v>2004</v>
      </c>
      <c r="E4" s="57">
        <v>2005</v>
      </c>
      <c r="F4" s="57">
        <v>2006</v>
      </c>
      <c r="G4" s="57">
        <v>2007</v>
      </c>
      <c r="H4" s="57">
        <v>2008</v>
      </c>
      <c r="I4" s="57">
        <v>2009</v>
      </c>
      <c r="J4" s="57">
        <v>2010</v>
      </c>
      <c r="K4" s="273" t="s">
        <v>379</v>
      </c>
      <c r="L4" s="273" t="s">
        <v>576</v>
      </c>
      <c r="M4" s="78"/>
      <c r="N4" s="79"/>
      <c r="O4" s="79"/>
      <c r="P4" s="79"/>
      <c r="Q4" s="78"/>
      <c r="R4" s="77"/>
      <c r="S4" s="78"/>
      <c r="T4" s="78"/>
      <c r="U4" s="79"/>
      <c r="V4" s="79"/>
      <c r="W4" s="79"/>
      <c r="X4" s="78"/>
      <c r="Y4" s="78"/>
      <c r="Z4" s="79"/>
      <c r="AA4" s="79"/>
      <c r="AB4" s="79"/>
      <c r="AC4" s="78"/>
      <c r="AD4" s="77"/>
      <c r="AE4" s="78"/>
      <c r="AF4" s="78"/>
      <c r="AG4" s="79"/>
      <c r="AH4" s="79"/>
      <c r="AI4" s="79"/>
      <c r="AJ4" s="78"/>
      <c r="AK4" s="78"/>
      <c r="AL4" s="79"/>
      <c r="AM4" s="79"/>
      <c r="AN4" s="79"/>
      <c r="AO4" s="78"/>
      <c r="AP4" s="77"/>
      <c r="AQ4" s="78"/>
      <c r="AR4" s="78"/>
      <c r="AS4" s="79"/>
      <c r="AT4" s="79"/>
      <c r="AU4" s="79"/>
      <c r="AV4" s="78"/>
      <c r="AW4" s="78"/>
      <c r="AX4" s="79"/>
      <c r="AY4" s="79"/>
      <c r="AZ4" s="79"/>
      <c r="BA4" s="78"/>
      <c r="BB4" s="77"/>
      <c r="BC4" s="78"/>
      <c r="BD4" s="78"/>
      <c r="BE4" s="79"/>
      <c r="BF4" s="79"/>
      <c r="BG4" s="79"/>
      <c r="BH4" s="78"/>
      <c r="BI4" s="78"/>
      <c r="BJ4" s="79"/>
      <c r="BK4" s="79"/>
      <c r="BL4" s="79"/>
      <c r="BM4" s="78"/>
      <c r="BN4" s="77"/>
      <c r="BO4" s="78"/>
      <c r="BP4" s="78"/>
      <c r="BQ4" s="79"/>
      <c r="BR4" s="79"/>
      <c r="BS4" s="79"/>
      <c r="BT4" s="78"/>
      <c r="BU4" s="78"/>
      <c r="BV4" s="79"/>
      <c r="BW4" s="79"/>
      <c r="BX4" s="79"/>
      <c r="BY4" s="78"/>
      <c r="BZ4" s="77"/>
      <c r="CA4" s="78"/>
      <c r="CB4" s="78"/>
      <c r="CC4" s="79"/>
      <c r="CD4" s="79"/>
      <c r="CE4" s="79"/>
      <c r="CF4" s="78"/>
      <c r="CG4" s="78"/>
      <c r="CH4" s="79"/>
      <c r="CI4" s="79"/>
      <c r="CJ4" s="79"/>
      <c r="CK4" s="78"/>
      <c r="CL4" s="77"/>
      <c r="CM4" s="78"/>
      <c r="CN4" s="78"/>
      <c r="CO4" s="79"/>
      <c r="CP4" s="79"/>
      <c r="CQ4" s="79"/>
      <c r="CR4" s="78"/>
      <c r="CS4" s="78"/>
      <c r="CT4" s="79"/>
      <c r="CU4" s="79"/>
      <c r="CV4" s="79"/>
      <c r="CW4" s="78"/>
      <c r="CX4" s="77"/>
      <c r="CY4" s="78"/>
      <c r="CZ4" s="78"/>
      <c r="DA4" s="79"/>
      <c r="DB4" s="79"/>
      <c r="DC4" s="79"/>
      <c r="DD4" s="78"/>
      <c r="DE4" s="78"/>
      <c r="DF4" s="79"/>
      <c r="DG4" s="79"/>
      <c r="DH4" s="79"/>
      <c r="DI4" s="78"/>
      <c r="DJ4" s="77"/>
      <c r="DK4" s="78"/>
      <c r="DL4" s="78"/>
      <c r="DM4" s="79"/>
      <c r="DN4" s="79"/>
      <c r="DO4" s="79"/>
      <c r="DP4" s="78"/>
      <c r="DQ4" s="78"/>
      <c r="DR4" s="79"/>
      <c r="DS4" s="79"/>
      <c r="DT4" s="79"/>
      <c r="DU4" s="78"/>
      <c r="DV4" s="77"/>
      <c r="DW4" s="78"/>
      <c r="DX4" s="78"/>
      <c r="DY4" s="79"/>
      <c r="DZ4" s="79"/>
      <c r="EA4" s="79"/>
      <c r="EB4" s="78"/>
      <c r="EC4" s="78"/>
      <c r="ED4" s="79"/>
      <c r="EE4" s="79"/>
      <c r="EF4" s="79"/>
      <c r="EG4" s="78"/>
      <c r="EH4" s="77"/>
      <c r="EI4" s="78"/>
      <c r="EJ4" s="78"/>
      <c r="EK4" s="79"/>
      <c r="EL4" s="79"/>
      <c r="EM4" s="79"/>
      <c r="EN4" s="78"/>
      <c r="EO4" s="78"/>
      <c r="EP4" s="79"/>
      <c r="EQ4" s="79"/>
      <c r="ER4" s="79"/>
      <c r="ES4" s="78"/>
      <c r="ET4" s="77"/>
      <c r="EU4" s="78"/>
      <c r="EV4" s="78"/>
      <c r="EW4" s="79"/>
      <c r="EX4" s="79"/>
      <c r="EY4" s="79"/>
      <c r="EZ4" s="78"/>
      <c r="FA4" s="78"/>
      <c r="FB4" s="79"/>
      <c r="FC4" s="79"/>
      <c r="FD4" s="79"/>
      <c r="FE4" s="78"/>
      <c r="FF4" s="77"/>
      <c r="FG4" s="78"/>
      <c r="FH4" s="78"/>
      <c r="FI4" s="79"/>
      <c r="FJ4" s="79"/>
      <c r="FK4" s="79"/>
      <c r="FL4" s="78"/>
      <c r="FM4" s="78"/>
      <c r="FN4" s="79"/>
      <c r="FO4" s="79"/>
      <c r="FP4" s="79"/>
      <c r="FQ4" s="78"/>
      <c r="FR4" s="77"/>
      <c r="FS4" s="78"/>
      <c r="FT4" s="78"/>
      <c r="FU4" s="79"/>
      <c r="FV4" s="79"/>
      <c r="FW4" s="79"/>
      <c r="FX4" s="78"/>
      <c r="FY4" s="78"/>
      <c r="FZ4" s="79"/>
      <c r="GA4" s="79"/>
      <c r="GB4" s="79"/>
      <c r="GC4" s="78"/>
      <c r="GD4" s="77"/>
      <c r="GE4" s="78"/>
      <c r="GF4" s="78"/>
      <c r="GG4" s="79"/>
      <c r="GH4" s="79"/>
      <c r="GI4" s="79"/>
      <c r="GJ4" s="78"/>
      <c r="GK4" s="78"/>
      <c r="GL4" s="79"/>
      <c r="GM4" s="79"/>
      <c r="GN4" s="79"/>
      <c r="GO4" s="78"/>
      <c r="GP4" s="77"/>
      <c r="GQ4" s="78"/>
      <c r="GR4" s="78"/>
      <c r="GS4" s="79"/>
      <c r="GT4" s="79"/>
      <c r="GU4" s="79"/>
      <c r="GV4" s="78"/>
      <c r="GW4" s="78"/>
      <c r="GX4" s="79"/>
      <c r="GY4" s="79"/>
      <c r="GZ4" s="79"/>
      <c r="HA4" s="78"/>
      <c r="HB4" s="77"/>
      <c r="HC4" s="78"/>
      <c r="HD4" s="78"/>
      <c r="HE4" s="79"/>
      <c r="HF4" s="79"/>
      <c r="HG4" s="79"/>
      <c r="HH4" s="78"/>
      <c r="HI4" s="78"/>
      <c r="HJ4" s="79"/>
      <c r="HK4" s="79"/>
      <c r="HL4" s="79"/>
      <c r="HM4" s="78"/>
      <c r="HN4" s="77"/>
      <c r="HO4" s="78"/>
      <c r="HP4" s="78"/>
      <c r="HQ4" s="79"/>
      <c r="HR4" s="79"/>
      <c r="HS4" s="79"/>
      <c r="HT4" s="78"/>
      <c r="HU4" s="78"/>
      <c r="HV4" s="79"/>
      <c r="HW4" s="79"/>
      <c r="HX4" s="79"/>
      <c r="HY4" s="78"/>
      <c r="HZ4" s="77"/>
      <c r="IA4" s="78"/>
      <c r="IB4" s="78"/>
      <c r="IC4" s="79"/>
      <c r="ID4" s="79"/>
      <c r="IE4" s="79"/>
      <c r="IF4" s="78"/>
      <c r="IG4" s="78"/>
      <c r="IH4" s="79"/>
      <c r="II4" s="79"/>
      <c r="IJ4" s="79"/>
      <c r="IK4" s="78"/>
      <c r="IL4" s="77"/>
      <c r="IM4" s="78"/>
      <c r="IN4" s="78"/>
      <c r="IO4" s="79"/>
    </row>
    <row r="5" spans="1:249" ht="11.25" customHeight="1">
      <c r="A5" s="282"/>
      <c r="B5" s="283"/>
      <c r="C5" s="283"/>
      <c r="D5" s="283"/>
      <c r="E5" s="283"/>
      <c r="F5" s="283"/>
      <c r="G5" s="283"/>
      <c r="H5" s="283"/>
      <c r="I5" s="283"/>
      <c r="J5" s="283"/>
      <c r="K5" s="284"/>
      <c r="L5" s="284"/>
      <c r="M5" s="233"/>
      <c r="N5" s="233"/>
    </row>
    <row r="6" spans="1:249" ht="15">
      <c r="A6" s="285" t="s">
        <v>360</v>
      </c>
      <c r="B6" s="284"/>
      <c r="C6" s="284"/>
      <c r="D6" s="284"/>
      <c r="E6" s="284"/>
      <c r="F6" s="284"/>
      <c r="G6" s="284"/>
      <c r="H6" s="284"/>
      <c r="I6" s="284"/>
      <c r="J6" s="284"/>
      <c r="K6" s="284"/>
      <c r="L6" s="284"/>
      <c r="M6" s="233"/>
      <c r="N6" s="233"/>
    </row>
    <row r="7" spans="1:249" ht="11.25" customHeight="1">
      <c r="A7" s="286"/>
      <c r="B7" s="284"/>
      <c r="C7" s="284"/>
      <c r="D7" s="284"/>
      <c r="E7" s="284"/>
      <c r="F7" s="284"/>
      <c r="G7" s="284"/>
      <c r="H7" s="284"/>
      <c r="I7" s="284"/>
      <c r="J7" s="284"/>
      <c r="K7" s="284"/>
      <c r="L7" s="284"/>
      <c r="M7" s="233"/>
      <c r="N7" s="233"/>
    </row>
    <row r="8" spans="1:249" ht="15">
      <c r="A8" s="287" t="s">
        <v>361</v>
      </c>
      <c r="B8" s="288">
        <v>2738.3719999999998</v>
      </c>
      <c r="C8" s="288">
        <v>2887.0940000000001</v>
      </c>
      <c r="D8" s="288">
        <v>2908.567</v>
      </c>
      <c r="E8" s="288">
        <v>2945.9029999999998</v>
      </c>
      <c r="F8" s="288">
        <v>2954.0160000000001</v>
      </c>
      <c r="G8" s="288">
        <v>2948.1579139999999</v>
      </c>
      <c r="H8" s="288">
        <v>3359.502</v>
      </c>
      <c r="I8" s="288">
        <v>3444.3980000000001</v>
      </c>
      <c r="J8" s="288">
        <v>3447.2820000000002</v>
      </c>
      <c r="K8" s="288">
        <v>3210.7170000000001</v>
      </c>
      <c r="L8" s="288">
        <v>3167.7170000000001</v>
      </c>
      <c r="M8" s="233"/>
      <c r="N8" s="233"/>
    </row>
    <row r="9" spans="1:249" ht="28.5">
      <c r="A9" s="289" t="s">
        <v>362</v>
      </c>
      <c r="B9" s="288">
        <v>876.53899999999999</v>
      </c>
      <c r="C9" s="288">
        <v>1126.1679999999999</v>
      </c>
      <c r="D9" s="288">
        <v>1260.213</v>
      </c>
      <c r="E9" s="288">
        <v>1073.8910000000001</v>
      </c>
      <c r="F9" s="288">
        <v>1078.0340000000001</v>
      </c>
      <c r="G9" s="288">
        <v>1079.9101450000001</v>
      </c>
      <c r="H9" s="288">
        <v>1129.9449999999999</v>
      </c>
      <c r="I9" s="288">
        <v>1155.9839999999999</v>
      </c>
      <c r="J9" s="288">
        <v>1154.768</v>
      </c>
      <c r="K9" s="288">
        <v>1126.769</v>
      </c>
      <c r="L9" s="288">
        <v>1157.6569999999999</v>
      </c>
      <c r="M9" s="233"/>
      <c r="N9" s="233"/>
    </row>
    <row r="10" spans="1:249" ht="28.5" customHeight="1">
      <c r="A10" s="289" t="s">
        <v>363</v>
      </c>
      <c r="B10" s="288">
        <v>323.75700000000001</v>
      </c>
      <c r="C10" s="288">
        <v>335.50799999999998</v>
      </c>
      <c r="D10" s="288">
        <v>344.27</v>
      </c>
      <c r="E10" s="288">
        <v>347.28</v>
      </c>
      <c r="F10" s="288">
        <v>375.61200000000002</v>
      </c>
      <c r="G10" s="288">
        <v>373.99799999999999</v>
      </c>
      <c r="H10" s="288">
        <f>373.46+17.944</f>
        <v>391.404</v>
      </c>
      <c r="I10" s="288">
        <v>397.41300000000001</v>
      </c>
      <c r="J10" s="288">
        <v>388.81869999999998</v>
      </c>
      <c r="K10" s="288">
        <v>429.553</v>
      </c>
      <c r="L10" s="288">
        <v>429.14600000000002</v>
      </c>
      <c r="M10" s="233"/>
      <c r="N10" s="233"/>
    </row>
    <row r="11" spans="1:249" ht="15">
      <c r="A11" s="287" t="s">
        <v>364</v>
      </c>
      <c r="B11" s="288">
        <v>95.066000000000003</v>
      </c>
      <c r="C11" s="288">
        <v>95.700999999999993</v>
      </c>
      <c r="D11" s="288">
        <v>99.950999999999993</v>
      </c>
      <c r="E11" s="288">
        <v>98.376000000000005</v>
      </c>
      <c r="F11" s="288">
        <v>100.476</v>
      </c>
      <c r="G11" s="288">
        <v>100.82973800000001</v>
      </c>
      <c r="H11" s="288">
        <v>98.97</v>
      </c>
      <c r="I11" s="288">
        <v>102.81699999999999</v>
      </c>
      <c r="J11" s="288">
        <v>102.052249</v>
      </c>
      <c r="K11" s="288">
        <v>115.09</v>
      </c>
      <c r="L11" s="288">
        <v>112.09</v>
      </c>
      <c r="M11" s="233"/>
      <c r="N11" s="233"/>
    </row>
    <row r="12" spans="1:249" ht="15.75">
      <c r="A12" s="287" t="s">
        <v>380</v>
      </c>
      <c r="B12" s="288">
        <f t="shared" ref="B12:L12" si="0">B13-SUM(B8:B11)</f>
        <v>452.46599999999989</v>
      </c>
      <c r="C12" s="288">
        <f t="shared" si="0"/>
        <v>424.72900000000027</v>
      </c>
      <c r="D12" s="288">
        <f t="shared" si="0"/>
        <v>440.01100000000042</v>
      </c>
      <c r="E12" s="288">
        <f t="shared" si="0"/>
        <v>943.15000000000055</v>
      </c>
      <c r="F12" s="288">
        <f t="shared" si="0"/>
        <v>898.89199999999983</v>
      </c>
      <c r="G12" s="288">
        <f t="shared" si="0"/>
        <v>1034.0407679999998</v>
      </c>
      <c r="H12" s="288">
        <f t="shared" si="0"/>
        <v>1045.0849999999991</v>
      </c>
      <c r="I12" s="288">
        <f t="shared" si="0"/>
        <v>1051.0919999999996</v>
      </c>
      <c r="J12" s="288">
        <f t="shared" si="0"/>
        <v>1353.5633049999997</v>
      </c>
      <c r="K12" s="288">
        <f t="shared" si="0"/>
        <v>1366.9620000000004</v>
      </c>
      <c r="L12" s="288">
        <f t="shared" si="0"/>
        <v>1378.5740000000005</v>
      </c>
      <c r="M12" s="233"/>
      <c r="N12" s="233"/>
    </row>
    <row r="13" spans="1:249" s="275" customFormat="1" ht="16.5" customHeight="1">
      <c r="A13" s="290" t="s">
        <v>365</v>
      </c>
      <c r="B13" s="291">
        <v>4486.2</v>
      </c>
      <c r="C13" s="291">
        <v>4869.2</v>
      </c>
      <c r="D13" s="291">
        <v>5053.0119999999997</v>
      </c>
      <c r="E13" s="291">
        <v>5408.6</v>
      </c>
      <c r="F13" s="291">
        <v>5407.03</v>
      </c>
      <c r="G13" s="291">
        <v>5536.936565</v>
      </c>
      <c r="H13" s="291">
        <v>6024.9059999999999</v>
      </c>
      <c r="I13" s="291">
        <v>6151.7039999999997</v>
      </c>
      <c r="J13" s="291">
        <v>6446.484254</v>
      </c>
      <c r="K13" s="291">
        <v>6249.0910000000003</v>
      </c>
      <c r="L13" s="291">
        <v>6245.1840000000002</v>
      </c>
      <c r="M13" s="274"/>
      <c r="N13" s="274"/>
    </row>
    <row r="14" spans="1:249" ht="16.5" customHeight="1">
      <c r="A14" s="253" t="s">
        <v>366</v>
      </c>
      <c r="B14" s="292">
        <v>4519.4610000000002</v>
      </c>
      <c r="C14" s="292">
        <v>4574.6570000000002</v>
      </c>
      <c r="D14" s="292">
        <v>4645.7169999999996</v>
      </c>
      <c r="E14" s="292">
        <v>4734.99</v>
      </c>
      <c r="F14" s="292">
        <v>4941.2560000000003</v>
      </c>
      <c r="G14" s="292">
        <v>5194.6980000000003</v>
      </c>
      <c r="H14" s="292">
        <v>5549.1049999999996</v>
      </c>
      <c r="I14" s="292">
        <v>5585.1940000000004</v>
      </c>
      <c r="J14" s="292">
        <v>5756.5591919999997</v>
      </c>
      <c r="K14" s="292">
        <v>5946.3869999999997</v>
      </c>
      <c r="L14" s="292">
        <v>6239.8639999999996</v>
      </c>
      <c r="M14" s="233"/>
      <c r="N14" s="233"/>
    </row>
    <row r="15" spans="1:249" s="277" customFormat="1" ht="16.5" customHeight="1">
      <c r="A15" s="290" t="s">
        <v>367</v>
      </c>
      <c r="B15" s="291">
        <f t="shared" ref="B15:H15" si="1">B14-B13</f>
        <v>33.261000000000422</v>
      </c>
      <c r="C15" s="291">
        <f t="shared" si="1"/>
        <v>-294.54299999999967</v>
      </c>
      <c r="D15" s="291">
        <f t="shared" si="1"/>
        <v>-407.29500000000007</v>
      </c>
      <c r="E15" s="291">
        <f t="shared" si="1"/>
        <v>-673.61000000000058</v>
      </c>
      <c r="F15" s="291">
        <f t="shared" si="1"/>
        <v>-465.77399999999943</v>
      </c>
      <c r="G15" s="291">
        <f t="shared" si="1"/>
        <v>-342.23856499999965</v>
      </c>
      <c r="H15" s="291">
        <f t="shared" si="1"/>
        <v>-475.80100000000039</v>
      </c>
      <c r="I15" s="291">
        <f>I14-I13</f>
        <v>-566.50999999999931</v>
      </c>
      <c r="J15" s="291">
        <f>J14-J13</f>
        <v>-689.92506200000025</v>
      </c>
      <c r="K15" s="291">
        <f>K14-K13</f>
        <v>-302.70400000000063</v>
      </c>
      <c r="L15" s="291">
        <f>L14-L13</f>
        <v>-5.3200000000006185</v>
      </c>
      <c r="M15" s="276"/>
      <c r="N15" s="276"/>
    </row>
    <row r="16" spans="1:249" ht="28.5">
      <c r="A16" s="253" t="s">
        <v>368</v>
      </c>
      <c r="B16" s="292">
        <v>1702200</v>
      </c>
      <c r="C16" s="292">
        <v>1709000</v>
      </c>
      <c r="D16" s="292">
        <v>1711400</v>
      </c>
      <c r="E16" s="292">
        <v>1718400</v>
      </c>
      <c r="F16" s="292">
        <v>1718100</v>
      </c>
      <c r="G16" s="292">
        <v>1709400</v>
      </c>
      <c r="H16" s="292">
        <v>1821800</v>
      </c>
      <c r="I16" s="292">
        <v>1815000</v>
      </c>
      <c r="J16" s="292">
        <v>1806400</v>
      </c>
      <c r="K16" s="292">
        <v>1793700</v>
      </c>
      <c r="L16" s="292">
        <v>1780000</v>
      </c>
      <c r="M16" s="233"/>
      <c r="N16" s="233"/>
    </row>
    <row r="17" spans="1:14" ht="11.25" customHeight="1">
      <c r="A17" s="282"/>
      <c r="B17" s="292"/>
      <c r="C17" s="292"/>
      <c r="D17" s="292"/>
      <c r="E17" s="292"/>
      <c r="F17" s="292"/>
      <c r="G17" s="292"/>
      <c r="H17" s="292"/>
      <c r="I17" s="292"/>
      <c r="J17" s="292"/>
      <c r="K17" s="293"/>
      <c r="L17" s="293"/>
      <c r="M17" s="233"/>
      <c r="N17" s="233"/>
    </row>
    <row r="18" spans="1:14" ht="15">
      <c r="A18" s="294" t="s">
        <v>369</v>
      </c>
      <c r="B18" s="288"/>
      <c r="C18" s="288"/>
      <c r="D18" s="288"/>
      <c r="E18" s="288"/>
      <c r="F18" s="288"/>
      <c r="G18" s="288"/>
      <c r="H18" s="288"/>
      <c r="I18" s="288"/>
      <c r="J18" s="288"/>
      <c r="K18" s="284"/>
      <c r="L18" s="284"/>
      <c r="M18" s="233"/>
      <c r="N18" s="233"/>
    </row>
    <row r="19" spans="1:14" ht="11.25" customHeight="1">
      <c r="A19" s="286"/>
      <c r="B19" s="288"/>
      <c r="C19" s="288"/>
      <c r="D19" s="288"/>
      <c r="E19" s="288"/>
      <c r="F19" s="288"/>
      <c r="G19" s="288"/>
      <c r="H19" s="288"/>
      <c r="I19" s="288"/>
      <c r="J19" s="288"/>
      <c r="K19" s="284"/>
      <c r="L19" s="284"/>
      <c r="M19" s="233"/>
      <c r="N19" s="233"/>
    </row>
    <row r="20" spans="1:14" ht="15.75">
      <c r="A20" s="287" t="s">
        <v>381</v>
      </c>
      <c r="B20" s="288">
        <v>72.039919000000282</v>
      </c>
      <c r="C20" s="288">
        <v>72.897000000000006</v>
      </c>
      <c r="D20" s="288">
        <v>70.027000000000001</v>
      </c>
      <c r="E20" s="288">
        <v>67.096999999999994</v>
      </c>
      <c r="F20" s="288">
        <v>63.633000000000003</v>
      </c>
      <c r="G20" s="288">
        <v>60.65</v>
      </c>
      <c r="H20" s="288">
        <v>24.56</v>
      </c>
      <c r="I20" s="288"/>
      <c r="J20" s="288"/>
      <c r="K20" s="288"/>
      <c r="L20" s="288"/>
      <c r="M20" s="233"/>
      <c r="N20" s="233"/>
    </row>
    <row r="21" spans="1:14" ht="30">
      <c r="A21" s="287" t="s">
        <v>383</v>
      </c>
      <c r="B21" s="288">
        <v>5.4679070000000003</v>
      </c>
      <c r="C21" s="288">
        <v>3.7194750000000001</v>
      </c>
      <c r="D21" s="288">
        <v>0.71802999999999995</v>
      </c>
      <c r="E21" s="288">
        <v>5.1999999999999998E-2</v>
      </c>
      <c r="F21" s="288">
        <v>0.14799999999999999</v>
      </c>
      <c r="G21" s="288">
        <v>1.149</v>
      </c>
      <c r="H21" s="288">
        <v>0</v>
      </c>
      <c r="I21" s="295"/>
      <c r="J21" s="288"/>
      <c r="K21" s="288"/>
      <c r="L21" s="288"/>
      <c r="M21" s="233"/>
      <c r="N21" s="233"/>
    </row>
    <row r="22" spans="1:14" ht="30">
      <c r="A22" s="296" t="s">
        <v>382</v>
      </c>
      <c r="B22" s="292">
        <v>39300</v>
      </c>
      <c r="C22" s="292">
        <v>39300</v>
      </c>
      <c r="D22" s="292">
        <v>39300</v>
      </c>
      <c r="E22" s="292">
        <v>37700</v>
      </c>
      <c r="F22" s="292">
        <v>35800</v>
      </c>
      <c r="G22" s="292">
        <v>36000</v>
      </c>
      <c r="H22" s="292">
        <v>36000</v>
      </c>
      <c r="I22" s="297"/>
      <c r="J22" s="292"/>
      <c r="K22" s="292"/>
      <c r="L22" s="292"/>
      <c r="M22" s="233"/>
      <c r="N22" s="233"/>
    </row>
    <row r="23" spans="1:14" ht="12" customHeight="1">
      <c r="A23" s="298"/>
      <c r="B23" s="299"/>
      <c r="C23" s="299"/>
      <c r="D23" s="299"/>
      <c r="E23" s="299"/>
      <c r="F23" s="299"/>
      <c r="G23" s="299"/>
      <c r="H23" s="299"/>
      <c r="I23" s="299"/>
      <c r="J23" s="299"/>
      <c r="K23" s="299"/>
      <c r="L23" s="299"/>
      <c r="M23" s="233"/>
      <c r="N23" s="233"/>
    </row>
    <row r="24" spans="1:14" ht="10.5" customHeight="1">
      <c r="A24" s="245"/>
      <c r="B24" s="233"/>
      <c r="C24" s="233"/>
      <c r="D24" s="233"/>
      <c r="E24" s="233"/>
      <c r="F24" s="233"/>
      <c r="G24" s="233"/>
      <c r="H24" s="233"/>
      <c r="I24" s="233"/>
      <c r="J24" s="233"/>
      <c r="K24" s="233"/>
      <c r="L24" s="233"/>
      <c r="M24" s="233"/>
      <c r="N24" s="233"/>
    </row>
    <row r="25" spans="1:14" ht="11.25" customHeight="1">
      <c r="A25" s="235" t="s">
        <v>370</v>
      </c>
      <c r="B25" s="233"/>
      <c r="C25" s="233"/>
      <c r="D25" s="233"/>
      <c r="E25" s="233"/>
      <c r="F25" s="233"/>
      <c r="G25" s="233"/>
      <c r="H25" s="233"/>
      <c r="I25" s="233"/>
      <c r="J25" s="233"/>
      <c r="K25" s="233"/>
      <c r="L25" s="233"/>
      <c r="M25" s="233"/>
      <c r="N25" s="233"/>
    </row>
    <row r="26" spans="1:14" ht="15">
      <c r="A26" s="330" t="s">
        <v>410</v>
      </c>
      <c r="B26" s="233"/>
      <c r="C26" s="233"/>
      <c r="D26" s="233"/>
      <c r="E26" s="233"/>
      <c r="F26" s="233"/>
      <c r="G26" s="233"/>
      <c r="H26" s="233"/>
      <c r="I26" s="233"/>
      <c r="J26" s="233"/>
      <c r="K26" s="233"/>
      <c r="L26" s="233"/>
      <c r="M26" s="233"/>
      <c r="N26" s="233"/>
    </row>
    <row r="27" spans="1:14" ht="15">
      <c r="A27" s="330" t="s">
        <v>407</v>
      </c>
      <c r="B27" s="233"/>
      <c r="C27" s="233"/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233"/>
    </row>
    <row r="28" spans="1:14" ht="14.25">
      <c r="A28" s="332" t="s">
        <v>408</v>
      </c>
    </row>
    <row r="29" spans="1:14" ht="14.25">
      <c r="A29" s="332" t="s">
        <v>409</v>
      </c>
    </row>
    <row r="30" spans="1:14" ht="14.25">
      <c r="A30" s="331" t="s">
        <v>411</v>
      </c>
    </row>
    <row r="31" spans="1:14" ht="14.25">
      <c r="A31" s="331"/>
    </row>
    <row r="32" spans="1:14" ht="14.25">
      <c r="A32" s="331"/>
    </row>
    <row r="33" spans="1:1" ht="14.25">
      <c r="A33" s="331"/>
    </row>
  </sheetData>
  <printOptions horizontalCentered="1"/>
  <pageMargins left="0.2" right="0.2" top="0.51" bottom="0.28999999999999998" header="0.17" footer="0.18"/>
  <pageSetup paperSize="9" orientation="landscape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Q41"/>
  <sheetViews>
    <sheetView workbookViewId="0"/>
  </sheetViews>
  <sheetFormatPr baseColWidth="10" defaultRowHeight="12.75"/>
  <cols>
    <col min="1" max="1" width="30.140625" style="38" customWidth="1"/>
    <col min="2" max="8" width="7.85546875" style="38" bestFit="1" customWidth="1"/>
    <col min="9" max="16384" width="11.42578125" style="38"/>
  </cols>
  <sheetData>
    <row r="1" spans="1:251" s="301" customFormat="1" ht="15">
      <c r="A1" s="49" t="s">
        <v>188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49"/>
      <c r="AO1" s="49"/>
      <c r="AP1" s="49"/>
      <c r="AQ1" s="49"/>
      <c r="AR1" s="49"/>
      <c r="AS1" s="49"/>
      <c r="AT1" s="49"/>
      <c r="AU1" s="49"/>
      <c r="AV1" s="49"/>
      <c r="AW1" s="49"/>
      <c r="AX1" s="49"/>
      <c r="AY1" s="49"/>
      <c r="AZ1" s="49"/>
      <c r="BA1" s="49"/>
      <c r="BB1" s="49"/>
      <c r="BC1" s="49"/>
      <c r="BD1" s="49"/>
      <c r="BE1" s="49"/>
      <c r="BF1" s="49"/>
      <c r="BG1" s="49"/>
      <c r="BH1" s="49"/>
      <c r="BI1" s="49"/>
      <c r="BJ1" s="49"/>
      <c r="BK1" s="49"/>
      <c r="BL1" s="49"/>
      <c r="BM1" s="49"/>
      <c r="BN1" s="49"/>
      <c r="BO1" s="49"/>
      <c r="BP1" s="49"/>
      <c r="BQ1" s="49"/>
      <c r="BR1" s="49"/>
      <c r="BS1" s="49"/>
      <c r="BT1" s="49"/>
      <c r="BU1" s="49"/>
      <c r="BV1" s="49"/>
      <c r="BW1" s="49"/>
      <c r="BX1" s="49"/>
      <c r="BY1" s="49"/>
      <c r="BZ1" s="49"/>
      <c r="CA1" s="49"/>
      <c r="CB1" s="49"/>
      <c r="CC1" s="49"/>
      <c r="CD1" s="49"/>
      <c r="CE1" s="49"/>
      <c r="CF1" s="49"/>
      <c r="CG1" s="49"/>
      <c r="CH1" s="49"/>
      <c r="CI1" s="49"/>
      <c r="CJ1" s="49"/>
      <c r="CK1" s="49"/>
      <c r="CL1" s="49"/>
      <c r="CM1" s="49"/>
      <c r="CN1" s="49"/>
      <c r="CO1" s="49"/>
      <c r="CP1" s="49"/>
      <c r="CQ1" s="49"/>
      <c r="CR1" s="49"/>
      <c r="CS1" s="49"/>
      <c r="CT1" s="49"/>
      <c r="CU1" s="49"/>
      <c r="CV1" s="49"/>
      <c r="CW1" s="49"/>
      <c r="CX1" s="49"/>
      <c r="CY1" s="49"/>
      <c r="CZ1" s="49"/>
      <c r="DA1" s="49"/>
      <c r="DB1" s="49"/>
      <c r="DC1" s="49"/>
      <c r="DD1" s="49"/>
      <c r="DE1" s="49"/>
      <c r="DF1" s="49"/>
      <c r="DG1" s="49"/>
      <c r="DH1" s="49"/>
      <c r="DI1" s="49"/>
      <c r="DJ1" s="49"/>
      <c r="DK1" s="49"/>
      <c r="DL1" s="49"/>
      <c r="DM1" s="49"/>
      <c r="DN1" s="49"/>
      <c r="DO1" s="49"/>
      <c r="DP1" s="49"/>
      <c r="DQ1" s="49"/>
      <c r="DR1" s="49"/>
      <c r="DS1" s="49"/>
      <c r="DT1" s="49"/>
      <c r="DU1" s="49"/>
      <c r="DV1" s="49"/>
      <c r="DW1" s="49"/>
      <c r="DX1" s="49"/>
      <c r="DY1" s="49"/>
      <c r="DZ1" s="49"/>
      <c r="EA1" s="49"/>
      <c r="EB1" s="49"/>
      <c r="EC1" s="49"/>
      <c r="ED1" s="49"/>
      <c r="EE1" s="49"/>
      <c r="EF1" s="49"/>
      <c r="EG1" s="49"/>
      <c r="EH1" s="49"/>
      <c r="EI1" s="49"/>
      <c r="EJ1" s="49"/>
      <c r="EK1" s="49"/>
      <c r="EL1" s="49"/>
      <c r="EM1" s="49"/>
      <c r="EN1" s="49"/>
      <c r="EO1" s="49"/>
      <c r="EP1" s="49"/>
      <c r="EQ1" s="49"/>
      <c r="ER1" s="49"/>
      <c r="ES1" s="49"/>
      <c r="ET1" s="49"/>
      <c r="EU1" s="49"/>
      <c r="EV1" s="49"/>
      <c r="EW1" s="49"/>
      <c r="EX1" s="49"/>
      <c r="EY1" s="49"/>
      <c r="EZ1" s="49"/>
      <c r="FA1" s="49"/>
      <c r="FB1" s="49"/>
      <c r="FC1" s="49"/>
      <c r="FD1" s="49"/>
      <c r="FE1" s="49"/>
      <c r="FF1" s="49"/>
      <c r="FG1" s="49"/>
      <c r="FH1" s="49"/>
      <c r="FI1" s="49"/>
      <c r="FJ1" s="49"/>
      <c r="FK1" s="49"/>
      <c r="FL1" s="49"/>
      <c r="FM1" s="49"/>
      <c r="FN1" s="49"/>
      <c r="FO1" s="49"/>
      <c r="FP1" s="49"/>
      <c r="FQ1" s="49"/>
      <c r="FR1" s="49"/>
      <c r="FS1" s="49"/>
      <c r="FT1" s="49"/>
      <c r="FU1" s="49"/>
      <c r="FV1" s="49"/>
      <c r="FW1" s="49"/>
      <c r="FX1" s="49"/>
      <c r="FY1" s="49"/>
      <c r="FZ1" s="49"/>
      <c r="GA1" s="49"/>
      <c r="GB1" s="49"/>
      <c r="GC1" s="49"/>
      <c r="GD1" s="49"/>
      <c r="GE1" s="49"/>
      <c r="GF1" s="49"/>
      <c r="GG1" s="49"/>
      <c r="GH1" s="49"/>
      <c r="GI1" s="49"/>
      <c r="GJ1" s="49"/>
      <c r="GK1" s="49"/>
      <c r="GL1" s="49"/>
      <c r="GM1" s="49"/>
      <c r="GN1" s="49"/>
      <c r="GO1" s="49"/>
      <c r="GP1" s="49"/>
      <c r="GQ1" s="49"/>
      <c r="GR1" s="49"/>
      <c r="GS1" s="49"/>
      <c r="GT1" s="49"/>
      <c r="GU1" s="49"/>
      <c r="GV1" s="49"/>
      <c r="GW1" s="49"/>
      <c r="GX1" s="49"/>
      <c r="GY1" s="49"/>
      <c r="GZ1" s="49"/>
      <c r="HA1" s="49"/>
      <c r="HB1" s="49"/>
      <c r="HC1" s="49"/>
      <c r="HD1" s="49"/>
      <c r="HE1" s="49"/>
      <c r="HF1" s="49"/>
      <c r="HG1" s="49"/>
      <c r="HH1" s="49"/>
      <c r="HI1" s="49"/>
      <c r="HJ1" s="49"/>
      <c r="HK1" s="49"/>
      <c r="HL1" s="49"/>
      <c r="HM1" s="49"/>
      <c r="HN1" s="49"/>
      <c r="HO1" s="49"/>
      <c r="HP1" s="49"/>
      <c r="HQ1" s="49"/>
      <c r="HR1" s="49"/>
      <c r="HS1" s="49"/>
      <c r="HT1" s="49"/>
      <c r="HU1" s="49"/>
      <c r="HV1" s="49"/>
      <c r="HW1" s="49"/>
      <c r="HX1" s="49"/>
      <c r="HY1" s="49"/>
      <c r="HZ1" s="49"/>
      <c r="IA1" s="49"/>
      <c r="IB1" s="49"/>
      <c r="IC1" s="49"/>
      <c r="ID1" s="49"/>
      <c r="IE1" s="49"/>
      <c r="IF1" s="49"/>
      <c r="IG1" s="49"/>
      <c r="IH1" s="49"/>
      <c r="II1" s="49"/>
      <c r="IJ1" s="49"/>
      <c r="IK1" s="49"/>
      <c r="IL1" s="49"/>
      <c r="IM1" s="49"/>
      <c r="IN1" s="49"/>
      <c r="IO1" s="49"/>
      <c r="IP1" s="49"/>
      <c r="IQ1" s="49"/>
    </row>
    <row r="2" spans="1:251" s="302" customFormat="1" ht="11.25" customHeight="1">
      <c r="A2" s="51"/>
      <c r="B2" s="51"/>
      <c r="C2" s="52"/>
      <c r="D2" s="52"/>
      <c r="E2" s="52"/>
      <c r="F2" s="52"/>
      <c r="G2" s="52"/>
      <c r="H2" s="52"/>
      <c r="I2" s="51"/>
      <c r="J2" s="51"/>
      <c r="K2" s="51"/>
      <c r="L2" s="51"/>
      <c r="M2" s="51"/>
      <c r="N2" s="52"/>
      <c r="O2" s="52"/>
      <c r="P2" s="52"/>
      <c r="Q2" s="52"/>
      <c r="R2" s="52"/>
      <c r="S2" s="52"/>
      <c r="T2" s="51"/>
      <c r="U2" s="51"/>
      <c r="V2" s="51"/>
      <c r="W2" s="51"/>
      <c r="X2" s="51"/>
      <c r="Y2" s="51"/>
      <c r="Z2" s="52"/>
      <c r="AA2" s="52"/>
      <c r="AB2" s="52"/>
      <c r="AC2" s="52"/>
      <c r="AD2" s="52"/>
      <c r="AE2" s="52"/>
      <c r="AF2" s="51"/>
      <c r="AG2" s="51"/>
      <c r="AH2" s="51"/>
      <c r="AI2" s="51"/>
      <c r="AJ2" s="51"/>
      <c r="AK2" s="51"/>
      <c r="AL2" s="52"/>
      <c r="AM2" s="52"/>
      <c r="AN2" s="52"/>
      <c r="AO2" s="52"/>
      <c r="AP2" s="52"/>
      <c r="AQ2" s="52"/>
      <c r="AR2" s="51"/>
      <c r="AS2" s="51"/>
      <c r="AT2" s="51"/>
      <c r="AU2" s="51"/>
      <c r="AV2" s="51"/>
      <c r="AW2" s="51"/>
      <c r="AX2" s="52"/>
      <c r="AY2" s="52"/>
      <c r="AZ2" s="52"/>
      <c r="BA2" s="52"/>
      <c r="BB2" s="52"/>
      <c r="BC2" s="52"/>
      <c r="BD2" s="51"/>
      <c r="BE2" s="51"/>
      <c r="BF2" s="51"/>
      <c r="BG2" s="51"/>
      <c r="BH2" s="51"/>
      <c r="BI2" s="51"/>
      <c r="BJ2" s="52"/>
      <c r="BK2" s="52"/>
      <c r="BL2" s="52"/>
      <c r="BM2" s="52"/>
      <c r="BN2" s="52"/>
      <c r="BO2" s="52"/>
      <c r="BP2" s="51"/>
      <c r="BQ2" s="51"/>
      <c r="BR2" s="51"/>
      <c r="BS2" s="51"/>
      <c r="BT2" s="51"/>
      <c r="BU2" s="51"/>
      <c r="BV2" s="52"/>
      <c r="BW2" s="52"/>
      <c r="BX2" s="52"/>
      <c r="BY2" s="52"/>
      <c r="BZ2" s="52"/>
      <c r="CA2" s="52"/>
      <c r="CB2" s="51"/>
      <c r="CC2" s="51"/>
      <c r="CD2" s="51"/>
      <c r="CE2" s="51"/>
      <c r="CF2" s="51"/>
      <c r="CG2" s="51"/>
      <c r="CH2" s="52"/>
      <c r="CI2" s="52"/>
      <c r="CJ2" s="52"/>
      <c r="CK2" s="52"/>
      <c r="CL2" s="52"/>
      <c r="CM2" s="52"/>
      <c r="CN2" s="51"/>
      <c r="CO2" s="51"/>
      <c r="CP2" s="51"/>
      <c r="CQ2" s="51"/>
      <c r="CR2" s="51"/>
      <c r="CS2" s="51"/>
      <c r="CT2" s="52"/>
      <c r="CU2" s="52"/>
      <c r="CV2" s="52"/>
      <c r="CW2" s="52"/>
      <c r="CX2" s="52"/>
      <c r="CY2" s="52"/>
      <c r="CZ2" s="51"/>
      <c r="DA2" s="51"/>
      <c r="DB2" s="51"/>
      <c r="DC2" s="51"/>
      <c r="DD2" s="51"/>
      <c r="DE2" s="51"/>
      <c r="DF2" s="52"/>
      <c r="DG2" s="52"/>
      <c r="DH2" s="52"/>
      <c r="DI2" s="52"/>
      <c r="DJ2" s="52"/>
      <c r="DK2" s="52"/>
      <c r="DL2" s="51"/>
      <c r="DM2" s="51"/>
      <c r="DN2" s="51"/>
      <c r="DO2" s="51"/>
      <c r="DP2" s="51"/>
      <c r="DQ2" s="51"/>
      <c r="DR2" s="52"/>
      <c r="DS2" s="52"/>
      <c r="DT2" s="52"/>
      <c r="DU2" s="52"/>
      <c r="DV2" s="52"/>
      <c r="DW2" s="52"/>
      <c r="DX2" s="51"/>
      <c r="DY2" s="51"/>
      <c r="DZ2" s="51"/>
      <c r="EA2" s="51"/>
      <c r="EB2" s="51"/>
      <c r="EC2" s="51"/>
      <c r="ED2" s="52"/>
      <c r="EE2" s="52"/>
      <c r="EF2" s="52"/>
      <c r="EG2" s="52"/>
      <c r="EH2" s="52"/>
      <c r="EI2" s="52"/>
      <c r="EJ2" s="51"/>
      <c r="EK2" s="51"/>
      <c r="EL2" s="51"/>
      <c r="EM2" s="51"/>
      <c r="EN2" s="51"/>
      <c r="EO2" s="51"/>
      <c r="EP2" s="52"/>
      <c r="EQ2" s="52"/>
      <c r="ER2" s="52"/>
      <c r="ES2" s="52"/>
      <c r="ET2" s="52"/>
      <c r="EU2" s="52"/>
      <c r="EV2" s="51"/>
      <c r="EW2" s="51"/>
      <c r="EX2" s="51"/>
      <c r="EY2" s="51"/>
      <c r="EZ2" s="51"/>
      <c r="FA2" s="51"/>
      <c r="FB2" s="52"/>
      <c r="FC2" s="52"/>
      <c r="FD2" s="52"/>
      <c r="FE2" s="52"/>
      <c r="FF2" s="52"/>
      <c r="FG2" s="52"/>
      <c r="FH2" s="51"/>
      <c r="FI2" s="51"/>
      <c r="FJ2" s="51"/>
      <c r="FK2" s="51"/>
      <c r="FL2" s="51"/>
      <c r="FM2" s="51"/>
      <c r="FN2" s="52"/>
      <c r="FO2" s="52"/>
      <c r="FP2" s="52"/>
      <c r="FQ2" s="52"/>
      <c r="FR2" s="52"/>
      <c r="FS2" s="52"/>
      <c r="FT2" s="51"/>
      <c r="FU2" s="51"/>
      <c r="FV2" s="51"/>
      <c r="FW2" s="51"/>
      <c r="FX2" s="51"/>
      <c r="FY2" s="51"/>
      <c r="FZ2" s="52"/>
      <c r="GA2" s="52"/>
      <c r="GB2" s="52"/>
      <c r="GC2" s="52"/>
      <c r="GD2" s="52"/>
      <c r="GE2" s="52"/>
      <c r="GF2" s="51"/>
      <c r="GG2" s="51"/>
      <c r="GH2" s="51"/>
      <c r="GI2" s="51"/>
      <c r="GJ2" s="51"/>
      <c r="GK2" s="51"/>
      <c r="GL2" s="52"/>
      <c r="GM2" s="52"/>
      <c r="GN2" s="52"/>
      <c r="GO2" s="52"/>
      <c r="GP2" s="52"/>
      <c r="GQ2" s="52"/>
      <c r="GR2" s="51"/>
      <c r="GS2" s="51"/>
      <c r="GT2" s="51"/>
      <c r="GU2" s="51"/>
      <c r="GV2" s="51"/>
      <c r="GW2" s="51"/>
      <c r="GX2" s="52"/>
      <c r="GY2" s="52"/>
      <c r="GZ2" s="52"/>
      <c r="HA2" s="52"/>
      <c r="HB2" s="52"/>
      <c r="HC2" s="52"/>
      <c r="HD2" s="51"/>
      <c r="HE2" s="51"/>
      <c r="HF2" s="51"/>
      <c r="HG2" s="51"/>
      <c r="HH2" s="51"/>
      <c r="HI2" s="51"/>
      <c r="HJ2" s="52"/>
      <c r="HK2" s="52"/>
      <c r="HL2" s="52"/>
      <c r="HM2" s="52"/>
      <c r="HN2" s="52"/>
      <c r="HO2" s="52"/>
      <c r="HP2" s="51"/>
      <c r="HQ2" s="51"/>
      <c r="HR2" s="51"/>
      <c r="HS2" s="51"/>
      <c r="HT2" s="51"/>
      <c r="HU2" s="51"/>
      <c r="HV2" s="52"/>
      <c r="HW2" s="52"/>
      <c r="HX2" s="52"/>
      <c r="HY2" s="52"/>
      <c r="HZ2" s="52"/>
      <c r="IA2" s="52"/>
      <c r="IB2" s="51"/>
      <c r="IC2" s="51"/>
      <c r="ID2" s="51"/>
      <c r="IE2" s="51"/>
      <c r="IF2" s="51"/>
      <c r="IG2" s="51"/>
      <c r="IH2" s="52"/>
      <c r="II2" s="52"/>
      <c r="IJ2" s="52"/>
      <c r="IK2" s="52"/>
      <c r="IL2" s="52"/>
      <c r="IM2" s="52"/>
      <c r="IN2" s="51"/>
      <c r="IO2" s="51"/>
      <c r="IP2" s="51"/>
      <c r="IQ2" s="51"/>
    </row>
    <row r="3" spans="1:251" s="303" customFormat="1" ht="22.5" customHeight="1">
      <c r="A3" s="278"/>
      <c r="B3" s="279">
        <v>2006</v>
      </c>
      <c r="C3" s="279">
        <v>2007</v>
      </c>
      <c r="D3" s="279">
        <v>2008</v>
      </c>
      <c r="E3" s="279">
        <v>2009</v>
      </c>
      <c r="F3" s="279">
        <v>2010</v>
      </c>
      <c r="G3" s="279">
        <v>2011</v>
      </c>
      <c r="H3" s="279">
        <v>2012</v>
      </c>
      <c r="I3" s="78"/>
      <c r="J3" s="78"/>
      <c r="K3" s="78"/>
      <c r="L3" s="78"/>
      <c r="M3" s="300"/>
      <c r="N3" s="300"/>
      <c r="O3" s="78"/>
      <c r="P3" s="79"/>
      <c r="Q3" s="79"/>
      <c r="R3" s="79"/>
      <c r="S3" s="78"/>
      <c r="T3" s="77"/>
      <c r="U3" s="78"/>
      <c r="V3" s="78"/>
      <c r="W3" s="79"/>
      <c r="X3" s="79"/>
      <c r="Y3" s="79"/>
      <c r="Z3" s="78"/>
      <c r="AA3" s="78"/>
      <c r="AB3" s="79"/>
      <c r="AC3" s="79"/>
      <c r="AD3" s="79"/>
      <c r="AE3" s="78"/>
      <c r="AF3" s="77"/>
      <c r="AG3" s="78"/>
      <c r="AH3" s="78"/>
      <c r="AI3" s="79"/>
      <c r="AJ3" s="79"/>
      <c r="AK3" s="79"/>
      <c r="AL3" s="78"/>
      <c r="AM3" s="78"/>
      <c r="AN3" s="79"/>
      <c r="AO3" s="79"/>
      <c r="AP3" s="79"/>
      <c r="AQ3" s="78"/>
      <c r="AR3" s="77"/>
      <c r="AS3" s="78"/>
      <c r="AT3" s="78"/>
      <c r="AU3" s="79"/>
      <c r="AV3" s="79"/>
      <c r="AW3" s="79"/>
      <c r="AX3" s="78"/>
      <c r="AY3" s="78"/>
      <c r="AZ3" s="79"/>
      <c r="BA3" s="79"/>
      <c r="BB3" s="79"/>
      <c r="BC3" s="78"/>
      <c r="BD3" s="77"/>
      <c r="BE3" s="78"/>
      <c r="BF3" s="78"/>
      <c r="BG3" s="79"/>
      <c r="BH3" s="79"/>
      <c r="BI3" s="79"/>
      <c r="BJ3" s="78"/>
      <c r="BK3" s="78"/>
      <c r="BL3" s="79"/>
      <c r="BM3" s="79"/>
      <c r="BN3" s="79"/>
      <c r="BO3" s="78"/>
      <c r="BP3" s="77"/>
      <c r="BQ3" s="78"/>
      <c r="BR3" s="78"/>
      <c r="BS3" s="79"/>
      <c r="BT3" s="79"/>
      <c r="BU3" s="79"/>
      <c r="BV3" s="78"/>
      <c r="BW3" s="78"/>
      <c r="BX3" s="79"/>
      <c r="BY3" s="79"/>
      <c r="BZ3" s="79"/>
      <c r="CA3" s="78"/>
      <c r="CB3" s="77"/>
      <c r="CC3" s="78"/>
      <c r="CD3" s="78"/>
      <c r="CE3" s="79"/>
      <c r="CF3" s="79"/>
      <c r="CG3" s="79"/>
      <c r="CH3" s="78"/>
      <c r="CI3" s="78"/>
      <c r="CJ3" s="79"/>
      <c r="CK3" s="79"/>
      <c r="CL3" s="79"/>
      <c r="CM3" s="78"/>
      <c r="CN3" s="77"/>
      <c r="CO3" s="78"/>
      <c r="CP3" s="78"/>
      <c r="CQ3" s="79"/>
      <c r="CR3" s="79"/>
      <c r="CS3" s="79"/>
      <c r="CT3" s="78"/>
      <c r="CU3" s="78"/>
      <c r="CV3" s="79"/>
      <c r="CW3" s="79"/>
      <c r="CX3" s="79"/>
      <c r="CY3" s="78"/>
      <c r="CZ3" s="77"/>
      <c r="DA3" s="78"/>
      <c r="DB3" s="78"/>
      <c r="DC3" s="79"/>
      <c r="DD3" s="79"/>
      <c r="DE3" s="79"/>
      <c r="DF3" s="78"/>
      <c r="DG3" s="78"/>
      <c r="DH3" s="79"/>
      <c r="DI3" s="79"/>
      <c r="DJ3" s="79"/>
      <c r="DK3" s="78"/>
      <c r="DL3" s="77"/>
      <c r="DM3" s="78"/>
      <c r="DN3" s="78"/>
      <c r="DO3" s="79"/>
      <c r="DP3" s="79"/>
      <c r="DQ3" s="79"/>
      <c r="DR3" s="78"/>
      <c r="DS3" s="78"/>
      <c r="DT3" s="79"/>
      <c r="DU3" s="79"/>
      <c r="DV3" s="79"/>
      <c r="DW3" s="78"/>
      <c r="DX3" s="77"/>
      <c r="DY3" s="78"/>
      <c r="DZ3" s="78"/>
      <c r="EA3" s="79"/>
      <c r="EB3" s="79"/>
      <c r="EC3" s="79"/>
      <c r="ED3" s="78"/>
      <c r="EE3" s="78"/>
      <c r="EF3" s="79"/>
      <c r="EG3" s="79"/>
      <c r="EH3" s="79"/>
      <c r="EI3" s="78"/>
      <c r="EJ3" s="77"/>
      <c r="EK3" s="78"/>
      <c r="EL3" s="78"/>
      <c r="EM3" s="79"/>
      <c r="EN3" s="79"/>
      <c r="EO3" s="79"/>
      <c r="EP3" s="78"/>
      <c r="EQ3" s="78"/>
      <c r="ER3" s="79"/>
      <c r="ES3" s="79"/>
      <c r="ET3" s="79"/>
      <c r="EU3" s="78"/>
      <c r="EV3" s="77"/>
      <c r="EW3" s="78"/>
      <c r="EX3" s="78"/>
      <c r="EY3" s="79"/>
      <c r="EZ3" s="79"/>
      <c r="FA3" s="79"/>
      <c r="FB3" s="78"/>
      <c r="FC3" s="78"/>
      <c r="FD3" s="79"/>
      <c r="FE3" s="79"/>
      <c r="FF3" s="79"/>
      <c r="FG3" s="78"/>
      <c r="FH3" s="77"/>
      <c r="FI3" s="78"/>
      <c r="FJ3" s="78"/>
      <c r="FK3" s="79"/>
      <c r="FL3" s="79"/>
      <c r="FM3" s="79"/>
      <c r="FN3" s="78"/>
      <c r="FO3" s="78"/>
      <c r="FP3" s="79"/>
      <c r="FQ3" s="79"/>
      <c r="FR3" s="79"/>
      <c r="FS3" s="78"/>
      <c r="FT3" s="77"/>
      <c r="FU3" s="78"/>
      <c r="FV3" s="78"/>
      <c r="FW3" s="79"/>
      <c r="FX3" s="79"/>
      <c r="FY3" s="79"/>
      <c r="FZ3" s="78"/>
      <c r="GA3" s="78"/>
      <c r="GB3" s="79"/>
      <c r="GC3" s="79"/>
      <c r="GD3" s="79"/>
      <c r="GE3" s="78"/>
      <c r="GF3" s="77"/>
      <c r="GG3" s="78"/>
      <c r="GH3" s="78"/>
      <c r="GI3" s="79"/>
      <c r="GJ3" s="79"/>
      <c r="GK3" s="79"/>
      <c r="GL3" s="78"/>
      <c r="GM3" s="78"/>
      <c r="GN3" s="79"/>
      <c r="GO3" s="79"/>
      <c r="GP3" s="79"/>
      <c r="GQ3" s="78"/>
      <c r="GR3" s="77"/>
      <c r="GS3" s="78"/>
      <c r="GT3" s="78"/>
      <c r="GU3" s="79"/>
      <c r="GV3" s="79"/>
      <c r="GW3" s="79"/>
      <c r="GX3" s="78"/>
      <c r="GY3" s="78"/>
      <c r="GZ3" s="79"/>
      <c r="HA3" s="79"/>
      <c r="HB3" s="79"/>
      <c r="HC3" s="78"/>
      <c r="HD3" s="77"/>
      <c r="HE3" s="78"/>
      <c r="HF3" s="78"/>
      <c r="HG3" s="79"/>
      <c r="HH3" s="79"/>
      <c r="HI3" s="79"/>
      <c r="HJ3" s="78"/>
      <c r="HK3" s="78"/>
      <c r="HL3" s="79"/>
      <c r="HM3" s="79"/>
      <c r="HN3" s="79"/>
      <c r="HO3" s="78"/>
      <c r="HP3" s="77"/>
      <c r="HQ3" s="78"/>
      <c r="HR3" s="78"/>
      <c r="HS3" s="79"/>
      <c r="HT3" s="79"/>
      <c r="HU3" s="79"/>
      <c r="HV3" s="78"/>
      <c r="HW3" s="78"/>
      <c r="HX3" s="79"/>
      <c r="HY3" s="79"/>
      <c r="HZ3" s="79"/>
      <c r="IA3" s="78"/>
      <c r="IB3" s="77"/>
      <c r="IC3" s="78"/>
      <c r="ID3" s="78"/>
      <c r="IE3" s="79"/>
      <c r="IF3" s="79"/>
      <c r="IG3" s="79"/>
      <c r="IH3" s="78"/>
      <c r="II3" s="78"/>
      <c r="IJ3" s="79"/>
      <c r="IK3" s="79"/>
      <c r="IL3" s="79"/>
      <c r="IM3" s="78"/>
      <c r="IN3" s="77"/>
      <c r="IO3" s="78"/>
      <c r="IP3" s="78"/>
      <c r="IQ3" s="79"/>
    </row>
    <row r="4" spans="1:251" s="301" customFormat="1" ht="11.25" customHeight="1">
      <c r="A4" s="483"/>
      <c r="B4" s="483"/>
      <c r="C4" s="483"/>
      <c r="D4" s="483"/>
      <c r="E4" s="483"/>
      <c r="F4" s="483"/>
      <c r="G4" s="483"/>
      <c r="H4" s="483"/>
      <c r="I4" s="175"/>
      <c r="J4" s="175"/>
      <c r="K4" s="175"/>
      <c r="L4" s="175"/>
      <c r="M4" s="175"/>
      <c r="N4" s="175"/>
      <c r="O4" s="175"/>
      <c r="P4" s="175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  <c r="BO4" s="49"/>
      <c r="BP4" s="49"/>
      <c r="BQ4" s="49"/>
      <c r="BR4" s="49"/>
      <c r="BS4" s="49"/>
      <c r="BT4" s="49"/>
      <c r="BU4" s="49"/>
      <c r="BV4" s="49"/>
      <c r="BW4" s="49"/>
      <c r="BX4" s="49"/>
      <c r="BY4" s="49"/>
      <c r="BZ4" s="49"/>
      <c r="CA4" s="49"/>
      <c r="CB4" s="49"/>
      <c r="CC4" s="49"/>
      <c r="CD4" s="49"/>
      <c r="CE4" s="49"/>
      <c r="CF4" s="49"/>
      <c r="CG4" s="49"/>
      <c r="CH4" s="49"/>
      <c r="CI4" s="49"/>
      <c r="CJ4" s="49"/>
      <c r="CK4" s="49"/>
      <c r="CL4" s="49"/>
      <c r="CM4" s="49"/>
      <c r="CN4" s="49"/>
      <c r="CO4" s="49"/>
      <c r="CP4" s="49"/>
      <c r="CQ4" s="49"/>
      <c r="CR4" s="49"/>
      <c r="CS4" s="49"/>
      <c r="CT4" s="49"/>
      <c r="CU4" s="49"/>
      <c r="CV4" s="49"/>
      <c r="CW4" s="49"/>
      <c r="CX4" s="49"/>
      <c r="CY4" s="49"/>
      <c r="CZ4" s="49"/>
      <c r="DA4" s="49"/>
      <c r="DB4" s="49"/>
      <c r="DC4" s="49"/>
      <c r="DD4" s="49"/>
      <c r="DE4" s="49"/>
      <c r="DF4" s="49"/>
      <c r="DG4" s="49"/>
      <c r="DH4" s="49"/>
      <c r="DI4" s="49"/>
      <c r="DJ4" s="49"/>
      <c r="DK4" s="49"/>
      <c r="DL4" s="49"/>
      <c r="DM4" s="49"/>
      <c r="DN4" s="49"/>
      <c r="DO4" s="49"/>
      <c r="DP4" s="49"/>
      <c r="DQ4" s="49"/>
      <c r="DR4" s="49"/>
      <c r="DS4" s="49"/>
      <c r="DT4" s="49"/>
      <c r="DU4" s="49"/>
      <c r="DV4" s="49"/>
      <c r="DW4" s="49"/>
      <c r="DX4" s="49"/>
      <c r="DY4" s="49"/>
      <c r="DZ4" s="49"/>
      <c r="EA4" s="49"/>
      <c r="EB4" s="49"/>
      <c r="EC4" s="49"/>
      <c r="ED4" s="49"/>
      <c r="EE4" s="49"/>
      <c r="EF4" s="49"/>
      <c r="EG4" s="49"/>
      <c r="EH4" s="49"/>
      <c r="EI4" s="49"/>
      <c r="EJ4" s="49"/>
      <c r="EK4" s="49"/>
      <c r="EL4" s="49"/>
      <c r="EM4" s="49"/>
      <c r="EN4" s="49"/>
      <c r="EO4" s="49"/>
      <c r="EP4" s="49"/>
      <c r="EQ4" s="49"/>
      <c r="ER4" s="49"/>
      <c r="ES4" s="49"/>
      <c r="ET4" s="49"/>
      <c r="EU4" s="49"/>
      <c r="EV4" s="49"/>
      <c r="EW4" s="49"/>
      <c r="EX4" s="49"/>
      <c r="EY4" s="49"/>
      <c r="EZ4" s="49"/>
      <c r="FA4" s="49"/>
      <c r="FB4" s="49"/>
      <c r="FC4" s="49"/>
      <c r="FD4" s="49"/>
      <c r="FE4" s="49"/>
      <c r="FF4" s="49"/>
      <c r="FG4" s="49"/>
      <c r="FH4" s="49"/>
      <c r="FI4" s="49"/>
      <c r="FJ4" s="49"/>
      <c r="FK4" s="49"/>
      <c r="FL4" s="49"/>
      <c r="FM4" s="49"/>
      <c r="FN4" s="49"/>
      <c r="FO4" s="49"/>
      <c r="FP4" s="49"/>
      <c r="FQ4" s="49"/>
      <c r="FR4" s="49"/>
      <c r="FS4" s="49"/>
      <c r="FT4" s="49"/>
      <c r="FU4" s="49"/>
      <c r="FV4" s="49"/>
      <c r="FW4" s="49"/>
      <c r="FX4" s="49"/>
      <c r="FY4" s="49"/>
      <c r="FZ4" s="49"/>
      <c r="GA4" s="49"/>
      <c r="GB4" s="49"/>
      <c r="GC4" s="49"/>
      <c r="GD4" s="49"/>
      <c r="GE4" s="49"/>
      <c r="GF4" s="49"/>
      <c r="GG4" s="49"/>
      <c r="GH4" s="49"/>
      <c r="GI4" s="49"/>
      <c r="GJ4" s="49"/>
      <c r="GK4" s="49"/>
      <c r="GL4" s="49"/>
      <c r="GM4" s="49"/>
      <c r="GN4" s="49"/>
      <c r="GO4" s="49"/>
      <c r="GP4" s="49"/>
      <c r="GQ4" s="49"/>
      <c r="GR4" s="49"/>
      <c r="GS4" s="49"/>
      <c r="GT4" s="49"/>
      <c r="GU4" s="49"/>
      <c r="GV4" s="49"/>
      <c r="GW4" s="49"/>
      <c r="GX4" s="49"/>
      <c r="GY4" s="49"/>
      <c r="GZ4" s="49"/>
      <c r="HA4" s="49"/>
      <c r="HB4" s="49"/>
      <c r="HC4" s="49"/>
      <c r="HD4" s="49"/>
      <c r="HE4" s="49"/>
      <c r="HF4" s="49"/>
      <c r="HG4" s="49"/>
      <c r="HH4" s="49"/>
      <c r="HI4" s="49"/>
      <c r="HJ4" s="49"/>
      <c r="HK4" s="49"/>
      <c r="HL4" s="49"/>
      <c r="HM4" s="49"/>
      <c r="HN4" s="49"/>
      <c r="HO4" s="49"/>
      <c r="HP4" s="49"/>
      <c r="HQ4" s="49"/>
      <c r="HR4" s="49"/>
      <c r="HS4" s="49"/>
      <c r="HT4" s="49"/>
      <c r="HU4" s="49"/>
      <c r="HV4" s="49"/>
      <c r="HW4" s="49"/>
      <c r="HX4" s="49"/>
      <c r="HY4" s="49"/>
      <c r="HZ4" s="49"/>
      <c r="IA4" s="49"/>
      <c r="IB4" s="49"/>
      <c r="IC4" s="49"/>
      <c r="ID4" s="49"/>
      <c r="IE4" s="49"/>
      <c r="IF4" s="49"/>
      <c r="IG4" s="49"/>
      <c r="IH4" s="49"/>
      <c r="II4" s="49"/>
      <c r="IJ4" s="49"/>
      <c r="IK4" s="49"/>
      <c r="IL4" s="49"/>
      <c r="IM4" s="49"/>
      <c r="IN4" s="49"/>
      <c r="IO4" s="49"/>
      <c r="IP4" s="49"/>
      <c r="IQ4" s="49"/>
    </row>
    <row r="5" spans="1:251" s="304" customFormat="1" ht="15">
      <c r="A5" s="484" t="s">
        <v>189</v>
      </c>
      <c r="B5" s="484"/>
      <c r="C5" s="484"/>
      <c r="D5" s="484"/>
      <c r="E5" s="484"/>
      <c r="F5" s="484"/>
      <c r="G5" s="485"/>
      <c r="H5" s="485"/>
    </row>
    <row r="6" spans="1:251" s="305" customFormat="1" ht="15">
      <c r="A6" s="306" t="s">
        <v>614</v>
      </c>
      <c r="B6" s="487">
        <v>20.2</v>
      </c>
      <c r="C6" s="486">
        <v>21.3</v>
      </c>
      <c r="D6" s="486">
        <v>22.3</v>
      </c>
      <c r="E6" s="486">
        <v>22.7</v>
      </c>
      <c r="F6" s="486">
        <v>23.7</v>
      </c>
      <c r="G6" s="487">
        <v>24.6</v>
      </c>
      <c r="H6" s="487">
        <v>25.3</v>
      </c>
    </row>
    <row r="7" spans="1:251" s="305" customFormat="1" ht="15">
      <c r="A7" s="306" t="s">
        <v>190</v>
      </c>
      <c r="B7" s="486">
        <v>5.9</v>
      </c>
      <c r="C7" s="487">
        <v>6</v>
      </c>
      <c r="D7" s="486">
        <v>6.5</v>
      </c>
      <c r="E7" s="486">
        <v>7.6</v>
      </c>
      <c r="F7" s="486">
        <v>7.8</v>
      </c>
      <c r="G7" s="487">
        <v>8</v>
      </c>
      <c r="H7" s="486">
        <v>9.1999999999999993</v>
      </c>
    </row>
    <row r="8" spans="1:251" s="305" customFormat="1" ht="15">
      <c r="A8" s="306" t="s">
        <v>618</v>
      </c>
      <c r="B8" s="486"/>
      <c r="C8" s="487"/>
      <c r="D8" s="486"/>
      <c r="E8" s="486"/>
      <c r="F8" s="486"/>
      <c r="G8" s="487"/>
      <c r="H8" s="486"/>
    </row>
    <row r="9" spans="1:251" s="305" customFormat="1" ht="15">
      <c r="A9" s="486" t="s">
        <v>619</v>
      </c>
      <c r="B9" s="486">
        <v>0.8</v>
      </c>
      <c r="C9" s="487">
        <v>0.9</v>
      </c>
      <c r="D9" s="486">
        <v>0.9</v>
      </c>
      <c r="E9" s="486">
        <v>0.9</v>
      </c>
      <c r="F9" s="486">
        <v>0.7</v>
      </c>
      <c r="G9" s="487">
        <v>0.7</v>
      </c>
      <c r="H9" s="486">
        <v>0.7</v>
      </c>
    </row>
    <row r="10" spans="1:251" s="305" customFormat="1" ht="15">
      <c r="A10" s="306" t="s">
        <v>191</v>
      </c>
      <c r="B10" s="486">
        <v>0.4</v>
      </c>
      <c r="C10" s="486">
        <v>0.39999999999999858</v>
      </c>
      <c r="D10" s="488">
        <v>0.39999999999999858</v>
      </c>
      <c r="E10" s="488">
        <v>0.50000000000000178</v>
      </c>
      <c r="F10" s="488">
        <v>0.50000000000000089</v>
      </c>
      <c r="G10" s="488">
        <v>0.5</v>
      </c>
      <c r="H10" s="488">
        <v>0.5</v>
      </c>
    </row>
    <row r="11" spans="1:251" s="305" customFormat="1" ht="15">
      <c r="A11" s="306" t="s">
        <v>192</v>
      </c>
      <c r="B11" s="488">
        <v>26.5</v>
      </c>
      <c r="C11" s="488">
        <v>27.7</v>
      </c>
      <c r="D11" s="488">
        <v>29.2</v>
      </c>
      <c r="E11" s="488">
        <v>30.8</v>
      </c>
      <c r="F11" s="488">
        <v>32</v>
      </c>
      <c r="G11" s="488">
        <v>33.1</v>
      </c>
      <c r="H11" s="488">
        <v>35</v>
      </c>
    </row>
    <row r="12" spans="1:251" s="305" customFormat="1" ht="7.5" customHeight="1">
      <c r="A12" s="489"/>
      <c r="B12" s="490"/>
      <c r="C12" s="490"/>
      <c r="D12" s="490"/>
      <c r="E12" s="490"/>
      <c r="F12" s="490"/>
      <c r="G12" s="490"/>
      <c r="H12" s="490"/>
    </row>
    <row r="13" spans="1:251" s="305" customFormat="1" ht="7.5" customHeight="1">
      <c r="A13" s="306"/>
      <c r="B13" s="306"/>
      <c r="C13" s="306"/>
      <c r="D13" s="306"/>
      <c r="E13" s="306"/>
      <c r="F13" s="306"/>
      <c r="G13" s="306"/>
      <c r="H13" s="306"/>
    </row>
    <row r="14" spans="1:251" s="304" customFormat="1" ht="15">
      <c r="A14" s="484" t="s">
        <v>620</v>
      </c>
      <c r="B14" s="484"/>
      <c r="C14" s="484"/>
      <c r="D14" s="484"/>
      <c r="E14" s="484"/>
      <c r="F14" s="484"/>
      <c r="G14" s="485"/>
      <c r="H14" s="485"/>
    </row>
    <row r="15" spans="1:251" s="305" customFormat="1" ht="15">
      <c r="A15" s="306" t="s">
        <v>193</v>
      </c>
      <c r="B15" s="491">
        <v>963</v>
      </c>
      <c r="C15" s="491">
        <v>990</v>
      </c>
      <c r="D15" s="491">
        <v>1025</v>
      </c>
      <c r="E15" s="491">
        <v>1066</v>
      </c>
      <c r="F15" s="491">
        <v>1093</v>
      </c>
      <c r="G15" s="491">
        <v>1114</v>
      </c>
      <c r="H15" s="491">
        <v>1162</v>
      </c>
    </row>
    <row r="16" spans="1:251" s="305" customFormat="1" ht="15">
      <c r="A16" s="306"/>
      <c r="B16" s="492">
        <v>2.9946524064171122E-2</v>
      </c>
      <c r="C16" s="492">
        <v>2.8037383177570093E-2</v>
      </c>
      <c r="D16" s="492">
        <v>3.5353535353535352E-2</v>
      </c>
      <c r="E16" s="492">
        <v>0.04</v>
      </c>
      <c r="F16" s="492">
        <v>2.5328330206378986E-2</v>
      </c>
      <c r="G16" s="492">
        <v>1.9213174748398901E-2</v>
      </c>
      <c r="H16" s="492">
        <v>4.3087971274685818E-2</v>
      </c>
    </row>
    <row r="17" spans="1:8" s="305" customFormat="1" ht="15">
      <c r="A17" s="306" t="s">
        <v>194</v>
      </c>
      <c r="B17" s="491">
        <v>929</v>
      </c>
      <c r="C17" s="491">
        <v>935</v>
      </c>
      <c r="D17" s="491">
        <v>964</v>
      </c>
      <c r="E17" s="491">
        <v>957</v>
      </c>
      <c r="F17" s="491">
        <v>967</v>
      </c>
      <c r="G17" s="491">
        <v>996</v>
      </c>
      <c r="H17" s="491">
        <v>1044</v>
      </c>
    </row>
    <row r="18" spans="1:8" s="305" customFormat="1" ht="15">
      <c r="A18" s="306"/>
      <c r="B18" s="492">
        <v>7.5921908893709323E-3</v>
      </c>
      <c r="C18" s="492">
        <v>6.4585575888051671E-3</v>
      </c>
      <c r="D18" s="492">
        <v>3.1016042780748664E-2</v>
      </c>
      <c r="E18" s="492">
        <v>-7.261410788381743E-3</v>
      </c>
      <c r="F18" s="492">
        <v>1.0449320794148381E-2</v>
      </c>
      <c r="G18" s="492">
        <v>2.9989658738366079E-2</v>
      </c>
      <c r="H18" s="492">
        <v>4.8192771084337352E-2</v>
      </c>
    </row>
    <row r="19" spans="1:8" s="305" customFormat="1" ht="15">
      <c r="A19" s="306" t="s">
        <v>195</v>
      </c>
      <c r="B19" s="491">
        <v>567</v>
      </c>
      <c r="C19" s="491">
        <v>582</v>
      </c>
      <c r="D19" s="491">
        <v>604</v>
      </c>
      <c r="E19" s="491">
        <v>620</v>
      </c>
      <c r="F19" s="491">
        <v>633</v>
      </c>
      <c r="G19" s="491">
        <v>647</v>
      </c>
      <c r="H19" s="491">
        <v>672</v>
      </c>
    </row>
    <row r="20" spans="1:8" s="305" customFormat="1" ht="15">
      <c r="A20" s="306"/>
      <c r="B20" s="492">
        <v>2.9038112522686024E-2</v>
      </c>
      <c r="C20" s="492">
        <v>2.6455026455026454E-2</v>
      </c>
      <c r="D20" s="492">
        <v>3.7800687285223365E-2</v>
      </c>
      <c r="E20" s="492">
        <v>2.6490066225165563E-2</v>
      </c>
      <c r="F20" s="492">
        <v>2.0967741935483872E-2</v>
      </c>
      <c r="G20" s="492">
        <v>2.2116903633491312E-2</v>
      </c>
      <c r="H20" s="492">
        <v>3.8639876352395672E-2</v>
      </c>
    </row>
    <row r="21" spans="1:8" s="305" customFormat="1" ht="15">
      <c r="A21" s="306" t="s">
        <v>196</v>
      </c>
      <c r="B21" s="491">
        <v>275</v>
      </c>
      <c r="C21" s="491">
        <v>280</v>
      </c>
      <c r="D21" s="491">
        <v>288</v>
      </c>
      <c r="E21" s="491">
        <v>295</v>
      </c>
      <c r="F21" s="491">
        <v>298</v>
      </c>
      <c r="G21" s="491">
        <v>302</v>
      </c>
      <c r="H21" s="491">
        <v>313</v>
      </c>
    </row>
    <row r="22" spans="1:8" s="305" customFormat="1" ht="15">
      <c r="A22" s="306"/>
      <c r="B22" s="492">
        <v>2.2304832713754646E-2</v>
      </c>
      <c r="C22" s="492">
        <v>1.8181818181818181E-2</v>
      </c>
      <c r="D22" s="492">
        <v>2.8571428571428571E-2</v>
      </c>
      <c r="E22" s="492">
        <v>2.4305555555555556E-2</v>
      </c>
      <c r="F22" s="492">
        <v>1.0169491525423728E-2</v>
      </c>
      <c r="G22" s="492">
        <v>1.3422818791946308E-2</v>
      </c>
      <c r="H22" s="492">
        <v>3.6423841059602648E-2</v>
      </c>
    </row>
    <row r="23" spans="1:8" s="305" customFormat="1" ht="15">
      <c r="A23" s="306" t="s">
        <v>197</v>
      </c>
      <c r="B23" s="491">
        <v>218</v>
      </c>
      <c r="C23" s="491">
        <v>224</v>
      </c>
      <c r="D23" s="491">
        <v>231</v>
      </c>
      <c r="E23" s="491">
        <v>239</v>
      </c>
      <c r="F23" s="491">
        <v>241</v>
      </c>
      <c r="G23" s="491">
        <v>246</v>
      </c>
      <c r="H23" s="491">
        <v>256</v>
      </c>
    </row>
    <row r="24" spans="1:8" s="305" customFormat="1" ht="15">
      <c r="A24" s="485"/>
      <c r="B24" s="492">
        <v>2.3474178403755867E-2</v>
      </c>
      <c r="C24" s="492">
        <v>2.7522935779816515E-2</v>
      </c>
      <c r="D24" s="492">
        <v>3.125E-2</v>
      </c>
      <c r="E24" s="492">
        <v>3.4632034632034632E-2</v>
      </c>
      <c r="F24" s="492">
        <v>8.368200836820083E-3</v>
      </c>
      <c r="G24" s="492">
        <v>2.0746887966804978E-2</v>
      </c>
      <c r="H24" s="492">
        <v>4.065040650406504E-2</v>
      </c>
    </row>
    <row r="25" spans="1:8" s="305" customFormat="1" ht="7.5" customHeight="1">
      <c r="A25" s="493"/>
      <c r="B25" s="494"/>
      <c r="C25" s="494"/>
      <c r="D25" s="494"/>
      <c r="E25" s="494"/>
      <c r="F25" s="494"/>
      <c r="G25" s="494"/>
      <c r="H25" s="494"/>
    </row>
    <row r="26" spans="1:8" s="304" customFormat="1" ht="7.5" customHeight="1">
      <c r="A26" s="485"/>
      <c r="B26" s="485"/>
      <c r="C26" s="485"/>
      <c r="D26" s="485"/>
      <c r="E26" s="485"/>
      <c r="F26" s="485"/>
      <c r="G26" s="485"/>
      <c r="H26" s="485"/>
    </row>
    <row r="27" spans="1:8" s="304" customFormat="1" ht="15">
      <c r="A27" s="484" t="s">
        <v>621</v>
      </c>
      <c r="B27" s="484"/>
      <c r="C27" s="484"/>
      <c r="D27" s="484"/>
      <c r="E27" s="484"/>
      <c r="F27" s="484"/>
      <c r="G27" s="485"/>
      <c r="H27" s="485"/>
    </row>
    <row r="28" spans="1:8" s="305" customFormat="1" ht="21.75" customHeight="1">
      <c r="A28" s="306" t="s">
        <v>198</v>
      </c>
      <c r="B28" s="487">
        <v>24</v>
      </c>
      <c r="C28" s="487">
        <v>25</v>
      </c>
      <c r="D28" s="487">
        <v>26.4</v>
      </c>
      <c r="E28" s="487">
        <v>27.8</v>
      </c>
      <c r="F28" s="487">
        <v>29</v>
      </c>
      <c r="G28" s="487">
        <v>30</v>
      </c>
      <c r="H28" s="487">
        <v>31.8</v>
      </c>
    </row>
    <row r="29" spans="1:8" s="305" customFormat="1" ht="15">
      <c r="A29" s="485"/>
      <c r="B29" s="492">
        <v>4.3478260869565216E-2</v>
      </c>
      <c r="C29" s="492">
        <v>4.1666666666666664E-2</v>
      </c>
      <c r="D29" s="492">
        <v>5.5999999999999946E-2</v>
      </c>
      <c r="E29" s="492">
        <v>5.3030303030303115E-2</v>
      </c>
      <c r="F29" s="492">
        <v>4.3165467625899255E-2</v>
      </c>
      <c r="G29" s="492">
        <v>3.4482758620689655E-2</v>
      </c>
      <c r="H29" s="492">
        <v>6.0000000000000026E-2</v>
      </c>
    </row>
    <row r="30" spans="1:8" s="305" customFormat="1" ht="15">
      <c r="A30" s="485"/>
      <c r="B30" s="492"/>
      <c r="C30" s="492"/>
      <c r="D30" s="492"/>
      <c r="E30" s="492"/>
      <c r="F30" s="492"/>
      <c r="G30" s="492"/>
      <c r="H30" s="492"/>
    </row>
    <row r="31" spans="1:8" s="305" customFormat="1" ht="15">
      <c r="A31" s="485" t="s">
        <v>581</v>
      </c>
      <c r="B31" s="491">
        <v>3339933</v>
      </c>
      <c r="C31" s="491">
        <v>3418789</v>
      </c>
      <c r="D31" s="491">
        <v>3514403</v>
      </c>
      <c r="E31" s="491">
        <v>3483802</v>
      </c>
      <c r="F31" s="491">
        <v>3524294</v>
      </c>
      <c r="G31" s="491">
        <v>3584700</v>
      </c>
      <c r="H31" s="491">
        <v>3605700</v>
      </c>
    </row>
    <row r="32" spans="1:8" s="305" customFormat="1" ht="15">
      <c r="A32" s="485"/>
      <c r="B32" s="491"/>
      <c r="C32" s="491"/>
      <c r="D32" s="491"/>
      <c r="E32" s="491"/>
      <c r="F32" s="491"/>
      <c r="G32" s="491"/>
      <c r="H32" s="491"/>
    </row>
    <row r="33" spans="1:8" s="305" customFormat="1" ht="15">
      <c r="A33" s="485" t="s">
        <v>582</v>
      </c>
      <c r="B33" s="491">
        <v>2082814.5000000002</v>
      </c>
      <c r="C33" s="491">
        <v>2111236</v>
      </c>
      <c r="D33" s="491">
        <v>2140597.583333333</v>
      </c>
      <c r="E33" s="491">
        <v>2172647.8333333335</v>
      </c>
      <c r="F33" s="491">
        <v>2206398.2499999995</v>
      </c>
      <c r="G33" s="491">
        <v>2235950</v>
      </c>
      <c r="H33" s="491">
        <v>2267680</v>
      </c>
    </row>
    <row r="34" spans="1:8" s="305" customFormat="1" ht="7.5" customHeight="1">
      <c r="A34" s="495"/>
      <c r="B34" s="495"/>
      <c r="C34" s="495"/>
      <c r="D34" s="495"/>
      <c r="E34" s="495"/>
      <c r="F34" s="495"/>
      <c r="G34" s="495"/>
      <c r="H34" s="495"/>
    </row>
    <row r="35" spans="1:8" s="305" customFormat="1" ht="7.5" customHeight="1"/>
    <row r="36" spans="1:8" s="305" customFormat="1" ht="11.25" customHeight="1">
      <c r="A36" s="306" t="s">
        <v>199</v>
      </c>
    </row>
    <row r="37" spans="1:8" s="305" customFormat="1" ht="15">
      <c r="A37" s="306" t="s">
        <v>384</v>
      </c>
    </row>
    <row r="38" spans="1:8" s="305" customFormat="1" ht="15">
      <c r="A38" s="497" t="s">
        <v>624</v>
      </c>
      <c r="B38" s="498"/>
      <c r="C38" s="498"/>
      <c r="D38" s="498"/>
      <c r="E38" s="498"/>
      <c r="F38" s="498"/>
      <c r="G38" s="498"/>
      <c r="H38" s="498"/>
    </row>
    <row r="39" spans="1:8" s="305" customFormat="1" ht="15">
      <c r="A39" s="306" t="s">
        <v>622</v>
      </c>
    </row>
    <row r="40" spans="1:8" s="305" customFormat="1" ht="15">
      <c r="A40" s="306" t="s">
        <v>623</v>
      </c>
    </row>
    <row r="41" spans="1:8" s="305" customFormat="1" ht="15">
      <c r="A41" s="306" t="s">
        <v>412</v>
      </c>
    </row>
  </sheetData>
  <pageMargins left="0.6692913385826772" right="0.56999999999999995" top="0.86614173228346458" bottom="0.27559055118110237" header="0.51181102362204722" footer="0.15748031496062992"/>
  <pageSetup paperSize="9" orientation="landscape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3"/>
  <sheetViews>
    <sheetView showGridLines="0" zoomScale="90" workbookViewId="0"/>
  </sheetViews>
  <sheetFormatPr baseColWidth="10" defaultRowHeight="12.75"/>
  <cols>
    <col min="1" max="1" width="22.85546875" style="21" customWidth="1"/>
    <col min="2" max="11" width="6.140625" style="21" customWidth="1"/>
    <col min="12" max="16384" width="11.42578125" style="21"/>
  </cols>
  <sheetData>
    <row r="1" spans="1:13" ht="16.5">
      <c r="A1" s="126" t="s">
        <v>385</v>
      </c>
      <c r="B1" s="94"/>
      <c r="C1" s="94"/>
      <c r="D1" s="94"/>
      <c r="E1" s="307"/>
      <c r="F1" s="307"/>
      <c r="G1" s="307"/>
      <c r="H1" s="307"/>
      <c r="I1" s="307"/>
      <c r="J1" s="307"/>
      <c r="K1" s="307"/>
      <c r="L1" s="94"/>
      <c r="M1" s="94"/>
    </row>
    <row r="2" spans="1:13" s="29" customFormat="1" ht="15">
      <c r="A2" s="94" t="s">
        <v>60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</row>
    <row r="3" spans="1:13" s="29" customFormat="1" ht="15">
      <c r="A3" s="126"/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</row>
    <row r="4" spans="1:13" s="36" customFormat="1" ht="37.5" customHeight="1">
      <c r="A4" s="165"/>
      <c r="B4" s="121">
        <v>2003</v>
      </c>
      <c r="C4" s="121">
        <v>2004</v>
      </c>
      <c r="D4" s="121">
        <v>2005</v>
      </c>
      <c r="E4" s="121">
        <v>2006</v>
      </c>
      <c r="F4" s="121">
        <v>2007</v>
      </c>
      <c r="G4" s="121">
        <v>2008</v>
      </c>
      <c r="H4" s="121">
        <v>2009</v>
      </c>
      <c r="I4" s="121">
        <v>2010</v>
      </c>
      <c r="J4" s="121">
        <v>2011</v>
      </c>
      <c r="K4" s="121">
        <v>2012</v>
      </c>
    </row>
    <row r="5" spans="1:13" ht="22.5" customHeight="1">
      <c r="A5" s="126" t="s">
        <v>386</v>
      </c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94"/>
      <c r="M5" s="94"/>
    </row>
    <row r="6" spans="1:13" ht="15">
      <c r="A6" s="94" t="s">
        <v>200</v>
      </c>
      <c r="B6" s="129">
        <v>3.835</v>
      </c>
      <c r="C6" s="129">
        <v>2.734</v>
      </c>
      <c r="D6" s="129">
        <v>3.9460000000000002</v>
      </c>
      <c r="E6" s="129">
        <v>3.7709999999999999</v>
      </c>
      <c r="F6" s="129">
        <v>2.0430000000000001</v>
      </c>
      <c r="G6" s="129">
        <v>32.633000000000003</v>
      </c>
      <c r="H6" s="129">
        <v>1.754</v>
      </c>
      <c r="I6" s="129">
        <v>1.8109999999999999</v>
      </c>
      <c r="J6" s="129">
        <v>2.0910000000000002</v>
      </c>
      <c r="K6" s="129">
        <v>2.0720000000000001</v>
      </c>
      <c r="L6" s="94"/>
      <c r="M6" s="94"/>
    </row>
    <row r="7" spans="1:13" ht="16.5">
      <c r="A7" s="94" t="s">
        <v>387</v>
      </c>
      <c r="B7" s="129">
        <v>542.25400000000002</v>
      </c>
      <c r="C7" s="129">
        <v>556.18299999999999</v>
      </c>
      <c r="D7" s="129">
        <v>562.13699999999994</v>
      </c>
      <c r="E7" s="129">
        <v>562.63300000000004</v>
      </c>
      <c r="F7" s="129">
        <v>576.20899999999995</v>
      </c>
      <c r="G7" s="129">
        <v>29.329000000000001</v>
      </c>
      <c r="H7" s="129">
        <v>0.61699999999999999</v>
      </c>
      <c r="I7" s="129">
        <v>0.16</v>
      </c>
      <c r="J7" s="129">
        <v>0</v>
      </c>
      <c r="K7" s="129">
        <v>0</v>
      </c>
      <c r="L7" s="94"/>
      <c r="M7" s="94"/>
    </row>
    <row r="8" spans="1:13" ht="15">
      <c r="A8" s="94" t="s">
        <v>201</v>
      </c>
      <c r="B8" s="129">
        <v>252.84900000000002</v>
      </c>
      <c r="C8" s="129">
        <v>232.55</v>
      </c>
      <c r="D8" s="129">
        <v>273.80400000000003</v>
      </c>
      <c r="E8" s="129">
        <v>231.49299999999999</v>
      </c>
      <c r="F8" s="129">
        <v>273.67399999999998</v>
      </c>
      <c r="G8" s="129">
        <v>348.76300000000003</v>
      </c>
      <c r="H8" s="129">
        <v>252.26</v>
      </c>
      <c r="I8" s="129">
        <v>274.88400000000001</v>
      </c>
      <c r="J8" s="129">
        <v>189.40100000000001</v>
      </c>
      <c r="K8" s="129">
        <v>216.05600000000001</v>
      </c>
      <c r="L8" s="94"/>
      <c r="M8" s="94"/>
    </row>
    <row r="9" spans="1:13" ht="15">
      <c r="A9" s="94" t="s">
        <v>202</v>
      </c>
      <c r="B9" s="129">
        <v>307.904</v>
      </c>
      <c r="C9" s="129">
        <v>354.78399999999999</v>
      </c>
      <c r="D9" s="129">
        <v>244.09700000000001</v>
      </c>
      <c r="E9" s="129">
        <v>182.89100000000002</v>
      </c>
      <c r="F9" s="129">
        <v>235.00300000000001</v>
      </c>
      <c r="G9" s="129">
        <v>212.44300000000001</v>
      </c>
      <c r="H9" s="129">
        <v>184.59100000000001</v>
      </c>
      <c r="I9" s="129">
        <v>196.41200000000001</v>
      </c>
      <c r="J9" s="129">
        <v>207.49299999999999</v>
      </c>
      <c r="K9" s="129">
        <v>176.18700000000001</v>
      </c>
      <c r="L9" s="94"/>
      <c r="M9" s="94"/>
    </row>
    <row r="10" spans="1:13" ht="31.5">
      <c r="A10" s="190" t="s">
        <v>390</v>
      </c>
      <c r="B10" s="129">
        <v>265.815</v>
      </c>
      <c r="C10" s="129">
        <v>219.233</v>
      </c>
      <c r="D10" s="129">
        <v>239.87099999999998</v>
      </c>
      <c r="E10" s="129">
        <v>179.726</v>
      </c>
      <c r="F10" s="129">
        <v>600.59199999999998</v>
      </c>
      <c r="G10" s="129">
        <v>515.90499999999997</v>
      </c>
      <c r="H10" s="129">
        <v>419.57100000000003</v>
      </c>
      <c r="I10" s="129">
        <v>387.96899999999999</v>
      </c>
      <c r="J10" s="129">
        <v>449.697</v>
      </c>
      <c r="K10" s="129">
        <v>421.27300000000002</v>
      </c>
      <c r="L10" s="94"/>
      <c r="M10" s="94"/>
    </row>
    <row r="11" spans="1:13" ht="16.5">
      <c r="A11" s="94" t="s">
        <v>541</v>
      </c>
      <c r="B11" s="129">
        <v>94.543999999999997</v>
      </c>
      <c r="C11" s="129">
        <v>84.480999999999995</v>
      </c>
      <c r="D11" s="129">
        <v>80.917000000000002</v>
      </c>
      <c r="E11" s="129">
        <v>99.24199999999999</v>
      </c>
      <c r="F11" s="129">
        <v>89.13300000000001</v>
      </c>
      <c r="G11" s="129">
        <v>93.99199999999999</v>
      </c>
      <c r="H11" s="129">
        <v>85.093999999999994</v>
      </c>
      <c r="I11" s="129">
        <v>89.478999999999999</v>
      </c>
      <c r="J11" s="129">
        <v>115.61199999999999</v>
      </c>
      <c r="K11" s="129">
        <v>110.848</v>
      </c>
      <c r="L11" s="94"/>
      <c r="M11" s="94"/>
    </row>
    <row r="12" spans="1:13" s="311" customFormat="1" ht="22.5" customHeight="1">
      <c r="A12" s="314" t="s">
        <v>203</v>
      </c>
      <c r="B12" s="315">
        <f t="shared" ref="B12:I12" si="0">SUM(B6:B11)</f>
        <v>1467.2010000000002</v>
      </c>
      <c r="C12" s="315">
        <f t="shared" si="0"/>
        <v>1449.9650000000001</v>
      </c>
      <c r="D12" s="315">
        <f t="shared" si="0"/>
        <v>1404.7719999999999</v>
      </c>
      <c r="E12" s="315">
        <f t="shared" si="0"/>
        <v>1259.7560000000001</v>
      </c>
      <c r="F12" s="315">
        <f t="shared" si="0"/>
        <v>1776.6539999999998</v>
      </c>
      <c r="G12" s="315">
        <f t="shared" si="0"/>
        <v>1233.0649999999998</v>
      </c>
      <c r="H12" s="315">
        <f t="shared" si="0"/>
        <v>943.88699999999994</v>
      </c>
      <c r="I12" s="315">
        <f t="shared" si="0"/>
        <v>950.71500000000015</v>
      </c>
      <c r="J12" s="315">
        <f>SUM(J6:J11)</f>
        <v>964.29399999999998</v>
      </c>
      <c r="K12" s="315">
        <f>SUM(K6:K11)</f>
        <v>926.43600000000004</v>
      </c>
      <c r="L12" s="310"/>
      <c r="M12" s="310"/>
    </row>
    <row r="13" spans="1:13" ht="37.5" customHeight="1">
      <c r="A13" s="316" t="s">
        <v>391</v>
      </c>
      <c r="B13" s="129"/>
      <c r="C13" s="129"/>
      <c r="D13" s="129"/>
      <c r="E13" s="129"/>
      <c r="F13" s="129"/>
      <c r="G13" s="129"/>
      <c r="H13" s="129"/>
      <c r="I13" s="129"/>
      <c r="J13" s="129"/>
      <c r="K13" s="129"/>
      <c r="L13" s="94"/>
      <c r="M13" s="94"/>
    </row>
    <row r="14" spans="1:13" ht="15">
      <c r="A14" s="94" t="s">
        <v>204</v>
      </c>
      <c r="B14" s="164">
        <v>538.654</v>
      </c>
      <c r="C14" s="164">
        <v>462.4</v>
      </c>
      <c r="D14" s="164">
        <v>473</v>
      </c>
      <c r="E14" s="164">
        <v>461.62700000000001</v>
      </c>
      <c r="F14" s="164">
        <v>496.65</v>
      </c>
      <c r="G14" s="164">
        <v>411</v>
      </c>
      <c r="H14" s="164">
        <v>545</v>
      </c>
      <c r="I14" s="164">
        <v>636</v>
      </c>
      <c r="J14" s="164">
        <v>685</v>
      </c>
      <c r="K14" s="164">
        <v>544</v>
      </c>
      <c r="L14" s="94"/>
      <c r="M14" s="94"/>
    </row>
    <row r="15" spans="1:13" ht="15">
      <c r="A15" s="94" t="s">
        <v>205</v>
      </c>
      <c r="B15" s="129">
        <v>1186</v>
      </c>
      <c r="C15" s="129">
        <v>1200</v>
      </c>
      <c r="D15" s="129">
        <v>1250</v>
      </c>
      <c r="E15" s="129">
        <v>1373</v>
      </c>
      <c r="F15" s="129">
        <v>1505</v>
      </c>
      <c r="G15" s="129">
        <v>1683</v>
      </c>
      <c r="H15" s="129">
        <v>2092</v>
      </c>
      <c r="I15" s="129">
        <v>1981</v>
      </c>
      <c r="J15" s="129">
        <v>2362</v>
      </c>
      <c r="K15" s="129">
        <v>2111</v>
      </c>
      <c r="L15" s="94"/>
      <c r="M15" s="94"/>
    </row>
    <row r="16" spans="1:13" ht="15">
      <c r="A16" s="417" t="s">
        <v>206</v>
      </c>
      <c r="B16" s="418">
        <v>877</v>
      </c>
      <c r="C16" s="418">
        <v>1011</v>
      </c>
      <c r="D16" s="418">
        <v>950</v>
      </c>
      <c r="E16" s="418">
        <v>1110</v>
      </c>
      <c r="F16" s="418">
        <v>1024</v>
      </c>
      <c r="G16" s="418">
        <v>1151</v>
      </c>
      <c r="H16" s="418">
        <v>1001</v>
      </c>
      <c r="I16" s="418">
        <v>811</v>
      </c>
      <c r="J16" s="418">
        <v>890</v>
      </c>
      <c r="K16" s="418">
        <v>1046</v>
      </c>
      <c r="L16" s="94"/>
      <c r="M16" s="94"/>
    </row>
    <row r="17" spans="1:13" s="311" customFormat="1" ht="37.5" customHeight="1">
      <c r="A17" s="419" t="s">
        <v>388</v>
      </c>
      <c r="B17" s="313">
        <f t="shared" ref="B17:I17" si="1">SUM(B14:B16)</f>
        <v>2601.654</v>
      </c>
      <c r="C17" s="313">
        <f t="shared" si="1"/>
        <v>2673.4</v>
      </c>
      <c r="D17" s="313">
        <f t="shared" si="1"/>
        <v>2673</v>
      </c>
      <c r="E17" s="313">
        <f t="shared" si="1"/>
        <v>2944.627</v>
      </c>
      <c r="F17" s="313">
        <f t="shared" si="1"/>
        <v>3025.65</v>
      </c>
      <c r="G17" s="313">
        <f t="shared" si="1"/>
        <v>3245</v>
      </c>
      <c r="H17" s="313">
        <f t="shared" si="1"/>
        <v>3638</v>
      </c>
      <c r="I17" s="313">
        <f t="shared" si="1"/>
        <v>3428</v>
      </c>
      <c r="J17" s="313">
        <f>SUM(J14:J16)</f>
        <v>3937</v>
      </c>
      <c r="K17" s="313">
        <f>SUM(K14:K16)</f>
        <v>3701</v>
      </c>
      <c r="L17" s="312"/>
      <c r="M17" s="310"/>
    </row>
    <row r="18" spans="1:13" ht="31.5">
      <c r="A18" s="190" t="s">
        <v>389</v>
      </c>
      <c r="B18" s="129">
        <v>-151.65899999999999</v>
      </c>
      <c r="C18" s="129">
        <v>-131.97775300000001</v>
      </c>
      <c r="D18" s="129">
        <v>-133.494</v>
      </c>
      <c r="E18" s="129">
        <v>-134.48400000000001</v>
      </c>
      <c r="F18" s="129">
        <v>-157.17599999999999</v>
      </c>
      <c r="G18" s="129">
        <v>-207.95999999999998</v>
      </c>
      <c r="H18" s="129">
        <v>-143.899</v>
      </c>
      <c r="I18" s="129">
        <v>-124.97999999999999</v>
      </c>
      <c r="J18" s="129">
        <v>-77.088999999999999</v>
      </c>
      <c r="K18" s="129">
        <v>-120.324</v>
      </c>
      <c r="L18" s="94"/>
      <c r="M18" s="94"/>
    </row>
    <row r="19" spans="1:13" s="311" customFormat="1" ht="22.5" customHeight="1">
      <c r="A19" s="308" t="s">
        <v>207</v>
      </c>
      <c r="B19" s="309">
        <f t="shared" ref="B19:K19" si="2">B12+B17+B18</f>
        <v>3917.1960000000004</v>
      </c>
      <c r="C19" s="309">
        <f t="shared" si="2"/>
        <v>3991.3872469999997</v>
      </c>
      <c r="D19" s="309">
        <f t="shared" si="2"/>
        <v>3944.2779999999998</v>
      </c>
      <c r="E19" s="309">
        <f t="shared" si="2"/>
        <v>4069.8989999999999</v>
      </c>
      <c r="F19" s="309">
        <f t="shared" si="2"/>
        <v>4645.1279999999997</v>
      </c>
      <c r="G19" s="309">
        <f t="shared" si="2"/>
        <v>4270.1049999999996</v>
      </c>
      <c r="H19" s="309">
        <f t="shared" si="2"/>
        <v>4437.9879999999994</v>
      </c>
      <c r="I19" s="309">
        <f t="shared" si="2"/>
        <v>4253.7350000000006</v>
      </c>
      <c r="J19" s="309">
        <f t="shared" si="2"/>
        <v>4824.2049999999999</v>
      </c>
      <c r="K19" s="309">
        <f t="shared" si="2"/>
        <v>4507.1120000000001</v>
      </c>
      <c r="L19" s="310"/>
      <c r="M19" s="310"/>
    </row>
    <row r="20" spans="1:13" ht="15">
      <c r="A20" s="94"/>
      <c r="B20" s="129"/>
      <c r="C20" s="129"/>
      <c r="D20" s="129"/>
      <c r="E20" s="129"/>
      <c r="F20" s="129"/>
      <c r="G20" s="129"/>
      <c r="H20" s="129"/>
      <c r="I20" s="129"/>
      <c r="J20" s="129"/>
      <c r="K20" s="129"/>
      <c r="L20" s="94"/>
      <c r="M20" s="94"/>
    </row>
    <row r="21" spans="1:13" ht="15">
      <c r="A21" s="124" t="s">
        <v>260</v>
      </c>
      <c r="B21" s="129"/>
      <c r="C21" s="129"/>
      <c r="D21" s="129"/>
      <c r="E21" s="129"/>
      <c r="F21" s="129"/>
      <c r="G21" s="129"/>
      <c r="H21" s="129"/>
      <c r="I21" s="129"/>
      <c r="J21" s="129"/>
      <c r="K21" s="129"/>
      <c r="L21" s="94"/>
      <c r="M21" s="94"/>
    </row>
    <row r="22" spans="1:13" ht="15">
      <c r="A22" s="124" t="s">
        <v>594</v>
      </c>
      <c r="B22" s="129"/>
      <c r="C22" s="129"/>
      <c r="D22" s="129"/>
      <c r="E22" s="129"/>
      <c r="F22" s="129"/>
      <c r="G22" s="129"/>
      <c r="H22" s="129"/>
      <c r="I22" s="129"/>
      <c r="J22" s="129"/>
      <c r="K22" s="129"/>
      <c r="L22" s="94"/>
      <c r="M22" s="94"/>
    </row>
    <row r="23" spans="1:13" ht="15">
      <c r="A23" s="124" t="s">
        <v>392</v>
      </c>
      <c r="B23" s="129"/>
      <c r="C23" s="129"/>
      <c r="D23" s="129"/>
      <c r="E23" s="129"/>
      <c r="F23" s="129"/>
      <c r="G23" s="129"/>
      <c r="H23" s="129"/>
      <c r="I23" s="129"/>
      <c r="J23" s="129"/>
      <c r="K23" s="129"/>
      <c r="L23" s="94"/>
      <c r="M23" s="94"/>
    </row>
    <row r="24" spans="1:13" ht="15">
      <c r="A24" s="124" t="s">
        <v>394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</row>
    <row r="25" spans="1:13" ht="15">
      <c r="A25" s="124" t="s">
        <v>395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</row>
    <row r="26" spans="1:13" ht="15">
      <c r="A26" s="124" t="s">
        <v>549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</row>
    <row r="27" spans="1:13" ht="15">
      <c r="A27" s="124" t="s">
        <v>393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</row>
    <row r="28" spans="1:13" ht="15">
      <c r="A28" s="124" t="s">
        <v>397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</row>
    <row r="29" spans="1:13" ht="15">
      <c r="A29" s="124" t="s">
        <v>396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</row>
    <row r="30" spans="1:13" ht="15">
      <c r="A30" s="124" t="s">
        <v>399</v>
      </c>
      <c r="B30" s="94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</row>
    <row r="31" spans="1:13" ht="15">
      <c r="A31" s="124" t="s">
        <v>398</v>
      </c>
      <c r="B31" s="94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</row>
    <row r="32" spans="1:13" ht="15"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</row>
    <row r="33" spans="1:13" ht="15">
      <c r="A33" s="94"/>
      <c r="B33" s="94"/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</row>
  </sheetData>
  <printOptions horizontalCentered="1"/>
  <pageMargins left="0.2" right="0.2" top="0.49" bottom="0.21" header="0.17" footer="0.17"/>
  <pageSetup paperSize="9" scale="91" orientation="landscape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41"/>
  <sheetViews>
    <sheetView workbookViewId="0"/>
  </sheetViews>
  <sheetFormatPr baseColWidth="10" defaultColWidth="11.42578125" defaultRowHeight="12.75"/>
  <cols>
    <col min="1" max="1" width="2.7109375" style="443" customWidth="1"/>
    <col min="2" max="2" width="3.42578125" style="443" customWidth="1"/>
    <col min="3" max="3" width="17.7109375" style="443" customWidth="1"/>
    <col min="4" max="4" width="5.42578125" style="443" hidden="1" customWidth="1"/>
    <col min="5" max="14" width="6.5703125" style="443" customWidth="1"/>
    <col min="15" max="16384" width="11.42578125" style="443"/>
  </cols>
  <sheetData>
    <row r="1" spans="1:256" s="1" customFormat="1" ht="15">
      <c r="A1" s="285" t="s">
        <v>557</v>
      </c>
      <c r="B1" s="244"/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426"/>
      <c r="P1" s="426"/>
      <c r="Q1" s="426"/>
      <c r="R1" s="426"/>
      <c r="S1" s="426"/>
      <c r="T1" s="244"/>
      <c r="U1" s="244"/>
      <c r="V1" s="427"/>
      <c r="W1" s="427"/>
      <c r="X1" s="427"/>
      <c r="Y1" s="244"/>
      <c r="Z1" s="244"/>
      <c r="AA1" s="244"/>
      <c r="AB1" s="244"/>
      <c r="AC1" s="244"/>
      <c r="AD1" s="244"/>
      <c r="AE1" s="244"/>
      <c r="AF1" s="244"/>
      <c r="AG1" s="244"/>
      <c r="AH1" s="427"/>
      <c r="AI1" s="427"/>
      <c r="AJ1" s="427"/>
      <c r="AK1" s="244"/>
      <c r="AL1" s="244"/>
      <c r="AM1" s="244"/>
      <c r="AN1" s="244"/>
      <c r="AO1" s="244"/>
      <c r="AP1" s="244"/>
      <c r="AQ1" s="244"/>
      <c r="AR1" s="244"/>
      <c r="AS1" s="244"/>
      <c r="AT1" s="427"/>
      <c r="AU1" s="427"/>
      <c r="AV1" s="427"/>
      <c r="AW1" s="244"/>
      <c r="AX1" s="244"/>
      <c r="AY1" s="244"/>
      <c r="AZ1" s="244"/>
      <c r="BA1" s="244"/>
      <c r="BB1" s="244"/>
      <c r="BC1" s="244"/>
      <c r="BD1" s="244"/>
      <c r="BE1" s="244"/>
      <c r="BF1" s="427"/>
      <c r="BG1" s="427"/>
      <c r="BH1" s="427"/>
      <c r="BI1" s="244"/>
      <c r="BJ1" s="244"/>
      <c r="BK1" s="244"/>
      <c r="BL1" s="244"/>
      <c r="BM1" s="244"/>
      <c r="BN1" s="244"/>
      <c r="BO1" s="244"/>
      <c r="BP1" s="244"/>
      <c r="BQ1" s="244"/>
      <c r="BR1" s="427"/>
      <c r="BS1" s="427"/>
      <c r="BT1" s="427"/>
      <c r="BU1" s="244"/>
      <c r="BV1" s="244"/>
      <c r="BW1" s="244"/>
      <c r="BX1" s="244"/>
      <c r="BY1" s="244"/>
      <c r="BZ1" s="244"/>
      <c r="CA1" s="244"/>
      <c r="CB1" s="244"/>
      <c r="CC1" s="244"/>
      <c r="CD1" s="427"/>
      <c r="CE1" s="427"/>
      <c r="CF1" s="427"/>
      <c r="CG1" s="244"/>
      <c r="CH1" s="244"/>
      <c r="CI1" s="244"/>
      <c r="CJ1" s="244"/>
      <c r="CK1" s="244"/>
      <c r="CL1" s="244"/>
      <c r="CM1" s="244"/>
      <c r="CN1" s="244"/>
      <c r="CO1" s="244"/>
      <c r="CP1" s="427"/>
      <c r="CQ1" s="427"/>
      <c r="CR1" s="427"/>
      <c r="CS1" s="244"/>
      <c r="CT1" s="244"/>
      <c r="CU1" s="244"/>
      <c r="CV1" s="244"/>
      <c r="CW1" s="244"/>
      <c r="CX1" s="244"/>
      <c r="CY1" s="244"/>
      <c r="CZ1" s="244"/>
      <c r="DA1" s="244"/>
      <c r="DB1" s="427"/>
      <c r="DC1" s="427"/>
      <c r="DD1" s="427"/>
      <c r="DE1" s="244"/>
      <c r="DF1" s="244"/>
      <c r="DG1" s="244"/>
      <c r="DH1" s="244"/>
      <c r="DI1" s="244"/>
      <c r="DJ1" s="244"/>
      <c r="DK1" s="244"/>
      <c r="DL1" s="244"/>
      <c r="DM1" s="244"/>
      <c r="DN1" s="427"/>
      <c r="DO1" s="427"/>
      <c r="DP1" s="427"/>
      <c r="DQ1" s="244"/>
      <c r="DR1" s="244"/>
      <c r="DS1" s="244"/>
      <c r="DT1" s="244"/>
      <c r="DU1" s="244"/>
      <c r="DV1" s="244"/>
      <c r="DW1" s="244"/>
      <c r="DX1" s="244"/>
      <c r="DY1" s="244"/>
      <c r="DZ1" s="427"/>
      <c r="EA1" s="427"/>
      <c r="EB1" s="427"/>
      <c r="EC1" s="244"/>
      <c r="ED1" s="244"/>
      <c r="EE1" s="244"/>
      <c r="EF1" s="244"/>
      <c r="EG1" s="244"/>
      <c r="EH1" s="244"/>
      <c r="EI1" s="244"/>
      <c r="EJ1" s="244"/>
      <c r="EK1" s="244"/>
      <c r="EL1" s="427"/>
      <c r="EM1" s="427"/>
      <c r="EN1" s="427"/>
      <c r="EO1" s="244"/>
      <c r="EP1" s="244"/>
      <c r="EQ1" s="244"/>
      <c r="ER1" s="244"/>
      <c r="ES1" s="244"/>
      <c r="ET1" s="244"/>
      <c r="EU1" s="244"/>
      <c r="EV1" s="244"/>
      <c r="EW1" s="244"/>
      <c r="EX1" s="427"/>
      <c r="EY1" s="427"/>
      <c r="EZ1" s="427"/>
      <c r="FA1" s="244"/>
      <c r="FB1" s="244"/>
      <c r="FC1" s="244"/>
      <c r="FD1" s="244"/>
      <c r="FE1" s="244"/>
      <c r="FF1" s="244"/>
      <c r="FG1" s="244"/>
      <c r="FH1" s="244"/>
      <c r="FI1" s="244"/>
      <c r="FJ1" s="427"/>
      <c r="FK1" s="427"/>
      <c r="FL1" s="427"/>
      <c r="FM1" s="244"/>
      <c r="FN1" s="244"/>
      <c r="FO1" s="244"/>
      <c r="FP1" s="244"/>
      <c r="FQ1" s="244"/>
      <c r="FR1" s="244"/>
      <c r="FS1" s="244"/>
      <c r="FT1" s="244"/>
      <c r="FU1" s="244"/>
      <c r="FV1" s="427"/>
      <c r="FW1" s="427"/>
      <c r="FX1" s="427"/>
      <c r="FY1" s="244"/>
      <c r="FZ1" s="244"/>
      <c r="GA1" s="244"/>
      <c r="GB1" s="244"/>
      <c r="GC1" s="244"/>
      <c r="GD1" s="244"/>
      <c r="GE1" s="244"/>
      <c r="GF1" s="244"/>
      <c r="GG1" s="244"/>
      <c r="GH1" s="427"/>
      <c r="GI1" s="427"/>
      <c r="GJ1" s="427"/>
      <c r="GK1" s="244"/>
      <c r="GL1" s="244"/>
      <c r="GM1" s="244"/>
      <c r="GN1" s="244"/>
      <c r="GO1" s="244"/>
      <c r="GP1" s="244"/>
      <c r="GQ1" s="244"/>
      <c r="GR1" s="244"/>
      <c r="GS1" s="244"/>
      <c r="GT1" s="427"/>
      <c r="GU1" s="427"/>
      <c r="GV1" s="427"/>
      <c r="GW1" s="244"/>
      <c r="GX1" s="244"/>
      <c r="GY1" s="244"/>
      <c r="GZ1" s="244"/>
      <c r="HA1" s="244"/>
      <c r="HB1" s="244"/>
      <c r="HC1" s="244"/>
      <c r="HD1" s="244"/>
      <c r="HE1" s="244"/>
      <c r="HF1" s="427"/>
      <c r="HG1" s="427"/>
      <c r="HH1" s="427"/>
      <c r="HI1" s="244"/>
      <c r="HJ1" s="244"/>
      <c r="HK1" s="244"/>
      <c r="HL1" s="244"/>
      <c r="HM1" s="244"/>
      <c r="HN1" s="244"/>
      <c r="HO1" s="244"/>
      <c r="HP1" s="244"/>
      <c r="HQ1" s="244"/>
      <c r="HR1" s="427"/>
      <c r="HS1" s="427"/>
      <c r="HT1" s="427"/>
      <c r="HU1" s="244"/>
      <c r="HV1" s="244"/>
      <c r="HW1" s="244"/>
      <c r="HX1" s="244"/>
      <c r="HY1" s="244"/>
      <c r="HZ1" s="244"/>
      <c r="IA1" s="244"/>
      <c r="IB1" s="244"/>
      <c r="IC1" s="244"/>
      <c r="ID1" s="427"/>
      <c r="IE1" s="427"/>
      <c r="IF1" s="427"/>
      <c r="IG1" s="244"/>
      <c r="IH1" s="244"/>
      <c r="II1" s="244"/>
      <c r="IJ1" s="244"/>
      <c r="IK1" s="244"/>
      <c r="IL1" s="244"/>
      <c r="IM1" s="244"/>
      <c r="IN1" s="244"/>
      <c r="IO1" s="244"/>
      <c r="IP1" s="427"/>
      <c r="IQ1" s="427"/>
      <c r="IR1" s="427"/>
      <c r="IS1" s="244"/>
      <c r="IT1" s="244"/>
      <c r="IU1" s="244"/>
      <c r="IV1" s="244"/>
    </row>
    <row r="2" spans="1:256" s="10" customFormat="1" ht="15">
      <c r="A2" s="282" t="s">
        <v>60</v>
      </c>
      <c r="B2" s="428"/>
      <c r="C2" s="428"/>
      <c r="D2" s="428"/>
      <c r="E2" s="428"/>
      <c r="F2" s="428"/>
      <c r="G2" s="280"/>
      <c r="H2" s="280"/>
      <c r="I2" s="280"/>
      <c r="J2" s="280"/>
      <c r="K2" s="280"/>
      <c r="L2" s="280"/>
      <c r="M2" s="428"/>
      <c r="N2" s="428"/>
      <c r="O2" s="428"/>
      <c r="P2" s="428"/>
      <c r="Q2" s="428"/>
      <c r="R2" s="428"/>
      <c r="S2" s="280"/>
      <c r="T2" s="280"/>
      <c r="U2" s="280"/>
      <c r="V2" s="429"/>
      <c r="W2" s="429"/>
      <c r="X2" s="429"/>
      <c r="Y2" s="428"/>
      <c r="Z2" s="428"/>
      <c r="AA2" s="428"/>
      <c r="AB2" s="428"/>
      <c r="AC2" s="428"/>
      <c r="AD2" s="428"/>
      <c r="AE2" s="280"/>
      <c r="AF2" s="280"/>
      <c r="AG2" s="280"/>
      <c r="AH2" s="429"/>
      <c r="AI2" s="429"/>
      <c r="AJ2" s="429"/>
      <c r="AK2" s="428"/>
      <c r="AL2" s="428"/>
      <c r="AM2" s="428"/>
      <c r="AN2" s="428"/>
      <c r="AO2" s="428"/>
      <c r="AP2" s="428"/>
      <c r="AQ2" s="280"/>
      <c r="AR2" s="280"/>
      <c r="AS2" s="280"/>
      <c r="AT2" s="429"/>
      <c r="AU2" s="429"/>
      <c r="AV2" s="429"/>
      <c r="AW2" s="428"/>
      <c r="AX2" s="428"/>
      <c r="AY2" s="428"/>
      <c r="AZ2" s="428"/>
      <c r="BA2" s="428"/>
      <c r="BB2" s="428"/>
      <c r="BC2" s="280"/>
      <c r="BD2" s="280"/>
      <c r="BE2" s="280"/>
      <c r="BF2" s="429"/>
      <c r="BG2" s="429"/>
      <c r="BH2" s="429"/>
      <c r="BI2" s="428"/>
      <c r="BJ2" s="428"/>
      <c r="BK2" s="428"/>
      <c r="BL2" s="428"/>
      <c r="BM2" s="428"/>
      <c r="BN2" s="428"/>
      <c r="BO2" s="280"/>
      <c r="BP2" s="280"/>
      <c r="BQ2" s="280"/>
      <c r="BR2" s="429"/>
      <c r="BS2" s="429"/>
      <c r="BT2" s="429"/>
      <c r="BU2" s="428"/>
      <c r="BV2" s="428"/>
      <c r="BW2" s="428"/>
      <c r="BX2" s="428"/>
      <c r="BY2" s="428"/>
      <c r="BZ2" s="428"/>
      <c r="CA2" s="280"/>
      <c r="CB2" s="280"/>
      <c r="CC2" s="280"/>
      <c r="CD2" s="429"/>
      <c r="CE2" s="429"/>
      <c r="CF2" s="429"/>
      <c r="CG2" s="428"/>
      <c r="CH2" s="428"/>
      <c r="CI2" s="428"/>
      <c r="CJ2" s="428"/>
      <c r="CK2" s="428"/>
      <c r="CL2" s="428"/>
      <c r="CM2" s="280"/>
      <c r="CN2" s="280"/>
      <c r="CO2" s="280"/>
      <c r="CP2" s="429"/>
      <c r="CQ2" s="429"/>
      <c r="CR2" s="429"/>
      <c r="CS2" s="428"/>
      <c r="CT2" s="428"/>
      <c r="CU2" s="428"/>
      <c r="CV2" s="428"/>
      <c r="CW2" s="428"/>
      <c r="CX2" s="428"/>
      <c r="CY2" s="280"/>
      <c r="CZ2" s="280"/>
      <c r="DA2" s="280"/>
      <c r="DB2" s="429"/>
      <c r="DC2" s="429"/>
      <c r="DD2" s="429"/>
      <c r="DE2" s="428"/>
      <c r="DF2" s="428"/>
      <c r="DG2" s="428"/>
      <c r="DH2" s="428"/>
      <c r="DI2" s="428"/>
      <c r="DJ2" s="428"/>
      <c r="DK2" s="280"/>
      <c r="DL2" s="280"/>
      <c r="DM2" s="280"/>
      <c r="DN2" s="429"/>
      <c r="DO2" s="429"/>
      <c r="DP2" s="429"/>
      <c r="DQ2" s="428"/>
      <c r="DR2" s="428"/>
      <c r="DS2" s="428"/>
      <c r="DT2" s="428"/>
      <c r="DU2" s="428"/>
      <c r="DV2" s="428"/>
      <c r="DW2" s="280"/>
      <c r="DX2" s="280"/>
      <c r="DY2" s="280"/>
      <c r="DZ2" s="429"/>
      <c r="EA2" s="429"/>
      <c r="EB2" s="429"/>
      <c r="EC2" s="428"/>
      <c r="ED2" s="428"/>
      <c r="EE2" s="428"/>
      <c r="EF2" s="428"/>
      <c r="EG2" s="428"/>
      <c r="EH2" s="428"/>
      <c r="EI2" s="280"/>
      <c r="EJ2" s="280"/>
      <c r="EK2" s="280"/>
      <c r="EL2" s="429"/>
      <c r="EM2" s="429"/>
      <c r="EN2" s="429"/>
      <c r="EO2" s="428"/>
      <c r="EP2" s="428"/>
      <c r="EQ2" s="428"/>
      <c r="ER2" s="428"/>
      <c r="ES2" s="428"/>
      <c r="ET2" s="428"/>
      <c r="EU2" s="280"/>
      <c r="EV2" s="280"/>
      <c r="EW2" s="280"/>
      <c r="EX2" s="429"/>
      <c r="EY2" s="429"/>
      <c r="EZ2" s="429"/>
      <c r="FA2" s="428"/>
      <c r="FB2" s="428"/>
      <c r="FC2" s="428"/>
      <c r="FD2" s="428"/>
      <c r="FE2" s="428"/>
      <c r="FF2" s="428"/>
      <c r="FG2" s="280"/>
      <c r="FH2" s="280"/>
      <c r="FI2" s="280"/>
      <c r="FJ2" s="429"/>
      <c r="FK2" s="429"/>
      <c r="FL2" s="429"/>
      <c r="FM2" s="428"/>
      <c r="FN2" s="428"/>
      <c r="FO2" s="428"/>
      <c r="FP2" s="428"/>
      <c r="FQ2" s="428"/>
      <c r="FR2" s="428"/>
      <c r="FS2" s="280"/>
      <c r="FT2" s="280"/>
      <c r="FU2" s="280"/>
      <c r="FV2" s="429"/>
      <c r="FW2" s="429"/>
      <c r="FX2" s="429"/>
      <c r="FY2" s="428"/>
      <c r="FZ2" s="428"/>
      <c r="GA2" s="428"/>
      <c r="GB2" s="428"/>
      <c r="GC2" s="428"/>
      <c r="GD2" s="428"/>
      <c r="GE2" s="280"/>
      <c r="GF2" s="280"/>
      <c r="GG2" s="280"/>
      <c r="GH2" s="429"/>
      <c r="GI2" s="429"/>
      <c r="GJ2" s="429"/>
      <c r="GK2" s="428"/>
      <c r="GL2" s="428"/>
      <c r="GM2" s="428"/>
      <c r="GN2" s="428"/>
      <c r="GO2" s="428"/>
      <c r="GP2" s="428"/>
      <c r="GQ2" s="280"/>
      <c r="GR2" s="280"/>
      <c r="GS2" s="280"/>
      <c r="GT2" s="429"/>
      <c r="GU2" s="429"/>
      <c r="GV2" s="429"/>
      <c r="GW2" s="428"/>
      <c r="GX2" s="428"/>
      <c r="GY2" s="428"/>
      <c r="GZ2" s="428"/>
      <c r="HA2" s="428"/>
      <c r="HB2" s="428"/>
      <c r="HC2" s="280"/>
      <c r="HD2" s="280"/>
      <c r="HE2" s="280"/>
      <c r="HF2" s="429"/>
      <c r="HG2" s="429"/>
      <c r="HH2" s="429"/>
      <c r="HI2" s="428"/>
      <c r="HJ2" s="428"/>
      <c r="HK2" s="428"/>
      <c r="HL2" s="428"/>
      <c r="HM2" s="428"/>
      <c r="HN2" s="428"/>
      <c r="HO2" s="280"/>
      <c r="HP2" s="280"/>
      <c r="HQ2" s="280"/>
      <c r="HR2" s="429"/>
      <c r="HS2" s="429"/>
      <c r="HT2" s="429"/>
      <c r="HU2" s="428"/>
      <c r="HV2" s="428"/>
      <c r="HW2" s="428"/>
      <c r="HX2" s="428"/>
      <c r="HY2" s="428"/>
      <c r="HZ2" s="428"/>
      <c r="IA2" s="280"/>
      <c r="IB2" s="280"/>
      <c r="IC2" s="280"/>
      <c r="ID2" s="429"/>
      <c r="IE2" s="429"/>
      <c r="IF2" s="429"/>
      <c r="IG2" s="428"/>
      <c r="IH2" s="428"/>
      <c r="II2" s="428"/>
      <c r="IJ2" s="428"/>
      <c r="IK2" s="428"/>
      <c r="IL2" s="428"/>
      <c r="IM2" s="280"/>
      <c r="IN2" s="280"/>
      <c r="IO2" s="280"/>
      <c r="IP2" s="429"/>
      <c r="IQ2" s="429"/>
      <c r="IR2" s="429"/>
      <c r="IS2" s="428"/>
      <c r="IT2" s="428"/>
      <c r="IU2" s="428"/>
      <c r="IV2" s="428"/>
    </row>
    <row r="3" spans="1:256" s="3" customFormat="1" ht="11.25" customHeight="1">
      <c r="A3" s="430"/>
      <c r="B3" s="430"/>
      <c r="C3" s="430"/>
      <c r="D3" s="430"/>
      <c r="E3" s="430"/>
      <c r="F3" s="430"/>
      <c r="G3" s="431"/>
      <c r="H3" s="431"/>
      <c r="I3" s="431"/>
      <c r="J3" s="238"/>
      <c r="K3" s="238"/>
      <c r="L3" s="238"/>
      <c r="M3" s="430"/>
      <c r="N3" s="430"/>
      <c r="O3" s="430"/>
      <c r="P3" s="430"/>
      <c r="Q3" s="430"/>
      <c r="R3" s="430"/>
      <c r="S3" s="431"/>
      <c r="T3" s="431"/>
      <c r="U3" s="431"/>
      <c r="V3" s="432"/>
      <c r="W3" s="432"/>
      <c r="X3" s="432"/>
      <c r="Y3" s="430"/>
      <c r="Z3" s="430"/>
      <c r="AA3" s="430"/>
      <c r="AB3" s="430"/>
      <c r="AC3" s="430"/>
      <c r="AD3" s="430"/>
      <c r="AE3" s="431"/>
      <c r="AF3" s="431"/>
      <c r="AG3" s="431"/>
      <c r="AH3" s="432"/>
      <c r="AI3" s="432"/>
      <c r="AJ3" s="432"/>
      <c r="AK3" s="430"/>
      <c r="AL3" s="430"/>
      <c r="AM3" s="430"/>
      <c r="AN3" s="430"/>
      <c r="AO3" s="430"/>
      <c r="AP3" s="430"/>
      <c r="AQ3" s="431"/>
      <c r="AR3" s="431"/>
      <c r="AS3" s="431"/>
      <c r="AT3" s="432"/>
      <c r="AU3" s="432"/>
      <c r="AV3" s="432"/>
      <c r="AW3" s="430"/>
      <c r="AX3" s="430"/>
      <c r="AY3" s="430"/>
      <c r="AZ3" s="430"/>
      <c r="BA3" s="430"/>
      <c r="BB3" s="430"/>
      <c r="BC3" s="431"/>
      <c r="BD3" s="431"/>
      <c r="BE3" s="431"/>
      <c r="BF3" s="432"/>
      <c r="BG3" s="432"/>
      <c r="BH3" s="432"/>
      <c r="BI3" s="430"/>
      <c r="BJ3" s="430"/>
      <c r="BK3" s="430"/>
      <c r="BL3" s="430"/>
      <c r="BM3" s="430"/>
      <c r="BN3" s="430"/>
      <c r="BO3" s="431"/>
      <c r="BP3" s="431"/>
      <c r="BQ3" s="431"/>
      <c r="BR3" s="432"/>
      <c r="BS3" s="432"/>
      <c r="BT3" s="432"/>
      <c r="BU3" s="430"/>
      <c r="BV3" s="430"/>
      <c r="BW3" s="430"/>
      <c r="BX3" s="430"/>
      <c r="BY3" s="430"/>
      <c r="BZ3" s="430"/>
      <c r="CA3" s="431"/>
      <c r="CB3" s="431"/>
      <c r="CC3" s="431"/>
      <c r="CD3" s="432"/>
      <c r="CE3" s="432"/>
      <c r="CF3" s="432"/>
      <c r="CG3" s="430"/>
      <c r="CH3" s="430"/>
      <c r="CI3" s="430"/>
      <c r="CJ3" s="430"/>
      <c r="CK3" s="430"/>
      <c r="CL3" s="430"/>
      <c r="CM3" s="431"/>
      <c r="CN3" s="431"/>
      <c r="CO3" s="431"/>
      <c r="CP3" s="432"/>
      <c r="CQ3" s="432"/>
      <c r="CR3" s="432"/>
      <c r="CS3" s="430"/>
      <c r="CT3" s="430"/>
      <c r="CU3" s="430"/>
      <c r="CV3" s="430"/>
      <c r="CW3" s="430"/>
      <c r="CX3" s="430"/>
      <c r="CY3" s="431"/>
      <c r="CZ3" s="431"/>
      <c r="DA3" s="431"/>
      <c r="DB3" s="432"/>
      <c r="DC3" s="432"/>
      <c r="DD3" s="432"/>
      <c r="DE3" s="430"/>
      <c r="DF3" s="430"/>
      <c r="DG3" s="430"/>
      <c r="DH3" s="430"/>
      <c r="DI3" s="430"/>
      <c r="DJ3" s="430"/>
      <c r="DK3" s="431"/>
      <c r="DL3" s="431"/>
      <c r="DM3" s="431"/>
      <c r="DN3" s="432"/>
      <c r="DO3" s="432"/>
      <c r="DP3" s="432"/>
      <c r="DQ3" s="430"/>
      <c r="DR3" s="430"/>
      <c r="DS3" s="430"/>
      <c r="DT3" s="430"/>
      <c r="DU3" s="430"/>
      <c r="DV3" s="430"/>
      <c r="DW3" s="431"/>
      <c r="DX3" s="431"/>
      <c r="DY3" s="431"/>
      <c r="DZ3" s="432"/>
      <c r="EA3" s="432"/>
      <c r="EB3" s="432"/>
      <c r="EC3" s="430"/>
      <c r="ED3" s="430"/>
      <c r="EE3" s="430"/>
      <c r="EF3" s="430"/>
      <c r="EG3" s="430"/>
      <c r="EH3" s="430"/>
      <c r="EI3" s="431"/>
      <c r="EJ3" s="431"/>
      <c r="EK3" s="431"/>
      <c r="EL3" s="432"/>
      <c r="EM3" s="432"/>
      <c r="EN3" s="432"/>
      <c r="EO3" s="430"/>
      <c r="EP3" s="430"/>
      <c r="EQ3" s="430"/>
      <c r="ER3" s="430"/>
      <c r="ES3" s="430"/>
      <c r="ET3" s="430"/>
      <c r="EU3" s="431"/>
      <c r="EV3" s="431"/>
      <c r="EW3" s="431"/>
      <c r="EX3" s="432"/>
      <c r="EY3" s="432"/>
      <c r="EZ3" s="432"/>
      <c r="FA3" s="430"/>
      <c r="FB3" s="430"/>
      <c r="FC3" s="430"/>
      <c r="FD3" s="430"/>
      <c r="FE3" s="430"/>
      <c r="FF3" s="430"/>
      <c r="FG3" s="431"/>
      <c r="FH3" s="431"/>
      <c r="FI3" s="431"/>
      <c r="FJ3" s="432"/>
      <c r="FK3" s="432"/>
      <c r="FL3" s="432"/>
      <c r="FM3" s="430"/>
      <c r="FN3" s="430"/>
      <c r="FO3" s="430"/>
      <c r="FP3" s="430"/>
      <c r="FQ3" s="430"/>
      <c r="FR3" s="430"/>
      <c r="FS3" s="431"/>
      <c r="FT3" s="431"/>
      <c r="FU3" s="431"/>
      <c r="FV3" s="432"/>
      <c r="FW3" s="432"/>
      <c r="FX3" s="432"/>
      <c r="FY3" s="430"/>
      <c r="FZ3" s="430"/>
      <c r="GA3" s="430"/>
      <c r="GB3" s="430"/>
      <c r="GC3" s="430"/>
      <c r="GD3" s="430"/>
      <c r="GE3" s="431"/>
      <c r="GF3" s="431"/>
      <c r="GG3" s="431"/>
      <c r="GH3" s="432"/>
      <c r="GI3" s="432"/>
      <c r="GJ3" s="432"/>
      <c r="GK3" s="430"/>
      <c r="GL3" s="430"/>
      <c r="GM3" s="430"/>
      <c r="GN3" s="430"/>
      <c r="GO3" s="430"/>
      <c r="GP3" s="430"/>
      <c r="GQ3" s="431"/>
      <c r="GR3" s="431"/>
      <c r="GS3" s="431"/>
      <c r="GT3" s="432"/>
      <c r="GU3" s="432"/>
      <c r="GV3" s="432"/>
      <c r="GW3" s="430"/>
      <c r="GX3" s="430"/>
      <c r="GY3" s="430"/>
      <c r="GZ3" s="430"/>
      <c r="HA3" s="430"/>
      <c r="HB3" s="430"/>
      <c r="HC3" s="431"/>
      <c r="HD3" s="431"/>
      <c r="HE3" s="431"/>
      <c r="HF3" s="432"/>
      <c r="HG3" s="432"/>
      <c r="HH3" s="432"/>
      <c r="HI3" s="430"/>
      <c r="HJ3" s="430"/>
      <c r="HK3" s="430"/>
      <c r="HL3" s="430"/>
      <c r="HM3" s="430"/>
      <c r="HN3" s="430"/>
      <c r="HO3" s="431"/>
      <c r="HP3" s="431"/>
      <c r="HQ3" s="431"/>
      <c r="HR3" s="432"/>
      <c r="HS3" s="432"/>
      <c r="HT3" s="432"/>
      <c r="HU3" s="430"/>
      <c r="HV3" s="430"/>
      <c r="HW3" s="430"/>
      <c r="HX3" s="430"/>
      <c r="HY3" s="430"/>
      <c r="HZ3" s="430"/>
      <c r="IA3" s="431"/>
      <c r="IB3" s="431"/>
      <c r="IC3" s="431"/>
      <c r="ID3" s="432"/>
      <c r="IE3" s="432"/>
      <c r="IF3" s="432"/>
      <c r="IG3" s="430"/>
      <c r="IH3" s="430"/>
      <c r="II3" s="430"/>
      <c r="IJ3" s="430"/>
      <c r="IK3" s="430"/>
      <c r="IL3" s="430"/>
      <c r="IM3" s="431"/>
      <c r="IN3" s="431"/>
      <c r="IO3" s="431"/>
      <c r="IP3" s="432"/>
      <c r="IQ3" s="432"/>
      <c r="IR3" s="432"/>
      <c r="IS3" s="430"/>
      <c r="IT3" s="430"/>
      <c r="IU3" s="430"/>
      <c r="IV3" s="430"/>
    </row>
    <row r="4" spans="1:256" s="4" customFormat="1" ht="34.5" customHeight="1">
      <c r="A4" s="433"/>
      <c r="B4" s="434"/>
      <c r="C4" s="434"/>
      <c r="D4" s="434">
        <v>2000</v>
      </c>
      <c r="E4" s="434">
        <v>2001</v>
      </c>
      <c r="F4" s="434">
        <v>2002</v>
      </c>
      <c r="G4" s="434">
        <v>2003</v>
      </c>
      <c r="H4" s="434">
        <v>2004</v>
      </c>
      <c r="I4" s="434">
        <v>2005</v>
      </c>
      <c r="J4" s="434">
        <v>2006</v>
      </c>
      <c r="K4" s="434">
        <v>2007</v>
      </c>
      <c r="L4" s="434">
        <v>2008</v>
      </c>
      <c r="M4" s="434">
        <v>2009</v>
      </c>
      <c r="N4" s="434">
        <v>2010</v>
      </c>
      <c r="O4" s="435"/>
      <c r="P4" s="435"/>
      <c r="Q4" s="435"/>
      <c r="R4" s="436"/>
      <c r="S4" s="436"/>
      <c r="T4" s="435"/>
      <c r="U4" s="437"/>
      <c r="V4" s="437"/>
      <c r="W4" s="437"/>
      <c r="X4" s="435"/>
      <c r="Y4" s="438"/>
      <c r="Z4" s="435"/>
      <c r="AA4" s="435"/>
      <c r="AB4" s="437"/>
      <c r="AC4" s="437"/>
      <c r="AD4" s="437"/>
      <c r="AE4" s="435"/>
      <c r="AF4" s="435"/>
      <c r="AG4" s="437"/>
      <c r="AH4" s="437"/>
      <c r="AI4" s="437"/>
      <c r="AJ4" s="435"/>
      <c r="AK4" s="438"/>
      <c r="AL4" s="435"/>
      <c r="AM4" s="435"/>
      <c r="AN4" s="437"/>
      <c r="AO4" s="437"/>
      <c r="AP4" s="437"/>
      <c r="AQ4" s="435"/>
      <c r="AR4" s="435"/>
      <c r="AS4" s="437"/>
      <c r="AT4" s="437"/>
      <c r="AU4" s="437"/>
      <c r="AV4" s="435"/>
      <c r="AW4" s="438"/>
      <c r="AX4" s="435"/>
      <c r="AY4" s="435"/>
      <c r="AZ4" s="437"/>
      <c r="BA4" s="437"/>
      <c r="BB4" s="437"/>
      <c r="BC4" s="435"/>
      <c r="BD4" s="435"/>
      <c r="BE4" s="437"/>
      <c r="BF4" s="437"/>
      <c r="BG4" s="437"/>
      <c r="BH4" s="435"/>
      <c r="BI4" s="438"/>
      <c r="BJ4" s="435"/>
      <c r="BK4" s="435"/>
      <c r="BL4" s="437"/>
      <c r="BM4" s="437"/>
      <c r="BN4" s="437"/>
      <c r="BO4" s="435"/>
      <c r="BP4" s="435"/>
      <c r="BQ4" s="437"/>
      <c r="BR4" s="437"/>
      <c r="BS4" s="437"/>
      <c r="BT4" s="435"/>
      <c r="BU4" s="438"/>
      <c r="BV4" s="435"/>
      <c r="BW4" s="435"/>
      <c r="BX4" s="437"/>
      <c r="BY4" s="437"/>
      <c r="BZ4" s="437"/>
      <c r="CA4" s="435"/>
      <c r="CB4" s="435"/>
      <c r="CC4" s="437"/>
      <c r="CD4" s="437"/>
      <c r="CE4" s="437"/>
      <c r="CF4" s="435"/>
      <c r="CG4" s="438"/>
      <c r="CH4" s="435"/>
      <c r="CI4" s="435"/>
      <c r="CJ4" s="437"/>
      <c r="CK4" s="437"/>
      <c r="CL4" s="437"/>
      <c r="CM4" s="435"/>
      <c r="CN4" s="435"/>
      <c r="CO4" s="437"/>
      <c r="CP4" s="437"/>
      <c r="CQ4" s="437"/>
      <c r="CR4" s="435"/>
      <c r="CS4" s="438"/>
      <c r="CT4" s="435"/>
      <c r="CU4" s="435"/>
      <c r="CV4" s="437"/>
      <c r="CW4" s="437"/>
      <c r="CX4" s="437"/>
      <c r="CY4" s="435"/>
      <c r="CZ4" s="435"/>
      <c r="DA4" s="437"/>
      <c r="DB4" s="437"/>
      <c r="DC4" s="437"/>
      <c r="DD4" s="435"/>
      <c r="DE4" s="438"/>
      <c r="DF4" s="435"/>
      <c r="DG4" s="435"/>
      <c r="DH4" s="437"/>
      <c r="DI4" s="437"/>
      <c r="DJ4" s="437"/>
      <c r="DK4" s="435"/>
      <c r="DL4" s="435"/>
      <c r="DM4" s="437"/>
      <c r="DN4" s="437"/>
      <c r="DO4" s="437"/>
      <c r="DP4" s="435"/>
      <c r="DQ4" s="438"/>
      <c r="DR4" s="435"/>
      <c r="DS4" s="435"/>
      <c r="DT4" s="437"/>
      <c r="DU4" s="437"/>
      <c r="DV4" s="437"/>
      <c r="DW4" s="435"/>
      <c r="DX4" s="435"/>
      <c r="DY4" s="437"/>
      <c r="DZ4" s="437"/>
      <c r="EA4" s="437"/>
      <c r="EB4" s="435"/>
      <c r="EC4" s="438"/>
      <c r="ED4" s="435"/>
      <c r="EE4" s="435"/>
      <c r="EF4" s="437"/>
      <c r="EG4" s="437"/>
      <c r="EH4" s="437"/>
      <c r="EI4" s="435"/>
      <c r="EJ4" s="435"/>
      <c r="EK4" s="437"/>
      <c r="EL4" s="437"/>
      <c r="EM4" s="437"/>
      <c r="EN4" s="435"/>
      <c r="EO4" s="438"/>
      <c r="EP4" s="435"/>
      <c r="EQ4" s="435"/>
      <c r="ER4" s="437"/>
      <c r="ES4" s="437"/>
      <c r="ET4" s="437"/>
      <c r="EU4" s="435"/>
      <c r="EV4" s="435"/>
      <c r="EW4" s="437"/>
      <c r="EX4" s="437"/>
      <c r="EY4" s="437"/>
      <c r="EZ4" s="435"/>
      <c r="FA4" s="438"/>
      <c r="FB4" s="435"/>
      <c r="FC4" s="435"/>
      <c r="FD4" s="437"/>
      <c r="FE4" s="437"/>
      <c r="FF4" s="437"/>
      <c r="FG4" s="435"/>
      <c r="FH4" s="435"/>
      <c r="FI4" s="437"/>
      <c r="FJ4" s="437"/>
      <c r="FK4" s="437"/>
      <c r="FL4" s="435"/>
      <c r="FM4" s="438"/>
      <c r="FN4" s="435"/>
      <c r="FO4" s="435"/>
      <c r="FP4" s="437"/>
      <c r="FQ4" s="437"/>
      <c r="FR4" s="437"/>
      <c r="FS4" s="435"/>
      <c r="FT4" s="435"/>
      <c r="FU4" s="437"/>
      <c r="FV4" s="437"/>
      <c r="FW4" s="437"/>
      <c r="FX4" s="435"/>
      <c r="FY4" s="438"/>
      <c r="FZ4" s="435"/>
      <c r="GA4" s="435"/>
      <c r="GB4" s="437"/>
      <c r="GC4" s="437"/>
      <c r="GD4" s="437"/>
      <c r="GE4" s="435"/>
      <c r="GF4" s="435"/>
      <c r="GG4" s="437"/>
      <c r="GH4" s="437"/>
      <c r="GI4" s="437"/>
      <c r="GJ4" s="435"/>
      <c r="GK4" s="438"/>
      <c r="GL4" s="435"/>
      <c r="GM4" s="435"/>
      <c r="GN4" s="437"/>
      <c r="GO4" s="437"/>
      <c r="GP4" s="437"/>
      <c r="GQ4" s="435"/>
      <c r="GR4" s="435"/>
      <c r="GS4" s="437"/>
      <c r="GT4" s="437"/>
      <c r="GU4" s="437"/>
      <c r="GV4" s="435"/>
      <c r="GW4" s="438"/>
      <c r="GX4" s="435"/>
      <c r="GY4" s="435"/>
      <c r="GZ4" s="437"/>
      <c r="HA4" s="437"/>
      <c r="HB4" s="437"/>
      <c r="HC4" s="435"/>
      <c r="HD4" s="435"/>
      <c r="HE4" s="437"/>
      <c r="HF4" s="437"/>
      <c r="HG4" s="437"/>
      <c r="HH4" s="435"/>
      <c r="HI4" s="438"/>
      <c r="HJ4" s="435"/>
      <c r="HK4" s="435"/>
      <c r="HL4" s="437"/>
      <c r="HM4" s="437"/>
      <c r="HN4" s="437"/>
      <c r="HO4" s="435"/>
      <c r="HP4" s="435"/>
      <c r="HQ4" s="437"/>
      <c r="HR4" s="437"/>
      <c r="HS4" s="437"/>
      <c r="HT4" s="435"/>
      <c r="HU4" s="438"/>
      <c r="HV4" s="435"/>
      <c r="HW4" s="435"/>
      <c r="HX4" s="437"/>
      <c r="HY4" s="437"/>
      <c r="HZ4" s="437"/>
      <c r="IA4" s="435"/>
      <c r="IB4" s="435"/>
      <c r="IC4" s="437"/>
      <c r="ID4" s="437"/>
      <c r="IE4" s="437"/>
      <c r="IF4" s="435"/>
      <c r="IG4" s="438"/>
      <c r="IH4" s="435"/>
      <c r="II4" s="435"/>
      <c r="IJ4" s="437"/>
      <c r="IK4" s="437"/>
      <c r="IL4" s="437"/>
      <c r="IM4" s="435"/>
      <c r="IN4" s="435"/>
      <c r="IO4" s="437"/>
      <c r="IP4" s="437"/>
      <c r="IQ4" s="437"/>
      <c r="IR4" s="435"/>
      <c r="IS4" s="438"/>
      <c r="IT4" s="435"/>
      <c r="IU4" s="435"/>
      <c r="IV4" s="437"/>
    </row>
    <row r="5" spans="1:256" s="223" customFormat="1" ht="11.25" customHeight="1">
      <c r="A5" s="280"/>
      <c r="B5" s="281"/>
      <c r="C5" s="281"/>
      <c r="D5" s="281"/>
      <c r="E5" s="281"/>
      <c r="F5" s="281"/>
      <c r="G5" s="281"/>
      <c r="H5" s="281"/>
      <c r="I5" s="281"/>
      <c r="J5" s="281"/>
      <c r="K5" s="281"/>
      <c r="L5" s="281"/>
      <c r="M5" s="281"/>
      <c r="N5" s="281"/>
      <c r="O5" s="283"/>
      <c r="P5" s="283"/>
      <c r="Q5" s="283"/>
      <c r="R5" s="293"/>
      <c r="S5" s="293"/>
      <c r="T5" s="233"/>
      <c r="U5" s="233"/>
    </row>
    <row r="6" spans="1:256" ht="15">
      <c r="A6" s="439" t="s">
        <v>402</v>
      </c>
      <c r="B6" s="439"/>
      <c r="C6" s="439"/>
      <c r="D6" s="440">
        <v>48364</v>
      </c>
      <c r="E6" s="440">
        <v>50423</v>
      </c>
      <c r="F6" s="440">
        <v>47603</v>
      </c>
      <c r="G6" s="440">
        <v>46711</v>
      </c>
      <c r="H6" s="440">
        <v>48391</v>
      </c>
      <c r="I6" s="440">
        <v>50951</v>
      </c>
      <c r="J6" s="440">
        <v>53865.99</v>
      </c>
      <c r="K6" s="440">
        <v>62225</v>
      </c>
      <c r="L6" s="440">
        <v>77718.198999999993</v>
      </c>
      <c r="M6" s="440">
        <v>69665</v>
      </c>
      <c r="N6" s="440">
        <v>68394</v>
      </c>
      <c r="O6" s="441"/>
      <c r="P6" s="441"/>
      <c r="Q6" s="442"/>
      <c r="R6" s="442"/>
      <c r="S6" s="442"/>
    </row>
    <row r="7" spans="1:256" ht="15">
      <c r="A7" s="439" t="s">
        <v>208</v>
      </c>
      <c r="B7" s="439"/>
      <c r="C7" s="439"/>
      <c r="D7" s="440">
        <v>224</v>
      </c>
      <c r="E7" s="440">
        <v>220</v>
      </c>
      <c r="F7" s="440">
        <v>215</v>
      </c>
      <c r="G7" s="440">
        <v>198</v>
      </c>
      <c r="H7" s="440">
        <v>132</v>
      </c>
      <c r="I7" s="440">
        <v>45</v>
      </c>
      <c r="J7" s="440">
        <v>36</v>
      </c>
      <c r="K7" s="440">
        <v>32.200000000000003</v>
      </c>
      <c r="L7" s="440">
        <v>31.33</v>
      </c>
      <c r="M7" s="440">
        <v>0.1</v>
      </c>
      <c r="N7" s="440">
        <v>0</v>
      </c>
      <c r="O7" s="444"/>
      <c r="P7" s="444"/>
      <c r="Q7" s="442"/>
      <c r="R7" s="442"/>
      <c r="S7" s="442"/>
    </row>
    <row r="8" spans="1:256" ht="15">
      <c r="A8" s="439" t="s">
        <v>209</v>
      </c>
      <c r="B8" s="439"/>
      <c r="C8" s="439"/>
      <c r="D8" s="440">
        <v>9</v>
      </c>
      <c r="E8" s="440">
        <v>6</v>
      </c>
      <c r="F8" s="440">
        <v>5</v>
      </c>
      <c r="G8" s="440">
        <v>3</v>
      </c>
      <c r="H8" s="440">
        <v>2</v>
      </c>
      <c r="I8" s="440">
        <v>1</v>
      </c>
      <c r="J8" s="440">
        <v>1</v>
      </c>
      <c r="K8" s="440">
        <v>1</v>
      </c>
      <c r="L8" s="440">
        <v>1</v>
      </c>
      <c r="M8" s="440">
        <v>0.05</v>
      </c>
      <c r="N8" s="440">
        <v>0</v>
      </c>
      <c r="O8" s="444"/>
      <c r="P8" s="444"/>
      <c r="Q8" s="442"/>
      <c r="R8" s="442"/>
      <c r="S8" s="442"/>
    </row>
    <row r="9" spans="1:256" ht="15">
      <c r="A9" s="445" t="s">
        <v>400</v>
      </c>
      <c r="B9" s="445"/>
      <c r="C9" s="445"/>
      <c r="D9" s="440">
        <v>1398</v>
      </c>
      <c r="E9" s="440">
        <v>1061</v>
      </c>
      <c r="F9" s="440">
        <v>926</v>
      </c>
      <c r="G9" s="440">
        <v>736</v>
      </c>
      <c r="H9" s="440">
        <v>675</v>
      </c>
      <c r="I9" s="440">
        <v>467</v>
      </c>
      <c r="J9" s="440">
        <v>243</v>
      </c>
      <c r="K9" s="440">
        <v>189.37</v>
      </c>
      <c r="L9" s="440">
        <v>53.1</v>
      </c>
      <c r="M9" s="440">
        <v>22.51</v>
      </c>
      <c r="N9" s="440">
        <v>13</v>
      </c>
      <c r="O9" s="446"/>
      <c r="P9" s="446"/>
    </row>
    <row r="10" spans="1:256" ht="15">
      <c r="A10" s="445" t="s">
        <v>401</v>
      </c>
      <c r="B10" s="445"/>
      <c r="C10" s="445"/>
      <c r="D10" s="440"/>
      <c r="E10" s="440"/>
      <c r="F10" s="440"/>
      <c r="G10" s="440"/>
      <c r="H10" s="440"/>
      <c r="I10" s="440"/>
      <c r="J10" s="440"/>
      <c r="K10" s="440"/>
      <c r="L10" s="440"/>
      <c r="M10" s="440"/>
      <c r="N10" s="440"/>
      <c r="O10" s="446"/>
      <c r="P10" s="446"/>
    </row>
    <row r="11" spans="1:256" ht="15">
      <c r="A11" s="445" t="s">
        <v>210</v>
      </c>
      <c r="B11" s="445"/>
      <c r="C11" s="445"/>
      <c r="D11" s="440"/>
      <c r="E11" s="440"/>
      <c r="F11" s="440"/>
      <c r="G11" s="440"/>
      <c r="H11" s="440"/>
      <c r="I11" s="440"/>
      <c r="J11" s="440"/>
      <c r="K11" s="447"/>
      <c r="L11" s="447"/>
      <c r="M11" s="447"/>
      <c r="N11" s="447"/>
      <c r="O11" s="446"/>
      <c r="P11" s="446"/>
    </row>
    <row r="12" spans="1:256" ht="15">
      <c r="A12" s="447"/>
      <c r="B12" s="445" t="s">
        <v>211</v>
      </c>
      <c r="C12" s="445"/>
      <c r="D12" s="440"/>
      <c r="E12" s="440"/>
      <c r="F12" s="440"/>
      <c r="G12" s="440"/>
      <c r="H12" s="440"/>
      <c r="I12" s="440"/>
      <c r="J12" s="440"/>
      <c r="K12" s="447"/>
      <c r="L12" s="447"/>
      <c r="M12" s="447"/>
      <c r="N12" s="447"/>
      <c r="O12" s="446"/>
      <c r="P12" s="446"/>
    </row>
    <row r="13" spans="1:256" ht="15">
      <c r="A13" s="447"/>
      <c r="B13" s="447"/>
      <c r="C13" s="448" t="s">
        <v>212</v>
      </c>
      <c r="D13" s="440">
        <v>4429</v>
      </c>
      <c r="E13" s="440">
        <v>3542</v>
      </c>
      <c r="F13" s="440">
        <v>2709</v>
      </c>
      <c r="G13" s="440">
        <v>3533</v>
      </c>
      <c r="H13" s="440">
        <v>4379</v>
      </c>
      <c r="I13" s="440">
        <v>5950</v>
      </c>
      <c r="J13" s="440">
        <v>5994</v>
      </c>
      <c r="K13" s="440">
        <v>7035.82</v>
      </c>
      <c r="L13" s="440">
        <v>7917.38</v>
      </c>
      <c r="M13" s="440">
        <v>8690.98</v>
      </c>
      <c r="N13" s="440">
        <v>9332</v>
      </c>
      <c r="O13" s="446"/>
      <c r="P13" s="446"/>
    </row>
    <row r="14" spans="1:256" ht="15">
      <c r="A14" s="447"/>
      <c r="B14" s="447"/>
      <c r="C14" s="448" t="s">
        <v>191</v>
      </c>
      <c r="D14" s="440">
        <v>1.5261295175250538</v>
      </c>
      <c r="E14" s="440">
        <v>1</v>
      </c>
      <c r="F14" s="440">
        <v>1</v>
      </c>
      <c r="G14" s="440">
        <v>1</v>
      </c>
      <c r="H14" s="440">
        <v>1</v>
      </c>
      <c r="I14" s="440">
        <v>1</v>
      </c>
      <c r="J14" s="440">
        <v>1</v>
      </c>
      <c r="K14" s="440">
        <v>0</v>
      </c>
      <c r="L14" s="440">
        <v>0</v>
      </c>
      <c r="M14" s="440">
        <v>0</v>
      </c>
      <c r="N14" s="440">
        <v>0</v>
      </c>
      <c r="O14" s="446"/>
      <c r="P14" s="446"/>
    </row>
    <row r="15" spans="1:256" ht="15">
      <c r="A15" s="447"/>
      <c r="B15" s="439" t="s">
        <v>213</v>
      </c>
      <c r="C15" s="439"/>
      <c r="D15" s="440">
        <v>83</v>
      </c>
      <c r="E15" s="440">
        <v>67</v>
      </c>
      <c r="F15" s="440">
        <v>51</v>
      </c>
      <c r="G15" s="440">
        <v>35</v>
      </c>
      <c r="H15" s="440">
        <v>20</v>
      </c>
      <c r="I15" s="440">
        <v>6</v>
      </c>
      <c r="J15" s="440">
        <v>0</v>
      </c>
      <c r="K15" s="440">
        <v>0</v>
      </c>
      <c r="L15" s="440">
        <v>0</v>
      </c>
      <c r="M15" s="440">
        <v>0</v>
      </c>
      <c r="N15" s="440">
        <v>0</v>
      </c>
      <c r="O15" s="446"/>
      <c r="P15" s="446"/>
    </row>
    <row r="16" spans="1:256" ht="30" customHeight="1">
      <c r="A16" s="447"/>
      <c r="B16" s="506" t="s">
        <v>406</v>
      </c>
      <c r="C16" s="506"/>
      <c r="D16" s="440">
        <v>1006</v>
      </c>
      <c r="E16" s="440">
        <v>780</v>
      </c>
      <c r="F16" s="440">
        <v>786</v>
      </c>
      <c r="G16" s="440">
        <v>561</v>
      </c>
      <c r="H16" s="440">
        <v>359</v>
      </c>
      <c r="I16" s="440">
        <v>14</v>
      </c>
      <c r="J16" s="440">
        <v>0</v>
      </c>
      <c r="K16" s="440">
        <v>0</v>
      </c>
      <c r="L16" s="440">
        <v>0</v>
      </c>
      <c r="M16" s="440">
        <v>0</v>
      </c>
      <c r="N16" s="440">
        <v>0</v>
      </c>
      <c r="O16" s="446"/>
      <c r="P16" s="446"/>
    </row>
    <row r="17" spans="1:16" ht="15">
      <c r="A17" s="447"/>
      <c r="B17" s="439" t="s">
        <v>403</v>
      </c>
      <c r="C17" s="439"/>
      <c r="D17" s="440">
        <v>306</v>
      </c>
      <c r="E17" s="440"/>
      <c r="F17" s="440"/>
      <c r="G17" s="440"/>
      <c r="H17" s="440"/>
      <c r="I17" s="440"/>
      <c r="J17" s="440"/>
      <c r="K17" s="440"/>
      <c r="L17" s="440"/>
      <c r="M17" s="440"/>
      <c r="N17" s="440"/>
      <c r="O17" s="446"/>
      <c r="P17" s="446"/>
    </row>
    <row r="18" spans="1:16" ht="15">
      <c r="A18" s="447"/>
      <c r="B18" s="445"/>
      <c r="C18" s="445" t="s">
        <v>583</v>
      </c>
      <c r="D18" s="440"/>
      <c r="E18" s="440">
        <v>301</v>
      </c>
      <c r="F18" s="440">
        <v>287.57</v>
      </c>
      <c r="G18" s="440">
        <v>244.25</v>
      </c>
      <c r="H18" s="440">
        <v>175</v>
      </c>
      <c r="I18" s="440">
        <v>102.18</v>
      </c>
      <c r="J18" s="440">
        <v>54.07</v>
      </c>
      <c r="K18" s="440">
        <v>28.78</v>
      </c>
      <c r="L18" s="440">
        <v>21.66</v>
      </c>
      <c r="M18" s="440">
        <v>0</v>
      </c>
      <c r="N18" s="440">
        <v>0</v>
      </c>
      <c r="O18" s="446"/>
      <c r="P18" s="446"/>
    </row>
    <row r="19" spans="1:16" ht="15">
      <c r="A19" s="447"/>
      <c r="B19" s="445"/>
      <c r="C19" s="445" t="s">
        <v>584</v>
      </c>
      <c r="D19" s="440"/>
      <c r="E19" s="440">
        <v>0</v>
      </c>
      <c r="F19" s="440">
        <v>0</v>
      </c>
      <c r="G19" s="440">
        <v>524</v>
      </c>
      <c r="H19" s="440">
        <v>1814</v>
      </c>
      <c r="I19" s="440">
        <v>1814</v>
      </c>
      <c r="J19" s="440">
        <v>1674</v>
      </c>
      <c r="K19" s="440">
        <v>1674</v>
      </c>
      <c r="L19" s="440">
        <v>1674</v>
      </c>
      <c r="M19" s="440">
        <v>1177.75</v>
      </c>
      <c r="N19" s="440">
        <v>1177</v>
      </c>
      <c r="O19" s="446"/>
      <c r="P19" s="446"/>
    </row>
    <row r="20" spans="1:16" ht="15">
      <c r="A20" s="439" t="s">
        <v>404</v>
      </c>
      <c r="B20" s="439"/>
      <c r="C20" s="439"/>
      <c r="D20" s="440">
        <v>1399.4738704824777</v>
      </c>
      <c r="E20" s="440">
        <f>4606-E21-E22</f>
        <v>4422.82</v>
      </c>
      <c r="F20" s="440">
        <f>2060-F21-F22</f>
        <v>1600.54</v>
      </c>
      <c r="G20" s="440">
        <f>2760-G21-G22</f>
        <v>1761.53</v>
      </c>
      <c r="H20" s="440">
        <f>3219-H21-H22</f>
        <v>1878.3899999999999</v>
      </c>
      <c r="I20" s="440">
        <f>5017-I21-I22</f>
        <v>2331</v>
      </c>
      <c r="J20" s="440">
        <f>7027-J21-J22</f>
        <v>2564.1299999999997</v>
      </c>
      <c r="K20" s="440">
        <f>8878-K21-K22</f>
        <v>2411.9799999999996</v>
      </c>
      <c r="L20" s="440">
        <f>10439.349-L21-L22</f>
        <v>2168.3590000000004</v>
      </c>
      <c r="M20" s="440">
        <f>11860.56-M21-M22</f>
        <v>2114.6899999999996</v>
      </c>
      <c r="N20" s="440">
        <f>14787-N21-N22</f>
        <v>2741.01</v>
      </c>
      <c r="O20" s="449"/>
      <c r="P20" s="446"/>
    </row>
    <row r="21" spans="1:16" ht="15">
      <c r="A21" s="439" t="s">
        <v>585</v>
      </c>
      <c r="B21" s="439"/>
      <c r="D21" s="440"/>
      <c r="E21" s="440">
        <v>183.18</v>
      </c>
      <c r="F21" s="440">
        <v>459.46</v>
      </c>
      <c r="G21" s="440">
        <v>998.47</v>
      </c>
      <c r="H21" s="440">
        <v>847.01</v>
      </c>
      <c r="I21" s="440">
        <v>1193</v>
      </c>
      <c r="J21" s="440">
        <v>1414.27</v>
      </c>
      <c r="K21" s="440">
        <v>1692.42</v>
      </c>
      <c r="L21" s="440">
        <v>1974.07</v>
      </c>
      <c r="M21" s="440">
        <v>2021.66</v>
      </c>
      <c r="N21" s="440">
        <v>2430.4299999999998</v>
      </c>
      <c r="O21" s="449"/>
      <c r="P21" s="446"/>
    </row>
    <row r="22" spans="1:16" ht="15">
      <c r="A22" s="439" t="s">
        <v>586</v>
      </c>
      <c r="B22" s="439"/>
      <c r="D22" s="440"/>
      <c r="E22" s="440">
        <v>0</v>
      </c>
      <c r="F22" s="440">
        <v>0</v>
      </c>
      <c r="G22" s="440">
        <v>0</v>
      </c>
      <c r="H22" s="440">
        <v>493.6</v>
      </c>
      <c r="I22" s="440">
        <v>1493</v>
      </c>
      <c r="J22" s="440">
        <v>3048.6</v>
      </c>
      <c r="K22" s="440">
        <v>4773.6000000000004</v>
      </c>
      <c r="L22" s="440">
        <v>6296.92</v>
      </c>
      <c r="M22" s="440">
        <v>7724.21</v>
      </c>
      <c r="N22" s="440">
        <v>9615.56</v>
      </c>
      <c r="O22" s="449"/>
      <c r="P22" s="446"/>
    </row>
    <row r="23" spans="1:16" ht="15">
      <c r="A23" s="439" t="s">
        <v>214</v>
      </c>
      <c r="B23" s="439"/>
      <c r="C23" s="439"/>
      <c r="D23" s="440"/>
      <c r="E23" s="440"/>
      <c r="F23" s="440"/>
      <c r="G23" s="440"/>
      <c r="H23" s="440"/>
      <c r="I23" s="440"/>
      <c r="J23" s="440">
        <v>900</v>
      </c>
      <c r="K23" s="440">
        <v>0</v>
      </c>
      <c r="L23" s="440">
        <v>0</v>
      </c>
      <c r="M23" s="440">
        <v>0</v>
      </c>
      <c r="N23" s="440">
        <v>0</v>
      </c>
      <c r="O23" s="449"/>
      <c r="P23" s="446"/>
    </row>
    <row r="24" spans="1:16" ht="15">
      <c r="A24" s="450" t="s">
        <v>215</v>
      </c>
      <c r="B24" s="440"/>
      <c r="C24" s="440"/>
      <c r="D24" s="440"/>
      <c r="E24" s="440"/>
      <c r="F24" s="440"/>
      <c r="G24" s="440"/>
      <c r="H24" s="440"/>
      <c r="I24" s="440"/>
      <c r="J24" s="440"/>
      <c r="K24" s="440"/>
      <c r="L24" s="440">
        <v>4000</v>
      </c>
      <c r="M24" s="440">
        <v>24420.25</v>
      </c>
      <c r="N24" s="440">
        <v>25245</v>
      </c>
      <c r="O24" s="446"/>
      <c r="P24" s="446"/>
    </row>
    <row r="25" spans="1:16" ht="15">
      <c r="A25" s="450" t="s">
        <v>216</v>
      </c>
      <c r="B25" s="440"/>
      <c r="C25" s="440"/>
      <c r="D25" s="440"/>
      <c r="E25" s="440"/>
      <c r="F25" s="440"/>
      <c r="G25" s="440"/>
      <c r="H25" s="440"/>
      <c r="I25" s="440"/>
      <c r="J25" s="440"/>
      <c r="K25" s="440"/>
      <c r="L25" s="440">
        <v>5700</v>
      </c>
      <c r="M25" s="440">
        <v>1700</v>
      </c>
      <c r="N25" s="440">
        <v>1200</v>
      </c>
      <c r="O25" s="446"/>
      <c r="P25" s="446"/>
    </row>
    <row r="26" spans="1:16" ht="15">
      <c r="A26" s="439" t="s">
        <v>217</v>
      </c>
      <c r="B26" s="439"/>
      <c r="C26" s="439"/>
      <c r="D26" s="440"/>
      <c r="E26" s="440"/>
      <c r="F26" s="440"/>
      <c r="G26" s="440"/>
      <c r="H26" s="440"/>
      <c r="I26" s="440"/>
      <c r="J26" s="440"/>
      <c r="K26" s="440"/>
      <c r="L26" s="440"/>
      <c r="M26" s="440">
        <v>146.63</v>
      </c>
      <c r="N26" s="440">
        <v>1303</v>
      </c>
      <c r="O26" s="446"/>
      <c r="P26" s="446"/>
    </row>
    <row r="27" spans="1:16" s="454" customFormat="1" ht="22.5" customHeight="1">
      <c r="A27" s="451" t="s">
        <v>405</v>
      </c>
      <c r="B27" s="451"/>
      <c r="C27" s="451"/>
      <c r="D27" s="452">
        <v>57220</v>
      </c>
      <c r="E27" s="452">
        <v>61007</v>
      </c>
      <c r="F27" s="452">
        <v>54644</v>
      </c>
      <c r="G27" s="452">
        <v>55306</v>
      </c>
      <c r="H27" s="452">
        <f>SUM(H6:H22)</f>
        <v>59167</v>
      </c>
      <c r="I27" s="452">
        <f>SUM(I6:I22)</f>
        <v>64368.18</v>
      </c>
      <c r="J27" s="452">
        <f>SUM(J6:J25)</f>
        <v>69796.06</v>
      </c>
      <c r="K27" s="452">
        <f>SUM(K6:K25)</f>
        <v>80064.17</v>
      </c>
      <c r="L27" s="452">
        <f>SUM(L6:L25)</f>
        <v>107556.01800000001</v>
      </c>
      <c r="M27" s="452">
        <f>SUM(M6:M26)</f>
        <v>117683.83000000002</v>
      </c>
      <c r="N27" s="452">
        <f>SUM(N6:N26)</f>
        <v>121450.99999999999</v>
      </c>
      <c r="O27" s="453"/>
      <c r="P27" s="453"/>
    </row>
    <row r="28" spans="1:16" ht="15">
      <c r="A28" s="446"/>
      <c r="B28" s="446"/>
      <c r="C28" s="446"/>
      <c r="D28" s="446"/>
      <c r="E28" s="446"/>
      <c r="F28" s="446"/>
      <c r="G28" s="446"/>
      <c r="H28" s="446"/>
      <c r="I28" s="446"/>
      <c r="J28" s="446"/>
      <c r="K28" s="446"/>
      <c r="L28" s="446"/>
      <c r="M28" s="446"/>
      <c r="N28" s="446"/>
      <c r="O28" s="446"/>
      <c r="P28" s="446"/>
    </row>
    <row r="29" spans="1:16" s="458" customFormat="1" ht="19.5" customHeight="1">
      <c r="A29" s="416" t="s">
        <v>260</v>
      </c>
      <c r="B29" s="455"/>
      <c r="C29" s="455"/>
      <c r="D29" s="455"/>
      <c r="E29" s="455"/>
      <c r="F29" s="455"/>
      <c r="G29" s="455"/>
      <c r="H29" s="455"/>
      <c r="I29" s="455"/>
      <c r="J29" s="456"/>
      <c r="K29" s="456"/>
      <c r="L29" s="456"/>
      <c r="M29" s="456"/>
      <c r="N29" s="456"/>
      <c r="O29" s="456"/>
      <c r="P29" s="457"/>
    </row>
    <row r="30" spans="1:16" s="458" customFormat="1" ht="15" customHeight="1">
      <c r="A30" s="459" t="s">
        <v>558</v>
      </c>
      <c r="B30" s="455"/>
      <c r="C30" s="455"/>
      <c r="D30" s="455"/>
      <c r="E30" s="455"/>
      <c r="F30" s="455"/>
      <c r="G30" s="455"/>
      <c r="H30" s="455"/>
      <c r="I30" s="455"/>
      <c r="J30" s="456"/>
      <c r="K30" s="456"/>
      <c r="L30" s="456"/>
      <c r="M30" s="456"/>
      <c r="N30" s="456"/>
      <c r="O30" s="456"/>
      <c r="P30" s="457"/>
    </row>
    <row r="31" spans="1:16" s="458" customFormat="1" ht="15" customHeight="1">
      <c r="A31" s="459" t="s">
        <v>559</v>
      </c>
      <c r="B31" s="455"/>
      <c r="C31" s="455"/>
      <c r="D31" s="455"/>
      <c r="E31" s="455"/>
      <c r="F31" s="455"/>
      <c r="G31" s="455"/>
      <c r="H31" s="455"/>
      <c r="I31" s="455"/>
      <c r="J31" s="456"/>
      <c r="K31" s="456"/>
      <c r="L31" s="456"/>
      <c r="M31" s="456"/>
      <c r="N31" s="456"/>
      <c r="O31" s="456"/>
      <c r="P31" s="457"/>
    </row>
    <row r="32" spans="1:16" s="462" customFormat="1" ht="15">
      <c r="A32" s="459" t="s">
        <v>413</v>
      </c>
      <c r="B32" s="460"/>
      <c r="C32" s="460"/>
      <c r="D32" s="460"/>
      <c r="E32" s="460"/>
      <c r="F32" s="460"/>
      <c r="G32" s="460"/>
      <c r="H32" s="460"/>
      <c r="I32" s="460"/>
      <c r="J32" s="439"/>
      <c r="K32" s="439"/>
      <c r="L32" s="439"/>
      <c r="M32" s="439"/>
      <c r="N32" s="439"/>
      <c r="O32" s="439"/>
      <c r="P32" s="461"/>
    </row>
    <row r="33" spans="1:16" ht="15">
      <c r="A33" s="459" t="s">
        <v>587</v>
      </c>
      <c r="B33" s="463"/>
      <c r="C33" s="463"/>
      <c r="D33" s="463"/>
      <c r="E33" s="463"/>
      <c r="F33" s="463"/>
      <c r="G33" s="463"/>
      <c r="H33" s="463"/>
      <c r="I33" s="463"/>
      <c r="J33" s="447"/>
      <c r="K33" s="447"/>
      <c r="L33" s="447"/>
      <c r="M33" s="447"/>
      <c r="N33" s="447"/>
      <c r="O33" s="447"/>
      <c r="P33" s="446"/>
    </row>
    <row r="34" spans="1:16" ht="15">
      <c r="A34" s="464" t="s">
        <v>550</v>
      </c>
      <c r="B34" s="463"/>
      <c r="C34" s="463"/>
      <c r="D34" s="463"/>
      <c r="E34" s="463"/>
      <c r="F34" s="463"/>
      <c r="G34" s="463"/>
      <c r="H34" s="463"/>
      <c r="I34" s="463"/>
      <c r="J34" s="447"/>
      <c r="K34" s="447"/>
      <c r="L34" s="447"/>
      <c r="M34" s="447"/>
      <c r="N34" s="447"/>
      <c r="O34" s="447"/>
      <c r="P34" s="446"/>
    </row>
    <row r="35" spans="1:16" ht="12.75" customHeight="1">
      <c r="A35" s="459" t="s">
        <v>588</v>
      </c>
      <c r="B35" s="463"/>
      <c r="C35" s="463"/>
      <c r="D35" s="463"/>
      <c r="E35" s="463"/>
      <c r="F35" s="463"/>
      <c r="G35" s="463"/>
      <c r="H35" s="463"/>
      <c r="I35" s="463"/>
      <c r="J35" s="447"/>
      <c r="K35" s="447"/>
      <c r="L35" s="447"/>
      <c r="M35" s="447"/>
      <c r="N35" s="447"/>
      <c r="O35" s="447"/>
      <c r="P35" s="446"/>
    </row>
    <row r="36" spans="1:16" ht="15">
      <c r="A36" s="459" t="s">
        <v>414</v>
      </c>
      <c r="B36" s="463"/>
      <c r="C36" s="463"/>
      <c r="D36" s="463"/>
      <c r="E36" s="463"/>
      <c r="F36" s="463"/>
      <c r="G36" s="463"/>
      <c r="H36" s="463"/>
      <c r="I36" s="463"/>
      <c r="J36" s="447"/>
      <c r="K36" s="447"/>
      <c r="L36" s="447"/>
      <c r="M36" s="447"/>
      <c r="N36" s="447"/>
      <c r="O36" s="447"/>
      <c r="P36" s="446"/>
    </row>
    <row r="37" spans="1:16" ht="15">
      <c r="A37" s="459" t="s">
        <v>546</v>
      </c>
      <c r="B37" s="463"/>
      <c r="C37" s="463"/>
      <c r="D37" s="463"/>
      <c r="E37" s="463"/>
      <c r="F37" s="463"/>
      <c r="G37" s="463"/>
      <c r="H37" s="463"/>
      <c r="I37" s="463"/>
      <c r="J37" s="447"/>
      <c r="K37" s="447"/>
      <c r="L37" s="447"/>
      <c r="M37" s="447"/>
      <c r="N37" s="447"/>
      <c r="O37" s="447"/>
      <c r="P37" s="446"/>
    </row>
    <row r="38" spans="1:16" ht="15">
      <c r="A38" s="459" t="s">
        <v>547</v>
      </c>
      <c r="B38" s="463"/>
      <c r="C38" s="463"/>
      <c r="D38" s="463"/>
      <c r="E38" s="463"/>
      <c r="F38" s="463"/>
      <c r="G38" s="463"/>
      <c r="H38" s="463"/>
      <c r="I38" s="463"/>
      <c r="J38" s="447"/>
      <c r="K38" s="447"/>
      <c r="L38" s="447"/>
      <c r="M38" s="447"/>
      <c r="N38" s="447"/>
      <c r="O38" s="447"/>
      <c r="P38" s="446"/>
    </row>
    <row r="39" spans="1:16" ht="15">
      <c r="A39" s="459" t="s">
        <v>548</v>
      </c>
      <c r="B39" s="463"/>
      <c r="C39" s="463"/>
      <c r="D39" s="463"/>
      <c r="E39" s="463"/>
      <c r="F39" s="463"/>
      <c r="G39" s="463"/>
      <c r="H39" s="463"/>
      <c r="I39" s="463"/>
      <c r="J39" s="447"/>
      <c r="K39" s="447"/>
      <c r="L39" s="447"/>
      <c r="M39" s="447"/>
      <c r="N39" s="447"/>
      <c r="O39" s="447"/>
      <c r="P39" s="446"/>
    </row>
    <row r="40" spans="1:16" ht="15">
      <c r="A40" s="447"/>
      <c r="B40" s="447"/>
      <c r="C40" s="447"/>
      <c r="D40" s="447"/>
      <c r="E40" s="447"/>
      <c r="F40" s="447"/>
      <c r="G40" s="447"/>
      <c r="H40" s="447"/>
      <c r="I40" s="447"/>
      <c r="J40" s="447"/>
      <c r="K40" s="447"/>
      <c r="L40" s="447"/>
      <c r="M40" s="447"/>
      <c r="N40" s="447"/>
      <c r="O40" s="447"/>
      <c r="P40" s="446"/>
    </row>
    <row r="41" spans="1:16" ht="15">
      <c r="A41" s="446"/>
      <c r="B41" s="446"/>
      <c r="C41" s="446"/>
      <c r="D41" s="446"/>
      <c r="E41" s="446"/>
      <c r="F41" s="446"/>
      <c r="G41" s="446"/>
      <c r="H41" s="446"/>
      <c r="I41" s="446"/>
      <c r="J41" s="446"/>
      <c r="K41" s="446"/>
      <c r="L41" s="446"/>
      <c r="M41" s="446"/>
      <c r="N41" s="446"/>
      <c r="O41" s="446"/>
      <c r="P41" s="446"/>
    </row>
  </sheetData>
  <mergeCells count="1">
    <mergeCell ref="B16:C16"/>
  </mergeCells>
  <pageMargins left="0.7" right="0.7" top="0.78740157499999996" bottom="0.78740157499999996" header="0.3" footer="0.3"/>
  <pageSetup paperSize="9" scale="89" orientation="landscape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S40"/>
  <sheetViews>
    <sheetView workbookViewId="0"/>
  </sheetViews>
  <sheetFormatPr baseColWidth="10" defaultRowHeight="12.75"/>
  <cols>
    <col min="1" max="1" width="3.85546875" style="39" customWidth="1"/>
    <col min="2" max="2" width="37" style="39" customWidth="1"/>
    <col min="3" max="3" width="6.28515625" style="39" customWidth="1"/>
    <col min="4" max="4" width="1.42578125" style="39" customWidth="1"/>
    <col min="5" max="5" width="6.28515625" style="39" customWidth="1"/>
    <col min="6" max="6" width="1.42578125" style="39" customWidth="1"/>
    <col min="7" max="9" width="6.28515625" style="39" customWidth="1"/>
    <col min="10" max="10" width="1.42578125" style="39" customWidth="1"/>
    <col min="11" max="11" width="6.28515625" style="39" customWidth="1"/>
    <col min="12" max="16384" width="11.42578125" style="39"/>
  </cols>
  <sheetData>
    <row r="1" spans="1:253" s="1" customFormat="1" ht="15">
      <c r="A1" s="135" t="s">
        <v>218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175"/>
      <c r="M1" s="175"/>
      <c r="N1" s="175"/>
      <c r="O1" s="175"/>
      <c r="P1" s="175"/>
      <c r="Q1" s="49"/>
      <c r="R1" s="49"/>
      <c r="S1" s="50"/>
      <c r="T1" s="50"/>
      <c r="U1" s="50"/>
      <c r="V1" s="49"/>
      <c r="W1" s="49"/>
      <c r="X1" s="49"/>
      <c r="Y1" s="49"/>
      <c r="Z1" s="49"/>
      <c r="AA1" s="49"/>
      <c r="AB1" s="49"/>
      <c r="AC1" s="49"/>
      <c r="AD1" s="49"/>
      <c r="AE1" s="50"/>
      <c r="AF1" s="50"/>
      <c r="AG1" s="50"/>
      <c r="AH1" s="49"/>
      <c r="AI1" s="49"/>
      <c r="AJ1" s="49"/>
      <c r="AK1" s="49"/>
      <c r="AL1" s="49"/>
      <c r="AM1" s="49"/>
      <c r="AN1" s="49"/>
      <c r="AO1" s="49"/>
      <c r="AP1" s="49"/>
      <c r="AQ1" s="50"/>
      <c r="AR1" s="50"/>
      <c r="AS1" s="50"/>
      <c r="AT1" s="49"/>
      <c r="AU1" s="49"/>
      <c r="AV1" s="49"/>
      <c r="AW1" s="49"/>
      <c r="AX1" s="49"/>
      <c r="AY1" s="49"/>
      <c r="AZ1" s="49"/>
      <c r="BA1" s="49"/>
      <c r="BB1" s="49"/>
      <c r="BC1" s="50"/>
      <c r="BD1" s="50"/>
      <c r="BE1" s="50"/>
      <c r="BF1" s="49"/>
      <c r="BG1" s="49"/>
      <c r="BH1" s="49"/>
      <c r="BI1" s="49"/>
      <c r="BJ1" s="49"/>
      <c r="BK1" s="49"/>
      <c r="BL1" s="49"/>
      <c r="BM1" s="49"/>
      <c r="BN1" s="49"/>
      <c r="BO1" s="50"/>
      <c r="BP1" s="50"/>
      <c r="BQ1" s="50"/>
      <c r="BR1" s="49"/>
      <c r="BS1" s="49"/>
      <c r="BT1" s="49"/>
      <c r="BU1" s="49"/>
      <c r="BV1" s="49"/>
      <c r="BW1" s="49"/>
      <c r="BX1" s="49"/>
      <c r="BY1" s="49"/>
      <c r="BZ1" s="49"/>
      <c r="CA1" s="50"/>
      <c r="CB1" s="50"/>
      <c r="CC1" s="50"/>
      <c r="CD1" s="49"/>
      <c r="CE1" s="49"/>
      <c r="CF1" s="49"/>
      <c r="CG1" s="49"/>
      <c r="CH1" s="49"/>
      <c r="CI1" s="49"/>
      <c r="CJ1" s="49"/>
      <c r="CK1" s="49"/>
      <c r="CL1" s="49"/>
      <c r="CM1" s="50"/>
      <c r="CN1" s="50"/>
      <c r="CO1" s="50"/>
      <c r="CP1" s="49"/>
      <c r="CQ1" s="49"/>
      <c r="CR1" s="49"/>
      <c r="CS1" s="49"/>
      <c r="CT1" s="49"/>
      <c r="CU1" s="49"/>
      <c r="CV1" s="49"/>
      <c r="CW1" s="49"/>
      <c r="CX1" s="49"/>
      <c r="CY1" s="50"/>
      <c r="CZ1" s="50"/>
      <c r="DA1" s="50"/>
      <c r="DB1" s="49"/>
      <c r="DC1" s="49"/>
      <c r="DD1" s="49"/>
      <c r="DE1" s="49"/>
      <c r="DF1" s="49"/>
      <c r="DG1" s="49"/>
      <c r="DH1" s="49"/>
      <c r="DI1" s="49"/>
      <c r="DJ1" s="49"/>
      <c r="DK1" s="50"/>
      <c r="DL1" s="50"/>
      <c r="DM1" s="50"/>
      <c r="DN1" s="49"/>
      <c r="DO1" s="49"/>
      <c r="DP1" s="49"/>
      <c r="DQ1" s="49"/>
      <c r="DR1" s="49"/>
      <c r="DS1" s="49"/>
      <c r="DT1" s="49"/>
      <c r="DU1" s="49"/>
      <c r="DV1" s="49"/>
      <c r="DW1" s="50"/>
      <c r="DX1" s="50"/>
      <c r="DY1" s="50"/>
      <c r="DZ1" s="49"/>
      <c r="EA1" s="49"/>
      <c r="EB1" s="49"/>
      <c r="EC1" s="49"/>
      <c r="ED1" s="49"/>
      <c r="EE1" s="49"/>
      <c r="EF1" s="49"/>
      <c r="EG1" s="49"/>
      <c r="EH1" s="49"/>
      <c r="EI1" s="50"/>
      <c r="EJ1" s="50"/>
      <c r="EK1" s="50"/>
      <c r="EL1" s="49"/>
      <c r="EM1" s="49"/>
      <c r="EN1" s="49"/>
      <c r="EO1" s="49"/>
      <c r="EP1" s="49"/>
      <c r="EQ1" s="49"/>
      <c r="ER1" s="49"/>
      <c r="ES1" s="49"/>
      <c r="ET1" s="49"/>
      <c r="EU1" s="50"/>
      <c r="EV1" s="50"/>
      <c r="EW1" s="50"/>
      <c r="EX1" s="49"/>
      <c r="EY1" s="49"/>
      <c r="EZ1" s="49"/>
      <c r="FA1" s="49"/>
      <c r="FB1" s="49"/>
      <c r="FC1" s="49"/>
      <c r="FD1" s="49"/>
      <c r="FE1" s="49"/>
      <c r="FF1" s="49"/>
      <c r="FG1" s="50"/>
      <c r="FH1" s="50"/>
      <c r="FI1" s="50"/>
      <c r="FJ1" s="49"/>
      <c r="FK1" s="49"/>
      <c r="FL1" s="49"/>
      <c r="FM1" s="49"/>
      <c r="FN1" s="49"/>
      <c r="FO1" s="49"/>
      <c r="FP1" s="49"/>
      <c r="FQ1" s="49"/>
      <c r="FR1" s="49"/>
      <c r="FS1" s="50"/>
      <c r="FT1" s="50"/>
      <c r="FU1" s="50"/>
      <c r="FV1" s="49"/>
      <c r="FW1" s="49"/>
      <c r="FX1" s="49"/>
      <c r="FY1" s="49"/>
      <c r="FZ1" s="49"/>
      <c r="GA1" s="49"/>
      <c r="GB1" s="49"/>
      <c r="GC1" s="49"/>
      <c r="GD1" s="49"/>
      <c r="GE1" s="50"/>
      <c r="GF1" s="50"/>
      <c r="GG1" s="50"/>
      <c r="GH1" s="49"/>
      <c r="GI1" s="49"/>
      <c r="GJ1" s="49"/>
      <c r="GK1" s="49"/>
      <c r="GL1" s="49"/>
      <c r="GM1" s="49"/>
      <c r="GN1" s="49"/>
      <c r="GO1" s="49"/>
      <c r="GP1" s="49"/>
      <c r="GQ1" s="50"/>
      <c r="GR1" s="50"/>
      <c r="GS1" s="50"/>
      <c r="GT1" s="49"/>
      <c r="GU1" s="49"/>
      <c r="GV1" s="49"/>
      <c r="GW1" s="49"/>
      <c r="GX1" s="49"/>
      <c r="GY1" s="49"/>
      <c r="GZ1" s="49"/>
      <c r="HA1" s="49"/>
      <c r="HB1" s="49"/>
      <c r="HC1" s="50"/>
      <c r="HD1" s="50"/>
      <c r="HE1" s="50"/>
      <c r="HF1" s="49"/>
      <c r="HG1" s="49"/>
      <c r="HH1" s="49"/>
      <c r="HI1" s="49"/>
      <c r="HJ1" s="49"/>
      <c r="HK1" s="49"/>
      <c r="HL1" s="49"/>
      <c r="HM1" s="49"/>
      <c r="HN1" s="49"/>
      <c r="HO1" s="50"/>
      <c r="HP1" s="50"/>
      <c r="HQ1" s="50"/>
      <c r="HR1" s="49"/>
      <c r="HS1" s="49"/>
      <c r="HT1" s="49"/>
      <c r="HU1" s="49"/>
      <c r="HV1" s="49"/>
      <c r="HW1" s="49"/>
      <c r="HX1" s="49"/>
      <c r="HY1" s="49"/>
      <c r="HZ1" s="49"/>
      <c r="IA1" s="50"/>
      <c r="IB1" s="50"/>
      <c r="IC1" s="50"/>
      <c r="ID1" s="49"/>
      <c r="IE1" s="49"/>
      <c r="IF1" s="49"/>
      <c r="IG1" s="49"/>
      <c r="IH1" s="49"/>
      <c r="II1" s="49"/>
      <c r="IJ1" s="49"/>
      <c r="IK1" s="49"/>
      <c r="IL1" s="49"/>
      <c r="IM1" s="50"/>
      <c r="IN1" s="50"/>
      <c r="IO1" s="50"/>
      <c r="IP1" s="49"/>
      <c r="IQ1" s="49"/>
      <c r="IR1" s="49"/>
      <c r="IS1" s="49"/>
    </row>
    <row r="2" spans="1:253" s="10" customFormat="1" ht="15">
      <c r="A2" s="51"/>
      <c r="B2" s="51"/>
      <c r="C2" s="51"/>
      <c r="D2" s="52"/>
      <c r="E2" s="52"/>
      <c r="F2" s="52"/>
      <c r="G2" s="52"/>
      <c r="H2" s="52"/>
      <c r="I2" s="52"/>
      <c r="J2" s="51"/>
      <c r="K2" s="51"/>
      <c r="L2" s="51"/>
      <c r="M2" s="51"/>
      <c r="N2" s="51"/>
      <c r="O2" s="51"/>
      <c r="P2" s="52"/>
      <c r="Q2" s="52"/>
      <c r="R2" s="52"/>
      <c r="S2" s="53"/>
      <c r="T2" s="53"/>
      <c r="U2" s="53"/>
      <c r="V2" s="51"/>
      <c r="W2" s="51"/>
      <c r="X2" s="51"/>
      <c r="Y2" s="51"/>
      <c r="Z2" s="51"/>
      <c r="AA2" s="51"/>
      <c r="AB2" s="52"/>
      <c r="AC2" s="52"/>
      <c r="AD2" s="52"/>
      <c r="AE2" s="53"/>
      <c r="AF2" s="53"/>
      <c r="AG2" s="53"/>
      <c r="AH2" s="51"/>
      <c r="AI2" s="51"/>
      <c r="AJ2" s="51"/>
      <c r="AK2" s="51"/>
      <c r="AL2" s="51"/>
      <c r="AM2" s="51"/>
      <c r="AN2" s="52"/>
      <c r="AO2" s="52"/>
      <c r="AP2" s="52"/>
      <c r="AQ2" s="53"/>
      <c r="AR2" s="53"/>
      <c r="AS2" s="53"/>
      <c r="AT2" s="51"/>
      <c r="AU2" s="51"/>
      <c r="AV2" s="51"/>
      <c r="AW2" s="51"/>
      <c r="AX2" s="51"/>
      <c r="AY2" s="51"/>
      <c r="AZ2" s="52"/>
      <c r="BA2" s="52"/>
      <c r="BB2" s="52"/>
      <c r="BC2" s="53"/>
      <c r="BD2" s="53"/>
      <c r="BE2" s="53"/>
      <c r="BF2" s="51"/>
      <c r="BG2" s="51"/>
      <c r="BH2" s="51"/>
      <c r="BI2" s="51"/>
      <c r="BJ2" s="51"/>
      <c r="BK2" s="51"/>
      <c r="BL2" s="52"/>
      <c r="BM2" s="52"/>
      <c r="BN2" s="52"/>
      <c r="BO2" s="53"/>
      <c r="BP2" s="53"/>
      <c r="BQ2" s="53"/>
      <c r="BR2" s="51"/>
      <c r="BS2" s="51"/>
      <c r="BT2" s="51"/>
      <c r="BU2" s="51"/>
      <c r="BV2" s="51"/>
      <c r="BW2" s="51"/>
      <c r="BX2" s="52"/>
      <c r="BY2" s="52"/>
      <c r="BZ2" s="52"/>
      <c r="CA2" s="53"/>
      <c r="CB2" s="53"/>
      <c r="CC2" s="53"/>
      <c r="CD2" s="51"/>
      <c r="CE2" s="51"/>
      <c r="CF2" s="51"/>
      <c r="CG2" s="51"/>
      <c r="CH2" s="51"/>
      <c r="CI2" s="51"/>
      <c r="CJ2" s="52"/>
      <c r="CK2" s="52"/>
      <c r="CL2" s="52"/>
      <c r="CM2" s="53"/>
      <c r="CN2" s="53"/>
      <c r="CO2" s="53"/>
      <c r="CP2" s="51"/>
      <c r="CQ2" s="51"/>
      <c r="CR2" s="51"/>
      <c r="CS2" s="51"/>
      <c r="CT2" s="51"/>
      <c r="CU2" s="51"/>
      <c r="CV2" s="52"/>
      <c r="CW2" s="52"/>
      <c r="CX2" s="52"/>
      <c r="CY2" s="53"/>
      <c r="CZ2" s="53"/>
      <c r="DA2" s="53"/>
      <c r="DB2" s="51"/>
      <c r="DC2" s="51"/>
      <c r="DD2" s="51"/>
      <c r="DE2" s="51"/>
      <c r="DF2" s="51"/>
      <c r="DG2" s="51"/>
      <c r="DH2" s="52"/>
      <c r="DI2" s="52"/>
      <c r="DJ2" s="52"/>
      <c r="DK2" s="53"/>
      <c r="DL2" s="53"/>
      <c r="DM2" s="53"/>
      <c r="DN2" s="51"/>
      <c r="DO2" s="51"/>
      <c r="DP2" s="51"/>
      <c r="DQ2" s="51"/>
      <c r="DR2" s="51"/>
      <c r="DS2" s="51"/>
      <c r="DT2" s="52"/>
      <c r="DU2" s="52"/>
      <c r="DV2" s="52"/>
      <c r="DW2" s="53"/>
      <c r="DX2" s="53"/>
      <c r="DY2" s="53"/>
      <c r="DZ2" s="51"/>
      <c r="EA2" s="51"/>
      <c r="EB2" s="51"/>
      <c r="EC2" s="51"/>
      <c r="ED2" s="51"/>
      <c r="EE2" s="51"/>
      <c r="EF2" s="52"/>
      <c r="EG2" s="52"/>
      <c r="EH2" s="52"/>
      <c r="EI2" s="53"/>
      <c r="EJ2" s="53"/>
      <c r="EK2" s="53"/>
      <c r="EL2" s="51"/>
      <c r="EM2" s="51"/>
      <c r="EN2" s="51"/>
      <c r="EO2" s="51"/>
      <c r="EP2" s="51"/>
      <c r="EQ2" s="51"/>
      <c r="ER2" s="52"/>
      <c r="ES2" s="52"/>
      <c r="ET2" s="52"/>
      <c r="EU2" s="53"/>
      <c r="EV2" s="53"/>
      <c r="EW2" s="53"/>
      <c r="EX2" s="51"/>
      <c r="EY2" s="51"/>
      <c r="EZ2" s="51"/>
      <c r="FA2" s="51"/>
      <c r="FB2" s="51"/>
      <c r="FC2" s="51"/>
      <c r="FD2" s="52"/>
      <c r="FE2" s="52"/>
      <c r="FF2" s="52"/>
      <c r="FG2" s="53"/>
      <c r="FH2" s="53"/>
      <c r="FI2" s="53"/>
      <c r="FJ2" s="51"/>
      <c r="FK2" s="51"/>
      <c r="FL2" s="51"/>
      <c r="FM2" s="51"/>
      <c r="FN2" s="51"/>
      <c r="FO2" s="51"/>
      <c r="FP2" s="52"/>
      <c r="FQ2" s="52"/>
      <c r="FR2" s="52"/>
      <c r="FS2" s="53"/>
      <c r="FT2" s="53"/>
      <c r="FU2" s="53"/>
      <c r="FV2" s="51"/>
      <c r="FW2" s="51"/>
      <c r="FX2" s="51"/>
      <c r="FY2" s="51"/>
      <c r="FZ2" s="51"/>
      <c r="GA2" s="51"/>
      <c r="GB2" s="52"/>
      <c r="GC2" s="52"/>
      <c r="GD2" s="52"/>
      <c r="GE2" s="53"/>
      <c r="GF2" s="53"/>
      <c r="GG2" s="53"/>
      <c r="GH2" s="51"/>
      <c r="GI2" s="51"/>
      <c r="GJ2" s="51"/>
      <c r="GK2" s="51"/>
      <c r="GL2" s="51"/>
      <c r="GM2" s="51"/>
      <c r="GN2" s="52"/>
      <c r="GO2" s="52"/>
      <c r="GP2" s="52"/>
      <c r="GQ2" s="53"/>
      <c r="GR2" s="53"/>
      <c r="GS2" s="53"/>
      <c r="GT2" s="51"/>
      <c r="GU2" s="51"/>
      <c r="GV2" s="51"/>
      <c r="GW2" s="51"/>
      <c r="GX2" s="51"/>
      <c r="GY2" s="51"/>
      <c r="GZ2" s="52"/>
      <c r="HA2" s="52"/>
      <c r="HB2" s="52"/>
      <c r="HC2" s="53"/>
      <c r="HD2" s="53"/>
      <c r="HE2" s="53"/>
      <c r="HF2" s="51"/>
      <c r="HG2" s="51"/>
      <c r="HH2" s="51"/>
      <c r="HI2" s="51"/>
      <c r="HJ2" s="51"/>
      <c r="HK2" s="51"/>
      <c r="HL2" s="52"/>
      <c r="HM2" s="52"/>
      <c r="HN2" s="52"/>
      <c r="HO2" s="53"/>
      <c r="HP2" s="53"/>
      <c r="HQ2" s="53"/>
      <c r="HR2" s="51"/>
      <c r="HS2" s="51"/>
      <c r="HT2" s="51"/>
      <c r="HU2" s="51"/>
      <c r="HV2" s="51"/>
      <c r="HW2" s="51"/>
      <c r="HX2" s="52"/>
      <c r="HY2" s="52"/>
      <c r="HZ2" s="52"/>
      <c r="IA2" s="53"/>
      <c r="IB2" s="53"/>
      <c r="IC2" s="53"/>
      <c r="ID2" s="51"/>
      <c r="IE2" s="51"/>
      <c r="IF2" s="51"/>
      <c r="IG2" s="51"/>
      <c r="IH2" s="51"/>
      <c r="II2" s="51"/>
      <c r="IJ2" s="52"/>
      <c r="IK2" s="52"/>
      <c r="IL2" s="52"/>
      <c r="IM2" s="53"/>
      <c r="IN2" s="53"/>
      <c r="IO2" s="53"/>
      <c r="IP2" s="51"/>
      <c r="IQ2" s="51"/>
      <c r="IR2" s="51"/>
      <c r="IS2" s="51"/>
    </row>
    <row r="3" spans="1:253" s="4" customFormat="1" ht="34.5" customHeight="1">
      <c r="A3" s="80" t="s">
        <v>219</v>
      </c>
      <c r="B3" s="57"/>
      <c r="C3" s="57">
        <v>2003</v>
      </c>
      <c r="D3" s="57"/>
      <c r="E3" s="57">
        <v>2004</v>
      </c>
      <c r="F3" s="57"/>
      <c r="G3" s="57">
        <v>2005</v>
      </c>
      <c r="H3" s="57">
        <v>2006</v>
      </c>
      <c r="I3" s="57">
        <v>2007</v>
      </c>
      <c r="J3" s="57"/>
      <c r="K3" s="57">
        <v>2008</v>
      </c>
      <c r="L3" s="78"/>
      <c r="M3" s="78"/>
      <c r="N3" s="78"/>
      <c r="O3" s="300"/>
      <c r="P3" s="300"/>
      <c r="Q3" s="78"/>
      <c r="R3" s="79"/>
      <c r="S3" s="79"/>
      <c r="T3" s="79"/>
      <c r="U3" s="78"/>
      <c r="V3" s="77"/>
      <c r="W3" s="78"/>
      <c r="X3" s="78"/>
      <c r="Y3" s="79"/>
      <c r="Z3" s="79"/>
      <c r="AA3" s="79"/>
      <c r="AB3" s="78"/>
      <c r="AC3" s="78"/>
      <c r="AD3" s="79"/>
      <c r="AE3" s="79"/>
      <c r="AF3" s="79"/>
      <c r="AG3" s="78"/>
      <c r="AH3" s="77"/>
      <c r="AI3" s="78"/>
      <c r="AJ3" s="78"/>
      <c r="AK3" s="79"/>
      <c r="AL3" s="79"/>
      <c r="AM3" s="79"/>
      <c r="AN3" s="78"/>
      <c r="AO3" s="78"/>
      <c r="AP3" s="79"/>
      <c r="AQ3" s="79"/>
      <c r="AR3" s="79"/>
      <c r="AS3" s="78"/>
      <c r="AT3" s="77"/>
      <c r="AU3" s="78"/>
      <c r="AV3" s="78"/>
      <c r="AW3" s="79"/>
      <c r="AX3" s="79"/>
      <c r="AY3" s="79"/>
      <c r="AZ3" s="78"/>
      <c r="BA3" s="78"/>
      <c r="BB3" s="79"/>
      <c r="BC3" s="79"/>
      <c r="BD3" s="79"/>
      <c r="BE3" s="78"/>
      <c r="BF3" s="77"/>
      <c r="BG3" s="78"/>
      <c r="BH3" s="78"/>
      <c r="BI3" s="79"/>
      <c r="BJ3" s="79"/>
      <c r="BK3" s="79"/>
      <c r="BL3" s="78"/>
      <c r="BM3" s="78"/>
      <c r="BN3" s="79"/>
      <c r="BO3" s="79"/>
      <c r="BP3" s="79"/>
      <c r="BQ3" s="78"/>
      <c r="BR3" s="77"/>
      <c r="BS3" s="78"/>
      <c r="BT3" s="78"/>
      <c r="BU3" s="79"/>
      <c r="BV3" s="79"/>
      <c r="BW3" s="79"/>
      <c r="BX3" s="78"/>
      <c r="BY3" s="78"/>
      <c r="BZ3" s="79"/>
      <c r="CA3" s="79"/>
      <c r="CB3" s="79"/>
      <c r="CC3" s="78"/>
      <c r="CD3" s="77"/>
      <c r="CE3" s="78"/>
      <c r="CF3" s="78"/>
      <c r="CG3" s="79"/>
      <c r="CH3" s="79"/>
      <c r="CI3" s="79"/>
      <c r="CJ3" s="78"/>
      <c r="CK3" s="78"/>
      <c r="CL3" s="79"/>
      <c r="CM3" s="79"/>
      <c r="CN3" s="79"/>
      <c r="CO3" s="78"/>
      <c r="CP3" s="77"/>
      <c r="CQ3" s="78"/>
      <c r="CR3" s="78"/>
      <c r="CS3" s="79"/>
      <c r="CT3" s="79"/>
      <c r="CU3" s="79"/>
      <c r="CV3" s="78"/>
      <c r="CW3" s="78"/>
      <c r="CX3" s="79"/>
      <c r="CY3" s="79"/>
      <c r="CZ3" s="79"/>
      <c r="DA3" s="78"/>
      <c r="DB3" s="77"/>
      <c r="DC3" s="78"/>
      <c r="DD3" s="78"/>
      <c r="DE3" s="79"/>
      <c r="DF3" s="79"/>
      <c r="DG3" s="79"/>
      <c r="DH3" s="78"/>
      <c r="DI3" s="78"/>
      <c r="DJ3" s="79"/>
      <c r="DK3" s="79"/>
      <c r="DL3" s="79"/>
      <c r="DM3" s="78"/>
      <c r="DN3" s="77"/>
      <c r="DO3" s="78"/>
      <c r="DP3" s="78"/>
      <c r="DQ3" s="79"/>
      <c r="DR3" s="79"/>
      <c r="DS3" s="79"/>
      <c r="DT3" s="78"/>
      <c r="DU3" s="78"/>
      <c r="DV3" s="79"/>
      <c r="DW3" s="79"/>
      <c r="DX3" s="79"/>
      <c r="DY3" s="78"/>
      <c r="DZ3" s="77"/>
      <c r="EA3" s="78"/>
      <c r="EB3" s="78"/>
      <c r="EC3" s="79"/>
      <c r="ED3" s="79"/>
      <c r="EE3" s="79"/>
      <c r="EF3" s="78"/>
      <c r="EG3" s="78"/>
      <c r="EH3" s="79"/>
      <c r="EI3" s="79"/>
      <c r="EJ3" s="79"/>
      <c r="EK3" s="78"/>
      <c r="EL3" s="77"/>
      <c r="EM3" s="78"/>
      <c r="EN3" s="78"/>
      <c r="EO3" s="79"/>
      <c r="EP3" s="79"/>
      <c r="EQ3" s="79"/>
      <c r="ER3" s="78"/>
      <c r="ES3" s="78"/>
      <c r="ET3" s="79"/>
      <c r="EU3" s="79"/>
      <c r="EV3" s="79"/>
      <c r="EW3" s="78"/>
      <c r="EX3" s="77"/>
      <c r="EY3" s="78"/>
      <c r="EZ3" s="78"/>
      <c r="FA3" s="79"/>
      <c r="FB3" s="79"/>
      <c r="FC3" s="79"/>
      <c r="FD3" s="78"/>
      <c r="FE3" s="78"/>
      <c r="FF3" s="79"/>
      <c r="FG3" s="79"/>
      <c r="FH3" s="79"/>
      <c r="FI3" s="78"/>
      <c r="FJ3" s="77"/>
      <c r="FK3" s="78"/>
      <c r="FL3" s="78"/>
      <c r="FM3" s="79"/>
      <c r="FN3" s="79"/>
      <c r="FO3" s="79"/>
      <c r="FP3" s="78"/>
      <c r="FQ3" s="78"/>
      <c r="FR3" s="79"/>
      <c r="FS3" s="79"/>
      <c r="FT3" s="79"/>
      <c r="FU3" s="78"/>
      <c r="FV3" s="77"/>
      <c r="FW3" s="78"/>
      <c r="FX3" s="78"/>
      <c r="FY3" s="79"/>
      <c r="FZ3" s="79"/>
      <c r="GA3" s="79"/>
      <c r="GB3" s="78"/>
      <c r="GC3" s="78"/>
      <c r="GD3" s="79"/>
      <c r="GE3" s="79"/>
      <c r="GF3" s="79"/>
      <c r="GG3" s="78"/>
      <c r="GH3" s="77"/>
      <c r="GI3" s="78"/>
      <c r="GJ3" s="78"/>
      <c r="GK3" s="79"/>
      <c r="GL3" s="79"/>
      <c r="GM3" s="79"/>
      <c r="GN3" s="78"/>
      <c r="GO3" s="78"/>
      <c r="GP3" s="79"/>
      <c r="GQ3" s="79"/>
      <c r="GR3" s="79"/>
      <c r="GS3" s="78"/>
      <c r="GT3" s="77"/>
      <c r="GU3" s="78"/>
      <c r="GV3" s="78"/>
      <c r="GW3" s="79"/>
      <c r="GX3" s="79"/>
      <c r="GY3" s="79"/>
      <c r="GZ3" s="78"/>
      <c r="HA3" s="78"/>
      <c r="HB3" s="79"/>
      <c r="HC3" s="79"/>
      <c r="HD3" s="79"/>
      <c r="HE3" s="78"/>
      <c r="HF3" s="77"/>
      <c r="HG3" s="78"/>
      <c r="HH3" s="78"/>
      <c r="HI3" s="79"/>
      <c r="HJ3" s="79"/>
      <c r="HK3" s="79"/>
      <c r="HL3" s="78"/>
      <c r="HM3" s="78"/>
      <c r="HN3" s="79"/>
      <c r="HO3" s="79"/>
      <c r="HP3" s="79"/>
      <c r="HQ3" s="78"/>
      <c r="HR3" s="77"/>
      <c r="HS3" s="78"/>
      <c r="HT3" s="78"/>
      <c r="HU3" s="79"/>
      <c r="HV3" s="79"/>
      <c r="HW3" s="79"/>
      <c r="HX3" s="78"/>
      <c r="HY3" s="78"/>
      <c r="HZ3" s="79"/>
      <c r="IA3" s="79"/>
      <c r="IB3" s="79"/>
      <c r="IC3" s="78"/>
      <c r="ID3" s="77"/>
      <c r="IE3" s="78"/>
      <c r="IF3" s="78"/>
      <c r="IG3" s="79"/>
      <c r="IH3" s="79"/>
      <c r="II3" s="79"/>
      <c r="IJ3" s="78"/>
      <c r="IK3" s="78"/>
      <c r="IL3" s="79"/>
      <c r="IM3" s="79"/>
      <c r="IN3" s="79"/>
      <c r="IO3" s="78"/>
      <c r="IP3" s="77"/>
      <c r="IQ3" s="78"/>
      <c r="IR3" s="78"/>
      <c r="IS3" s="79"/>
    </row>
    <row r="4" spans="1:253" s="320" customFormat="1" ht="15"/>
    <row r="5" spans="1:253" s="323" customFormat="1" ht="15">
      <c r="A5" s="341" t="s">
        <v>220</v>
      </c>
      <c r="B5" s="341"/>
      <c r="C5" s="342">
        <v>25216</v>
      </c>
      <c r="D5" s="342"/>
      <c r="E5" s="342">
        <v>25495</v>
      </c>
      <c r="F5" s="342"/>
      <c r="G5" s="342">
        <v>24874</v>
      </c>
      <c r="H5" s="342">
        <v>24425</v>
      </c>
      <c r="I5" s="342">
        <v>24205</v>
      </c>
      <c r="J5" s="342"/>
      <c r="K5" s="342">
        <v>24166</v>
      </c>
    </row>
    <row r="6" spans="1:253" s="323" customFormat="1" ht="15">
      <c r="A6" s="341" t="s">
        <v>221</v>
      </c>
      <c r="B6" s="341"/>
      <c r="C6" s="343"/>
      <c r="D6" s="343"/>
      <c r="E6" s="343"/>
      <c r="F6" s="343"/>
      <c r="G6" s="343"/>
      <c r="H6" s="343"/>
      <c r="I6" s="343"/>
      <c r="J6" s="343"/>
      <c r="K6" s="343"/>
    </row>
    <row r="7" spans="1:253" s="323" customFormat="1" ht="15">
      <c r="A7" s="333"/>
      <c r="B7" s="343" t="s">
        <v>168</v>
      </c>
      <c r="C7" s="344">
        <v>836</v>
      </c>
      <c r="D7" s="344"/>
      <c r="E7" s="344">
        <v>834</v>
      </c>
      <c r="F7" s="344"/>
      <c r="G7" s="344">
        <v>841</v>
      </c>
      <c r="H7" s="344">
        <v>861</v>
      </c>
      <c r="I7" s="344">
        <v>873</v>
      </c>
      <c r="J7" s="344"/>
      <c r="K7" s="344">
        <v>891</v>
      </c>
    </row>
    <row r="8" spans="1:253" s="323" customFormat="1" ht="15">
      <c r="A8" s="333"/>
      <c r="B8" s="343" t="s">
        <v>222</v>
      </c>
      <c r="C8" s="345">
        <v>8552</v>
      </c>
      <c r="D8" s="345"/>
      <c r="E8" s="345">
        <v>8453</v>
      </c>
      <c r="F8" s="345"/>
      <c r="G8" s="345">
        <v>8115</v>
      </c>
      <c r="H8" s="345">
        <v>7940</v>
      </c>
      <c r="I8" s="345">
        <v>8071</v>
      </c>
      <c r="J8" s="345"/>
      <c r="K8" s="345">
        <v>8015</v>
      </c>
    </row>
    <row r="9" spans="1:253" s="323" customFormat="1" ht="15">
      <c r="A9" s="341" t="s">
        <v>223</v>
      </c>
      <c r="B9" s="341"/>
      <c r="C9" s="343"/>
      <c r="D9" s="343"/>
      <c r="E9" s="343"/>
      <c r="F9" s="343"/>
      <c r="G9" s="343"/>
      <c r="H9" s="343"/>
      <c r="I9" s="343"/>
      <c r="J9" s="343"/>
      <c r="K9" s="343"/>
    </row>
    <row r="10" spans="1:253" s="323" customFormat="1" ht="15">
      <c r="A10" s="333"/>
      <c r="B10" s="343" t="s">
        <v>224</v>
      </c>
      <c r="C10" s="342">
        <v>32241</v>
      </c>
      <c r="D10" s="342"/>
      <c r="E10" s="342">
        <v>30967</v>
      </c>
      <c r="F10" s="342"/>
      <c r="G10" s="342">
        <v>30948</v>
      </c>
      <c r="H10" s="342">
        <v>29939</v>
      </c>
      <c r="I10" s="342">
        <v>30452</v>
      </c>
      <c r="J10" s="342"/>
      <c r="K10" s="342">
        <v>30110</v>
      </c>
    </row>
    <row r="11" spans="1:253" s="323" customFormat="1" ht="15">
      <c r="A11" s="333"/>
      <c r="B11" s="343" t="s">
        <v>225</v>
      </c>
      <c r="C11" s="342">
        <v>11098</v>
      </c>
      <c r="D11" s="342"/>
      <c r="E11" s="342">
        <v>10982</v>
      </c>
      <c r="F11" s="342"/>
      <c r="G11" s="342">
        <v>10962</v>
      </c>
      <c r="H11" s="342">
        <v>10610</v>
      </c>
      <c r="I11" s="342">
        <v>11121</v>
      </c>
      <c r="J11" s="342"/>
      <c r="K11" s="342">
        <v>11065</v>
      </c>
    </row>
    <row r="12" spans="1:253" s="323" customFormat="1" ht="28.5">
      <c r="A12" s="333"/>
      <c r="B12" s="346" t="s">
        <v>226</v>
      </c>
      <c r="C12" s="342">
        <v>60774</v>
      </c>
      <c r="D12" s="347" t="s">
        <v>415</v>
      </c>
      <c r="E12" s="342">
        <v>42654</v>
      </c>
      <c r="F12" s="347" t="s">
        <v>416</v>
      </c>
      <c r="G12" s="342">
        <v>42215</v>
      </c>
      <c r="H12" s="342">
        <v>42037</v>
      </c>
      <c r="I12" s="342">
        <v>45639</v>
      </c>
      <c r="J12" s="342"/>
      <c r="K12" s="342">
        <v>45725</v>
      </c>
    </row>
    <row r="13" spans="1:253" s="323" customFormat="1" ht="15">
      <c r="A13" s="333"/>
      <c r="B13" s="343" t="s">
        <v>227</v>
      </c>
      <c r="C13" s="342">
        <v>23967</v>
      </c>
      <c r="D13" s="342"/>
      <c r="E13" s="342">
        <v>23292</v>
      </c>
      <c r="F13" s="342"/>
      <c r="G13" s="342">
        <v>22741</v>
      </c>
      <c r="H13" s="342">
        <v>21937</v>
      </c>
      <c r="I13" s="342">
        <v>23402</v>
      </c>
      <c r="J13" s="342"/>
      <c r="K13" s="342">
        <v>23251</v>
      </c>
    </row>
    <row r="14" spans="1:253" s="323" customFormat="1" ht="15">
      <c r="A14" s="333"/>
      <c r="B14" s="343" t="s">
        <v>228</v>
      </c>
      <c r="C14" s="342">
        <v>1498</v>
      </c>
      <c r="D14" s="342"/>
      <c r="E14" s="342">
        <v>1457</v>
      </c>
      <c r="F14" s="342"/>
      <c r="G14" s="342">
        <v>1422</v>
      </c>
      <c r="H14" s="342">
        <v>1420</v>
      </c>
      <c r="I14" s="342">
        <v>1463</v>
      </c>
      <c r="J14" s="342"/>
      <c r="K14" s="342">
        <v>1447</v>
      </c>
      <c r="L14" s="324"/>
    </row>
    <row r="15" spans="1:253" s="323" customFormat="1" ht="15" customHeight="1">
      <c r="A15" s="333"/>
      <c r="B15" s="343" t="s">
        <v>229</v>
      </c>
      <c r="C15" s="343">
        <v>373</v>
      </c>
      <c r="D15" s="343"/>
      <c r="E15" s="343">
        <v>304</v>
      </c>
      <c r="F15" s="343"/>
      <c r="G15" s="342">
        <v>304</v>
      </c>
      <c r="H15" s="342">
        <v>304</v>
      </c>
      <c r="I15" s="342">
        <v>310</v>
      </c>
      <c r="J15" s="342"/>
      <c r="K15" s="342">
        <v>310</v>
      </c>
      <c r="L15" s="324"/>
    </row>
    <row r="16" spans="1:253" s="328" customFormat="1" ht="15" customHeight="1">
      <c r="A16" s="348" t="s">
        <v>230</v>
      </c>
      <c r="B16" s="348"/>
      <c r="C16" s="349">
        <f t="shared" ref="C16:G16" si="0">SUM(C10:C15)+C5</f>
        <v>155167</v>
      </c>
      <c r="D16" s="349"/>
      <c r="E16" s="349">
        <f t="shared" si="0"/>
        <v>135151</v>
      </c>
      <c r="F16" s="349"/>
      <c r="G16" s="349">
        <f t="shared" si="0"/>
        <v>133466</v>
      </c>
      <c r="H16" s="349">
        <f>SUM(H10:H15)+H5</f>
        <v>130672</v>
      </c>
      <c r="I16" s="349">
        <f>SUM(I10:I15)+I5</f>
        <v>136592</v>
      </c>
      <c r="J16" s="347" t="s">
        <v>231</v>
      </c>
      <c r="K16" s="349">
        <f>SUM(K10:K15)+K5</f>
        <v>136074</v>
      </c>
      <c r="L16" s="338"/>
    </row>
    <row r="17" spans="1:12" s="323" customFormat="1" ht="16.5" customHeight="1">
      <c r="A17" s="348" t="s">
        <v>417</v>
      </c>
      <c r="B17" s="348"/>
      <c r="C17" s="342">
        <v>35039</v>
      </c>
      <c r="D17" s="342"/>
      <c r="E17" s="342">
        <v>42255</v>
      </c>
      <c r="F17" s="347" t="s">
        <v>232</v>
      </c>
      <c r="G17" s="342">
        <v>37584</v>
      </c>
      <c r="H17" s="342">
        <v>36572</v>
      </c>
      <c r="I17" s="342">
        <v>35598</v>
      </c>
      <c r="J17" s="342"/>
      <c r="K17" s="342">
        <v>34571</v>
      </c>
      <c r="L17" s="324"/>
    </row>
    <row r="18" spans="1:12" s="323" customFormat="1" ht="15" customHeight="1">
      <c r="A18" s="348" t="s">
        <v>418</v>
      </c>
      <c r="B18" s="348"/>
      <c r="C18" s="342">
        <v>1499</v>
      </c>
      <c r="D18" s="342"/>
      <c r="E18" s="350">
        <v>91</v>
      </c>
      <c r="F18" s="351" t="s">
        <v>416</v>
      </c>
      <c r="G18" s="342">
        <v>91</v>
      </c>
      <c r="H18" s="342">
        <v>90</v>
      </c>
      <c r="I18" s="342"/>
      <c r="J18" s="342"/>
      <c r="K18" s="342"/>
      <c r="L18" s="324"/>
    </row>
    <row r="19" spans="1:12" s="323" customFormat="1" ht="15" customHeight="1">
      <c r="A19" s="348" t="s">
        <v>419</v>
      </c>
      <c r="B19" s="348"/>
      <c r="C19" s="352" t="s">
        <v>116</v>
      </c>
      <c r="D19" s="347" t="s">
        <v>415</v>
      </c>
      <c r="E19" s="352" t="s">
        <v>116</v>
      </c>
      <c r="F19" s="352"/>
      <c r="G19" s="352" t="s">
        <v>116</v>
      </c>
      <c r="H19" s="352" t="s">
        <v>116</v>
      </c>
      <c r="I19" s="353" t="s">
        <v>116</v>
      </c>
      <c r="J19" s="353"/>
      <c r="K19" s="353" t="s">
        <v>116</v>
      </c>
      <c r="L19" s="324"/>
    </row>
    <row r="20" spans="1:12" s="323" customFormat="1" ht="15" customHeight="1">
      <c r="A20" s="348" t="s">
        <v>233</v>
      </c>
      <c r="B20" s="348"/>
      <c r="C20" s="349">
        <f>C16+C17+C18</f>
        <v>191705</v>
      </c>
      <c r="D20" s="349"/>
      <c r="E20" s="349">
        <f>E16+E17+E18</f>
        <v>177497</v>
      </c>
      <c r="F20" s="349"/>
      <c r="G20" s="349">
        <f>G16+G17+G18</f>
        <v>171141</v>
      </c>
      <c r="H20" s="349">
        <f>H16+H17+H18</f>
        <v>167334</v>
      </c>
      <c r="I20" s="349">
        <f>SUM(I16+I17)</f>
        <v>172190</v>
      </c>
      <c r="J20" s="349"/>
      <c r="K20" s="349">
        <f>SUM(K16+K17)</f>
        <v>170645</v>
      </c>
      <c r="L20" s="324"/>
    </row>
    <row r="21" spans="1:12" s="323" customFormat="1" ht="15" customHeight="1">
      <c r="A21" s="354"/>
      <c r="B21" s="354"/>
      <c r="C21" s="355"/>
      <c r="D21" s="355"/>
      <c r="E21" s="355"/>
      <c r="F21" s="355"/>
      <c r="G21" s="355"/>
      <c r="H21" s="355"/>
      <c r="I21" s="355"/>
      <c r="J21" s="355"/>
      <c r="K21" s="355"/>
      <c r="L21" s="324"/>
    </row>
    <row r="22" spans="1:12" s="323" customFormat="1" ht="15">
      <c r="B22" s="324"/>
      <c r="C22" s="324"/>
      <c r="D22" s="324"/>
      <c r="E22" s="324"/>
      <c r="F22" s="324"/>
      <c r="G22" s="324"/>
      <c r="H22" s="324"/>
      <c r="I22" s="324"/>
      <c r="J22" s="324"/>
      <c r="K22" s="324"/>
      <c r="L22" s="324"/>
    </row>
    <row r="23" spans="1:12" s="329" customFormat="1" ht="18" customHeight="1">
      <c r="A23" s="356" t="s">
        <v>234</v>
      </c>
      <c r="B23" s="356"/>
      <c r="C23" s="334"/>
      <c r="D23" s="334"/>
      <c r="E23" s="334"/>
      <c r="F23" s="334"/>
      <c r="G23" s="334"/>
      <c r="H23" s="334"/>
      <c r="I23" s="334"/>
      <c r="J23" s="334"/>
      <c r="K23" s="334"/>
      <c r="L23" s="334"/>
    </row>
    <row r="24" spans="1:12" s="329" customFormat="1" ht="15">
      <c r="A24" s="319" t="s">
        <v>420</v>
      </c>
      <c r="B24" s="318"/>
      <c r="C24" s="317"/>
      <c r="D24" s="317"/>
      <c r="E24" s="317"/>
      <c r="F24" s="317"/>
      <c r="G24" s="317"/>
      <c r="H24" s="317"/>
      <c r="I24" s="317"/>
      <c r="J24" s="317"/>
      <c r="K24" s="317"/>
      <c r="L24" s="334"/>
    </row>
    <row r="25" spans="1:12" ht="14.25">
      <c r="A25" s="319" t="s">
        <v>421</v>
      </c>
      <c r="B25" s="357"/>
      <c r="C25" s="335"/>
      <c r="D25" s="335"/>
      <c r="E25" s="335"/>
      <c r="F25" s="335"/>
      <c r="G25" s="335"/>
      <c r="H25" s="335"/>
      <c r="I25" s="335"/>
      <c r="J25" s="335"/>
      <c r="K25" s="335"/>
      <c r="L25" s="335"/>
    </row>
    <row r="26" spans="1:12" ht="12.75" customHeight="1">
      <c r="A26" s="423" t="s">
        <v>543</v>
      </c>
      <c r="B26" s="357"/>
      <c r="C26" s="335"/>
      <c r="D26" s="335"/>
      <c r="E26" s="335"/>
      <c r="F26" s="335"/>
      <c r="G26" s="335"/>
      <c r="H26" s="335"/>
      <c r="I26" s="335"/>
      <c r="J26" s="335"/>
      <c r="K26" s="335"/>
      <c r="L26" s="335"/>
    </row>
    <row r="27" spans="1:12" ht="14.25">
      <c r="A27" s="319" t="s">
        <v>422</v>
      </c>
      <c r="B27" s="357"/>
      <c r="C27" s="335"/>
      <c r="D27" s="335"/>
      <c r="E27" s="335"/>
      <c r="F27" s="335"/>
      <c r="G27" s="335"/>
      <c r="H27" s="335"/>
      <c r="I27" s="335"/>
      <c r="J27" s="335"/>
      <c r="K27" s="335"/>
      <c r="L27" s="335"/>
    </row>
    <row r="28" spans="1:12" ht="14.25">
      <c r="A28" s="319" t="s">
        <v>423</v>
      </c>
      <c r="B28" s="357"/>
      <c r="C28" s="335"/>
      <c r="D28" s="335"/>
      <c r="E28" s="335"/>
      <c r="F28" s="335"/>
      <c r="G28" s="335"/>
      <c r="H28" s="335"/>
      <c r="I28" s="335"/>
      <c r="J28" s="335"/>
      <c r="K28" s="335"/>
      <c r="L28" s="335"/>
    </row>
    <row r="29" spans="1:12" ht="12.75" customHeight="1">
      <c r="A29" s="423" t="s">
        <v>544</v>
      </c>
      <c r="B29" s="357"/>
      <c r="C29" s="335"/>
      <c r="D29" s="335"/>
      <c r="E29" s="335"/>
      <c r="F29" s="335"/>
      <c r="G29" s="335"/>
      <c r="H29" s="335"/>
      <c r="I29" s="335"/>
      <c r="J29" s="335"/>
      <c r="K29" s="335"/>
      <c r="L29" s="335"/>
    </row>
    <row r="30" spans="1:12" ht="14.25">
      <c r="A30" s="319" t="s">
        <v>424</v>
      </c>
      <c r="B30" s="357"/>
      <c r="C30" s="335"/>
      <c r="D30" s="335"/>
      <c r="E30" s="335"/>
      <c r="F30" s="335"/>
      <c r="G30" s="335"/>
      <c r="H30" s="335"/>
      <c r="I30" s="335"/>
      <c r="J30" s="335"/>
      <c r="K30" s="335"/>
      <c r="L30" s="335"/>
    </row>
    <row r="31" spans="1:12" ht="12.75" customHeight="1">
      <c r="A31" s="423" t="s">
        <v>545</v>
      </c>
      <c r="B31" s="357"/>
      <c r="C31" s="335"/>
      <c r="D31" s="335"/>
      <c r="E31" s="335"/>
      <c r="F31" s="335"/>
      <c r="G31" s="335"/>
      <c r="H31" s="335"/>
      <c r="I31" s="335"/>
      <c r="J31" s="335"/>
      <c r="K31" s="335"/>
      <c r="L31" s="335"/>
    </row>
    <row r="32" spans="1:12" ht="14.25">
      <c r="A32" s="335"/>
      <c r="B32" s="335"/>
      <c r="C32" s="335"/>
      <c r="D32" s="335"/>
      <c r="E32" s="335"/>
      <c r="F32" s="335"/>
      <c r="G32" s="335"/>
      <c r="H32" s="335"/>
      <c r="I32" s="335"/>
      <c r="J32" s="335"/>
      <c r="K32" s="335"/>
      <c r="L32" s="335"/>
    </row>
    <row r="33" spans="1:12" ht="14.25">
      <c r="A33" s="335"/>
      <c r="B33" s="335"/>
      <c r="C33" s="335"/>
      <c r="D33" s="335"/>
      <c r="E33" s="335"/>
      <c r="F33" s="335"/>
      <c r="G33" s="335"/>
      <c r="H33" s="335"/>
      <c r="I33" s="335"/>
      <c r="J33" s="335"/>
      <c r="K33" s="335"/>
      <c r="L33" s="335"/>
    </row>
    <row r="40" spans="1:12" ht="14.25">
      <c r="I40" s="40">
        <v>136592</v>
      </c>
      <c r="J40" s="41" t="s">
        <v>231</v>
      </c>
    </row>
  </sheetData>
  <pageMargins left="0.25" right="0.25" top="0.75" bottom="0.75" header="0.3" footer="0.3"/>
  <pageSetup paperSize="9" scale="97" orientation="landscape" horizontalDpi="300" verticalDpi="300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0"/>
  <sheetViews>
    <sheetView workbookViewId="0"/>
  </sheetViews>
  <sheetFormatPr baseColWidth="10" defaultRowHeight="12.75"/>
  <cols>
    <col min="1" max="1" width="3.42578125" style="21" customWidth="1"/>
    <col min="2" max="2" width="52.28515625" style="21" customWidth="1"/>
    <col min="3" max="6" width="8.42578125" style="21" customWidth="1"/>
    <col min="7" max="16384" width="11.42578125" style="21"/>
  </cols>
  <sheetData>
    <row r="1" spans="1:256" s="1" customFormat="1" ht="15">
      <c r="A1" s="135" t="s">
        <v>235</v>
      </c>
      <c r="B1" s="49"/>
      <c r="C1" s="49"/>
      <c r="D1" s="49"/>
      <c r="E1" s="49"/>
      <c r="F1" s="49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49"/>
      <c r="U1" s="49"/>
      <c r="V1" s="50"/>
      <c r="W1" s="50"/>
      <c r="X1" s="50"/>
      <c r="Y1" s="49"/>
      <c r="Z1" s="49"/>
      <c r="AA1" s="49"/>
      <c r="AB1" s="49"/>
      <c r="AC1" s="49"/>
      <c r="AD1" s="49"/>
      <c r="AE1" s="49"/>
      <c r="AF1" s="49"/>
      <c r="AG1" s="49"/>
      <c r="AH1" s="50"/>
      <c r="AI1" s="50"/>
      <c r="AJ1" s="50"/>
      <c r="AK1" s="49"/>
      <c r="AL1" s="49"/>
      <c r="AM1" s="49"/>
      <c r="AN1" s="49"/>
      <c r="AO1" s="49"/>
      <c r="AP1" s="49"/>
      <c r="AQ1" s="49"/>
      <c r="AR1" s="49"/>
      <c r="AS1" s="49"/>
      <c r="AT1" s="50"/>
      <c r="AU1" s="50"/>
      <c r="AV1" s="50"/>
      <c r="AW1" s="49"/>
      <c r="AX1" s="49"/>
      <c r="AY1" s="49"/>
      <c r="AZ1" s="49"/>
      <c r="BA1" s="49"/>
      <c r="BB1" s="49"/>
      <c r="BC1" s="49"/>
      <c r="BD1" s="49"/>
      <c r="BE1" s="49"/>
      <c r="BF1" s="50"/>
      <c r="BG1" s="50"/>
      <c r="BH1" s="50"/>
      <c r="BI1" s="49"/>
      <c r="BJ1" s="49"/>
      <c r="BK1" s="49"/>
      <c r="BL1" s="49"/>
      <c r="BM1" s="49"/>
      <c r="BN1" s="49"/>
      <c r="BO1" s="49"/>
      <c r="BP1" s="49"/>
      <c r="BQ1" s="49"/>
      <c r="BR1" s="50"/>
      <c r="BS1" s="50"/>
      <c r="BT1" s="50"/>
      <c r="BU1" s="49"/>
      <c r="BV1" s="49"/>
      <c r="BW1" s="49"/>
      <c r="BX1" s="49"/>
      <c r="BY1" s="49"/>
      <c r="BZ1" s="49"/>
      <c r="CA1" s="49"/>
      <c r="CB1" s="49"/>
      <c r="CC1" s="49"/>
      <c r="CD1" s="50"/>
      <c r="CE1" s="50"/>
      <c r="CF1" s="50"/>
      <c r="CG1" s="49"/>
      <c r="CH1" s="49"/>
      <c r="CI1" s="49"/>
      <c r="CJ1" s="49"/>
      <c r="CK1" s="49"/>
      <c r="CL1" s="49"/>
      <c r="CM1" s="49"/>
      <c r="CN1" s="49"/>
      <c r="CO1" s="49"/>
      <c r="CP1" s="50"/>
      <c r="CQ1" s="50"/>
      <c r="CR1" s="50"/>
      <c r="CS1" s="49"/>
      <c r="CT1" s="49"/>
      <c r="CU1" s="49"/>
      <c r="CV1" s="49"/>
      <c r="CW1" s="49"/>
      <c r="CX1" s="49"/>
      <c r="CY1" s="49"/>
      <c r="CZ1" s="49"/>
      <c r="DA1" s="49"/>
      <c r="DB1" s="50"/>
      <c r="DC1" s="50"/>
      <c r="DD1" s="50"/>
      <c r="DE1" s="49"/>
      <c r="DF1" s="49"/>
      <c r="DG1" s="49"/>
      <c r="DH1" s="49"/>
      <c r="DI1" s="49"/>
      <c r="DJ1" s="49"/>
      <c r="DK1" s="49"/>
      <c r="DL1" s="49"/>
      <c r="DM1" s="49"/>
      <c r="DN1" s="50"/>
      <c r="DO1" s="50"/>
      <c r="DP1" s="50"/>
      <c r="DQ1" s="49"/>
      <c r="DR1" s="49"/>
      <c r="DS1" s="49"/>
      <c r="DT1" s="49"/>
      <c r="DU1" s="49"/>
      <c r="DV1" s="49"/>
      <c r="DW1" s="49"/>
      <c r="DX1" s="49"/>
      <c r="DY1" s="49"/>
      <c r="DZ1" s="50"/>
      <c r="EA1" s="50"/>
      <c r="EB1" s="50"/>
      <c r="EC1" s="49"/>
      <c r="ED1" s="49"/>
      <c r="EE1" s="49"/>
      <c r="EF1" s="49"/>
      <c r="EG1" s="49"/>
      <c r="EH1" s="49"/>
      <c r="EI1" s="49"/>
      <c r="EJ1" s="49"/>
      <c r="EK1" s="49"/>
      <c r="EL1" s="50"/>
      <c r="EM1" s="50"/>
      <c r="EN1" s="50"/>
      <c r="EO1" s="49"/>
      <c r="EP1" s="49"/>
      <c r="EQ1" s="49"/>
      <c r="ER1" s="49"/>
      <c r="ES1" s="49"/>
      <c r="ET1" s="49"/>
      <c r="EU1" s="49"/>
      <c r="EV1" s="49"/>
      <c r="EW1" s="49"/>
      <c r="EX1" s="50"/>
      <c r="EY1" s="50"/>
      <c r="EZ1" s="50"/>
      <c r="FA1" s="49"/>
      <c r="FB1" s="49"/>
      <c r="FC1" s="49"/>
      <c r="FD1" s="49"/>
      <c r="FE1" s="49"/>
      <c r="FF1" s="49"/>
      <c r="FG1" s="49"/>
      <c r="FH1" s="49"/>
      <c r="FI1" s="49"/>
      <c r="FJ1" s="50"/>
      <c r="FK1" s="50"/>
      <c r="FL1" s="50"/>
      <c r="FM1" s="49"/>
      <c r="FN1" s="49"/>
      <c r="FO1" s="49"/>
      <c r="FP1" s="49"/>
      <c r="FQ1" s="49"/>
      <c r="FR1" s="49"/>
      <c r="FS1" s="49"/>
      <c r="FT1" s="49"/>
      <c r="FU1" s="49"/>
      <c r="FV1" s="50"/>
      <c r="FW1" s="50"/>
      <c r="FX1" s="50"/>
      <c r="FY1" s="49"/>
      <c r="FZ1" s="49"/>
      <c r="GA1" s="49"/>
      <c r="GB1" s="49"/>
      <c r="GC1" s="49"/>
      <c r="GD1" s="49"/>
      <c r="GE1" s="49"/>
      <c r="GF1" s="49"/>
      <c r="GG1" s="49"/>
      <c r="GH1" s="50"/>
      <c r="GI1" s="50"/>
      <c r="GJ1" s="50"/>
      <c r="GK1" s="49"/>
      <c r="GL1" s="49"/>
      <c r="GM1" s="49"/>
      <c r="GN1" s="49"/>
      <c r="GO1" s="49"/>
      <c r="GP1" s="49"/>
      <c r="GQ1" s="49"/>
      <c r="GR1" s="49"/>
      <c r="GS1" s="49"/>
      <c r="GT1" s="50"/>
      <c r="GU1" s="50"/>
      <c r="GV1" s="50"/>
      <c r="GW1" s="49"/>
      <c r="GX1" s="49"/>
      <c r="GY1" s="49"/>
      <c r="GZ1" s="49"/>
      <c r="HA1" s="49"/>
      <c r="HB1" s="49"/>
      <c r="HC1" s="49"/>
      <c r="HD1" s="49"/>
      <c r="HE1" s="49"/>
      <c r="HF1" s="50"/>
      <c r="HG1" s="50"/>
      <c r="HH1" s="50"/>
      <c r="HI1" s="49"/>
      <c r="HJ1" s="49"/>
      <c r="HK1" s="49"/>
      <c r="HL1" s="49"/>
      <c r="HM1" s="49"/>
      <c r="HN1" s="49"/>
      <c r="HO1" s="49"/>
      <c r="HP1" s="49"/>
      <c r="HQ1" s="49"/>
      <c r="HR1" s="50"/>
      <c r="HS1" s="50"/>
      <c r="HT1" s="50"/>
      <c r="HU1" s="49"/>
      <c r="HV1" s="49"/>
      <c r="HW1" s="49"/>
      <c r="HX1" s="49"/>
      <c r="HY1" s="49"/>
      <c r="HZ1" s="49"/>
      <c r="IA1" s="49"/>
      <c r="IB1" s="49"/>
      <c r="IC1" s="49"/>
      <c r="ID1" s="50"/>
      <c r="IE1" s="50"/>
      <c r="IF1" s="50"/>
      <c r="IG1" s="49"/>
      <c r="IH1" s="49"/>
      <c r="II1" s="49"/>
      <c r="IJ1" s="49"/>
      <c r="IK1" s="49"/>
      <c r="IL1" s="49"/>
      <c r="IM1" s="49"/>
      <c r="IN1" s="49"/>
      <c r="IO1" s="49"/>
      <c r="IP1" s="50"/>
      <c r="IQ1" s="50"/>
      <c r="IR1" s="50"/>
      <c r="IS1" s="49"/>
      <c r="IT1" s="49"/>
      <c r="IU1" s="49"/>
      <c r="IV1" s="49"/>
    </row>
    <row r="2" spans="1:256" s="10" customFormat="1" ht="15">
      <c r="A2" s="51"/>
      <c r="B2" s="51"/>
      <c r="C2" s="51"/>
      <c r="D2" s="51"/>
      <c r="E2" s="51"/>
      <c r="F2" s="51"/>
      <c r="G2" s="52"/>
      <c r="H2" s="52"/>
      <c r="I2" s="52"/>
      <c r="J2" s="52"/>
      <c r="K2" s="52"/>
      <c r="L2" s="52"/>
      <c r="M2" s="51"/>
      <c r="N2" s="51"/>
      <c r="O2" s="51"/>
      <c r="P2" s="51"/>
      <c r="Q2" s="51"/>
      <c r="R2" s="51"/>
      <c r="S2" s="52"/>
      <c r="T2" s="52"/>
      <c r="U2" s="52"/>
      <c r="V2" s="53"/>
      <c r="W2" s="53"/>
      <c r="X2" s="53"/>
      <c r="Y2" s="51"/>
      <c r="Z2" s="51"/>
      <c r="AA2" s="51"/>
      <c r="AB2" s="51"/>
      <c r="AC2" s="51"/>
      <c r="AD2" s="51"/>
      <c r="AE2" s="52"/>
      <c r="AF2" s="52"/>
      <c r="AG2" s="52"/>
      <c r="AH2" s="53"/>
      <c r="AI2" s="53"/>
      <c r="AJ2" s="53"/>
      <c r="AK2" s="51"/>
      <c r="AL2" s="51"/>
      <c r="AM2" s="51"/>
      <c r="AN2" s="51"/>
      <c r="AO2" s="51"/>
      <c r="AP2" s="51"/>
      <c r="AQ2" s="52"/>
      <c r="AR2" s="52"/>
      <c r="AS2" s="52"/>
      <c r="AT2" s="53"/>
      <c r="AU2" s="53"/>
      <c r="AV2" s="53"/>
      <c r="AW2" s="51"/>
      <c r="AX2" s="51"/>
      <c r="AY2" s="51"/>
      <c r="AZ2" s="51"/>
      <c r="BA2" s="51"/>
      <c r="BB2" s="51"/>
      <c r="BC2" s="52"/>
      <c r="BD2" s="52"/>
      <c r="BE2" s="52"/>
      <c r="BF2" s="53"/>
      <c r="BG2" s="53"/>
      <c r="BH2" s="53"/>
      <c r="BI2" s="51"/>
      <c r="BJ2" s="51"/>
      <c r="BK2" s="51"/>
      <c r="BL2" s="51"/>
      <c r="BM2" s="51"/>
      <c r="BN2" s="51"/>
      <c r="BO2" s="52"/>
      <c r="BP2" s="52"/>
      <c r="BQ2" s="52"/>
      <c r="BR2" s="53"/>
      <c r="BS2" s="53"/>
      <c r="BT2" s="53"/>
      <c r="BU2" s="51"/>
      <c r="BV2" s="51"/>
      <c r="BW2" s="51"/>
      <c r="BX2" s="51"/>
      <c r="BY2" s="51"/>
      <c r="BZ2" s="51"/>
      <c r="CA2" s="52"/>
      <c r="CB2" s="52"/>
      <c r="CC2" s="52"/>
      <c r="CD2" s="53"/>
      <c r="CE2" s="53"/>
      <c r="CF2" s="53"/>
      <c r="CG2" s="51"/>
      <c r="CH2" s="51"/>
      <c r="CI2" s="51"/>
      <c r="CJ2" s="51"/>
      <c r="CK2" s="51"/>
      <c r="CL2" s="51"/>
      <c r="CM2" s="52"/>
      <c r="CN2" s="52"/>
      <c r="CO2" s="52"/>
      <c r="CP2" s="53"/>
      <c r="CQ2" s="53"/>
      <c r="CR2" s="53"/>
      <c r="CS2" s="51"/>
      <c r="CT2" s="51"/>
      <c r="CU2" s="51"/>
      <c r="CV2" s="51"/>
      <c r="CW2" s="51"/>
      <c r="CX2" s="51"/>
      <c r="CY2" s="52"/>
      <c r="CZ2" s="52"/>
      <c r="DA2" s="52"/>
      <c r="DB2" s="53"/>
      <c r="DC2" s="53"/>
      <c r="DD2" s="53"/>
      <c r="DE2" s="51"/>
      <c r="DF2" s="51"/>
      <c r="DG2" s="51"/>
      <c r="DH2" s="51"/>
      <c r="DI2" s="51"/>
      <c r="DJ2" s="51"/>
      <c r="DK2" s="52"/>
      <c r="DL2" s="52"/>
      <c r="DM2" s="52"/>
      <c r="DN2" s="53"/>
      <c r="DO2" s="53"/>
      <c r="DP2" s="53"/>
      <c r="DQ2" s="51"/>
      <c r="DR2" s="51"/>
      <c r="DS2" s="51"/>
      <c r="DT2" s="51"/>
      <c r="DU2" s="51"/>
      <c r="DV2" s="51"/>
      <c r="DW2" s="52"/>
      <c r="DX2" s="52"/>
      <c r="DY2" s="52"/>
      <c r="DZ2" s="53"/>
      <c r="EA2" s="53"/>
      <c r="EB2" s="53"/>
      <c r="EC2" s="51"/>
      <c r="ED2" s="51"/>
      <c r="EE2" s="51"/>
      <c r="EF2" s="51"/>
      <c r="EG2" s="51"/>
      <c r="EH2" s="51"/>
      <c r="EI2" s="52"/>
      <c r="EJ2" s="52"/>
      <c r="EK2" s="52"/>
      <c r="EL2" s="53"/>
      <c r="EM2" s="53"/>
      <c r="EN2" s="53"/>
      <c r="EO2" s="51"/>
      <c r="EP2" s="51"/>
      <c r="EQ2" s="51"/>
      <c r="ER2" s="51"/>
      <c r="ES2" s="51"/>
      <c r="ET2" s="51"/>
      <c r="EU2" s="52"/>
      <c r="EV2" s="52"/>
      <c r="EW2" s="52"/>
      <c r="EX2" s="53"/>
      <c r="EY2" s="53"/>
      <c r="EZ2" s="53"/>
      <c r="FA2" s="51"/>
      <c r="FB2" s="51"/>
      <c r="FC2" s="51"/>
      <c r="FD2" s="51"/>
      <c r="FE2" s="51"/>
      <c r="FF2" s="51"/>
      <c r="FG2" s="52"/>
      <c r="FH2" s="52"/>
      <c r="FI2" s="52"/>
      <c r="FJ2" s="53"/>
      <c r="FK2" s="53"/>
      <c r="FL2" s="53"/>
      <c r="FM2" s="51"/>
      <c r="FN2" s="51"/>
      <c r="FO2" s="51"/>
      <c r="FP2" s="51"/>
      <c r="FQ2" s="51"/>
      <c r="FR2" s="51"/>
      <c r="FS2" s="52"/>
      <c r="FT2" s="52"/>
      <c r="FU2" s="52"/>
      <c r="FV2" s="53"/>
      <c r="FW2" s="53"/>
      <c r="FX2" s="53"/>
      <c r="FY2" s="51"/>
      <c r="FZ2" s="51"/>
      <c r="GA2" s="51"/>
      <c r="GB2" s="51"/>
      <c r="GC2" s="51"/>
      <c r="GD2" s="51"/>
      <c r="GE2" s="52"/>
      <c r="GF2" s="52"/>
      <c r="GG2" s="52"/>
      <c r="GH2" s="53"/>
      <c r="GI2" s="53"/>
      <c r="GJ2" s="53"/>
      <c r="GK2" s="51"/>
      <c r="GL2" s="51"/>
      <c r="GM2" s="51"/>
      <c r="GN2" s="51"/>
      <c r="GO2" s="51"/>
      <c r="GP2" s="51"/>
      <c r="GQ2" s="52"/>
      <c r="GR2" s="52"/>
      <c r="GS2" s="52"/>
      <c r="GT2" s="53"/>
      <c r="GU2" s="53"/>
      <c r="GV2" s="53"/>
      <c r="GW2" s="51"/>
      <c r="GX2" s="51"/>
      <c r="GY2" s="51"/>
      <c r="GZ2" s="51"/>
      <c r="HA2" s="51"/>
      <c r="HB2" s="51"/>
      <c r="HC2" s="52"/>
      <c r="HD2" s="52"/>
      <c r="HE2" s="52"/>
      <c r="HF2" s="53"/>
      <c r="HG2" s="53"/>
      <c r="HH2" s="53"/>
      <c r="HI2" s="51"/>
      <c r="HJ2" s="51"/>
      <c r="HK2" s="51"/>
      <c r="HL2" s="51"/>
      <c r="HM2" s="51"/>
      <c r="HN2" s="51"/>
      <c r="HO2" s="52"/>
      <c r="HP2" s="52"/>
      <c r="HQ2" s="52"/>
      <c r="HR2" s="53"/>
      <c r="HS2" s="53"/>
      <c r="HT2" s="53"/>
      <c r="HU2" s="51"/>
      <c r="HV2" s="51"/>
      <c r="HW2" s="51"/>
      <c r="HX2" s="51"/>
      <c r="HY2" s="51"/>
      <c r="HZ2" s="51"/>
      <c r="IA2" s="52"/>
      <c r="IB2" s="52"/>
      <c r="IC2" s="52"/>
      <c r="ID2" s="53"/>
      <c r="IE2" s="53"/>
      <c r="IF2" s="53"/>
      <c r="IG2" s="51"/>
      <c r="IH2" s="51"/>
      <c r="II2" s="51"/>
      <c r="IJ2" s="51"/>
      <c r="IK2" s="51"/>
      <c r="IL2" s="51"/>
      <c r="IM2" s="52"/>
      <c r="IN2" s="52"/>
      <c r="IO2" s="52"/>
      <c r="IP2" s="53"/>
      <c r="IQ2" s="53"/>
      <c r="IR2" s="53"/>
      <c r="IS2" s="51"/>
      <c r="IT2" s="51"/>
      <c r="IU2" s="51"/>
      <c r="IV2" s="51"/>
    </row>
    <row r="3" spans="1:256" s="4" customFormat="1" ht="34.5" customHeight="1">
      <c r="A3" s="80" t="s">
        <v>236</v>
      </c>
      <c r="B3" s="57"/>
      <c r="C3" s="57">
        <v>2009</v>
      </c>
      <c r="D3" s="57">
        <v>2010</v>
      </c>
      <c r="E3" s="57">
        <v>2011</v>
      </c>
      <c r="F3" s="57">
        <v>2012</v>
      </c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300"/>
      <c r="S3" s="300"/>
      <c r="T3" s="78"/>
      <c r="U3" s="79"/>
      <c r="V3" s="79"/>
      <c r="W3" s="79"/>
      <c r="X3" s="78"/>
      <c r="Y3" s="77"/>
      <c r="Z3" s="78"/>
      <c r="AA3" s="78"/>
      <c r="AB3" s="79"/>
      <c r="AC3" s="79"/>
      <c r="AD3" s="79"/>
      <c r="AE3" s="78"/>
      <c r="AF3" s="78"/>
      <c r="AG3" s="79"/>
      <c r="AH3" s="79"/>
      <c r="AI3" s="79"/>
      <c r="AJ3" s="78"/>
      <c r="AK3" s="77"/>
      <c r="AL3" s="78"/>
      <c r="AM3" s="78"/>
      <c r="AN3" s="79"/>
      <c r="AO3" s="79"/>
      <c r="AP3" s="79"/>
      <c r="AQ3" s="78"/>
      <c r="AR3" s="78"/>
      <c r="AS3" s="79"/>
      <c r="AT3" s="79"/>
      <c r="AU3" s="79"/>
      <c r="AV3" s="78"/>
      <c r="AW3" s="77"/>
      <c r="AX3" s="78"/>
      <c r="AY3" s="78"/>
      <c r="AZ3" s="79"/>
      <c r="BA3" s="79"/>
      <c r="BB3" s="79"/>
      <c r="BC3" s="78"/>
      <c r="BD3" s="78"/>
      <c r="BE3" s="79"/>
      <c r="BF3" s="79"/>
      <c r="BG3" s="79"/>
      <c r="BH3" s="78"/>
      <c r="BI3" s="77"/>
      <c r="BJ3" s="78"/>
      <c r="BK3" s="78"/>
      <c r="BL3" s="79"/>
      <c r="BM3" s="79"/>
      <c r="BN3" s="79"/>
      <c r="BO3" s="78"/>
      <c r="BP3" s="78"/>
      <c r="BQ3" s="79"/>
      <c r="BR3" s="79"/>
      <c r="BS3" s="79"/>
      <c r="BT3" s="78"/>
      <c r="BU3" s="77"/>
      <c r="BV3" s="78"/>
      <c r="BW3" s="78"/>
      <c r="BX3" s="79"/>
      <c r="BY3" s="79"/>
      <c r="BZ3" s="79"/>
      <c r="CA3" s="78"/>
      <c r="CB3" s="78"/>
      <c r="CC3" s="79"/>
      <c r="CD3" s="79"/>
      <c r="CE3" s="79"/>
      <c r="CF3" s="78"/>
      <c r="CG3" s="77"/>
      <c r="CH3" s="78"/>
      <c r="CI3" s="78"/>
      <c r="CJ3" s="79"/>
      <c r="CK3" s="79"/>
      <c r="CL3" s="79"/>
      <c r="CM3" s="78"/>
      <c r="CN3" s="78"/>
      <c r="CO3" s="79"/>
      <c r="CP3" s="79"/>
      <c r="CQ3" s="79"/>
      <c r="CR3" s="78"/>
      <c r="CS3" s="77"/>
      <c r="CT3" s="78"/>
      <c r="CU3" s="78"/>
      <c r="CV3" s="79"/>
      <c r="CW3" s="79"/>
      <c r="CX3" s="79"/>
      <c r="CY3" s="78"/>
      <c r="CZ3" s="78"/>
      <c r="DA3" s="79"/>
      <c r="DB3" s="79"/>
      <c r="DC3" s="79"/>
      <c r="DD3" s="78"/>
      <c r="DE3" s="77"/>
      <c r="DF3" s="78"/>
      <c r="DG3" s="78"/>
      <c r="DH3" s="79"/>
      <c r="DI3" s="79"/>
      <c r="DJ3" s="79"/>
      <c r="DK3" s="78"/>
      <c r="DL3" s="78"/>
      <c r="DM3" s="79"/>
      <c r="DN3" s="79"/>
      <c r="DO3" s="79"/>
      <c r="DP3" s="78"/>
      <c r="DQ3" s="77"/>
      <c r="DR3" s="78"/>
      <c r="DS3" s="78"/>
      <c r="DT3" s="79"/>
      <c r="DU3" s="79"/>
      <c r="DV3" s="79"/>
      <c r="DW3" s="78"/>
      <c r="DX3" s="78"/>
      <c r="DY3" s="79"/>
      <c r="DZ3" s="79"/>
      <c r="EA3" s="79"/>
      <c r="EB3" s="78"/>
      <c r="EC3" s="77"/>
      <c r="ED3" s="78"/>
      <c r="EE3" s="78"/>
      <c r="EF3" s="79"/>
      <c r="EG3" s="79"/>
      <c r="EH3" s="79"/>
      <c r="EI3" s="78"/>
      <c r="EJ3" s="78"/>
      <c r="EK3" s="79"/>
      <c r="EL3" s="79"/>
      <c r="EM3" s="79"/>
      <c r="EN3" s="78"/>
      <c r="EO3" s="77"/>
      <c r="EP3" s="78"/>
      <c r="EQ3" s="78"/>
      <c r="ER3" s="79"/>
      <c r="ES3" s="79"/>
      <c r="ET3" s="79"/>
      <c r="EU3" s="78"/>
      <c r="EV3" s="78"/>
      <c r="EW3" s="79"/>
      <c r="EX3" s="79"/>
      <c r="EY3" s="79"/>
      <c r="EZ3" s="78"/>
      <c r="FA3" s="77"/>
      <c r="FB3" s="78"/>
      <c r="FC3" s="78"/>
      <c r="FD3" s="79"/>
      <c r="FE3" s="79"/>
      <c r="FF3" s="79"/>
      <c r="FG3" s="78"/>
      <c r="FH3" s="78"/>
      <c r="FI3" s="79"/>
      <c r="FJ3" s="79"/>
      <c r="FK3" s="79"/>
      <c r="FL3" s="78"/>
      <c r="FM3" s="77"/>
      <c r="FN3" s="78"/>
      <c r="FO3" s="78"/>
      <c r="FP3" s="79"/>
      <c r="FQ3" s="79"/>
      <c r="FR3" s="79"/>
      <c r="FS3" s="78"/>
      <c r="FT3" s="78"/>
      <c r="FU3" s="79"/>
      <c r="FV3" s="79"/>
      <c r="FW3" s="79"/>
      <c r="FX3" s="78"/>
      <c r="FY3" s="77"/>
      <c r="FZ3" s="78"/>
      <c r="GA3" s="78"/>
      <c r="GB3" s="79"/>
      <c r="GC3" s="79"/>
      <c r="GD3" s="79"/>
      <c r="GE3" s="78"/>
      <c r="GF3" s="78"/>
      <c r="GG3" s="79"/>
      <c r="GH3" s="79"/>
      <c r="GI3" s="79"/>
      <c r="GJ3" s="78"/>
      <c r="GK3" s="77"/>
      <c r="GL3" s="78"/>
      <c r="GM3" s="78"/>
      <c r="GN3" s="79"/>
      <c r="GO3" s="79"/>
      <c r="GP3" s="79"/>
      <c r="GQ3" s="78"/>
      <c r="GR3" s="78"/>
      <c r="GS3" s="79"/>
      <c r="GT3" s="79"/>
      <c r="GU3" s="79"/>
      <c r="GV3" s="78"/>
      <c r="GW3" s="77"/>
      <c r="GX3" s="78"/>
      <c r="GY3" s="78"/>
      <c r="GZ3" s="79"/>
      <c r="HA3" s="79"/>
      <c r="HB3" s="79"/>
      <c r="HC3" s="78"/>
      <c r="HD3" s="78"/>
      <c r="HE3" s="79"/>
      <c r="HF3" s="79"/>
      <c r="HG3" s="79"/>
      <c r="HH3" s="78"/>
      <c r="HI3" s="77"/>
      <c r="HJ3" s="78"/>
      <c r="HK3" s="78"/>
      <c r="HL3" s="79"/>
      <c r="HM3" s="79"/>
      <c r="HN3" s="79"/>
      <c r="HO3" s="78"/>
      <c r="HP3" s="78"/>
      <c r="HQ3" s="79"/>
      <c r="HR3" s="79"/>
      <c r="HS3" s="79"/>
      <c r="HT3" s="78"/>
      <c r="HU3" s="77"/>
      <c r="HV3" s="78"/>
      <c r="HW3" s="78"/>
      <c r="HX3" s="79"/>
      <c r="HY3" s="79"/>
      <c r="HZ3" s="79"/>
      <c r="IA3" s="78"/>
      <c r="IB3" s="78"/>
      <c r="IC3" s="79"/>
      <c r="ID3" s="79"/>
      <c r="IE3" s="79"/>
      <c r="IF3" s="78"/>
      <c r="IG3" s="77"/>
      <c r="IH3" s="78"/>
      <c r="II3" s="78"/>
      <c r="IJ3" s="79"/>
      <c r="IK3" s="79"/>
      <c r="IL3" s="79"/>
      <c r="IM3" s="78"/>
      <c r="IN3" s="78"/>
      <c r="IO3" s="79"/>
      <c r="IP3" s="79"/>
      <c r="IQ3" s="79"/>
      <c r="IR3" s="78"/>
      <c r="IS3" s="77"/>
      <c r="IT3" s="78"/>
      <c r="IU3" s="78"/>
      <c r="IV3" s="79"/>
    </row>
    <row r="4" spans="1:256" s="320" customFormat="1" ht="15"/>
    <row r="5" spans="1:256" s="94" customFormat="1" ht="15">
      <c r="A5" s="321" t="s">
        <v>220</v>
      </c>
      <c r="B5" s="321"/>
      <c r="C5" s="322">
        <v>24087</v>
      </c>
      <c r="D5" s="322">
        <v>23844</v>
      </c>
      <c r="E5" s="322">
        <v>23631</v>
      </c>
      <c r="F5" s="322">
        <v>23449</v>
      </c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</row>
    <row r="6" spans="1:256" s="94" customFormat="1" ht="15">
      <c r="A6" s="321" t="s">
        <v>221</v>
      </c>
      <c r="B6" s="321"/>
      <c r="C6" s="324"/>
      <c r="D6" s="324"/>
      <c r="E6" s="324"/>
      <c r="F6" s="324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</row>
    <row r="7" spans="1:256" s="94" customFormat="1" ht="15">
      <c r="B7" s="324" t="s">
        <v>168</v>
      </c>
      <c r="C7" s="325">
        <v>889</v>
      </c>
      <c r="D7" s="325">
        <v>889</v>
      </c>
      <c r="E7" s="325">
        <v>886</v>
      </c>
      <c r="F7" s="325">
        <v>886</v>
      </c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</row>
    <row r="8" spans="1:256" s="94" customFormat="1" ht="15">
      <c r="B8" s="324" t="s">
        <v>222</v>
      </c>
      <c r="C8" s="326">
        <v>8083</v>
      </c>
      <c r="D8" s="326">
        <v>7982</v>
      </c>
      <c r="E8" s="326">
        <v>7987</v>
      </c>
      <c r="F8" s="326">
        <v>7963</v>
      </c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101"/>
    </row>
    <row r="9" spans="1:256" s="94" customFormat="1" ht="15">
      <c r="A9" s="321" t="s">
        <v>223</v>
      </c>
      <c r="B9" s="321"/>
      <c r="C9" s="324"/>
      <c r="D9" s="324"/>
      <c r="E9" s="324"/>
      <c r="F9" s="324"/>
    </row>
    <row r="10" spans="1:256" s="94" customFormat="1" ht="15">
      <c r="B10" s="324" t="s">
        <v>224</v>
      </c>
      <c r="C10" s="322">
        <v>30289</v>
      </c>
      <c r="D10" s="322">
        <v>30407</v>
      </c>
      <c r="E10" s="322">
        <v>30398</v>
      </c>
      <c r="F10" s="322">
        <v>30371</v>
      </c>
    </row>
    <row r="11" spans="1:256" s="94" customFormat="1" ht="15">
      <c r="B11" s="324" t="s">
        <v>225</v>
      </c>
      <c r="C11" s="322">
        <v>11083</v>
      </c>
      <c r="D11" s="322">
        <v>11193</v>
      </c>
      <c r="E11" s="322">
        <v>11243</v>
      </c>
      <c r="F11" s="322">
        <v>11225</v>
      </c>
    </row>
    <row r="12" spans="1:256" s="94" customFormat="1" ht="15">
      <c r="B12" s="324" t="s">
        <v>226</v>
      </c>
      <c r="C12" s="322">
        <v>46495</v>
      </c>
      <c r="D12" s="322">
        <v>46435</v>
      </c>
      <c r="E12" s="322">
        <v>46035</v>
      </c>
      <c r="F12" s="322">
        <v>45714</v>
      </c>
    </row>
    <row r="13" spans="1:256" s="94" customFormat="1" ht="15">
      <c r="B13" s="324" t="s">
        <v>227</v>
      </c>
      <c r="C13" s="322">
        <v>22992</v>
      </c>
      <c r="D13" s="322">
        <v>22826</v>
      </c>
      <c r="E13" s="322">
        <v>22644</v>
      </c>
      <c r="F13" s="322">
        <v>22443</v>
      </c>
    </row>
    <row r="14" spans="1:256" s="94" customFormat="1" ht="15">
      <c r="B14" s="324" t="s">
        <v>237</v>
      </c>
      <c r="C14" s="322">
        <v>1449</v>
      </c>
      <c r="D14" s="322">
        <v>1438</v>
      </c>
      <c r="E14" s="322">
        <v>1416</v>
      </c>
      <c r="F14" s="322">
        <v>1404</v>
      </c>
      <c r="G14" s="101"/>
      <c r="H14" s="101"/>
    </row>
    <row r="15" spans="1:256" s="94" customFormat="1" ht="15">
      <c r="B15" s="324" t="s">
        <v>229</v>
      </c>
      <c r="C15" s="322">
        <v>307</v>
      </c>
      <c r="D15" s="322">
        <v>303</v>
      </c>
      <c r="E15" s="322">
        <v>228</v>
      </c>
      <c r="F15" s="322">
        <v>225</v>
      </c>
      <c r="G15" s="101"/>
      <c r="H15" s="101"/>
    </row>
    <row r="16" spans="1:256" s="94" customFormat="1" ht="15">
      <c r="A16" s="327" t="s">
        <v>230</v>
      </c>
      <c r="B16" s="327"/>
      <c r="C16" s="337">
        <f>SUM(C10:C15)+C5</f>
        <v>136702</v>
      </c>
      <c r="D16" s="337">
        <f>SUM(D10:D15)+D5</f>
        <v>136446</v>
      </c>
      <c r="E16" s="337">
        <f>SUM(E10:E15)+E5</f>
        <v>135595</v>
      </c>
      <c r="F16" s="337">
        <f>SUM(F10:F15)+F5</f>
        <v>134831</v>
      </c>
      <c r="G16" s="101"/>
      <c r="H16" s="101"/>
    </row>
    <row r="17" spans="1:8" s="94" customFormat="1" ht="16.5">
      <c r="A17" s="327" t="s">
        <v>425</v>
      </c>
      <c r="B17" s="327"/>
      <c r="C17" s="322">
        <v>33227</v>
      </c>
      <c r="D17" s="322">
        <v>32420</v>
      </c>
      <c r="E17" s="322">
        <v>30716</v>
      </c>
      <c r="F17" s="322">
        <v>29530</v>
      </c>
      <c r="G17" s="101"/>
      <c r="H17" s="101"/>
    </row>
    <row r="18" spans="1:8" s="94" customFormat="1" ht="15">
      <c r="A18" s="327" t="s">
        <v>238</v>
      </c>
      <c r="B18" s="327"/>
      <c r="C18" s="337">
        <f>SUM(C16+C17)</f>
        <v>169929</v>
      </c>
      <c r="D18" s="337">
        <f>SUM(D16+D17)</f>
        <v>168866</v>
      </c>
      <c r="E18" s="337">
        <f>SUM(E16+E17)</f>
        <v>166311</v>
      </c>
      <c r="F18" s="337">
        <f>SUM(F16+F17)</f>
        <v>164361</v>
      </c>
      <c r="G18" s="101"/>
      <c r="H18" s="101"/>
    </row>
    <row r="19" spans="1:8" s="94" customFormat="1" ht="15">
      <c r="A19" s="339"/>
      <c r="B19" s="339"/>
      <c r="C19" s="340"/>
      <c r="D19" s="340"/>
      <c r="E19" s="340"/>
      <c r="F19" s="340"/>
      <c r="G19" s="101"/>
      <c r="H19" s="101"/>
    </row>
    <row r="20" spans="1:8" s="94" customFormat="1" ht="15">
      <c r="B20" s="101"/>
      <c r="C20" s="101"/>
      <c r="D20" s="101"/>
      <c r="E20" s="101"/>
      <c r="F20" s="101"/>
      <c r="G20" s="101"/>
      <c r="H20" s="101"/>
    </row>
    <row r="21" spans="1:8" s="359" customFormat="1" ht="19.5" customHeight="1">
      <c r="A21" s="360" t="s">
        <v>234</v>
      </c>
      <c r="B21" s="336"/>
      <c r="C21" s="336"/>
      <c r="D21" s="336"/>
      <c r="E21" s="336"/>
      <c r="F21" s="336"/>
      <c r="G21" s="336"/>
      <c r="H21" s="336"/>
    </row>
    <row r="22" spans="1:8" s="358" customFormat="1" ht="15">
      <c r="A22" s="361" t="s">
        <v>542</v>
      </c>
    </row>
    <row r="23" spans="1:8" s="94" customFormat="1" ht="15"/>
    <row r="24" spans="1:8" s="94" customFormat="1" ht="15"/>
    <row r="25" spans="1:8" s="94" customFormat="1" ht="15"/>
    <row r="26" spans="1:8" s="94" customFormat="1" ht="15"/>
    <row r="27" spans="1:8" s="94" customFormat="1" ht="15"/>
    <row r="28" spans="1:8" s="94" customFormat="1" ht="15"/>
    <row r="29" spans="1:8" s="94" customFormat="1" ht="15"/>
    <row r="30" spans="1:8" s="94" customFormat="1" ht="15"/>
  </sheetData>
  <pageMargins left="0.25" right="0.25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L30"/>
  <sheetViews>
    <sheetView zoomScaleNormal="130" zoomScaleSheetLayoutView="130" workbookViewId="0"/>
  </sheetViews>
  <sheetFormatPr baseColWidth="10" defaultRowHeight="12.95" customHeight="1"/>
  <cols>
    <col min="1" max="1" width="20" style="230" customWidth="1"/>
    <col min="2" max="10" width="6.28515625" style="230" customWidth="1"/>
    <col min="11" max="12" width="6.28515625" style="232" customWidth="1"/>
    <col min="13" max="85" width="11.42578125" style="231"/>
    <col min="86" max="16384" width="11.42578125" style="230"/>
  </cols>
  <sheetData>
    <row r="1" spans="1:246" s="1" customFormat="1" ht="15.75">
      <c r="A1" s="135" t="s">
        <v>426</v>
      </c>
      <c r="B1" s="367"/>
      <c r="C1" s="367"/>
      <c r="D1" s="367"/>
      <c r="E1" s="367"/>
      <c r="F1" s="367"/>
      <c r="G1" s="367"/>
      <c r="H1" s="367"/>
      <c r="I1" s="367"/>
      <c r="J1" s="135"/>
      <c r="K1" s="135"/>
      <c r="L1" s="135"/>
      <c r="M1" s="135"/>
      <c r="N1" s="135"/>
      <c r="O1" s="135"/>
      <c r="P1" s="135"/>
      <c r="Q1" s="135"/>
      <c r="R1" s="49"/>
      <c r="S1" s="49"/>
      <c r="T1" s="49"/>
      <c r="U1" s="49"/>
      <c r="V1" s="49"/>
      <c r="W1" s="49"/>
      <c r="X1" s="50"/>
      <c r="Y1" s="50"/>
      <c r="Z1" s="50"/>
      <c r="AA1" s="49"/>
      <c r="AB1" s="49"/>
      <c r="AC1" s="49"/>
      <c r="AD1" s="49"/>
      <c r="AE1" s="49"/>
      <c r="AF1" s="49"/>
      <c r="AG1" s="49"/>
      <c r="AH1" s="49"/>
      <c r="AI1" s="49"/>
      <c r="AJ1" s="50"/>
      <c r="AK1" s="50"/>
      <c r="AL1" s="50"/>
      <c r="AM1" s="49"/>
      <c r="AN1" s="49"/>
      <c r="AO1" s="49"/>
      <c r="AP1" s="49"/>
      <c r="AQ1" s="49"/>
      <c r="AR1" s="49"/>
      <c r="AS1" s="49"/>
      <c r="AT1" s="49"/>
      <c r="AU1" s="49"/>
      <c r="AV1" s="50"/>
      <c r="AW1" s="50"/>
      <c r="AX1" s="50"/>
      <c r="AY1" s="49"/>
      <c r="AZ1" s="49"/>
      <c r="BA1" s="49"/>
      <c r="BB1" s="49"/>
      <c r="BC1" s="49"/>
      <c r="BD1" s="49"/>
      <c r="BE1" s="49"/>
      <c r="BF1" s="49"/>
      <c r="BG1" s="49"/>
      <c r="BH1" s="50"/>
      <c r="BI1" s="50"/>
      <c r="BJ1" s="50"/>
      <c r="BK1" s="49"/>
      <c r="BL1" s="49"/>
      <c r="BM1" s="49"/>
      <c r="BN1" s="49"/>
      <c r="BO1" s="49"/>
      <c r="BP1" s="49"/>
      <c r="BQ1" s="49"/>
      <c r="BR1" s="49"/>
      <c r="BS1" s="49"/>
      <c r="BT1" s="50"/>
      <c r="BU1" s="50"/>
      <c r="BV1" s="50"/>
      <c r="BW1" s="49"/>
      <c r="BX1" s="49"/>
      <c r="BY1" s="49"/>
      <c r="BZ1" s="49"/>
      <c r="CA1" s="49"/>
      <c r="CB1" s="49"/>
      <c r="CC1" s="49"/>
      <c r="CD1" s="49"/>
      <c r="CE1" s="49"/>
      <c r="CF1" s="50"/>
      <c r="CG1" s="50"/>
      <c r="CH1" s="50"/>
      <c r="CI1" s="49"/>
      <c r="CJ1" s="49"/>
      <c r="CK1" s="49"/>
      <c r="CL1" s="49"/>
      <c r="CM1" s="49"/>
      <c r="CN1" s="49"/>
      <c r="CO1" s="49"/>
      <c r="CP1" s="49"/>
      <c r="CQ1" s="49"/>
      <c r="CR1" s="50"/>
      <c r="CS1" s="50"/>
      <c r="CT1" s="50"/>
      <c r="CU1" s="49"/>
      <c r="CV1" s="49"/>
      <c r="CW1" s="49"/>
      <c r="CX1" s="49"/>
      <c r="CY1" s="49"/>
      <c r="CZ1" s="49"/>
      <c r="DA1" s="49"/>
      <c r="DB1" s="49"/>
      <c r="DC1" s="49"/>
      <c r="DD1" s="50"/>
      <c r="DE1" s="50"/>
      <c r="DF1" s="50"/>
      <c r="DG1" s="49"/>
      <c r="DH1" s="49"/>
      <c r="DI1" s="49"/>
      <c r="DJ1" s="49"/>
      <c r="DK1" s="49"/>
      <c r="DL1" s="49"/>
      <c r="DM1" s="49"/>
      <c r="DN1" s="49"/>
      <c r="DO1" s="49"/>
      <c r="DP1" s="50"/>
      <c r="DQ1" s="50"/>
      <c r="DR1" s="50"/>
      <c r="DS1" s="49"/>
      <c r="DT1" s="49"/>
      <c r="DU1" s="49"/>
      <c r="DV1" s="49"/>
      <c r="DW1" s="49"/>
      <c r="DX1" s="49"/>
      <c r="DY1" s="49"/>
      <c r="DZ1" s="49"/>
      <c r="EA1" s="49"/>
      <c r="EB1" s="50"/>
      <c r="EC1" s="50"/>
      <c r="ED1" s="50"/>
      <c r="EE1" s="49"/>
      <c r="EF1" s="49"/>
      <c r="EG1" s="49"/>
      <c r="EH1" s="49"/>
      <c r="EI1" s="49"/>
      <c r="EJ1" s="49"/>
      <c r="EK1" s="49"/>
      <c r="EL1" s="49"/>
      <c r="EM1" s="49"/>
      <c r="EN1" s="50"/>
      <c r="EO1" s="50"/>
      <c r="EP1" s="50"/>
      <c r="EQ1" s="49"/>
      <c r="ER1" s="49"/>
      <c r="ES1" s="49"/>
      <c r="ET1" s="49"/>
      <c r="EU1" s="49"/>
      <c r="EV1" s="49"/>
      <c r="EW1" s="49"/>
      <c r="EX1" s="49"/>
      <c r="EY1" s="49"/>
      <c r="EZ1" s="50"/>
      <c r="FA1" s="50"/>
      <c r="FB1" s="50"/>
      <c r="FC1" s="49"/>
      <c r="FD1" s="49"/>
      <c r="FE1" s="49"/>
      <c r="FF1" s="49"/>
      <c r="FG1" s="49"/>
      <c r="FH1" s="49"/>
      <c r="FI1" s="49"/>
      <c r="FJ1" s="49"/>
      <c r="FK1" s="49"/>
      <c r="FL1" s="50"/>
      <c r="FM1" s="50"/>
      <c r="FN1" s="50"/>
      <c r="FO1" s="49"/>
      <c r="FP1" s="49"/>
      <c r="FQ1" s="49"/>
      <c r="FR1" s="49"/>
      <c r="FS1" s="49"/>
      <c r="FT1" s="49"/>
      <c r="FU1" s="49"/>
      <c r="FV1" s="49"/>
      <c r="FW1" s="49"/>
      <c r="FX1" s="50"/>
      <c r="FY1" s="50"/>
      <c r="FZ1" s="50"/>
      <c r="GA1" s="49"/>
      <c r="GB1" s="49"/>
      <c r="GC1" s="49"/>
      <c r="GD1" s="49"/>
      <c r="GE1" s="49"/>
      <c r="GF1" s="49"/>
      <c r="GG1" s="49"/>
      <c r="GH1" s="49"/>
      <c r="GI1" s="49"/>
      <c r="GJ1" s="50"/>
      <c r="GK1" s="50"/>
      <c r="GL1" s="50"/>
      <c r="GM1" s="49"/>
      <c r="GN1" s="49"/>
      <c r="GO1" s="49"/>
      <c r="GP1" s="49"/>
      <c r="GQ1" s="49"/>
      <c r="GR1" s="49"/>
      <c r="GS1" s="49"/>
      <c r="GT1" s="49"/>
      <c r="GU1" s="49"/>
      <c r="GV1" s="50"/>
      <c r="GW1" s="50"/>
      <c r="GX1" s="50"/>
      <c r="GY1" s="49"/>
      <c r="GZ1" s="49"/>
      <c r="HA1" s="49"/>
      <c r="HB1" s="49"/>
      <c r="HC1" s="49"/>
      <c r="HD1" s="49"/>
      <c r="HE1" s="49"/>
      <c r="HF1" s="49"/>
      <c r="HG1" s="49"/>
      <c r="HH1" s="50"/>
      <c r="HI1" s="50"/>
      <c r="HJ1" s="50"/>
      <c r="HK1" s="49"/>
      <c r="HL1" s="49"/>
      <c r="HM1" s="49"/>
      <c r="HN1" s="49"/>
      <c r="HO1" s="49"/>
      <c r="HP1" s="49"/>
      <c r="HQ1" s="49"/>
      <c r="HR1" s="49"/>
      <c r="HS1" s="49"/>
      <c r="HT1" s="50"/>
      <c r="HU1" s="50"/>
      <c r="HV1" s="50"/>
      <c r="HW1" s="49"/>
      <c r="HX1" s="49"/>
      <c r="HY1" s="49"/>
      <c r="HZ1" s="49"/>
      <c r="IA1" s="49"/>
      <c r="IB1" s="49"/>
      <c r="IC1" s="49"/>
      <c r="ID1" s="49"/>
      <c r="IE1" s="49"/>
      <c r="IF1" s="50"/>
      <c r="IG1" s="50"/>
      <c r="IH1" s="50"/>
      <c r="II1" s="49"/>
      <c r="IJ1" s="49"/>
      <c r="IK1" s="49"/>
      <c r="IL1" s="49"/>
    </row>
    <row r="2" spans="1:246" s="10" customFormat="1" ht="15">
      <c r="A2" s="136"/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51"/>
      <c r="S2" s="51"/>
      <c r="T2" s="51"/>
      <c r="U2" s="52"/>
      <c r="V2" s="52"/>
      <c r="W2" s="52"/>
      <c r="X2" s="53"/>
      <c r="Y2" s="53"/>
      <c r="Z2" s="53"/>
      <c r="AA2" s="51"/>
      <c r="AB2" s="51"/>
      <c r="AC2" s="51"/>
      <c r="AD2" s="51"/>
      <c r="AE2" s="51"/>
      <c r="AF2" s="51"/>
      <c r="AG2" s="52"/>
      <c r="AH2" s="52"/>
      <c r="AI2" s="52"/>
      <c r="AJ2" s="53"/>
      <c r="AK2" s="53"/>
      <c r="AL2" s="53"/>
      <c r="AM2" s="51"/>
      <c r="AN2" s="51"/>
      <c r="AO2" s="51"/>
      <c r="AP2" s="51"/>
      <c r="AQ2" s="51"/>
      <c r="AR2" s="51"/>
      <c r="AS2" s="52"/>
      <c r="AT2" s="52"/>
      <c r="AU2" s="52"/>
      <c r="AV2" s="53"/>
      <c r="AW2" s="53"/>
      <c r="AX2" s="53"/>
      <c r="AY2" s="51"/>
      <c r="AZ2" s="51"/>
      <c r="BA2" s="51"/>
      <c r="BB2" s="51"/>
      <c r="BC2" s="51"/>
      <c r="BD2" s="51"/>
      <c r="BE2" s="52"/>
      <c r="BF2" s="52"/>
      <c r="BG2" s="52"/>
      <c r="BH2" s="53"/>
      <c r="BI2" s="53"/>
      <c r="BJ2" s="53"/>
      <c r="BK2" s="51"/>
      <c r="BL2" s="51"/>
      <c r="BM2" s="51"/>
      <c r="BN2" s="51"/>
      <c r="BO2" s="51"/>
      <c r="BP2" s="51"/>
      <c r="BQ2" s="52"/>
      <c r="BR2" s="52"/>
      <c r="BS2" s="52"/>
      <c r="BT2" s="53"/>
      <c r="BU2" s="53"/>
      <c r="BV2" s="53"/>
      <c r="BW2" s="51"/>
      <c r="BX2" s="51"/>
      <c r="BY2" s="51"/>
      <c r="BZ2" s="51"/>
      <c r="CA2" s="51"/>
      <c r="CB2" s="51"/>
      <c r="CC2" s="52"/>
      <c r="CD2" s="52"/>
      <c r="CE2" s="52"/>
      <c r="CF2" s="53"/>
      <c r="CG2" s="53"/>
      <c r="CH2" s="53"/>
      <c r="CI2" s="51"/>
      <c r="CJ2" s="51"/>
      <c r="CK2" s="51"/>
      <c r="CL2" s="51"/>
      <c r="CM2" s="51"/>
      <c r="CN2" s="51"/>
      <c r="CO2" s="52"/>
      <c r="CP2" s="52"/>
      <c r="CQ2" s="52"/>
      <c r="CR2" s="53"/>
      <c r="CS2" s="53"/>
      <c r="CT2" s="53"/>
      <c r="CU2" s="51"/>
      <c r="CV2" s="51"/>
      <c r="CW2" s="51"/>
      <c r="CX2" s="51"/>
      <c r="CY2" s="51"/>
      <c r="CZ2" s="51"/>
      <c r="DA2" s="52"/>
      <c r="DB2" s="52"/>
      <c r="DC2" s="52"/>
      <c r="DD2" s="53"/>
      <c r="DE2" s="53"/>
      <c r="DF2" s="53"/>
      <c r="DG2" s="51"/>
      <c r="DH2" s="51"/>
      <c r="DI2" s="51"/>
      <c r="DJ2" s="51"/>
      <c r="DK2" s="51"/>
      <c r="DL2" s="51"/>
      <c r="DM2" s="52"/>
      <c r="DN2" s="52"/>
      <c r="DO2" s="52"/>
      <c r="DP2" s="53"/>
      <c r="DQ2" s="53"/>
      <c r="DR2" s="53"/>
      <c r="DS2" s="51"/>
      <c r="DT2" s="51"/>
      <c r="DU2" s="51"/>
      <c r="DV2" s="51"/>
      <c r="DW2" s="51"/>
      <c r="DX2" s="51"/>
      <c r="DY2" s="52"/>
      <c r="DZ2" s="52"/>
      <c r="EA2" s="52"/>
      <c r="EB2" s="53"/>
      <c r="EC2" s="53"/>
      <c r="ED2" s="53"/>
      <c r="EE2" s="51"/>
      <c r="EF2" s="51"/>
      <c r="EG2" s="51"/>
      <c r="EH2" s="51"/>
      <c r="EI2" s="51"/>
      <c r="EJ2" s="51"/>
      <c r="EK2" s="52"/>
      <c r="EL2" s="52"/>
      <c r="EM2" s="52"/>
      <c r="EN2" s="53"/>
      <c r="EO2" s="53"/>
      <c r="EP2" s="53"/>
      <c r="EQ2" s="51"/>
      <c r="ER2" s="51"/>
      <c r="ES2" s="51"/>
      <c r="ET2" s="51"/>
      <c r="EU2" s="51"/>
      <c r="EV2" s="51"/>
      <c r="EW2" s="52"/>
      <c r="EX2" s="52"/>
      <c r="EY2" s="52"/>
      <c r="EZ2" s="53"/>
      <c r="FA2" s="53"/>
      <c r="FB2" s="53"/>
      <c r="FC2" s="51"/>
      <c r="FD2" s="51"/>
      <c r="FE2" s="51"/>
      <c r="FF2" s="51"/>
      <c r="FG2" s="51"/>
      <c r="FH2" s="51"/>
      <c r="FI2" s="52"/>
      <c r="FJ2" s="52"/>
      <c r="FK2" s="52"/>
      <c r="FL2" s="53"/>
      <c r="FM2" s="53"/>
      <c r="FN2" s="53"/>
      <c r="FO2" s="51"/>
      <c r="FP2" s="51"/>
      <c r="FQ2" s="51"/>
      <c r="FR2" s="51"/>
      <c r="FS2" s="51"/>
      <c r="FT2" s="51"/>
      <c r="FU2" s="52"/>
      <c r="FV2" s="52"/>
      <c r="FW2" s="52"/>
      <c r="FX2" s="53"/>
      <c r="FY2" s="53"/>
      <c r="FZ2" s="53"/>
      <c r="GA2" s="51"/>
      <c r="GB2" s="51"/>
      <c r="GC2" s="51"/>
      <c r="GD2" s="51"/>
      <c r="GE2" s="51"/>
      <c r="GF2" s="51"/>
      <c r="GG2" s="52"/>
      <c r="GH2" s="52"/>
      <c r="GI2" s="52"/>
      <c r="GJ2" s="53"/>
      <c r="GK2" s="53"/>
      <c r="GL2" s="53"/>
      <c r="GM2" s="51"/>
      <c r="GN2" s="51"/>
      <c r="GO2" s="51"/>
      <c r="GP2" s="51"/>
      <c r="GQ2" s="51"/>
      <c r="GR2" s="51"/>
      <c r="GS2" s="52"/>
      <c r="GT2" s="52"/>
      <c r="GU2" s="52"/>
      <c r="GV2" s="53"/>
      <c r="GW2" s="53"/>
      <c r="GX2" s="53"/>
      <c r="GY2" s="51"/>
      <c r="GZ2" s="51"/>
      <c r="HA2" s="51"/>
      <c r="HB2" s="51"/>
      <c r="HC2" s="51"/>
      <c r="HD2" s="51"/>
      <c r="HE2" s="52"/>
      <c r="HF2" s="52"/>
      <c r="HG2" s="52"/>
      <c r="HH2" s="53"/>
      <c r="HI2" s="53"/>
      <c r="HJ2" s="53"/>
      <c r="HK2" s="51"/>
      <c r="HL2" s="51"/>
      <c r="HM2" s="51"/>
      <c r="HN2" s="51"/>
      <c r="HO2" s="51"/>
      <c r="HP2" s="51"/>
      <c r="HQ2" s="52"/>
      <c r="HR2" s="52"/>
      <c r="HS2" s="52"/>
      <c r="HT2" s="53"/>
      <c r="HU2" s="53"/>
      <c r="HV2" s="53"/>
      <c r="HW2" s="51"/>
      <c r="HX2" s="51"/>
      <c r="HY2" s="51"/>
      <c r="HZ2" s="51"/>
      <c r="IA2" s="51"/>
      <c r="IB2" s="51"/>
      <c r="IC2" s="52"/>
      <c r="ID2" s="52"/>
      <c r="IE2" s="52"/>
      <c r="IF2" s="53"/>
      <c r="IG2" s="53"/>
      <c r="IH2" s="53"/>
      <c r="II2" s="51"/>
      <c r="IJ2" s="51"/>
      <c r="IK2" s="51"/>
      <c r="IL2" s="51"/>
    </row>
    <row r="3" spans="1:246" s="4" customFormat="1" ht="34.5" customHeight="1">
      <c r="A3" s="80"/>
      <c r="B3" s="57">
        <v>2002</v>
      </c>
      <c r="C3" s="57">
        <v>2003</v>
      </c>
      <c r="D3" s="57">
        <v>2004</v>
      </c>
      <c r="E3" s="57">
        <v>2005</v>
      </c>
      <c r="F3" s="57">
        <v>2006</v>
      </c>
      <c r="G3" s="57">
        <v>2007</v>
      </c>
      <c r="H3" s="273">
        <v>2008</v>
      </c>
      <c r="I3" s="273">
        <v>2009</v>
      </c>
      <c r="J3" s="57">
        <v>2010</v>
      </c>
      <c r="K3" s="58">
        <v>2011</v>
      </c>
      <c r="L3" s="58">
        <v>2012</v>
      </c>
      <c r="M3" s="79"/>
      <c r="N3" s="78"/>
      <c r="O3" s="77"/>
      <c r="P3" s="78"/>
      <c r="Q3" s="78"/>
      <c r="R3" s="79"/>
      <c r="S3" s="79"/>
      <c r="T3" s="79"/>
      <c r="U3" s="78"/>
      <c r="V3" s="78"/>
      <c r="W3" s="79"/>
      <c r="X3" s="79"/>
      <c r="Y3" s="79"/>
      <c r="Z3" s="78"/>
      <c r="AA3" s="77"/>
      <c r="AB3" s="78"/>
      <c r="AC3" s="78"/>
      <c r="AD3" s="79"/>
      <c r="AE3" s="79"/>
      <c r="AF3" s="79"/>
      <c r="AG3" s="78"/>
      <c r="AH3" s="78"/>
      <c r="AI3" s="79"/>
      <c r="AJ3" s="79"/>
      <c r="AK3" s="79"/>
      <c r="AL3" s="78"/>
      <c r="AM3" s="77"/>
      <c r="AN3" s="78"/>
      <c r="AO3" s="78"/>
      <c r="AP3" s="79"/>
      <c r="AQ3" s="79"/>
      <c r="AR3" s="79"/>
      <c r="AS3" s="78"/>
      <c r="AT3" s="78"/>
      <c r="AU3" s="79"/>
      <c r="AV3" s="79"/>
      <c r="AW3" s="79"/>
      <c r="AX3" s="78"/>
      <c r="AY3" s="77"/>
      <c r="AZ3" s="78"/>
      <c r="BA3" s="78"/>
      <c r="BB3" s="79"/>
      <c r="BC3" s="79"/>
      <c r="BD3" s="79"/>
      <c r="BE3" s="78"/>
      <c r="BF3" s="78"/>
      <c r="BG3" s="79"/>
      <c r="BH3" s="79"/>
      <c r="BI3" s="79"/>
      <c r="BJ3" s="78"/>
      <c r="BK3" s="77"/>
      <c r="BL3" s="78"/>
      <c r="BM3" s="78"/>
      <c r="BN3" s="79"/>
      <c r="BO3" s="79"/>
      <c r="BP3" s="79"/>
      <c r="BQ3" s="78"/>
      <c r="BR3" s="78"/>
      <c r="BS3" s="79"/>
      <c r="BT3" s="79"/>
      <c r="BU3" s="79"/>
      <c r="BV3" s="78"/>
      <c r="BW3" s="77"/>
      <c r="BX3" s="78"/>
      <c r="BY3" s="78"/>
      <c r="BZ3" s="79"/>
      <c r="CA3" s="79"/>
      <c r="CB3" s="79"/>
      <c r="CC3" s="78"/>
      <c r="CD3" s="78"/>
      <c r="CE3" s="79"/>
      <c r="CF3" s="79"/>
      <c r="CG3" s="79"/>
      <c r="CH3" s="78"/>
      <c r="CI3" s="77"/>
      <c r="CJ3" s="78"/>
      <c r="CK3" s="78"/>
      <c r="CL3" s="79"/>
      <c r="CM3" s="79"/>
      <c r="CN3" s="79"/>
      <c r="CO3" s="78"/>
      <c r="CP3" s="78"/>
      <c r="CQ3" s="79"/>
      <c r="CR3" s="79"/>
      <c r="CS3" s="79"/>
      <c r="CT3" s="78"/>
      <c r="CU3" s="77"/>
      <c r="CV3" s="78"/>
      <c r="CW3" s="78"/>
      <c r="CX3" s="79"/>
      <c r="CY3" s="79"/>
      <c r="CZ3" s="79"/>
      <c r="DA3" s="78"/>
      <c r="DB3" s="78"/>
      <c r="DC3" s="79"/>
      <c r="DD3" s="79"/>
      <c r="DE3" s="79"/>
      <c r="DF3" s="78"/>
      <c r="DG3" s="77"/>
      <c r="DH3" s="78"/>
      <c r="DI3" s="78"/>
      <c r="DJ3" s="79"/>
      <c r="DK3" s="79"/>
      <c r="DL3" s="79"/>
      <c r="DM3" s="78"/>
      <c r="DN3" s="78"/>
      <c r="DO3" s="79"/>
      <c r="DP3" s="79"/>
      <c r="DQ3" s="79"/>
      <c r="DR3" s="78"/>
      <c r="DS3" s="77"/>
      <c r="DT3" s="78"/>
      <c r="DU3" s="78"/>
      <c r="DV3" s="79"/>
      <c r="DW3" s="79"/>
      <c r="DX3" s="79"/>
      <c r="DY3" s="78"/>
      <c r="DZ3" s="78"/>
      <c r="EA3" s="79"/>
      <c r="EB3" s="79"/>
      <c r="EC3" s="79"/>
      <c r="ED3" s="78"/>
      <c r="EE3" s="77"/>
      <c r="EF3" s="78"/>
      <c r="EG3" s="78"/>
      <c r="EH3" s="79"/>
      <c r="EI3" s="79"/>
      <c r="EJ3" s="79"/>
      <c r="EK3" s="78"/>
      <c r="EL3" s="78"/>
      <c r="EM3" s="79"/>
      <c r="EN3" s="79"/>
      <c r="EO3" s="79"/>
      <c r="EP3" s="78"/>
      <c r="EQ3" s="77"/>
      <c r="ER3" s="78"/>
      <c r="ES3" s="78"/>
      <c r="ET3" s="79"/>
      <c r="EU3" s="79"/>
      <c r="EV3" s="79"/>
      <c r="EW3" s="78"/>
      <c r="EX3" s="78"/>
      <c r="EY3" s="79"/>
      <c r="EZ3" s="79"/>
      <c r="FA3" s="79"/>
      <c r="FB3" s="78"/>
      <c r="FC3" s="77"/>
      <c r="FD3" s="78"/>
      <c r="FE3" s="78"/>
      <c r="FF3" s="79"/>
      <c r="FG3" s="79"/>
      <c r="FH3" s="79"/>
      <c r="FI3" s="78"/>
      <c r="FJ3" s="78"/>
      <c r="FK3" s="79"/>
      <c r="FL3" s="79"/>
      <c r="FM3" s="79"/>
      <c r="FN3" s="78"/>
      <c r="FO3" s="77"/>
      <c r="FP3" s="78"/>
      <c r="FQ3" s="78"/>
      <c r="FR3" s="79"/>
      <c r="FS3" s="79"/>
      <c r="FT3" s="79"/>
      <c r="FU3" s="78"/>
      <c r="FV3" s="78"/>
      <c r="FW3" s="79"/>
      <c r="FX3" s="79"/>
      <c r="FY3" s="79"/>
      <c r="FZ3" s="78"/>
      <c r="GA3" s="77"/>
      <c r="GB3" s="78"/>
      <c r="GC3" s="78"/>
      <c r="GD3" s="79"/>
      <c r="GE3" s="79"/>
      <c r="GF3" s="79"/>
      <c r="GG3" s="78"/>
      <c r="GH3" s="78"/>
      <c r="GI3" s="79"/>
      <c r="GJ3" s="79"/>
      <c r="GK3" s="79"/>
      <c r="GL3" s="78"/>
      <c r="GM3" s="77"/>
      <c r="GN3" s="78"/>
      <c r="GO3" s="78"/>
      <c r="GP3" s="79"/>
      <c r="GQ3" s="79"/>
      <c r="GR3" s="79"/>
      <c r="GS3" s="78"/>
      <c r="GT3" s="78"/>
      <c r="GU3" s="79"/>
      <c r="GV3" s="79"/>
      <c r="GW3" s="79"/>
      <c r="GX3" s="78"/>
      <c r="GY3" s="77"/>
      <c r="GZ3" s="78"/>
      <c r="HA3" s="78"/>
      <c r="HB3" s="79"/>
      <c r="HC3" s="79"/>
      <c r="HD3" s="79"/>
      <c r="HE3" s="78"/>
      <c r="HF3" s="78"/>
      <c r="HG3" s="79"/>
      <c r="HH3" s="79"/>
      <c r="HI3" s="79"/>
      <c r="HJ3" s="78"/>
      <c r="HK3" s="77"/>
      <c r="HL3" s="78"/>
      <c r="HM3" s="78"/>
      <c r="HN3" s="79"/>
      <c r="HO3" s="79"/>
      <c r="HP3" s="79"/>
      <c r="HQ3" s="78"/>
      <c r="HR3" s="78"/>
      <c r="HS3" s="79"/>
      <c r="HT3" s="79"/>
      <c r="HU3" s="79"/>
      <c r="HV3" s="78"/>
      <c r="HW3" s="77"/>
      <c r="HX3" s="78"/>
      <c r="HY3" s="78"/>
      <c r="HZ3" s="79"/>
      <c r="IA3" s="79"/>
      <c r="IB3" s="79"/>
      <c r="IC3" s="78"/>
      <c r="ID3" s="78"/>
      <c r="IE3" s="79"/>
      <c r="IF3" s="79"/>
      <c r="IG3" s="79"/>
      <c r="IH3" s="78"/>
      <c r="II3" s="77"/>
      <c r="IJ3" s="78"/>
      <c r="IK3" s="78"/>
      <c r="IL3" s="79"/>
    </row>
    <row r="4" spans="1:246" ht="22.5" customHeight="1">
      <c r="A4" s="362" t="s">
        <v>239</v>
      </c>
      <c r="B4" s="292"/>
      <c r="C4" s="292"/>
      <c r="D4" s="292"/>
      <c r="E4" s="292"/>
      <c r="F4" s="292"/>
      <c r="G4" s="292"/>
      <c r="H4" s="292"/>
      <c r="I4" s="292"/>
      <c r="J4" s="292"/>
      <c r="K4" s="362"/>
      <c r="L4" s="362"/>
      <c r="M4" s="293"/>
      <c r="N4" s="293"/>
      <c r="O4" s="293"/>
      <c r="P4" s="293"/>
      <c r="Q4" s="293"/>
    </row>
    <row r="5" spans="1:246" ht="15.75">
      <c r="A5" s="293" t="s">
        <v>428</v>
      </c>
      <c r="B5" s="292">
        <v>203589</v>
      </c>
      <c r="C5" s="292">
        <v>192252</v>
      </c>
      <c r="D5" s="292">
        <v>179746</v>
      </c>
      <c r="E5" s="292">
        <v>173637</v>
      </c>
      <c r="F5" s="292">
        <v>170479</v>
      </c>
      <c r="G5" s="292">
        <v>170481</v>
      </c>
      <c r="H5" s="292">
        <v>169556</v>
      </c>
      <c r="I5" s="292">
        <v>169658</v>
      </c>
      <c r="J5" s="292">
        <v>169130</v>
      </c>
      <c r="K5" s="292">
        <v>166252</v>
      </c>
      <c r="L5" s="292">
        <v>164126</v>
      </c>
      <c r="M5" s="293"/>
      <c r="N5" s="293"/>
      <c r="O5" s="293"/>
      <c r="P5" s="293"/>
      <c r="Q5" s="293"/>
    </row>
    <row r="6" spans="1:246" ht="14.25">
      <c r="A6" s="293" t="s">
        <v>240</v>
      </c>
      <c r="B6" s="292">
        <v>87814</v>
      </c>
      <c r="C6" s="292">
        <v>90424</v>
      </c>
      <c r="D6" s="292">
        <v>92756</v>
      </c>
      <c r="E6" s="292">
        <v>92772</v>
      </c>
      <c r="F6" s="292">
        <v>91233</v>
      </c>
      <c r="G6" s="292">
        <v>91475</v>
      </c>
      <c r="H6" s="292">
        <v>92023</v>
      </c>
      <c r="I6" s="292">
        <v>92401</v>
      </c>
      <c r="J6" s="292">
        <v>93218</v>
      </c>
      <c r="K6" s="292">
        <v>93700</v>
      </c>
      <c r="L6" s="292">
        <v>94350</v>
      </c>
      <c r="M6" s="293"/>
      <c r="N6" s="293"/>
      <c r="O6" s="293"/>
      <c r="P6" s="293"/>
      <c r="Q6" s="293"/>
    </row>
    <row r="7" spans="1:246" ht="14.25">
      <c r="A7" s="372" t="s">
        <v>241</v>
      </c>
      <c r="B7" s="291">
        <f t="shared" ref="B7:L7" si="0">SUM(B5:B6)</f>
        <v>291403</v>
      </c>
      <c r="C7" s="291">
        <f t="shared" si="0"/>
        <v>282676</v>
      </c>
      <c r="D7" s="291">
        <f t="shared" si="0"/>
        <v>272502</v>
      </c>
      <c r="E7" s="291">
        <f t="shared" si="0"/>
        <v>266409</v>
      </c>
      <c r="F7" s="291">
        <f t="shared" si="0"/>
        <v>261712</v>
      </c>
      <c r="G7" s="291">
        <f t="shared" si="0"/>
        <v>261956</v>
      </c>
      <c r="H7" s="291">
        <f t="shared" si="0"/>
        <v>261579</v>
      </c>
      <c r="I7" s="291">
        <f t="shared" si="0"/>
        <v>262059</v>
      </c>
      <c r="J7" s="291">
        <f t="shared" si="0"/>
        <v>262348</v>
      </c>
      <c r="K7" s="291">
        <f t="shared" si="0"/>
        <v>259952</v>
      </c>
      <c r="L7" s="291">
        <f t="shared" si="0"/>
        <v>258476</v>
      </c>
      <c r="M7" s="293"/>
      <c r="N7" s="293"/>
      <c r="O7" s="293"/>
      <c r="P7" s="293"/>
      <c r="Q7" s="293"/>
    </row>
    <row r="8" spans="1:246" ht="37.5" customHeight="1">
      <c r="A8" s="371" t="s">
        <v>427</v>
      </c>
      <c r="B8" s="283"/>
      <c r="C8" s="283"/>
      <c r="D8" s="283"/>
      <c r="E8" s="283"/>
      <c r="F8" s="293"/>
      <c r="G8" s="293"/>
      <c r="H8" s="293"/>
      <c r="I8" s="293"/>
      <c r="J8" s="293"/>
      <c r="K8" s="362"/>
      <c r="L8" s="362"/>
      <c r="M8" s="293"/>
      <c r="N8" s="293"/>
      <c r="O8" s="293"/>
      <c r="P8" s="293"/>
      <c r="Q8" s="293"/>
    </row>
    <row r="9" spans="1:246" ht="14.25">
      <c r="A9" s="293" t="s">
        <v>242</v>
      </c>
      <c r="B9" s="292">
        <v>7803.3534870000003</v>
      </c>
      <c r="C9" s="292">
        <v>7829.8871620000018</v>
      </c>
      <c r="D9" s="292">
        <v>7306.1996710000003</v>
      </c>
      <c r="E9" s="292">
        <v>7516.4281579999997</v>
      </c>
      <c r="F9" s="292">
        <v>7837.0240000000003</v>
      </c>
      <c r="G9" s="292">
        <v>8004.5110000000004</v>
      </c>
      <c r="H9" s="292">
        <v>8387.9599999999991</v>
      </c>
      <c r="I9" s="292">
        <v>7230.7849999999999</v>
      </c>
      <c r="J9" s="292">
        <v>7308.6959999999999</v>
      </c>
      <c r="K9" s="292">
        <v>7375.3819999999996</v>
      </c>
      <c r="L9" s="292">
        <v>7811.2309999999998</v>
      </c>
      <c r="M9" s="293"/>
      <c r="N9" s="293"/>
      <c r="O9" s="293"/>
      <c r="P9" s="293"/>
      <c r="Q9" s="293"/>
    </row>
    <row r="10" spans="1:246" ht="15.75">
      <c r="A10" s="293" t="s">
        <v>429</v>
      </c>
      <c r="B10" s="292">
        <v>2648.16608</v>
      </c>
      <c r="C10" s="363">
        <v>2774.3505989999999</v>
      </c>
      <c r="D10" s="363">
        <v>2927.2178669999998</v>
      </c>
      <c r="E10" s="363">
        <v>2956.3188570000002</v>
      </c>
      <c r="F10" s="363">
        <v>3008.0510640000002</v>
      </c>
      <c r="G10" s="364">
        <v>3061.953</v>
      </c>
      <c r="H10" s="364">
        <v>3153.2579999999998</v>
      </c>
      <c r="I10" s="364">
        <v>3265.9879999999998</v>
      </c>
      <c r="J10" s="364">
        <v>3370.6709999999998</v>
      </c>
      <c r="K10" s="364">
        <v>3474.64</v>
      </c>
      <c r="L10" s="364">
        <v>3824.1239999999998</v>
      </c>
      <c r="M10" s="293"/>
      <c r="N10" s="293"/>
      <c r="O10" s="293"/>
      <c r="P10" s="293"/>
      <c r="Q10" s="293"/>
    </row>
    <row r="11" spans="1:246" ht="12.95" customHeight="1">
      <c r="A11" s="372" t="s">
        <v>241</v>
      </c>
      <c r="B11" s="291">
        <f t="shared" ref="B11:L11" si="1">SUM(B9:B10)</f>
        <v>10451.519566999999</v>
      </c>
      <c r="C11" s="291">
        <f t="shared" si="1"/>
        <v>10604.237761000002</v>
      </c>
      <c r="D11" s="291">
        <f t="shared" si="1"/>
        <v>10233.417538</v>
      </c>
      <c r="E11" s="291">
        <f t="shared" si="1"/>
        <v>10472.747015000001</v>
      </c>
      <c r="F11" s="291">
        <f t="shared" si="1"/>
        <v>10845.075064000001</v>
      </c>
      <c r="G11" s="291">
        <f t="shared" si="1"/>
        <v>11066.464</v>
      </c>
      <c r="H11" s="291">
        <f t="shared" si="1"/>
        <v>11541.217999999999</v>
      </c>
      <c r="I11" s="291">
        <f t="shared" si="1"/>
        <v>10496.772999999999</v>
      </c>
      <c r="J11" s="291">
        <f t="shared" si="1"/>
        <v>10679.367</v>
      </c>
      <c r="K11" s="291">
        <f t="shared" si="1"/>
        <v>10850.021999999999</v>
      </c>
      <c r="L11" s="291">
        <f t="shared" si="1"/>
        <v>11635.355</v>
      </c>
      <c r="M11" s="293"/>
      <c r="N11" s="293"/>
      <c r="O11" s="293"/>
      <c r="P11" s="293"/>
      <c r="Q11" s="293"/>
    </row>
    <row r="12" spans="1:246" ht="22.5" customHeight="1">
      <c r="A12" s="362" t="s">
        <v>243</v>
      </c>
      <c r="B12" s="362"/>
      <c r="C12" s="362"/>
      <c r="D12" s="362"/>
      <c r="E12" s="362"/>
      <c r="F12" s="362"/>
      <c r="G12" s="362"/>
      <c r="H12" s="362"/>
      <c r="I12" s="362"/>
      <c r="J12" s="362"/>
      <c r="K12" s="362"/>
      <c r="L12" s="362"/>
      <c r="M12" s="293"/>
      <c r="N12" s="293"/>
      <c r="O12" s="293"/>
      <c r="P12" s="293"/>
      <c r="Q12" s="293"/>
    </row>
    <row r="13" spans="1:246" ht="12.95" customHeight="1">
      <c r="A13" s="362" t="s">
        <v>53</v>
      </c>
      <c r="B13" s="373">
        <v>4.7392948623537039E-2</v>
      </c>
      <c r="C13" s="373">
        <v>4.7130783485039747E-2</v>
      </c>
      <c r="D13" s="373">
        <v>4.3600633715084276E-2</v>
      </c>
      <c r="E13" s="373">
        <v>4.2703551232858843E-2</v>
      </c>
      <c r="F13" s="373">
        <v>4.1867380590964898E-2</v>
      </c>
      <c r="G13" s="373">
        <v>4.038560689000803E-2</v>
      </c>
      <c r="H13" s="373">
        <v>4.0818324573999275E-2</v>
      </c>
      <c r="I13" s="373">
        <v>3.819536202141053E-2</v>
      </c>
      <c r="J13" s="373">
        <v>3.7314741244667132E-2</v>
      </c>
      <c r="K13" s="373">
        <v>3.6133015851871585E-2</v>
      </c>
      <c r="L13" s="373">
        <v>3.763781781717021E-2</v>
      </c>
      <c r="M13" s="293"/>
      <c r="N13" s="501"/>
      <c r="O13" s="501"/>
      <c r="P13" s="501"/>
      <c r="Q13" s="501"/>
      <c r="R13" s="501"/>
      <c r="S13" s="501"/>
    </row>
    <row r="14" spans="1:246" ht="12.95" customHeight="1">
      <c r="A14" s="299"/>
      <c r="B14" s="366"/>
      <c r="C14" s="366"/>
      <c r="D14" s="366"/>
      <c r="E14" s="366"/>
      <c r="F14" s="366"/>
      <c r="G14" s="366"/>
      <c r="H14" s="366"/>
      <c r="I14" s="366"/>
      <c r="J14" s="366"/>
      <c r="K14" s="366"/>
      <c r="L14" s="366"/>
      <c r="M14" s="293"/>
      <c r="N14" s="293"/>
      <c r="O14" s="293"/>
      <c r="P14" s="293"/>
      <c r="Q14" s="293"/>
    </row>
    <row r="15" spans="1:246" ht="12.75" customHeight="1">
      <c r="A15" s="293"/>
      <c r="B15" s="293"/>
      <c r="C15" s="293"/>
      <c r="D15" s="293"/>
      <c r="E15" s="293"/>
      <c r="F15" s="293"/>
      <c r="G15" s="293"/>
      <c r="H15" s="293"/>
      <c r="I15" s="293"/>
      <c r="J15" s="293"/>
      <c r="K15" s="362"/>
      <c r="L15" s="362"/>
      <c r="M15" s="293"/>
      <c r="N15" s="293"/>
      <c r="O15" s="293"/>
      <c r="P15" s="293"/>
      <c r="Q15" s="293"/>
    </row>
    <row r="16" spans="1:246" ht="15" customHeight="1">
      <c r="A16" s="167" t="s">
        <v>260</v>
      </c>
      <c r="B16" s="368"/>
      <c r="C16" s="368"/>
      <c r="D16" s="368"/>
      <c r="E16" s="368"/>
      <c r="F16" s="368"/>
      <c r="G16" s="368"/>
      <c r="H16" s="368"/>
      <c r="I16" s="293"/>
      <c r="J16" s="293"/>
      <c r="K16" s="362"/>
      <c r="L16" s="362"/>
      <c r="M16" s="293"/>
      <c r="N16" s="293"/>
      <c r="O16" s="293"/>
      <c r="P16" s="293"/>
      <c r="Q16" s="293"/>
    </row>
    <row r="17" spans="1:17" ht="15" customHeight="1">
      <c r="A17" s="370" t="s">
        <v>539</v>
      </c>
      <c r="B17" s="369"/>
      <c r="C17" s="369"/>
      <c r="D17" s="369"/>
      <c r="E17" s="369"/>
      <c r="F17" s="369"/>
      <c r="G17" s="369"/>
      <c r="H17" s="369"/>
      <c r="I17" s="293"/>
      <c r="J17" s="293"/>
      <c r="K17" s="362"/>
      <c r="L17" s="362"/>
      <c r="M17" s="293"/>
      <c r="N17" s="293"/>
      <c r="O17" s="293"/>
      <c r="P17" s="293"/>
      <c r="Q17" s="293"/>
    </row>
    <row r="18" spans="1:17" ht="15" customHeight="1">
      <c r="A18" s="238" t="s">
        <v>430</v>
      </c>
      <c r="B18" s="293"/>
      <c r="C18" s="293"/>
      <c r="D18" s="293"/>
      <c r="E18" s="293"/>
      <c r="F18" s="293"/>
      <c r="G18" s="293"/>
      <c r="H18" s="293"/>
      <c r="I18" s="293"/>
      <c r="J18" s="293"/>
      <c r="K18" s="362"/>
      <c r="L18" s="362"/>
      <c r="M18" s="293"/>
      <c r="N18" s="293"/>
      <c r="O18" s="293"/>
      <c r="P18" s="293"/>
      <c r="Q18" s="293"/>
    </row>
    <row r="19" spans="1:17" ht="15" customHeight="1">
      <c r="A19" s="238" t="s">
        <v>431</v>
      </c>
      <c r="B19" s="293"/>
      <c r="C19" s="293"/>
      <c r="D19" s="293"/>
      <c r="E19" s="293"/>
      <c r="F19" s="293"/>
      <c r="G19" s="293"/>
      <c r="H19" s="293"/>
      <c r="I19" s="293"/>
      <c r="J19" s="293"/>
      <c r="K19" s="362"/>
      <c r="L19" s="362"/>
      <c r="M19" s="293"/>
      <c r="N19" s="293"/>
      <c r="O19" s="293"/>
      <c r="P19" s="293"/>
      <c r="Q19" s="293"/>
    </row>
    <row r="20" spans="1:17" ht="15" customHeight="1">
      <c r="A20" s="238" t="s">
        <v>589</v>
      </c>
      <c r="B20" s="293"/>
      <c r="C20" s="293"/>
      <c r="D20" s="293"/>
      <c r="E20" s="293"/>
      <c r="F20" s="293"/>
      <c r="G20" s="293"/>
      <c r="H20" s="293"/>
      <c r="I20" s="293"/>
      <c r="J20" s="293"/>
      <c r="K20" s="362"/>
      <c r="L20" s="362"/>
      <c r="M20" s="293"/>
      <c r="N20" s="293"/>
      <c r="O20" s="293"/>
      <c r="P20" s="293"/>
      <c r="Q20" s="293"/>
    </row>
    <row r="21" spans="1:17" ht="15" customHeight="1">
      <c r="A21" s="238" t="s">
        <v>432</v>
      </c>
      <c r="B21" s="293"/>
      <c r="C21" s="293"/>
      <c r="D21" s="293"/>
      <c r="E21" s="293"/>
      <c r="F21" s="293"/>
      <c r="G21" s="293"/>
      <c r="H21" s="293"/>
      <c r="I21" s="293"/>
      <c r="J21" s="293"/>
      <c r="K21" s="362"/>
      <c r="L21" s="362"/>
      <c r="M21" s="293"/>
      <c r="N21" s="293"/>
      <c r="O21" s="293"/>
      <c r="P21" s="293"/>
      <c r="Q21" s="293"/>
    </row>
    <row r="22" spans="1:17" ht="15" customHeight="1">
      <c r="A22" s="238" t="s">
        <v>433</v>
      </c>
      <c r="B22" s="293"/>
      <c r="C22" s="293"/>
      <c r="D22" s="293"/>
      <c r="E22" s="293"/>
      <c r="F22" s="293"/>
      <c r="G22" s="293"/>
      <c r="H22" s="293"/>
      <c r="I22" s="293"/>
      <c r="J22" s="293"/>
      <c r="K22" s="362"/>
      <c r="L22" s="362"/>
      <c r="M22" s="293"/>
      <c r="N22" s="293"/>
      <c r="O22" s="293"/>
      <c r="P22" s="293"/>
      <c r="Q22" s="293"/>
    </row>
    <row r="23" spans="1:17" ht="15" customHeight="1">
      <c r="A23" s="238" t="s">
        <v>590</v>
      </c>
      <c r="B23" s="293"/>
      <c r="C23" s="293"/>
      <c r="D23" s="293"/>
      <c r="E23" s="293"/>
      <c r="F23" s="293"/>
      <c r="G23" s="293"/>
      <c r="H23" s="293"/>
      <c r="I23" s="293"/>
      <c r="J23" s="293"/>
      <c r="K23" s="362"/>
      <c r="L23" s="362"/>
      <c r="M23" s="293"/>
      <c r="N23" s="293"/>
      <c r="O23" s="293"/>
      <c r="P23" s="293"/>
      <c r="Q23" s="293"/>
    </row>
    <row r="24" spans="1:17" ht="15" customHeight="1">
      <c r="A24" s="370" t="s">
        <v>434</v>
      </c>
      <c r="B24" s="293"/>
      <c r="C24" s="293"/>
      <c r="D24" s="293"/>
      <c r="E24" s="293"/>
      <c r="F24" s="293"/>
      <c r="G24" s="293"/>
      <c r="H24" s="293"/>
      <c r="I24" s="293"/>
      <c r="J24" s="293"/>
      <c r="K24" s="362"/>
      <c r="L24" s="362"/>
      <c r="M24" s="293"/>
      <c r="N24" s="293"/>
      <c r="O24" s="293"/>
      <c r="P24" s="293"/>
      <c r="Q24" s="293"/>
    </row>
    <row r="25" spans="1:17" ht="15" customHeight="1">
      <c r="A25" s="370" t="s">
        <v>435</v>
      </c>
      <c r="B25" s="293"/>
      <c r="C25" s="293"/>
      <c r="D25" s="293"/>
      <c r="E25" s="293"/>
      <c r="F25" s="293"/>
      <c r="G25" s="293"/>
      <c r="H25" s="293"/>
      <c r="I25" s="293"/>
      <c r="J25" s="293"/>
      <c r="K25" s="362"/>
      <c r="L25" s="362"/>
      <c r="M25" s="293"/>
      <c r="N25" s="293"/>
      <c r="O25" s="293"/>
      <c r="P25" s="293"/>
      <c r="Q25" s="293"/>
    </row>
    <row r="26" spans="1:17" ht="15" customHeight="1">
      <c r="A26" s="238" t="s">
        <v>436</v>
      </c>
      <c r="B26" s="293"/>
      <c r="C26" s="293"/>
      <c r="D26" s="293"/>
      <c r="E26" s="293"/>
      <c r="F26" s="293"/>
      <c r="G26" s="293"/>
      <c r="H26" s="293"/>
      <c r="I26" s="293"/>
      <c r="J26" s="293"/>
      <c r="K26" s="362"/>
      <c r="L26" s="362"/>
      <c r="M26" s="293"/>
      <c r="N26" s="293"/>
      <c r="O26" s="293"/>
      <c r="P26" s="293"/>
      <c r="Q26" s="293"/>
    </row>
    <row r="27" spans="1:17" ht="15" customHeight="1">
      <c r="A27" s="238" t="s">
        <v>591</v>
      </c>
      <c r="B27" s="293"/>
      <c r="C27" s="293"/>
      <c r="D27" s="293"/>
      <c r="E27" s="293"/>
      <c r="F27" s="293"/>
      <c r="G27" s="293"/>
      <c r="H27" s="293"/>
      <c r="I27" s="293"/>
      <c r="J27" s="293"/>
      <c r="K27" s="362"/>
      <c r="L27" s="362"/>
      <c r="M27" s="293"/>
      <c r="N27" s="293"/>
      <c r="O27" s="293"/>
      <c r="P27" s="293"/>
      <c r="Q27" s="293"/>
    </row>
    <row r="28" spans="1:17" ht="12.95" customHeight="1">
      <c r="A28" s="293"/>
      <c r="B28" s="293"/>
      <c r="C28" s="293"/>
      <c r="D28" s="293"/>
      <c r="E28" s="293"/>
      <c r="F28" s="293"/>
      <c r="G28" s="293"/>
      <c r="H28" s="293"/>
      <c r="I28" s="293"/>
      <c r="J28" s="293"/>
      <c r="K28" s="362"/>
      <c r="L28" s="362"/>
      <c r="M28" s="293"/>
      <c r="N28" s="293"/>
      <c r="O28" s="293"/>
      <c r="P28" s="293"/>
      <c r="Q28" s="293"/>
    </row>
    <row r="29" spans="1:17" ht="12.95" customHeight="1">
      <c r="A29" s="284"/>
      <c r="B29" s="284"/>
      <c r="C29" s="284"/>
      <c r="D29" s="284"/>
      <c r="E29" s="284"/>
      <c r="F29" s="284"/>
      <c r="G29" s="284"/>
      <c r="H29" s="284"/>
      <c r="I29" s="284"/>
      <c r="J29" s="284"/>
      <c r="K29" s="362"/>
      <c r="L29" s="362"/>
      <c r="M29" s="293"/>
      <c r="N29" s="293"/>
      <c r="O29" s="293"/>
      <c r="P29" s="293"/>
      <c r="Q29" s="293"/>
    </row>
    <row r="30" spans="1:17" ht="12.95" customHeight="1">
      <c r="A30" s="284"/>
      <c r="B30" s="284"/>
      <c r="C30" s="284"/>
      <c r="D30" s="284"/>
      <c r="E30" s="284"/>
      <c r="F30" s="284"/>
      <c r="G30" s="284"/>
      <c r="H30" s="284"/>
      <c r="I30" s="284"/>
      <c r="J30" s="284"/>
      <c r="K30" s="362"/>
      <c r="L30" s="362"/>
      <c r="M30" s="293"/>
      <c r="N30" s="293"/>
      <c r="O30" s="293"/>
      <c r="P30" s="293"/>
      <c r="Q30" s="293"/>
    </row>
  </sheetData>
  <printOptions horizontalCentered="1"/>
  <pageMargins left="0.27" right="0.2" top="0.53" bottom="0.31" header="0.23622047244094491" footer="0.17"/>
  <pageSetup paperSize="9" orientation="landscape" horizontalDpi="300" verticalDpi="30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M25"/>
  <sheetViews>
    <sheetView zoomScaleNormal="130" zoomScaleSheetLayoutView="130" workbookViewId="0"/>
  </sheetViews>
  <sheetFormatPr baseColWidth="10" defaultRowHeight="12.95" customHeight="1"/>
  <cols>
    <col min="1" max="1" width="20.140625" style="230" customWidth="1"/>
    <col min="2" max="4" width="6.28515625" style="230" customWidth="1"/>
    <col min="5" max="5" width="6.28515625" style="231" hidden="1" customWidth="1"/>
    <col min="6" max="6" width="6.28515625" style="230" customWidth="1"/>
    <col min="7" max="7" width="6.28515625" style="231" hidden="1" customWidth="1"/>
    <col min="8" max="13" width="6.28515625" style="230" customWidth="1"/>
    <col min="14" max="14" width="12.7109375" style="231" bestFit="1" customWidth="1"/>
    <col min="15" max="15" width="15.28515625" style="231" bestFit="1" customWidth="1"/>
    <col min="16" max="82" width="11.42578125" style="231"/>
    <col min="83" max="247" width="11.42578125" style="230"/>
    <col min="248" max="248" width="31.5703125" style="230" customWidth="1"/>
    <col min="249" max="256" width="0" style="230" hidden="1" customWidth="1"/>
    <col min="257" max="260" width="8.7109375" style="230" customWidth="1"/>
    <col min="261" max="261" width="0" style="230" hidden="1" customWidth="1"/>
    <col min="262" max="262" width="8.7109375" style="230" customWidth="1"/>
    <col min="263" max="263" width="0" style="230" hidden="1" customWidth="1"/>
    <col min="264" max="269" width="8.7109375" style="230" customWidth="1"/>
    <col min="270" max="270" width="12.7109375" style="230" bestFit="1" customWidth="1"/>
    <col min="271" max="271" width="15.28515625" style="230" bestFit="1" customWidth="1"/>
    <col min="272" max="503" width="11.42578125" style="230"/>
    <col min="504" max="504" width="31.5703125" style="230" customWidth="1"/>
    <col min="505" max="512" width="0" style="230" hidden="1" customWidth="1"/>
    <col min="513" max="516" width="8.7109375" style="230" customWidth="1"/>
    <col min="517" max="517" width="0" style="230" hidden="1" customWidth="1"/>
    <col min="518" max="518" width="8.7109375" style="230" customWidth="1"/>
    <col min="519" max="519" width="0" style="230" hidden="1" customWidth="1"/>
    <col min="520" max="525" width="8.7109375" style="230" customWidth="1"/>
    <col min="526" max="526" width="12.7109375" style="230" bestFit="1" customWidth="1"/>
    <col min="527" max="527" width="15.28515625" style="230" bestFit="1" customWidth="1"/>
    <col min="528" max="759" width="11.42578125" style="230"/>
    <col min="760" max="760" width="31.5703125" style="230" customWidth="1"/>
    <col min="761" max="768" width="0" style="230" hidden="1" customWidth="1"/>
    <col min="769" max="772" width="8.7109375" style="230" customWidth="1"/>
    <col min="773" max="773" width="0" style="230" hidden="1" customWidth="1"/>
    <col min="774" max="774" width="8.7109375" style="230" customWidth="1"/>
    <col min="775" max="775" width="0" style="230" hidden="1" customWidth="1"/>
    <col min="776" max="781" width="8.7109375" style="230" customWidth="1"/>
    <col min="782" max="782" width="12.7109375" style="230" bestFit="1" customWidth="1"/>
    <col min="783" max="783" width="15.28515625" style="230" bestFit="1" customWidth="1"/>
    <col min="784" max="1015" width="11.42578125" style="230"/>
    <col min="1016" max="1016" width="31.5703125" style="230" customWidth="1"/>
    <col min="1017" max="1024" width="0" style="230" hidden="1" customWidth="1"/>
    <col min="1025" max="1028" width="8.7109375" style="230" customWidth="1"/>
    <col min="1029" max="1029" width="0" style="230" hidden="1" customWidth="1"/>
    <col min="1030" max="1030" width="8.7109375" style="230" customWidth="1"/>
    <col min="1031" max="1031" width="0" style="230" hidden="1" customWidth="1"/>
    <col min="1032" max="1037" width="8.7109375" style="230" customWidth="1"/>
    <col min="1038" max="1038" width="12.7109375" style="230" bestFit="1" customWidth="1"/>
    <col min="1039" max="1039" width="15.28515625" style="230" bestFit="1" customWidth="1"/>
    <col min="1040" max="1271" width="11.42578125" style="230"/>
    <col min="1272" max="1272" width="31.5703125" style="230" customWidth="1"/>
    <col min="1273" max="1280" width="0" style="230" hidden="1" customWidth="1"/>
    <col min="1281" max="1284" width="8.7109375" style="230" customWidth="1"/>
    <col min="1285" max="1285" width="0" style="230" hidden="1" customWidth="1"/>
    <col min="1286" max="1286" width="8.7109375" style="230" customWidth="1"/>
    <col min="1287" max="1287" width="0" style="230" hidden="1" customWidth="1"/>
    <col min="1288" max="1293" width="8.7109375" style="230" customWidth="1"/>
    <col min="1294" max="1294" width="12.7109375" style="230" bestFit="1" customWidth="1"/>
    <col min="1295" max="1295" width="15.28515625" style="230" bestFit="1" customWidth="1"/>
    <col min="1296" max="1527" width="11.42578125" style="230"/>
    <col min="1528" max="1528" width="31.5703125" style="230" customWidth="1"/>
    <col min="1529" max="1536" width="0" style="230" hidden="1" customWidth="1"/>
    <col min="1537" max="1540" width="8.7109375" style="230" customWidth="1"/>
    <col min="1541" max="1541" width="0" style="230" hidden="1" customWidth="1"/>
    <col min="1542" max="1542" width="8.7109375" style="230" customWidth="1"/>
    <col min="1543" max="1543" width="0" style="230" hidden="1" customWidth="1"/>
    <col min="1544" max="1549" width="8.7109375" style="230" customWidth="1"/>
    <col min="1550" max="1550" width="12.7109375" style="230" bestFit="1" customWidth="1"/>
    <col min="1551" max="1551" width="15.28515625" style="230" bestFit="1" customWidth="1"/>
    <col min="1552" max="1783" width="11.42578125" style="230"/>
    <col min="1784" max="1784" width="31.5703125" style="230" customWidth="1"/>
    <col min="1785" max="1792" width="0" style="230" hidden="1" customWidth="1"/>
    <col min="1793" max="1796" width="8.7109375" style="230" customWidth="1"/>
    <col min="1797" max="1797" width="0" style="230" hidden="1" customWidth="1"/>
    <col min="1798" max="1798" width="8.7109375" style="230" customWidth="1"/>
    <col min="1799" max="1799" width="0" style="230" hidden="1" customWidth="1"/>
    <col min="1800" max="1805" width="8.7109375" style="230" customWidth="1"/>
    <col min="1806" max="1806" width="12.7109375" style="230" bestFit="1" customWidth="1"/>
    <col min="1807" max="1807" width="15.28515625" style="230" bestFit="1" customWidth="1"/>
    <col min="1808" max="2039" width="11.42578125" style="230"/>
    <col min="2040" max="2040" width="31.5703125" style="230" customWidth="1"/>
    <col min="2041" max="2048" width="0" style="230" hidden="1" customWidth="1"/>
    <col min="2049" max="2052" width="8.7109375" style="230" customWidth="1"/>
    <col min="2053" max="2053" width="0" style="230" hidden="1" customWidth="1"/>
    <col min="2054" max="2054" width="8.7109375" style="230" customWidth="1"/>
    <col min="2055" max="2055" width="0" style="230" hidden="1" customWidth="1"/>
    <col min="2056" max="2061" width="8.7109375" style="230" customWidth="1"/>
    <col min="2062" max="2062" width="12.7109375" style="230" bestFit="1" customWidth="1"/>
    <col min="2063" max="2063" width="15.28515625" style="230" bestFit="1" customWidth="1"/>
    <col min="2064" max="2295" width="11.42578125" style="230"/>
    <col min="2296" max="2296" width="31.5703125" style="230" customWidth="1"/>
    <col min="2297" max="2304" width="0" style="230" hidden="1" customWidth="1"/>
    <col min="2305" max="2308" width="8.7109375" style="230" customWidth="1"/>
    <col min="2309" max="2309" width="0" style="230" hidden="1" customWidth="1"/>
    <col min="2310" max="2310" width="8.7109375" style="230" customWidth="1"/>
    <col min="2311" max="2311" width="0" style="230" hidden="1" customWidth="1"/>
    <col min="2312" max="2317" width="8.7109375" style="230" customWidth="1"/>
    <col min="2318" max="2318" width="12.7109375" style="230" bestFit="1" customWidth="1"/>
    <col min="2319" max="2319" width="15.28515625" style="230" bestFit="1" customWidth="1"/>
    <col min="2320" max="2551" width="11.42578125" style="230"/>
    <col min="2552" max="2552" width="31.5703125" style="230" customWidth="1"/>
    <col min="2553" max="2560" width="0" style="230" hidden="1" customWidth="1"/>
    <col min="2561" max="2564" width="8.7109375" style="230" customWidth="1"/>
    <col min="2565" max="2565" width="0" style="230" hidden="1" customWidth="1"/>
    <col min="2566" max="2566" width="8.7109375" style="230" customWidth="1"/>
    <col min="2567" max="2567" width="0" style="230" hidden="1" customWidth="1"/>
    <col min="2568" max="2573" width="8.7109375" style="230" customWidth="1"/>
    <col min="2574" max="2574" width="12.7109375" style="230" bestFit="1" customWidth="1"/>
    <col min="2575" max="2575" width="15.28515625" style="230" bestFit="1" customWidth="1"/>
    <col min="2576" max="2807" width="11.42578125" style="230"/>
    <col min="2808" max="2808" width="31.5703125" style="230" customWidth="1"/>
    <col min="2809" max="2816" width="0" style="230" hidden="1" customWidth="1"/>
    <col min="2817" max="2820" width="8.7109375" style="230" customWidth="1"/>
    <col min="2821" max="2821" width="0" style="230" hidden="1" customWidth="1"/>
    <col min="2822" max="2822" width="8.7109375" style="230" customWidth="1"/>
    <col min="2823" max="2823" width="0" style="230" hidden="1" customWidth="1"/>
    <col min="2824" max="2829" width="8.7109375" style="230" customWidth="1"/>
    <col min="2830" max="2830" width="12.7109375" style="230" bestFit="1" customWidth="1"/>
    <col min="2831" max="2831" width="15.28515625" style="230" bestFit="1" customWidth="1"/>
    <col min="2832" max="3063" width="11.42578125" style="230"/>
    <col min="3064" max="3064" width="31.5703125" style="230" customWidth="1"/>
    <col min="3065" max="3072" width="0" style="230" hidden="1" customWidth="1"/>
    <col min="3073" max="3076" width="8.7109375" style="230" customWidth="1"/>
    <col min="3077" max="3077" width="0" style="230" hidden="1" customWidth="1"/>
    <col min="3078" max="3078" width="8.7109375" style="230" customWidth="1"/>
    <col min="3079" max="3079" width="0" style="230" hidden="1" customWidth="1"/>
    <col min="3080" max="3085" width="8.7109375" style="230" customWidth="1"/>
    <col min="3086" max="3086" width="12.7109375" style="230" bestFit="1" customWidth="1"/>
    <col min="3087" max="3087" width="15.28515625" style="230" bestFit="1" customWidth="1"/>
    <col min="3088" max="3319" width="11.42578125" style="230"/>
    <col min="3320" max="3320" width="31.5703125" style="230" customWidth="1"/>
    <col min="3321" max="3328" width="0" style="230" hidden="1" customWidth="1"/>
    <col min="3329" max="3332" width="8.7109375" style="230" customWidth="1"/>
    <col min="3333" max="3333" width="0" style="230" hidden="1" customWidth="1"/>
    <col min="3334" max="3334" width="8.7109375" style="230" customWidth="1"/>
    <col min="3335" max="3335" width="0" style="230" hidden="1" customWidth="1"/>
    <col min="3336" max="3341" width="8.7109375" style="230" customWidth="1"/>
    <col min="3342" max="3342" width="12.7109375" style="230" bestFit="1" customWidth="1"/>
    <col min="3343" max="3343" width="15.28515625" style="230" bestFit="1" customWidth="1"/>
    <col min="3344" max="3575" width="11.42578125" style="230"/>
    <col min="3576" max="3576" width="31.5703125" style="230" customWidth="1"/>
    <col min="3577" max="3584" width="0" style="230" hidden="1" customWidth="1"/>
    <col min="3585" max="3588" width="8.7109375" style="230" customWidth="1"/>
    <col min="3589" max="3589" width="0" style="230" hidden="1" customWidth="1"/>
    <col min="3590" max="3590" width="8.7109375" style="230" customWidth="1"/>
    <col min="3591" max="3591" width="0" style="230" hidden="1" customWidth="1"/>
    <col min="3592" max="3597" width="8.7109375" style="230" customWidth="1"/>
    <col min="3598" max="3598" width="12.7109375" style="230" bestFit="1" customWidth="1"/>
    <col min="3599" max="3599" width="15.28515625" style="230" bestFit="1" customWidth="1"/>
    <col min="3600" max="3831" width="11.42578125" style="230"/>
    <col min="3832" max="3832" width="31.5703125" style="230" customWidth="1"/>
    <col min="3833" max="3840" width="0" style="230" hidden="1" customWidth="1"/>
    <col min="3841" max="3844" width="8.7109375" style="230" customWidth="1"/>
    <col min="3845" max="3845" width="0" style="230" hidden="1" customWidth="1"/>
    <col min="3846" max="3846" width="8.7109375" style="230" customWidth="1"/>
    <col min="3847" max="3847" width="0" style="230" hidden="1" customWidth="1"/>
    <col min="3848" max="3853" width="8.7109375" style="230" customWidth="1"/>
    <col min="3854" max="3854" width="12.7109375" style="230" bestFit="1" customWidth="1"/>
    <col min="3855" max="3855" width="15.28515625" style="230" bestFit="1" customWidth="1"/>
    <col min="3856" max="4087" width="11.42578125" style="230"/>
    <col min="4088" max="4088" width="31.5703125" style="230" customWidth="1"/>
    <col min="4089" max="4096" width="0" style="230" hidden="1" customWidth="1"/>
    <col min="4097" max="4100" width="8.7109375" style="230" customWidth="1"/>
    <col min="4101" max="4101" width="0" style="230" hidden="1" customWidth="1"/>
    <col min="4102" max="4102" width="8.7109375" style="230" customWidth="1"/>
    <col min="4103" max="4103" width="0" style="230" hidden="1" customWidth="1"/>
    <col min="4104" max="4109" width="8.7109375" style="230" customWidth="1"/>
    <col min="4110" max="4110" width="12.7109375" style="230" bestFit="1" customWidth="1"/>
    <col min="4111" max="4111" width="15.28515625" style="230" bestFit="1" customWidth="1"/>
    <col min="4112" max="4343" width="11.42578125" style="230"/>
    <col min="4344" max="4344" width="31.5703125" style="230" customWidth="1"/>
    <col min="4345" max="4352" width="0" style="230" hidden="1" customWidth="1"/>
    <col min="4353" max="4356" width="8.7109375" style="230" customWidth="1"/>
    <col min="4357" max="4357" width="0" style="230" hidden="1" customWidth="1"/>
    <col min="4358" max="4358" width="8.7109375" style="230" customWidth="1"/>
    <col min="4359" max="4359" width="0" style="230" hidden="1" customWidth="1"/>
    <col min="4360" max="4365" width="8.7109375" style="230" customWidth="1"/>
    <col min="4366" max="4366" width="12.7109375" style="230" bestFit="1" customWidth="1"/>
    <col min="4367" max="4367" width="15.28515625" style="230" bestFit="1" customWidth="1"/>
    <col min="4368" max="4599" width="11.42578125" style="230"/>
    <col min="4600" max="4600" width="31.5703125" style="230" customWidth="1"/>
    <col min="4601" max="4608" width="0" style="230" hidden="1" customWidth="1"/>
    <col min="4609" max="4612" width="8.7109375" style="230" customWidth="1"/>
    <col min="4613" max="4613" width="0" style="230" hidden="1" customWidth="1"/>
    <col min="4614" max="4614" width="8.7109375" style="230" customWidth="1"/>
    <col min="4615" max="4615" width="0" style="230" hidden="1" customWidth="1"/>
    <col min="4616" max="4621" width="8.7109375" style="230" customWidth="1"/>
    <col min="4622" max="4622" width="12.7109375" style="230" bestFit="1" customWidth="1"/>
    <col min="4623" max="4623" width="15.28515625" style="230" bestFit="1" customWidth="1"/>
    <col min="4624" max="4855" width="11.42578125" style="230"/>
    <col min="4856" max="4856" width="31.5703125" style="230" customWidth="1"/>
    <col min="4857" max="4864" width="0" style="230" hidden="1" customWidth="1"/>
    <col min="4865" max="4868" width="8.7109375" style="230" customWidth="1"/>
    <col min="4869" max="4869" width="0" style="230" hidden="1" customWidth="1"/>
    <col min="4870" max="4870" width="8.7109375" style="230" customWidth="1"/>
    <col min="4871" max="4871" width="0" style="230" hidden="1" customWidth="1"/>
    <col min="4872" max="4877" width="8.7109375" style="230" customWidth="1"/>
    <col min="4878" max="4878" width="12.7109375" style="230" bestFit="1" customWidth="1"/>
    <col min="4879" max="4879" width="15.28515625" style="230" bestFit="1" customWidth="1"/>
    <col min="4880" max="5111" width="11.42578125" style="230"/>
    <col min="5112" max="5112" width="31.5703125" style="230" customWidth="1"/>
    <col min="5113" max="5120" width="0" style="230" hidden="1" customWidth="1"/>
    <col min="5121" max="5124" width="8.7109375" style="230" customWidth="1"/>
    <col min="5125" max="5125" width="0" style="230" hidden="1" customWidth="1"/>
    <col min="5126" max="5126" width="8.7109375" style="230" customWidth="1"/>
    <col min="5127" max="5127" width="0" style="230" hidden="1" customWidth="1"/>
    <col min="5128" max="5133" width="8.7109375" style="230" customWidth="1"/>
    <col min="5134" max="5134" width="12.7109375" style="230" bestFit="1" customWidth="1"/>
    <col min="5135" max="5135" width="15.28515625" style="230" bestFit="1" customWidth="1"/>
    <col min="5136" max="5367" width="11.42578125" style="230"/>
    <col min="5368" max="5368" width="31.5703125" style="230" customWidth="1"/>
    <col min="5369" max="5376" width="0" style="230" hidden="1" customWidth="1"/>
    <col min="5377" max="5380" width="8.7109375" style="230" customWidth="1"/>
    <col min="5381" max="5381" width="0" style="230" hidden="1" customWidth="1"/>
    <col min="5382" max="5382" width="8.7109375" style="230" customWidth="1"/>
    <col min="5383" max="5383" width="0" style="230" hidden="1" customWidth="1"/>
    <col min="5384" max="5389" width="8.7109375" style="230" customWidth="1"/>
    <col min="5390" max="5390" width="12.7109375" style="230" bestFit="1" customWidth="1"/>
    <col min="5391" max="5391" width="15.28515625" style="230" bestFit="1" customWidth="1"/>
    <col min="5392" max="5623" width="11.42578125" style="230"/>
    <col min="5624" max="5624" width="31.5703125" style="230" customWidth="1"/>
    <col min="5625" max="5632" width="0" style="230" hidden="1" customWidth="1"/>
    <col min="5633" max="5636" width="8.7109375" style="230" customWidth="1"/>
    <col min="5637" max="5637" width="0" style="230" hidden="1" customWidth="1"/>
    <col min="5638" max="5638" width="8.7109375" style="230" customWidth="1"/>
    <col min="5639" max="5639" width="0" style="230" hidden="1" customWidth="1"/>
    <col min="5640" max="5645" width="8.7109375" style="230" customWidth="1"/>
    <col min="5646" max="5646" width="12.7109375" style="230" bestFit="1" customWidth="1"/>
    <col min="5647" max="5647" width="15.28515625" style="230" bestFit="1" customWidth="1"/>
    <col min="5648" max="5879" width="11.42578125" style="230"/>
    <col min="5880" max="5880" width="31.5703125" style="230" customWidth="1"/>
    <col min="5881" max="5888" width="0" style="230" hidden="1" customWidth="1"/>
    <col min="5889" max="5892" width="8.7109375" style="230" customWidth="1"/>
    <col min="5893" max="5893" width="0" style="230" hidden="1" customWidth="1"/>
    <col min="5894" max="5894" width="8.7109375" style="230" customWidth="1"/>
    <col min="5895" max="5895" width="0" style="230" hidden="1" customWidth="1"/>
    <col min="5896" max="5901" width="8.7109375" style="230" customWidth="1"/>
    <col min="5902" max="5902" width="12.7109375" style="230" bestFit="1" customWidth="1"/>
    <col min="5903" max="5903" width="15.28515625" style="230" bestFit="1" customWidth="1"/>
    <col min="5904" max="6135" width="11.42578125" style="230"/>
    <col min="6136" max="6136" width="31.5703125" style="230" customWidth="1"/>
    <col min="6137" max="6144" width="0" style="230" hidden="1" customWidth="1"/>
    <col min="6145" max="6148" width="8.7109375" style="230" customWidth="1"/>
    <col min="6149" max="6149" width="0" style="230" hidden="1" customWidth="1"/>
    <col min="6150" max="6150" width="8.7109375" style="230" customWidth="1"/>
    <col min="6151" max="6151" width="0" style="230" hidden="1" customWidth="1"/>
    <col min="6152" max="6157" width="8.7109375" style="230" customWidth="1"/>
    <col min="6158" max="6158" width="12.7109375" style="230" bestFit="1" customWidth="1"/>
    <col min="6159" max="6159" width="15.28515625" style="230" bestFit="1" customWidth="1"/>
    <col min="6160" max="6391" width="11.42578125" style="230"/>
    <col min="6392" max="6392" width="31.5703125" style="230" customWidth="1"/>
    <col min="6393" max="6400" width="0" style="230" hidden="1" customWidth="1"/>
    <col min="6401" max="6404" width="8.7109375" style="230" customWidth="1"/>
    <col min="6405" max="6405" width="0" style="230" hidden="1" customWidth="1"/>
    <col min="6406" max="6406" width="8.7109375" style="230" customWidth="1"/>
    <col min="6407" max="6407" width="0" style="230" hidden="1" customWidth="1"/>
    <col min="6408" max="6413" width="8.7109375" style="230" customWidth="1"/>
    <col min="6414" max="6414" width="12.7109375" style="230" bestFit="1" customWidth="1"/>
    <col min="6415" max="6415" width="15.28515625" style="230" bestFit="1" customWidth="1"/>
    <col min="6416" max="6647" width="11.42578125" style="230"/>
    <col min="6648" max="6648" width="31.5703125" style="230" customWidth="1"/>
    <col min="6649" max="6656" width="0" style="230" hidden="1" customWidth="1"/>
    <col min="6657" max="6660" width="8.7109375" style="230" customWidth="1"/>
    <col min="6661" max="6661" width="0" style="230" hidden="1" customWidth="1"/>
    <col min="6662" max="6662" width="8.7109375" style="230" customWidth="1"/>
    <col min="6663" max="6663" width="0" style="230" hidden="1" customWidth="1"/>
    <col min="6664" max="6669" width="8.7109375" style="230" customWidth="1"/>
    <col min="6670" max="6670" width="12.7109375" style="230" bestFit="1" customWidth="1"/>
    <col min="6671" max="6671" width="15.28515625" style="230" bestFit="1" customWidth="1"/>
    <col min="6672" max="6903" width="11.42578125" style="230"/>
    <col min="6904" max="6904" width="31.5703125" style="230" customWidth="1"/>
    <col min="6905" max="6912" width="0" style="230" hidden="1" customWidth="1"/>
    <col min="6913" max="6916" width="8.7109375" style="230" customWidth="1"/>
    <col min="6917" max="6917" width="0" style="230" hidden="1" customWidth="1"/>
    <col min="6918" max="6918" width="8.7109375" style="230" customWidth="1"/>
    <col min="6919" max="6919" width="0" style="230" hidden="1" customWidth="1"/>
    <col min="6920" max="6925" width="8.7109375" style="230" customWidth="1"/>
    <col min="6926" max="6926" width="12.7109375" style="230" bestFit="1" customWidth="1"/>
    <col min="6927" max="6927" width="15.28515625" style="230" bestFit="1" customWidth="1"/>
    <col min="6928" max="7159" width="11.42578125" style="230"/>
    <col min="7160" max="7160" width="31.5703125" style="230" customWidth="1"/>
    <col min="7161" max="7168" width="0" style="230" hidden="1" customWidth="1"/>
    <col min="7169" max="7172" width="8.7109375" style="230" customWidth="1"/>
    <col min="7173" max="7173" width="0" style="230" hidden="1" customWidth="1"/>
    <col min="7174" max="7174" width="8.7109375" style="230" customWidth="1"/>
    <col min="7175" max="7175" width="0" style="230" hidden="1" customWidth="1"/>
    <col min="7176" max="7181" width="8.7109375" style="230" customWidth="1"/>
    <col min="7182" max="7182" width="12.7109375" style="230" bestFit="1" customWidth="1"/>
    <col min="7183" max="7183" width="15.28515625" style="230" bestFit="1" customWidth="1"/>
    <col min="7184" max="7415" width="11.42578125" style="230"/>
    <col min="7416" max="7416" width="31.5703125" style="230" customWidth="1"/>
    <col min="7417" max="7424" width="0" style="230" hidden="1" customWidth="1"/>
    <col min="7425" max="7428" width="8.7109375" style="230" customWidth="1"/>
    <col min="7429" max="7429" width="0" style="230" hidden="1" customWidth="1"/>
    <col min="7430" max="7430" width="8.7109375" style="230" customWidth="1"/>
    <col min="7431" max="7431" width="0" style="230" hidden="1" customWidth="1"/>
    <col min="7432" max="7437" width="8.7109375" style="230" customWidth="1"/>
    <col min="7438" max="7438" width="12.7109375" style="230" bestFit="1" customWidth="1"/>
    <col min="7439" max="7439" width="15.28515625" style="230" bestFit="1" customWidth="1"/>
    <col min="7440" max="7671" width="11.42578125" style="230"/>
    <col min="7672" max="7672" width="31.5703125" style="230" customWidth="1"/>
    <col min="7673" max="7680" width="0" style="230" hidden="1" customWidth="1"/>
    <col min="7681" max="7684" width="8.7109375" style="230" customWidth="1"/>
    <col min="7685" max="7685" width="0" style="230" hidden="1" customWidth="1"/>
    <col min="7686" max="7686" width="8.7109375" style="230" customWidth="1"/>
    <col min="7687" max="7687" width="0" style="230" hidden="1" customWidth="1"/>
    <col min="7688" max="7693" width="8.7109375" style="230" customWidth="1"/>
    <col min="7694" max="7694" width="12.7109375" style="230" bestFit="1" customWidth="1"/>
    <col min="7695" max="7695" width="15.28515625" style="230" bestFit="1" customWidth="1"/>
    <col min="7696" max="7927" width="11.42578125" style="230"/>
    <col min="7928" max="7928" width="31.5703125" style="230" customWidth="1"/>
    <col min="7929" max="7936" width="0" style="230" hidden="1" customWidth="1"/>
    <col min="7937" max="7940" width="8.7109375" style="230" customWidth="1"/>
    <col min="7941" max="7941" width="0" style="230" hidden="1" customWidth="1"/>
    <col min="7942" max="7942" width="8.7109375" style="230" customWidth="1"/>
    <col min="7943" max="7943" width="0" style="230" hidden="1" customWidth="1"/>
    <col min="7944" max="7949" width="8.7109375" style="230" customWidth="1"/>
    <col min="7950" max="7950" width="12.7109375" style="230" bestFit="1" customWidth="1"/>
    <col min="7951" max="7951" width="15.28515625" style="230" bestFit="1" customWidth="1"/>
    <col min="7952" max="8183" width="11.42578125" style="230"/>
    <col min="8184" max="8184" width="31.5703125" style="230" customWidth="1"/>
    <col min="8185" max="8192" width="0" style="230" hidden="1" customWidth="1"/>
    <col min="8193" max="8196" width="8.7109375" style="230" customWidth="1"/>
    <col min="8197" max="8197" width="0" style="230" hidden="1" customWidth="1"/>
    <col min="8198" max="8198" width="8.7109375" style="230" customWidth="1"/>
    <col min="8199" max="8199" width="0" style="230" hidden="1" customWidth="1"/>
    <col min="8200" max="8205" width="8.7109375" style="230" customWidth="1"/>
    <col min="8206" max="8206" width="12.7109375" style="230" bestFit="1" customWidth="1"/>
    <col min="8207" max="8207" width="15.28515625" style="230" bestFit="1" customWidth="1"/>
    <col min="8208" max="8439" width="11.42578125" style="230"/>
    <col min="8440" max="8440" width="31.5703125" style="230" customWidth="1"/>
    <col min="8441" max="8448" width="0" style="230" hidden="1" customWidth="1"/>
    <col min="8449" max="8452" width="8.7109375" style="230" customWidth="1"/>
    <col min="8453" max="8453" width="0" style="230" hidden="1" customWidth="1"/>
    <col min="8454" max="8454" width="8.7109375" style="230" customWidth="1"/>
    <col min="8455" max="8455" width="0" style="230" hidden="1" customWidth="1"/>
    <col min="8456" max="8461" width="8.7109375" style="230" customWidth="1"/>
    <col min="8462" max="8462" width="12.7109375" style="230" bestFit="1" customWidth="1"/>
    <col min="8463" max="8463" width="15.28515625" style="230" bestFit="1" customWidth="1"/>
    <col min="8464" max="8695" width="11.42578125" style="230"/>
    <col min="8696" max="8696" width="31.5703125" style="230" customWidth="1"/>
    <col min="8697" max="8704" width="0" style="230" hidden="1" customWidth="1"/>
    <col min="8705" max="8708" width="8.7109375" style="230" customWidth="1"/>
    <col min="8709" max="8709" width="0" style="230" hidden="1" customWidth="1"/>
    <col min="8710" max="8710" width="8.7109375" style="230" customWidth="1"/>
    <col min="8711" max="8711" width="0" style="230" hidden="1" customWidth="1"/>
    <col min="8712" max="8717" width="8.7109375" style="230" customWidth="1"/>
    <col min="8718" max="8718" width="12.7109375" style="230" bestFit="1" customWidth="1"/>
    <col min="8719" max="8719" width="15.28515625" style="230" bestFit="1" customWidth="1"/>
    <col min="8720" max="8951" width="11.42578125" style="230"/>
    <col min="8952" max="8952" width="31.5703125" style="230" customWidth="1"/>
    <col min="8953" max="8960" width="0" style="230" hidden="1" customWidth="1"/>
    <col min="8961" max="8964" width="8.7109375" style="230" customWidth="1"/>
    <col min="8965" max="8965" width="0" style="230" hidden="1" customWidth="1"/>
    <col min="8966" max="8966" width="8.7109375" style="230" customWidth="1"/>
    <col min="8967" max="8967" width="0" style="230" hidden="1" customWidth="1"/>
    <col min="8968" max="8973" width="8.7109375" style="230" customWidth="1"/>
    <col min="8974" max="8974" width="12.7109375" style="230" bestFit="1" customWidth="1"/>
    <col min="8975" max="8975" width="15.28515625" style="230" bestFit="1" customWidth="1"/>
    <col min="8976" max="9207" width="11.42578125" style="230"/>
    <col min="9208" max="9208" width="31.5703125" style="230" customWidth="1"/>
    <col min="9209" max="9216" width="0" style="230" hidden="1" customWidth="1"/>
    <col min="9217" max="9220" width="8.7109375" style="230" customWidth="1"/>
    <col min="9221" max="9221" width="0" style="230" hidden="1" customWidth="1"/>
    <col min="9222" max="9222" width="8.7109375" style="230" customWidth="1"/>
    <col min="9223" max="9223" width="0" style="230" hidden="1" customWidth="1"/>
    <col min="9224" max="9229" width="8.7109375" style="230" customWidth="1"/>
    <col min="9230" max="9230" width="12.7109375" style="230" bestFit="1" customWidth="1"/>
    <col min="9231" max="9231" width="15.28515625" style="230" bestFit="1" customWidth="1"/>
    <col min="9232" max="9463" width="11.42578125" style="230"/>
    <col min="9464" max="9464" width="31.5703125" style="230" customWidth="1"/>
    <col min="9465" max="9472" width="0" style="230" hidden="1" customWidth="1"/>
    <col min="9473" max="9476" width="8.7109375" style="230" customWidth="1"/>
    <col min="9477" max="9477" width="0" style="230" hidden="1" customWidth="1"/>
    <col min="9478" max="9478" width="8.7109375" style="230" customWidth="1"/>
    <col min="9479" max="9479" width="0" style="230" hidden="1" customWidth="1"/>
    <col min="9480" max="9485" width="8.7109375" style="230" customWidth="1"/>
    <col min="9486" max="9486" width="12.7109375" style="230" bestFit="1" customWidth="1"/>
    <col min="9487" max="9487" width="15.28515625" style="230" bestFit="1" customWidth="1"/>
    <col min="9488" max="9719" width="11.42578125" style="230"/>
    <col min="9720" max="9720" width="31.5703125" style="230" customWidth="1"/>
    <col min="9721" max="9728" width="0" style="230" hidden="1" customWidth="1"/>
    <col min="9729" max="9732" width="8.7109375" style="230" customWidth="1"/>
    <col min="9733" max="9733" width="0" style="230" hidden="1" customWidth="1"/>
    <col min="9734" max="9734" width="8.7109375" style="230" customWidth="1"/>
    <col min="9735" max="9735" width="0" style="230" hidden="1" customWidth="1"/>
    <col min="9736" max="9741" width="8.7109375" style="230" customWidth="1"/>
    <col min="9742" max="9742" width="12.7109375" style="230" bestFit="1" customWidth="1"/>
    <col min="9743" max="9743" width="15.28515625" style="230" bestFit="1" customWidth="1"/>
    <col min="9744" max="9975" width="11.42578125" style="230"/>
    <col min="9976" max="9976" width="31.5703125" style="230" customWidth="1"/>
    <col min="9977" max="9984" width="0" style="230" hidden="1" customWidth="1"/>
    <col min="9985" max="9988" width="8.7109375" style="230" customWidth="1"/>
    <col min="9989" max="9989" width="0" style="230" hidden="1" customWidth="1"/>
    <col min="9990" max="9990" width="8.7109375" style="230" customWidth="1"/>
    <col min="9991" max="9991" width="0" style="230" hidden="1" customWidth="1"/>
    <col min="9992" max="9997" width="8.7109375" style="230" customWidth="1"/>
    <col min="9998" max="9998" width="12.7109375" style="230" bestFit="1" customWidth="1"/>
    <col min="9999" max="9999" width="15.28515625" style="230" bestFit="1" customWidth="1"/>
    <col min="10000" max="10231" width="11.42578125" style="230"/>
    <col min="10232" max="10232" width="31.5703125" style="230" customWidth="1"/>
    <col min="10233" max="10240" width="0" style="230" hidden="1" customWidth="1"/>
    <col min="10241" max="10244" width="8.7109375" style="230" customWidth="1"/>
    <col min="10245" max="10245" width="0" style="230" hidden="1" customWidth="1"/>
    <col min="10246" max="10246" width="8.7109375" style="230" customWidth="1"/>
    <col min="10247" max="10247" width="0" style="230" hidden="1" customWidth="1"/>
    <col min="10248" max="10253" width="8.7109375" style="230" customWidth="1"/>
    <col min="10254" max="10254" width="12.7109375" style="230" bestFit="1" customWidth="1"/>
    <col min="10255" max="10255" width="15.28515625" style="230" bestFit="1" customWidth="1"/>
    <col min="10256" max="10487" width="11.42578125" style="230"/>
    <col min="10488" max="10488" width="31.5703125" style="230" customWidth="1"/>
    <col min="10489" max="10496" width="0" style="230" hidden="1" customWidth="1"/>
    <col min="10497" max="10500" width="8.7109375" style="230" customWidth="1"/>
    <col min="10501" max="10501" width="0" style="230" hidden="1" customWidth="1"/>
    <col min="10502" max="10502" width="8.7109375" style="230" customWidth="1"/>
    <col min="10503" max="10503" width="0" style="230" hidden="1" customWidth="1"/>
    <col min="10504" max="10509" width="8.7109375" style="230" customWidth="1"/>
    <col min="10510" max="10510" width="12.7109375" style="230" bestFit="1" customWidth="1"/>
    <col min="10511" max="10511" width="15.28515625" style="230" bestFit="1" customWidth="1"/>
    <col min="10512" max="10743" width="11.42578125" style="230"/>
    <col min="10744" max="10744" width="31.5703125" style="230" customWidth="1"/>
    <col min="10745" max="10752" width="0" style="230" hidden="1" customWidth="1"/>
    <col min="10753" max="10756" width="8.7109375" style="230" customWidth="1"/>
    <col min="10757" max="10757" width="0" style="230" hidden="1" customWidth="1"/>
    <col min="10758" max="10758" width="8.7109375" style="230" customWidth="1"/>
    <col min="10759" max="10759" width="0" style="230" hidden="1" customWidth="1"/>
    <col min="10760" max="10765" width="8.7109375" style="230" customWidth="1"/>
    <col min="10766" max="10766" width="12.7109375" style="230" bestFit="1" customWidth="1"/>
    <col min="10767" max="10767" width="15.28515625" style="230" bestFit="1" customWidth="1"/>
    <col min="10768" max="10999" width="11.42578125" style="230"/>
    <col min="11000" max="11000" width="31.5703125" style="230" customWidth="1"/>
    <col min="11001" max="11008" width="0" style="230" hidden="1" customWidth="1"/>
    <col min="11009" max="11012" width="8.7109375" style="230" customWidth="1"/>
    <col min="11013" max="11013" width="0" style="230" hidden="1" customWidth="1"/>
    <col min="11014" max="11014" width="8.7109375" style="230" customWidth="1"/>
    <col min="11015" max="11015" width="0" style="230" hidden="1" customWidth="1"/>
    <col min="11016" max="11021" width="8.7109375" style="230" customWidth="1"/>
    <col min="11022" max="11022" width="12.7109375" style="230" bestFit="1" customWidth="1"/>
    <col min="11023" max="11023" width="15.28515625" style="230" bestFit="1" customWidth="1"/>
    <col min="11024" max="11255" width="11.42578125" style="230"/>
    <col min="11256" max="11256" width="31.5703125" style="230" customWidth="1"/>
    <col min="11257" max="11264" width="0" style="230" hidden="1" customWidth="1"/>
    <col min="11265" max="11268" width="8.7109375" style="230" customWidth="1"/>
    <col min="11269" max="11269" width="0" style="230" hidden="1" customWidth="1"/>
    <col min="11270" max="11270" width="8.7109375" style="230" customWidth="1"/>
    <col min="11271" max="11271" width="0" style="230" hidden="1" customWidth="1"/>
    <col min="11272" max="11277" width="8.7109375" style="230" customWidth="1"/>
    <col min="11278" max="11278" width="12.7109375" style="230" bestFit="1" customWidth="1"/>
    <col min="11279" max="11279" width="15.28515625" style="230" bestFit="1" customWidth="1"/>
    <col min="11280" max="11511" width="11.42578125" style="230"/>
    <col min="11512" max="11512" width="31.5703125" style="230" customWidth="1"/>
    <col min="11513" max="11520" width="0" style="230" hidden="1" customWidth="1"/>
    <col min="11521" max="11524" width="8.7109375" style="230" customWidth="1"/>
    <col min="11525" max="11525" width="0" style="230" hidden="1" customWidth="1"/>
    <col min="11526" max="11526" width="8.7109375" style="230" customWidth="1"/>
    <col min="11527" max="11527" width="0" style="230" hidden="1" customWidth="1"/>
    <col min="11528" max="11533" width="8.7109375" style="230" customWidth="1"/>
    <col min="11534" max="11534" width="12.7109375" style="230" bestFit="1" customWidth="1"/>
    <col min="11535" max="11535" width="15.28515625" style="230" bestFit="1" customWidth="1"/>
    <col min="11536" max="11767" width="11.42578125" style="230"/>
    <col min="11768" max="11768" width="31.5703125" style="230" customWidth="1"/>
    <col min="11769" max="11776" width="0" style="230" hidden="1" customWidth="1"/>
    <col min="11777" max="11780" width="8.7109375" style="230" customWidth="1"/>
    <col min="11781" max="11781" width="0" style="230" hidden="1" customWidth="1"/>
    <col min="11782" max="11782" width="8.7109375" style="230" customWidth="1"/>
    <col min="11783" max="11783" width="0" style="230" hidden="1" customWidth="1"/>
    <col min="11784" max="11789" width="8.7109375" style="230" customWidth="1"/>
    <col min="11790" max="11790" width="12.7109375" style="230" bestFit="1" customWidth="1"/>
    <col min="11791" max="11791" width="15.28515625" style="230" bestFit="1" customWidth="1"/>
    <col min="11792" max="12023" width="11.42578125" style="230"/>
    <col min="12024" max="12024" width="31.5703125" style="230" customWidth="1"/>
    <col min="12025" max="12032" width="0" style="230" hidden="1" customWidth="1"/>
    <col min="12033" max="12036" width="8.7109375" style="230" customWidth="1"/>
    <col min="12037" max="12037" width="0" style="230" hidden="1" customWidth="1"/>
    <col min="12038" max="12038" width="8.7109375" style="230" customWidth="1"/>
    <col min="12039" max="12039" width="0" style="230" hidden="1" customWidth="1"/>
    <col min="12040" max="12045" width="8.7109375" style="230" customWidth="1"/>
    <col min="12046" max="12046" width="12.7109375" style="230" bestFit="1" customWidth="1"/>
    <col min="12047" max="12047" width="15.28515625" style="230" bestFit="1" customWidth="1"/>
    <col min="12048" max="12279" width="11.42578125" style="230"/>
    <col min="12280" max="12280" width="31.5703125" style="230" customWidth="1"/>
    <col min="12281" max="12288" width="0" style="230" hidden="1" customWidth="1"/>
    <col min="12289" max="12292" width="8.7109375" style="230" customWidth="1"/>
    <col min="12293" max="12293" width="0" style="230" hidden="1" customWidth="1"/>
    <col min="12294" max="12294" width="8.7109375" style="230" customWidth="1"/>
    <col min="12295" max="12295" width="0" style="230" hidden="1" customWidth="1"/>
    <col min="12296" max="12301" width="8.7109375" style="230" customWidth="1"/>
    <col min="12302" max="12302" width="12.7109375" style="230" bestFit="1" customWidth="1"/>
    <col min="12303" max="12303" width="15.28515625" style="230" bestFit="1" customWidth="1"/>
    <col min="12304" max="12535" width="11.42578125" style="230"/>
    <col min="12536" max="12536" width="31.5703125" style="230" customWidth="1"/>
    <col min="12537" max="12544" width="0" style="230" hidden="1" customWidth="1"/>
    <col min="12545" max="12548" width="8.7109375" style="230" customWidth="1"/>
    <col min="12549" max="12549" width="0" style="230" hidden="1" customWidth="1"/>
    <col min="12550" max="12550" width="8.7109375" style="230" customWidth="1"/>
    <col min="12551" max="12551" width="0" style="230" hidden="1" customWidth="1"/>
    <col min="12552" max="12557" width="8.7109375" style="230" customWidth="1"/>
    <col min="12558" max="12558" width="12.7109375" style="230" bestFit="1" customWidth="1"/>
    <col min="12559" max="12559" width="15.28515625" style="230" bestFit="1" customWidth="1"/>
    <col min="12560" max="12791" width="11.42578125" style="230"/>
    <col min="12792" max="12792" width="31.5703125" style="230" customWidth="1"/>
    <col min="12793" max="12800" width="0" style="230" hidden="1" customWidth="1"/>
    <col min="12801" max="12804" width="8.7109375" style="230" customWidth="1"/>
    <col min="12805" max="12805" width="0" style="230" hidden="1" customWidth="1"/>
    <col min="12806" max="12806" width="8.7109375" style="230" customWidth="1"/>
    <col min="12807" max="12807" width="0" style="230" hidden="1" customWidth="1"/>
    <col min="12808" max="12813" width="8.7109375" style="230" customWidth="1"/>
    <col min="12814" max="12814" width="12.7109375" style="230" bestFit="1" customWidth="1"/>
    <col min="12815" max="12815" width="15.28515625" style="230" bestFit="1" customWidth="1"/>
    <col min="12816" max="13047" width="11.42578125" style="230"/>
    <col min="13048" max="13048" width="31.5703125" style="230" customWidth="1"/>
    <col min="13049" max="13056" width="0" style="230" hidden="1" customWidth="1"/>
    <col min="13057" max="13060" width="8.7109375" style="230" customWidth="1"/>
    <col min="13061" max="13061" width="0" style="230" hidden="1" customWidth="1"/>
    <col min="13062" max="13062" width="8.7109375" style="230" customWidth="1"/>
    <col min="13063" max="13063" width="0" style="230" hidden="1" customWidth="1"/>
    <col min="13064" max="13069" width="8.7109375" style="230" customWidth="1"/>
    <col min="13070" max="13070" width="12.7109375" style="230" bestFit="1" customWidth="1"/>
    <col min="13071" max="13071" width="15.28515625" style="230" bestFit="1" customWidth="1"/>
    <col min="13072" max="13303" width="11.42578125" style="230"/>
    <col min="13304" max="13304" width="31.5703125" style="230" customWidth="1"/>
    <col min="13305" max="13312" width="0" style="230" hidden="1" customWidth="1"/>
    <col min="13313" max="13316" width="8.7109375" style="230" customWidth="1"/>
    <col min="13317" max="13317" width="0" style="230" hidden="1" customWidth="1"/>
    <col min="13318" max="13318" width="8.7109375" style="230" customWidth="1"/>
    <col min="13319" max="13319" width="0" style="230" hidden="1" customWidth="1"/>
    <col min="13320" max="13325" width="8.7109375" style="230" customWidth="1"/>
    <col min="13326" max="13326" width="12.7109375" style="230" bestFit="1" customWidth="1"/>
    <col min="13327" max="13327" width="15.28515625" style="230" bestFit="1" customWidth="1"/>
    <col min="13328" max="13559" width="11.42578125" style="230"/>
    <col min="13560" max="13560" width="31.5703125" style="230" customWidth="1"/>
    <col min="13561" max="13568" width="0" style="230" hidden="1" customWidth="1"/>
    <col min="13569" max="13572" width="8.7109375" style="230" customWidth="1"/>
    <col min="13573" max="13573" width="0" style="230" hidden="1" customWidth="1"/>
    <col min="13574" max="13574" width="8.7109375" style="230" customWidth="1"/>
    <col min="13575" max="13575" width="0" style="230" hidden="1" customWidth="1"/>
    <col min="13576" max="13581" width="8.7109375" style="230" customWidth="1"/>
    <col min="13582" max="13582" width="12.7109375" style="230" bestFit="1" customWidth="1"/>
    <col min="13583" max="13583" width="15.28515625" style="230" bestFit="1" customWidth="1"/>
    <col min="13584" max="13815" width="11.42578125" style="230"/>
    <col min="13816" max="13816" width="31.5703125" style="230" customWidth="1"/>
    <col min="13817" max="13824" width="0" style="230" hidden="1" customWidth="1"/>
    <col min="13825" max="13828" width="8.7109375" style="230" customWidth="1"/>
    <col min="13829" max="13829" width="0" style="230" hidden="1" customWidth="1"/>
    <col min="13830" max="13830" width="8.7109375" style="230" customWidth="1"/>
    <col min="13831" max="13831" width="0" style="230" hidden="1" customWidth="1"/>
    <col min="13832" max="13837" width="8.7109375" style="230" customWidth="1"/>
    <col min="13838" max="13838" width="12.7109375" style="230" bestFit="1" customWidth="1"/>
    <col min="13839" max="13839" width="15.28515625" style="230" bestFit="1" customWidth="1"/>
    <col min="13840" max="14071" width="11.42578125" style="230"/>
    <col min="14072" max="14072" width="31.5703125" style="230" customWidth="1"/>
    <col min="14073" max="14080" width="0" style="230" hidden="1" customWidth="1"/>
    <col min="14081" max="14084" width="8.7109375" style="230" customWidth="1"/>
    <col min="14085" max="14085" width="0" style="230" hidden="1" customWidth="1"/>
    <col min="14086" max="14086" width="8.7109375" style="230" customWidth="1"/>
    <col min="14087" max="14087" width="0" style="230" hidden="1" customWidth="1"/>
    <col min="14088" max="14093" width="8.7109375" style="230" customWidth="1"/>
    <col min="14094" max="14094" width="12.7109375" style="230" bestFit="1" customWidth="1"/>
    <col min="14095" max="14095" width="15.28515625" style="230" bestFit="1" customWidth="1"/>
    <col min="14096" max="14327" width="11.42578125" style="230"/>
    <col min="14328" max="14328" width="31.5703125" style="230" customWidth="1"/>
    <col min="14329" max="14336" width="0" style="230" hidden="1" customWidth="1"/>
    <col min="14337" max="14340" width="8.7109375" style="230" customWidth="1"/>
    <col min="14341" max="14341" width="0" style="230" hidden="1" customWidth="1"/>
    <col min="14342" max="14342" width="8.7109375" style="230" customWidth="1"/>
    <col min="14343" max="14343" width="0" style="230" hidden="1" customWidth="1"/>
    <col min="14344" max="14349" width="8.7109375" style="230" customWidth="1"/>
    <col min="14350" max="14350" width="12.7109375" style="230" bestFit="1" customWidth="1"/>
    <col min="14351" max="14351" width="15.28515625" style="230" bestFit="1" customWidth="1"/>
    <col min="14352" max="14583" width="11.42578125" style="230"/>
    <col min="14584" max="14584" width="31.5703125" style="230" customWidth="1"/>
    <col min="14585" max="14592" width="0" style="230" hidden="1" customWidth="1"/>
    <col min="14593" max="14596" width="8.7109375" style="230" customWidth="1"/>
    <col min="14597" max="14597" width="0" style="230" hidden="1" customWidth="1"/>
    <col min="14598" max="14598" width="8.7109375" style="230" customWidth="1"/>
    <col min="14599" max="14599" width="0" style="230" hidden="1" customWidth="1"/>
    <col min="14600" max="14605" width="8.7109375" style="230" customWidth="1"/>
    <col min="14606" max="14606" width="12.7109375" style="230" bestFit="1" customWidth="1"/>
    <col min="14607" max="14607" width="15.28515625" style="230" bestFit="1" customWidth="1"/>
    <col min="14608" max="14839" width="11.42578125" style="230"/>
    <col min="14840" max="14840" width="31.5703125" style="230" customWidth="1"/>
    <col min="14841" max="14848" width="0" style="230" hidden="1" customWidth="1"/>
    <col min="14849" max="14852" width="8.7109375" style="230" customWidth="1"/>
    <col min="14853" max="14853" width="0" style="230" hidden="1" customWidth="1"/>
    <col min="14854" max="14854" width="8.7109375" style="230" customWidth="1"/>
    <col min="14855" max="14855" width="0" style="230" hidden="1" customWidth="1"/>
    <col min="14856" max="14861" width="8.7109375" style="230" customWidth="1"/>
    <col min="14862" max="14862" width="12.7109375" style="230" bestFit="1" customWidth="1"/>
    <col min="14863" max="14863" width="15.28515625" style="230" bestFit="1" customWidth="1"/>
    <col min="14864" max="15095" width="11.42578125" style="230"/>
    <col min="15096" max="15096" width="31.5703125" style="230" customWidth="1"/>
    <col min="15097" max="15104" width="0" style="230" hidden="1" customWidth="1"/>
    <col min="15105" max="15108" width="8.7109375" style="230" customWidth="1"/>
    <col min="15109" max="15109" width="0" style="230" hidden="1" customWidth="1"/>
    <col min="15110" max="15110" width="8.7109375" style="230" customWidth="1"/>
    <col min="15111" max="15111" width="0" style="230" hidden="1" customWidth="1"/>
    <col min="15112" max="15117" width="8.7109375" style="230" customWidth="1"/>
    <col min="15118" max="15118" width="12.7109375" style="230" bestFit="1" customWidth="1"/>
    <col min="15119" max="15119" width="15.28515625" style="230" bestFit="1" customWidth="1"/>
    <col min="15120" max="15351" width="11.42578125" style="230"/>
    <col min="15352" max="15352" width="31.5703125" style="230" customWidth="1"/>
    <col min="15353" max="15360" width="0" style="230" hidden="1" customWidth="1"/>
    <col min="15361" max="15364" width="8.7109375" style="230" customWidth="1"/>
    <col min="15365" max="15365" width="0" style="230" hidden="1" customWidth="1"/>
    <col min="15366" max="15366" width="8.7109375" style="230" customWidth="1"/>
    <col min="15367" max="15367" width="0" style="230" hidden="1" customWidth="1"/>
    <col min="15368" max="15373" width="8.7109375" style="230" customWidth="1"/>
    <col min="15374" max="15374" width="12.7109375" style="230" bestFit="1" customWidth="1"/>
    <col min="15375" max="15375" width="15.28515625" style="230" bestFit="1" customWidth="1"/>
    <col min="15376" max="15607" width="11.42578125" style="230"/>
    <col min="15608" max="15608" width="31.5703125" style="230" customWidth="1"/>
    <col min="15609" max="15616" width="0" style="230" hidden="1" customWidth="1"/>
    <col min="15617" max="15620" width="8.7109375" style="230" customWidth="1"/>
    <col min="15621" max="15621" width="0" style="230" hidden="1" customWidth="1"/>
    <col min="15622" max="15622" width="8.7109375" style="230" customWidth="1"/>
    <col min="15623" max="15623" width="0" style="230" hidden="1" customWidth="1"/>
    <col min="15624" max="15629" width="8.7109375" style="230" customWidth="1"/>
    <col min="15630" max="15630" width="12.7109375" style="230" bestFit="1" customWidth="1"/>
    <col min="15631" max="15631" width="15.28515625" style="230" bestFit="1" customWidth="1"/>
    <col min="15632" max="15863" width="11.42578125" style="230"/>
    <col min="15864" max="15864" width="31.5703125" style="230" customWidth="1"/>
    <col min="15865" max="15872" width="0" style="230" hidden="1" customWidth="1"/>
    <col min="15873" max="15876" width="8.7109375" style="230" customWidth="1"/>
    <col min="15877" max="15877" width="0" style="230" hidden="1" customWidth="1"/>
    <col min="15878" max="15878" width="8.7109375" style="230" customWidth="1"/>
    <col min="15879" max="15879" width="0" style="230" hidden="1" customWidth="1"/>
    <col min="15880" max="15885" width="8.7109375" style="230" customWidth="1"/>
    <col min="15886" max="15886" width="12.7109375" style="230" bestFit="1" customWidth="1"/>
    <col min="15887" max="15887" width="15.28515625" style="230" bestFit="1" customWidth="1"/>
    <col min="15888" max="16119" width="11.42578125" style="230"/>
    <col min="16120" max="16120" width="31.5703125" style="230" customWidth="1"/>
    <col min="16121" max="16128" width="0" style="230" hidden="1" customWidth="1"/>
    <col min="16129" max="16132" width="8.7109375" style="230" customWidth="1"/>
    <col min="16133" max="16133" width="0" style="230" hidden="1" customWidth="1"/>
    <col min="16134" max="16134" width="8.7109375" style="230" customWidth="1"/>
    <col min="16135" max="16135" width="0" style="230" hidden="1" customWidth="1"/>
    <col min="16136" max="16141" width="8.7109375" style="230" customWidth="1"/>
    <col min="16142" max="16142" width="12.7109375" style="230" bestFit="1" customWidth="1"/>
    <col min="16143" max="16143" width="15.28515625" style="230" bestFit="1" customWidth="1"/>
    <col min="16144" max="16384" width="11.42578125" style="230"/>
  </cols>
  <sheetData>
    <row r="1" spans="1:247" s="1" customFormat="1" ht="15">
      <c r="A1" s="135" t="s">
        <v>244</v>
      </c>
      <c r="B1" s="367"/>
      <c r="C1" s="367"/>
      <c r="D1" s="367"/>
      <c r="E1" s="367"/>
      <c r="F1" s="367"/>
      <c r="G1" s="367"/>
      <c r="H1" s="367"/>
      <c r="I1" s="367"/>
      <c r="J1" s="367"/>
      <c r="K1" s="135"/>
      <c r="L1" s="135"/>
      <c r="M1" s="135"/>
      <c r="N1" s="135"/>
      <c r="O1" s="135"/>
      <c r="P1" s="135"/>
      <c r="Q1" s="135"/>
      <c r="R1" s="135"/>
      <c r="S1" s="49"/>
      <c r="T1" s="49"/>
      <c r="U1" s="49"/>
      <c r="V1" s="49"/>
      <c r="W1" s="49"/>
      <c r="X1" s="49"/>
      <c r="Y1" s="50"/>
      <c r="Z1" s="50"/>
      <c r="AA1" s="50"/>
      <c r="AB1" s="49"/>
      <c r="AC1" s="49"/>
      <c r="AD1" s="49"/>
      <c r="AE1" s="49"/>
      <c r="AF1" s="49"/>
      <c r="AG1" s="49"/>
      <c r="AH1" s="49"/>
      <c r="AI1" s="49"/>
      <c r="AJ1" s="49"/>
      <c r="AK1" s="50"/>
      <c r="AL1" s="50"/>
      <c r="AM1" s="50"/>
      <c r="AN1" s="49"/>
      <c r="AO1" s="49"/>
      <c r="AP1" s="49"/>
      <c r="AQ1" s="49"/>
      <c r="AR1" s="49"/>
      <c r="AS1" s="49"/>
      <c r="AT1" s="49"/>
      <c r="AU1" s="49"/>
      <c r="AV1" s="49"/>
      <c r="AW1" s="50"/>
      <c r="AX1" s="50"/>
      <c r="AY1" s="50"/>
      <c r="AZ1" s="49"/>
      <c r="BA1" s="49"/>
      <c r="BB1" s="49"/>
      <c r="BC1" s="49"/>
      <c r="BD1" s="49"/>
      <c r="BE1" s="49"/>
      <c r="BF1" s="49"/>
      <c r="BG1" s="49"/>
      <c r="BH1" s="49"/>
      <c r="BI1" s="50"/>
      <c r="BJ1" s="50"/>
      <c r="BK1" s="50"/>
      <c r="BL1" s="49"/>
      <c r="BM1" s="49"/>
      <c r="BN1" s="49"/>
      <c r="BO1" s="49"/>
      <c r="BP1" s="49"/>
      <c r="BQ1" s="49"/>
      <c r="BR1" s="49"/>
      <c r="BS1" s="49"/>
      <c r="BT1" s="49"/>
      <c r="BU1" s="50"/>
      <c r="BV1" s="50"/>
      <c r="BW1" s="50"/>
      <c r="BX1" s="49"/>
      <c r="BY1" s="49"/>
      <c r="BZ1" s="49"/>
      <c r="CA1" s="49"/>
      <c r="CB1" s="49"/>
      <c r="CC1" s="49"/>
      <c r="CD1" s="49"/>
      <c r="CE1" s="49"/>
      <c r="CF1" s="49"/>
      <c r="CG1" s="50"/>
      <c r="CH1" s="50"/>
      <c r="CI1" s="50"/>
      <c r="CJ1" s="49"/>
      <c r="CK1" s="49"/>
      <c r="CL1" s="49"/>
      <c r="CM1" s="49"/>
      <c r="CN1" s="49"/>
      <c r="CO1" s="49"/>
      <c r="CP1" s="49"/>
      <c r="CQ1" s="49"/>
      <c r="CR1" s="49"/>
      <c r="CS1" s="50"/>
      <c r="CT1" s="50"/>
      <c r="CU1" s="50"/>
      <c r="CV1" s="49"/>
      <c r="CW1" s="49"/>
      <c r="CX1" s="49"/>
      <c r="CY1" s="49"/>
      <c r="CZ1" s="49"/>
      <c r="DA1" s="49"/>
      <c r="DB1" s="49"/>
      <c r="DC1" s="49"/>
      <c r="DD1" s="49"/>
      <c r="DE1" s="50"/>
      <c r="DF1" s="50"/>
      <c r="DG1" s="50"/>
      <c r="DH1" s="49"/>
      <c r="DI1" s="49"/>
      <c r="DJ1" s="49"/>
      <c r="DK1" s="49"/>
      <c r="DL1" s="49"/>
      <c r="DM1" s="49"/>
      <c r="DN1" s="49"/>
      <c r="DO1" s="49"/>
      <c r="DP1" s="49"/>
      <c r="DQ1" s="50"/>
      <c r="DR1" s="50"/>
      <c r="DS1" s="50"/>
      <c r="DT1" s="49"/>
      <c r="DU1" s="49"/>
      <c r="DV1" s="49"/>
      <c r="DW1" s="49"/>
      <c r="DX1" s="49"/>
      <c r="DY1" s="49"/>
      <c r="DZ1" s="49"/>
      <c r="EA1" s="49"/>
      <c r="EB1" s="49"/>
      <c r="EC1" s="50"/>
      <c r="ED1" s="50"/>
      <c r="EE1" s="50"/>
      <c r="EF1" s="49"/>
      <c r="EG1" s="49"/>
      <c r="EH1" s="49"/>
      <c r="EI1" s="49"/>
      <c r="EJ1" s="49"/>
      <c r="EK1" s="49"/>
      <c r="EL1" s="49"/>
      <c r="EM1" s="49"/>
      <c r="EN1" s="49"/>
      <c r="EO1" s="50"/>
      <c r="EP1" s="50"/>
      <c r="EQ1" s="50"/>
      <c r="ER1" s="49"/>
      <c r="ES1" s="49"/>
      <c r="ET1" s="49"/>
      <c r="EU1" s="49"/>
      <c r="EV1" s="49"/>
      <c r="EW1" s="49"/>
      <c r="EX1" s="49"/>
      <c r="EY1" s="49"/>
      <c r="EZ1" s="49"/>
      <c r="FA1" s="50"/>
      <c r="FB1" s="50"/>
      <c r="FC1" s="50"/>
      <c r="FD1" s="49"/>
      <c r="FE1" s="49"/>
      <c r="FF1" s="49"/>
      <c r="FG1" s="49"/>
      <c r="FH1" s="49"/>
      <c r="FI1" s="49"/>
      <c r="FJ1" s="49"/>
      <c r="FK1" s="49"/>
      <c r="FL1" s="49"/>
      <c r="FM1" s="50"/>
      <c r="FN1" s="50"/>
      <c r="FO1" s="50"/>
      <c r="FP1" s="49"/>
      <c r="FQ1" s="49"/>
      <c r="FR1" s="49"/>
      <c r="FS1" s="49"/>
      <c r="FT1" s="49"/>
      <c r="FU1" s="49"/>
      <c r="FV1" s="49"/>
      <c r="FW1" s="49"/>
      <c r="FX1" s="49"/>
      <c r="FY1" s="50"/>
      <c r="FZ1" s="50"/>
      <c r="GA1" s="50"/>
      <c r="GB1" s="49"/>
      <c r="GC1" s="49"/>
      <c r="GD1" s="49"/>
      <c r="GE1" s="49"/>
      <c r="GF1" s="49"/>
      <c r="GG1" s="49"/>
      <c r="GH1" s="49"/>
      <c r="GI1" s="49"/>
      <c r="GJ1" s="49"/>
      <c r="GK1" s="50"/>
      <c r="GL1" s="50"/>
      <c r="GM1" s="50"/>
      <c r="GN1" s="49"/>
      <c r="GO1" s="49"/>
      <c r="GP1" s="49"/>
      <c r="GQ1" s="49"/>
      <c r="GR1" s="49"/>
      <c r="GS1" s="49"/>
      <c r="GT1" s="49"/>
      <c r="GU1" s="49"/>
      <c r="GV1" s="49"/>
      <c r="GW1" s="50"/>
      <c r="GX1" s="50"/>
      <c r="GY1" s="50"/>
      <c r="GZ1" s="49"/>
      <c r="HA1" s="49"/>
      <c r="HB1" s="49"/>
      <c r="HC1" s="49"/>
      <c r="HD1" s="49"/>
      <c r="HE1" s="49"/>
      <c r="HF1" s="49"/>
      <c r="HG1" s="49"/>
      <c r="HH1" s="49"/>
      <c r="HI1" s="50"/>
      <c r="HJ1" s="50"/>
      <c r="HK1" s="50"/>
      <c r="HL1" s="49"/>
      <c r="HM1" s="49"/>
      <c r="HN1" s="49"/>
      <c r="HO1" s="49"/>
      <c r="HP1" s="49"/>
      <c r="HQ1" s="49"/>
      <c r="HR1" s="49"/>
      <c r="HS1" s="49"/>
      <c r="HT1" s="49"/>
      <c r="HU1" s="50"/>
      <c r="HV1" s="50"/>
      <c r="HW1" s="50"/>
      <c r="HX1" s="49"/>
      <c r="HY1" s="49"/>
      <c r="HZ1" s="49"/>
      <c r="IA1" s="49"/>
      <c r="IB1" s="49"/>
      <c r="IC1" s="49"/>
      <c r="ID1" s="49"/>
      <c r="IE1" s="49"/>
      <c r="IF1" s="49"/>
      <c r="IG1" s="50"/>
      <c r="IH1" s="50"/>
      <c r="II1" s="50"/>
      <c r="IJ1" s="49"/>
      <c r="IK1" s="49"/>
      <c r="IL1" s="49"/>
      <c r="IM1" s="49"/>
    </row>
    <row r="2" spans="1:247" s="10" customFormat="1" ht="15">
      <c r="A2" s="136"/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51"/>
      <c r="T2" s="51"/>
      <c r="U2" s="51"/>
      <c r="V2" s="52"/>
      <c r="W2" s="52"/>
      <c r="X2" s="52"/>
      <c r="Y2" s="53"/>
      <c r="Z2" s="53"/>
      <c r="AA2" s="53"/>
      <c r="AB2" s="51"/>
      <c r="AC2" s="51"/>
      <c r="AD2" s="51"/>
      <c r="AE2" s="51"/>
      <c r="AF2" s="51"/>
      <c r="AG2" s="51"/>
      <c r="AH2" s="52"/>
      <c r="AI2" s="52"/>
      <c r="AJ2" s="52"/>
      <c r="AK2" s="53"/>
      <c r="AL2" s="53"/>
      <c r="AM2" s="53"/>
      <c r="AN2" s="51"/>
      <c r="AO2" s="51"/>
      <c r="AP2" s="51"/>
      <c r="AQ2" s="51"/>
      <c r="AR2" s="51"/>
      <c r="AS2" s="51"/>
      <c r="AT2" s="52"/>
      <c r="AU2" s="52"/>
      <c r="AV2" s="52"/>
      <c r="AW2" s="53"/>
      <c r="AX2" s="53"/>
      <c r="AY2" s="53"/>
      <c r="AZ2" s="51"/>
      <c r="BA2" s="51"/>
      <c r="BB2" s="51"/>
      <c r="BC2" s="51"/>
      <c r="BD2" s="51"/>
      <c r="BE2" s="51"/>
      <c r="BF2" s="52"/>
      <c r="BG2" s="52"/>
      <c r="BH2" s="52"/>
      <c r="BI2" s="53"/>
      <c r="BJ2" s="53"/>
      <c r="BK2" s="53"/>
      <c r="BL2" s="51"/>
      <c r="BM2" s="51"/>
      <c r="BN2" s="51"/>
      <c r="BO2" s="51"/>
      <c r="BP2" s="51"/>
      <c r="BQ2" s="51"/>
      <c r="BR2" s="52"/>
      <c r="BS2" s="52"/>
      <c r="BT2" s="52"/>
      <c r="BU2" s="53"/>
      <c r="BV2" s="53"/>
      <c r="BW2" s="53"/>
      <c r="BX2" s="51"/>
      <c r="BY2" s="51"/>
      <c r="BZ2" s="51"/>
      <c r="CA2" s="51"/>
      <c r="CB2" s="51"/>
      <c r="CC2" s="51"/>
      <c r="CD2" s="52"/>
      <c r="CE2" s="52"/>
      <c r="CF2" s="52"/>
      <c r="CG2" s="53"/>
      <c r="CH2" s="53"/>
      <c r="CI2" s="53"/>
      <c r="CJ2" s="51"/>
      <c r="CK2" s="51"/>
      <c r="CL2" s="51"/>
      <c r="CM2" s="51"/>
      <c r="CN2" s="51"/>
      <c r="CO2" s="51"/>
      <c r="CP2" s="52"/>
      <c r="CQ2" s="52"/>
      <c r="CR2" s="52"/>
      <c r="CS2" s="53"/>
      <c r="CT2" s="53"/>
      <c r="CU2" s="53"/>
      <c r="CV2" s="51"/>
      <c r="CW2" s="51"/>
      <c r="CX2" s="51"/>
      <c r="CY2" s="51"/>
      <c r="CZ2" s="51"/>
      <c r="DA2" s="51"/>
      <c r="DB2" s="52"/>
      <c r="DC2" s="52"/>
      <c r="DD2" s="52"/>
      <c r="DE2" s="53"/>
      <c r="DF2" s="53"/>
      <c r="DG2" s="53"/>
      <c r="DH2" s="51"/>
      <c r="DI2" s="51"/>
      <c r="DJ2" s="51"/>
      <c r="DK2" s="51"/>
      <c r="DL2" s="51"/>
      <c r="DM2" s="51"/>
      <c r="DN2" s="52"/>
      <c r="DO2" s="52"/>
      <c r="DP2" s="52"/>
      <c r="DQ2" s="53"/>
      <c r="DR2" s="53"/>
      <c r="DS2" s="53"/>
      <c r="DT2" s="51"/>
      <c r="DU2" s="51"/>
      <c r="DV2" s="51"/>
      <c r="DW2" s="51"/>
      <c r="DX2" s="51"/>
      <c r="DY2" s="51"/>
      <c r="DZ2" s="52"/>
      <c r="EA2" s="52"/>
      <c r="EB2" s="52"/>
      <c r="EC2" s="53"/>
      <c r="ED2" s="53"/>
      <c r="EE2" s="53"/>
      <c r="EF2" s="51"/>
      <c r="EG2" s="51"/>
      <c r="EH2" s="51"/>
      <c r="EI2" s="51"/>
      <c r="EJ2" s="51"/>
      <c r="EK2" s="51"/>
      <c r="EL2" s="52"/>
      <c r="EM2" s="52"/>
      <c r="EN2" s="52"/>
      <c r="EO2" s="53"/>
      <c r="EP2" s="53"/>
      <c r="EQ2" s="53"/>
      <c r="ER2" s="51"/>
      <c r="ES2" s="51"/>
      <c r="ET2" s="51"/>
      <c r="EU2" s="51"/>
      <c r="EV2" s="51"/>
      <c r="EW2" s="51"/>
      <c r="EX2" s="52"/>
      <c r="EY2" s="52"/>
      <c r="EZ2" s="52"/>
      <c r="FA2" s="53"/>
      <c r="FB2" s="53"/>
      <c r="FC2" s="53"/>
      <c r="FD2" s="51"/>
      <c r="FE2" s="51"/>
      <c r="FF2" s="51"/>
      <c r="FG2" s="51"/>
      <c r="FH2" s="51"/>
      <c r="FI2" s="51"/>
      <c r="FJ2" s="52"/>
      <c r="FK2" s="52"/>
      <c r="FL2" s="52"/>
      <c r="FM2" s="53"/>
      <c r="FN2" s="53"/>
      <c r="FO2" s="53"/>
      <c r="FP2" s="51"/>
      <c r="FQ2" s="51"/>
      <c r="FR2" s="51"/>
      <c r="FS2" s="51"/>
      <c r="FT2" s="51"/>
      <c r="FU2" s="51"/>
      <c r="FV2" s="52"/>
      <c r="FW2" s="52"/>
      <c r="FX2" s="52"/>
      <c r="FY2" s="53"/>
      <c r="FZ2" s="53"/>
      <c r="GA2" s="53"/>
      <c r="GB2" s="51"/>
      <c r="GC2" s="51"/>
      <c r="GD2" s="51"/>
      <c r="GE2" s="51"/>
      <c r="GF2" s="51"/>
      <c r="GG2" s="51"/>
      <c r="GH2" s="52"/>
      <c r="GI2" s="52"/>
      <c r="GJ2" s="52"/>
      <c r="GK2" s="53"/>
      <c r="GL2" s="53"/>
      <c r="GM2" s="53"/>
      <c r="GN2" s="51"/>
      <c r="GO2" s="51"/>
      <c r="GP2" s="51"/>
      <c r="GQ2" s="51"/>
      <c r="GR2" s="51"/>
      <c r="GS2" s="51"/>
      <c r="GT2" s="52"/>
      <c r="GU2" s="52"/>
      <c r="GV2" s="52"/>
      <c r="GW2" s="53"/>
      <c r="GX2" s="53"/>
      <c r="GY2" s="53"/>
      <c r="GZ2" s="51"/>
      <c r="HA2" s="51"/>
      <c r="HB2" s="51"/>
      <c r="HC2" s="51"/>
      <c r="HD2" s="51"/>
      <c r="HE2" s="51"/>
      <c r="HF2" s="52"/>
      <c r="HG2" s="52"/>
      <c r="HH2" s="52"/>
      <c r="HI2" s="53"/>
      <c r="HJ2" s="53"/>
      <c r="HK2" s="53"/>
      <c r="HL2" s="51"/>
      <c r="HM2" s="51"/>
      <c r="HN2" s="51"/>
      <c r="HO2" s="51"/>
      <c r="HP2" s="51"/>
      <c r="HQ2" s="51"/>
      <c r="HR2" s="52"/>
      <c r="HS2" s="52"/>
      <c r="HT2" s="52"/>
      <c r="HU2" s="53"/>
      <c r="HV2" s="53"/>
      <c r="HW2" s="53"/>
      <c r="HX2" s="51"/>
      <c r="HY2" s="51"/>
      <c r="HZ2" s="51"/>
      <c r="IA2" s="51"/>
      <c r="IB2" s="51"/>
      <c r="IC2" s="51"/>
      <c r="ID2" s="52"/>
      <c r="IE2" s="52"/>
      <c r="IF2" s="52"/>
      <c r="IG2" s="53"/>
      <c r="IH2" s="53"/>
      <c r="II2" s="53"/>
      <c r="IJ2" s="51"/>
      <c r="IK2" s="51"/>
      <c r="IL2" s="51"/>
      <c r="IM2" s="51"/>
    </row>
    <row r="3" spans="1:247" s="4" customFormat="1" ht="34.5" customHeight="1">
      <c r="A3" s="80"/>
      <c r="B3" s="57">
        <v>2003</v>
      </c>
      <c r="C3" s="57">
        <v>2004</v>
      </c>
      <c r="D3" s="57">
        <v>2005</v>
      </c>
      <c r="E3" s="57">
        <v>2001</v>
      </c>
      <c r="F3" s="57">
        <v>2006</v>
      </c>
      <c r="G3" s="57"/>
      <c r="H3" s="57">
        <v>2007</v>
      </c>
      <c r="I3" s="273">
        <v>2008</v>
      </c>
      <c r="J3" s="273">
        <v>2009</v>
      </c>
      <c r="K3" s="57">
        <v>2010</v>
      </c>
      <c r="L3" s="58">
        <v>2011</v>
      </c>
      <c r="M3" s="58">
        <v>2012</v>
      </c>
      <c r="N3" s="79"/>
      <c r="O3" s="78"/>
      <c r="P3" s="77"/>
      <c r="Q3" s="78"/>
      <c r="R3" s="78"/>
      <c r="S3" s="79"/>
      <c r="T3" s="79"/>
      <c r="U3" s="79"/>
      <c r="V3" s="78"/>
      <c r="W3" s="78"/>
      <c r="X3" s="79"/>
      <c r="Y3" s="79"/>
      <c r="Z3" s="79"/>
      <c r="AA3" s="78"/>
      <c r="AB3" s="77"/>
      <c r="AC3" s="78"/>
      <c r="AD3" s="78"/>
      <c r="AE3" s="79"/>
      <c r="AF3" s="79"/>
      <c r="AG3" s="79"/>
      <c r="AH3" s="78"/>
      <c r="AI3" s="78"/>
      <c r="AJ3" s="79"/>
      <c r="AK3" s="79"/>
      <c r="AL3" s="79"/>
      <c r="AM3" s="78"/>
      <c r="AN3" s="77"/>
      <c r="AO3" s="78"/>
      <c r="AP3" s="78"/>
      <c r="AQ3" s="79"/>
      <c r="AR3" s="79"/>
      <c r="AS3" s="79"/>
      <c r="AT3" s="78"/>
      <c r="AU3" s="78"/>
      <c r="AV3" s="79"/>
      <c r="AW3" s="79"/>
      <c r="AX3" s="79"/>
      <c r="AY3" s="78"/>
      <c r="AZ3" s="77"/>
      <c r="BA3" s="78"/>
      <c r="BB3" s="78"/>
      <c r="BC3" s="79"/>
      <c r="BD3" s="79"/>
      <c r="BE3" s="79"/>
      <c r="BF3" s="78"/>
      <c r="BG3" s="78"/>
      <c r="BH3" s="79"/>
      <c r="BI3" s="79"/>
      <c r="BJ3" s="79"/>
      <c r="BK3" s="78"/>
      <c r="BL3" s="77"/>
      <c r="BM3" s="78"/>
      <c r="BN3" s="78"/>
      <c r="BO3" s="79"/>
      <c r="BP3" s="79"/>
      <c r="BQ3" s="79"/>
      <c r="BR3" s="78"/>
      <c r="BS3" s="78"/>
      <c r="BT3" s="79"/>
      <c r="BU3" s="79"/>
      <c r="BV3" s="79"/>
      <c r="BW3" s="78"/>
      <c r="BX3" s="77"/>
      <c r="BY3" s="78"/>
      <c r="BZ3" s="78"/>
      <c r="CA3" s="79"/>
      <c r="CB3" s="79"/>
      <c r="CC3" s="79"/>
      <c r="CD3" s="78"/>
      <c r="CE3" s="78"/>
      <c r="CF3" s="79"/>
      <c r="CG3" s="79"/>
      <c r="CH3" s="79"/>
      <c r="CI3" s="78"/>
      <c r="CJ3" s="77"/>
      <c r="CK3" s="78"/>
      <c r="CL3" s="78"/>
      <c r="CM3" s="79"/>
      <c r="CN3" s="79"/>
      <c r="CO3" s="79"/>
      <c r="CP3" s="78"/>
      <c r="CQ3" s="78"/>
      <c r="CR3" s="79"/>
      <c r="CS3" s="79"/>
      <c r="CT3" s="79"/>
      <c r="CU3" s="78"/>
      <c r="CV3" s="77"/>
      <c r="CW3" s="78"/>
      <c r="CX3" s="78"/>
      <c r="CY3" s="79"/>
      <c r="CZ3" s="79"/>
      <c r="DA3" s="79"/>
      <c r="DB3" s="78"/>
      <c r="DC3" s="78"/>
      <c r="DD3" s="79"/>
      <c r="DE3" s="79"/>
      <c r="DF3" s="79"/>
      <c r="DG3" s="78"/>
      <c r="DH3" s="77"/>
      <c r="DI3" s="78"/>
      <c r="DJ3" s="78"/>
      <c r="DK3" s="79"/>
      <c r="DL3" s="79"/>
      <c r="DM3" s="79"/>
      <c r="DN3" s="78"/>
      <c r="DO3" s="78"/>
      <c r="DP3" s="79"/>
      <c r="DQ3" s="79"/>
      <c r="DR3" s="79"/>
      <c r="DS3" s="78"/>
      <c r="DT3" s="77"/>
      <c r="DU3" s="78"/>
      <c r="DV3" s="78"/>
      <c r="DW3" s="79"/>
      <c r="DX3" s="79"/>
      <c r="DY3" s="79"/>
      <c r="DZ3" s="78"/>
      <c r="EA3" s="78"/>
      <c r="EB3" s="79"/>
      <c r="EC3" s="79"/>
      <c r="ED3" s="79"/>
      <c r="EE3" s="78"/>
      <c r="EF3" s="77"/>
      <c r="EG3" s="78"/>
      <c r="EH3" s="78"/>
      <c r="EI3" s="79"/>
      <c r="EJ3" s="79"/>
      <c r="EK3" s="79"/>
      <c r="EL3" s="78"/>
      <c r="EM3" s="78"/>
      <c r="EN3" s="79"/>
      <c r="EO3" s="79"/>
      <c r="EP3" s="79"/>
      <c r="EQ3" s="78"/>
      <c r="ER3" s="77"/>
      <c r="ES3" s="78"/>
      <c r="ET3" s="78"/>
      <c r="EU3" s="79"/>
      <c r="EV3" s="79"/>
      <c r="EW3" s="79"/>
      <c r="EX3" s="78"/>
      <c r="EY3" s="78"/>
      <c r="EZ3" s="79"/>
      <c r="FA3" s="79"/>
      <c r="FB3" s="79"/>
      <c r="FC3" s="78"/>
      <c r="FD3" s="77"/>
      <c r="FE3" s="78"/>
      <c r="FF3" s="78"/>
      <c r="FG3" s="79"/>
      <c r="FH3" s="79"/>
      <c r="FI3" s="79"/>
      <c r="FJ3" s="78"/>
      <c r="FK3" s="78"/>
      <c r="FL3" s="79"/>
      <c r="FM3" s="79"/>
      <c r="FN3" s="79"/>
      <c r="FO3" s="78"/>
      <c r="FP3" s="77"/>
      <c r="FQ3" s="78"/>
      <c r="FR3" s="78"/>
      <c r="FS3" s="79"/>
      <c r="FT3" s="79"/>
      <c r="FU3" s="79"/>
      <c r="FV3" s="78"/>
      <c r="FW3" s="78"/>
      <c r="FX3" s="79"/>
      <c r="FY3" s="79"/>
      <c r="FZ3" s="79"/>
      <c r="GA3" s="78"/>
      <c r="GB3" s="77"/>
      <c r="GC3" s="78"/>
      <c r="GD3" s="78"/>
      <c r="GE3" s="79"/>
      <c r="GF3" s="79"/>
      <c r="GG3" s="79"/>
      <c r="GH3" s="78"/>
      <c r="GI3" s="78"/>
      <c r="GJ3" s="79"/>
      <c r="GK3" s="79"/>
      <c r="GL3" s="79"/>
      <c r="GM3" s="78"/>
      <c r="GN3" s="77"/>
      <c r="GO3" s="78"/>
      <c r="GP3" s="78"/>
      <c r="GQ3" s="79"/>
      <c r="GR3" s="79"/>
      <c r="GS3" s="79"/>
      <c r="GT3" s="78"/>
      <c r="GU3" s="78"/>
      <c r="GV3" s="79"/>
      <c r="GW3" s="79"/>
      <c r="GX3" s="79"/>
      <c r="GY3" s="78"/>
      <c r="GZ3" s="77"/>
      <c r="HA3" s="78"/>
      <c r="HB3" s="78"/>
      <c r="HC3" s="79"/>
      <c r="HD3" s="79"/>
      <c r="HE3" s="79"/>
      <c r="HF3" s="78"/>
      <c r="HG3" s="78"/>
      <c r="HH3" s="79"/>
      <c r="HI3" s="79"/>
      <c r="HJ3" s="79"/>
      <c r="HK3" s="78"/>
      <c r="HL3" s="77"/>
      <c r="HM3" s="78"/>
      <c r="HN3" s="78"/>
      <c r="HO3" s="79"/>
      <c r="HP3" s="79"/>
      <c r="HQ3" s="79"/>
      <c r="HR3" s="78"/>
      <c r="HS3" s="78"/>
      <c r="HT3" s="79"/>
      <c r="HU3" s="79"/>
      <c r="HV3" s="79"/>
      <c r="HW3" s="78"/>
      <c r="HX3" s="77"/>
      <c r="HY3" s="78"/>
      <c r="HZ3" s="78"/>
      <c r="IA3" s="79"/>
      <c r="IB3" s="79"/>
      <c r="IC3" s="79"/>
      <c r="ID3" s="78"/>
      <c r="IE3" s="78"/>
      <c r="IF3" s="79"/>
      <c r="IG3" s="79"/>
      <c r="IH3" s="79"/>
      <c r="II3" s="78"/>
      <c r="IJ3" s="77"/>
      <c r="IK3" s="78"/>
      <c r="IL3" s="78"/>
      <c r="IM3" s="79"/>
    </row>
    <row r="4" spans="1:247" ht="22.5" customHeight="1">
      <c r="A4" s="362" t="s">
        <v>239</v>
      </c>
      <c r="B4" s="292"/>
      <c r="C4" s="292"/>
      <c r="D4" s="292"/>
      <c r="E4" s="292"/>
      <c r="F4" s="292"/>
      <c r="G4" s="292"/>
      <c r="H4" s="292"/>
      <c r="I4" s="292"/>
      <c r="J4" s="292"/>
      <c r="K4" s="292"/>
      <c r="L4" s="362"/>
      <c r="M4" s="362"/>
      <c r="N4" s="293"/>
      <c r="O4" s="293"/>
      <c r="P4" s="293"/>
      <c r="Q4" s="293"/>
      <c r="R4" s="293"/>
      <c r="CE4" s="231"/>
      <c r="CF4" s="231"/>
      <c r="CG4" s="231"/>
      <c r="CH4" s="231"/>
    </row>
    <row r="5" spans="1:247" ht="15.75">
      <c r="A5" s="293" t="s">
        <v>530</v>
      </c>
      <c r="B5" s="292">
        <v>71047</v>
      </c>
      <c r="C5" s="292">
        <v>70257</v>
      </c>
      <c r="D5" s="292">
        <v>68802</v>
      </c>
      <c r="E5" s="292"/>
      <c r="F5" s="292">
        <v>67822</v>
      </c>
      <c r="G5" s="292" t="s">
        <v>245</v>
      </c>
      <c r="H5" s="292">
        <v>67338</v>
      </c>
      <c r="I5" s="292">
        <v>67485</v>
      </c>
      <c r="J5" s="292">
        <v>67647</v>
      </c>
      <c r="K5" s="292">
        <f>65496+1560</f>
        <v>67056</v>
      </c>
      <c r="L5" s="292">
        <f>64990+1515</f>
        <v>66505</v>
      </c>
      <c r="M5" s="292">
        <f>64253+1470</f>
        <v>65723</v>
      </c>
      <c r="N5" s="293"/>
      <c r="O5" s="293"/>
      <c r="P5" s="293"/>
      <c r="Q5" s="293"/>
      <c r="R5" s="293"/>
      <c r="CE5" s="231"/>
      <c r="CF5" s="231"/>
      <c r="CG5" s="231"/>
      <c r="CH5" s="231"/>
    </row>
    <row r="6" spans="1:247" ht="15.75">
      <c r="A6" s="293" t="s">
        <v>531</v>
      </c>
      <c r="B6" s="292">
        <v>32891</v>
      </c>
      <c r="C6" s="292">
        <v>33154</v>
      </c>
      <c r="D6" s="292">
        <v>34402</v>
      </c>
      <c r="E6" s="292" t="s">
        <v>246</v>
      </c>
      <c r="F6" s="292">
        <v>34452</v>
      </c>
      <c r="G6" s="292" t="s">
        <v>246</v>
      </c>
      <c r="H6" s="292">
        <v>34883</v>
      </c>
      <c r="I6" s="292">
        <v>35419</v>
      </c>
      <c r="J6" s="292">
        <v>36199</v>
      </c>
      <c r="K6" s="292">
        <v>37477</v>
      </c>
      <c r="L6" s="292">
        <v>38144</v>
      </c>
      <c r="M6" s="292">
        <v>38897</v>
      </c>
      <c r="N6" s="293"/>
      <c r="O6" s="293"/>
      <c r="P6" s="293"/>
      <c r="Q6" s="293"/>
      <c r="R6" s="293"/>
      <c r="CE6" s="231"/>
      <c r="CF6" s="231"/>
      <c r="CG6" s="231"/>
      <c r="CH6" s="231"/>
    </row>
    <row r="7" spans="1:247" ht="14.25">
      <c r="A7" s="372" t="s">
        <v>241</v>
      </c>
      <c r="B7" s="291">
        <f t="shared" ref="B7:I7" si="0">SUM(B5:B6)</f>
        <v>103938</v>
      </c>
      <c r="C7" s="291">
        <f t="shared" si="0"/>
        <v>103411</v>
      </c>
      <c r="D7" s="291">
        <f t="shared" si="0"/>
        <v>103204</v>
      </c>
      <c r="E7" s="291">
        <f t="shared" si="0"/>
        <v>0</v>
      </c>
      <c r="F7" s="291">
        <f t="shared" si="0"/>
        <v>102274</v>
      </c>
      <c r="G7" s="291">
        <f t="shared" si="0"/>
        <v>0</v>
      </c>
      <c r="H7" s="291">
        <f t="shared" si="0"/>
        <v>102221</v>
      </c>
      <c r="I7" s="291">
        <f t="shared" si="0"/>
        <v>102904</v>
      </c>
      <c r="J7" s="291">
        <f>SUM(J5:J6)</f>
        <v>103846</v>
      </c>
      <c r="K7" s="291">
        <f>SUM(K5:K6)</f>
        <v>104533</v>
      </c>
      <c r="L7" s="291">
        <f>SUM(L5:L6)</f>
        <v>104649</v>
      </c>
      <c r="M7" s="291">
        <f>SUM(M5:M6)</f>
        <v>104620</v>
      </c>
      <c r="N7" s="293"/>
      <c r="O7" s="293"/>
      <c r="P7" s="293"/>
      <c r="Q7" s="293"/>
      <c r="R7" s="293"/>
      <c r="CE7" s="231"/>
      <c r="CF7" s="231"/>
      <c r="CG7" s="231"/>
      <c r="CH7" s="231"/>
    </row>
    <row r="8" spans="1:247" ht="22.5" customHeight="1">
      <c r="A8" s="362" t="s">
        <v>524</v>
      </c>
      <c r="B8" s="292"/>
      <c r="C8" s="292"/>
      <c r="D8" s="292"/>
      <c r="E8" s="292"/>
      <c r="F8" s="292"/>
      <c r="G8" s="292"/>
      <c r="H8" s="292"/>
      <c r="I8" s="292"/>
      <c r="J8" s="292"/>
      <c r="K8" s="292"/>
      <c r="L8" s="362"/>
      <c r="M8" s="362"/>
      <c r="N8" s="293"/>
      <c r="O8" s="293"/>
      <c r="P8" s="293"/>
      <c r="Q8" s="293"/>
      <c r="R8" s="293"/>
      <c r="CE8" s="231"/>
      <c r="CF8" s="231"/>
      <c r="CG8" s="231"/>
      <c r="CH8" s="231"/>
    </row>
    <row r="9" spans="1:247" ht="14.25">
      <c r="A9" s="293" t="s">
        <v>532</v>
      </c>
      <c r="B9" s="292">
        <v>2811.0459999999998</v>
      </c>
      <c r="C9" s="292">
        <v>2807.6469999999999</v>
      </c>
      <c r="D9" s="292">
        <v>2947.4290000000001</v>
      </c>
      <c r="E9" s="292"/>
      <c r="F9" s="292">
        <v>2985.4160000000002</v>
      </c>
      <c r="G9" s="292"/>
      <c r="H9" s="292">
        <v>3098.37</v>
      </c>
      <c r="I9" s="292">
        <v>3220.4960000000001</v>
      </c>
      <c r="J9" s="292">
        <v>3396.8980000000001</v>
      </c>
      <c r="K9" s="292">
        <v>3395.4720000000002</v>
      </c>
      <c r="L9" s="292">
        <v>3336.1590000000001</v>
      </c>
      <c r="M9" s="292">
        <v>3384.23</v>
      </c>
      <c r="N9" s="293"/>
      <c r="O9" s="293"/>
      <c r="P9" s="293"/>
      <c r="Q9" s="293"/>
      <c r="R9" s="293"/>
      <c r="CE9" s="231"/>
      <c r="CF9" s="231"/>
      <c r="CG9" s="231"/>
      <c r="CH9" s="231"/>
    </row>
    <row r="10" spans="1:247" ht="14.25">
      <c r="A10" s="293" t="s">
        <v>533</v>
      </c>
      <c r="B10" s="292">
        <v>850.04300000000001</v>
      </c>
      <c r="C10" s="292">
        <v>914.02599999999995</v>
      </c>
      <c r="D10" s="292">
        <v>930.96699999999998</v>
      </c>
      <c r="E10" s="292"/>
      <c r="F10" s="292">
        <v>949.29200000000003</v>
      </c>
      <c r="G10" s="292"/>
      <c r="H10" s="292">
        <v>973.12</v>
      </c>
      <c r="I10" s="292">
        <v>1003.523</v>
      </c>
      <c r="J10" s="292">
        <v>1068.9380000000001</v>
      </c>
      <c r="K10" s="292">
        <v>1138.463</v>
      </c>
      <c r="L10" s="292">
        <v>1151.652</v>
      </c>
      <c r="M10" s="292">
        <v>1297.173</v>
      </c>
      <c r="N10" s="293"/>
      <c r="O10" s="293"/>
      <c r="P10" s="293"/>
      <c r="Q10" s="293"/>
      <c r="R10" s="293"/>
      <c r="CE10" s="231"/>
      <c r="CF10" s="231"/>
      <c r="CG10" s="231"/>
      <c r="CH10" s="231"/>
    </row>
    <row r="11" spans="1:247" ht="14.25">
      <c r="A11" s="372" t="s">
        <v>241</v>
      </c>
      <c r="B11" s="291">
        <f t="shared" ref="B11:G11" si="1">SUM(B9:B10)</f>
        <v>3661.0889999999999</v>
      </c>
      <c r="C11" s="291">
        <f t="shared" si="1"/>
        <v>3721.6729999999998</v>
      </c>
      <c r="D11" s="291">
        <f t="shared" si="1"/>
        <v>3878.3960000000002</v>
      </c>
      <c r="E11" s="291">
        <f t="shared" si="1"/>
        <v>0</v>
      </c>
      <c r="F11" s="291">
        <f t="shared" si="1"/>
        <v>3934.7080000000001</v>
      </c>
      <c r="G11" s="291">
        <f t="shared" si="1"/>
        <v>0</v>
      </c>
      <c r="H11" s="291">
        <f t="shared" ref="H11:M11" si="2">SUM(H9:H10)</f>
        <v>4071.49</v>
      </c>
      <c r="I11" s="291">
        <f t="shared" si="2"/>
        <v>4224.0190000000002</v>
      </c>
      <c r="J11" s="291">
        <f t="shared" si="2"/>
        <v>4465.8360000000002</v>
      </c>
      <c r="K11" s="291">
        <f t="shared" si="2"/>
        <v>4533.9350000000004</v>
      </c>
      <c r="L11" s="291">
        <f t="shared" si="2"/>
        <v>4487.8109999999997</v>
      </c>
      <c r="M11" s="291">
        <f t="shared" si="2"/>
        <v>4681.4030000000002</v>
      </c>
      <c r="N11" s="293"/>
      <c r="O11" s="293"/>
      <c r="P11" s="293"/>
      <c r="Q11" s="293"/>
      <c r="R11" s="293"/>
      <c r="CE11" s="231"/>
      <c r="CF11" s="231"/>
      <c r="CG11" s="231"/>
      <c r="CH11" s="231"/>
    </row>
    <row r="12" spans="1:247" s="231" customFormat="1" ht="12.95" customHeight="1">
      <c r="A12" s="299"/>
      <c r="B12" s="299"/>
      <c r="C12" s="299"/>
      <c r="D12" s="299"/>
      <c r="E12" s="379"/>
      <c r="F12" s="299"/>
      <c r="G12" s="379"/>
      <c r="H12" s="299"/>
      <c r="I12" s="415"/>
      <c r="J12" s="415"/>
      <c r="K12" s="415"/>
      <c r="L12" s="415"/>
      <c r="M12" s="415"/>
      <c r="N12" s="374"/>
      <c r="O12" s="374"/>
      <c r="P12" s="374"/>
    </row>
    <row r="13" spans="1:247" s="231" customFormat="1" ht="12.95" customHeight="1">
      <c r="A13" s="293"/>
      <c r="B13" s="293"/>
      <c r="C13" s="293"/>
      <c r="D13" s="293"/>
      <c r="E13" s="234"/>
      <c r="F13" s="293"/>
      <c r="G13" s="234"/>
      <c r="H13" s="293"/>
      <c r="I13" s="375"/>
      <c r="J13" s="375"/>
      <c r="K13" s="375"/>
      <c r="L13" s="375"/>
      <c r="M13" s="375"/>
    </row>
    <row r="14" spans="1:247" ht="12.95" customHeight="1">
      <c r="A14" s="416" t="s">
        <v>247</v>
      </c>
      <c r="B14" s="233"/>
      <c r="C14" s="233"/>
      <c r="D14" s="233"/>
      <c r="E14" s="234"/>
      <c r="F14" s="233"/>
      <c r="G14" s="234"/>
      <c r="H14" s="233"/>
    </row>
    <row r="15" spans="1:247" ht="15">
      <c r="A15" s="416" t="s">
        <v>526</v>
      </c>
      <c r="B15" s="233"/>
      <c r="C15" s="233"/>
      <c r="D15" s="233"/>
      <c r="E15" s="234"/>
      <c r="F15" s="233"/>
      <c r="G15" s="234"/>
      <c r="H15" s="233"/>
    </row>
    <row r="16" spans="1:247" ht="15">
      <c r="A16" s="416" t="s">
        <v>527</v>
      </c>
      <c r="B16" s="233"/>
      <c r="C16" s="233"/>
      <c r="D16" s="233"/>
      <c r="E16" s="234"/>
      <c r="F16" s="233"/>
      <c r="G16" s="234"/>
      <c r="H16" s="233"/>
    </row>
    <row r="17" spans="1:8" ht="15">
      <c r="A17" s="416" t="s">
        <v>528</v>
      </c>
      <c r="B17" s="233"/>
      <c r="C17" s="233"/>
      <c r="D17" s="233"/>
      <c r="E17" s="233"/>
      <c r="F17" s="233"/>
      <c r="G17" s="233"/>
      <c r="H17" s="233"/>
    </row>
    <row r="18" spans="1:8" ht="15">
      <c r="A18" s="416" t="s">
        <v>529</v>
      </c>
      <c r="B18" s="233"/>
      <c r="C18" s="233"/>
      <c r="D18" s="233"/>
      <c r="E18" s="234"/>
      <c r="F18" s="233"/>
      <c r="G18" s="234"/>
      <c r="H18" s="233"/>
    </row>
    <row r="19" spans="1:8" ht="15">
      <c r="A19" s="416" t="s">
        <v>525</v>
      </c>
      <c r="B19" s="233"/>
      <c r="C19" s="233"/>
      <c r="D19" s="233"/>
      <c r="E19" s="234"/>
      <c r="F19" s="233"/>
      <c r="G19" s="234"/>
      <c r="H19" s="233"/>
    </row>
    <row r="20" spans="1:8" ht="15">
      <c r="A20" s="416" t="s">
        <v>592</v>
      </c>
      <c r="B20" s="233"/>
      <c r="C20" s="233"/>
      <c r="D20" s="233"/>
      <c r="E20" s="234"/>
      <c r="F20" s="233"/>
      <c r="G20" s="234"/>
      <c r="H20" s="233"/>
    </row>
    <row r="21" spans="1:8" ht="12.95" customHeight="1">
      <c r="A21" s="233"/>
      <c r="B21" s="233"/>
      <c r="C21" s="233"/>
      <c r="D21" s="233"/>
      <c r="E21" s="234"/>
      <c r="F21" s="233"/>
      <c r="G21" s="234"/>
      <c r="H21" s="233"/>
    </row>
    <row r="22" spans="1:8" ht="12.95" customHeight="1">
      <c r="A22" s="233"/>
      <c r="B22" s="233"/>
      <c r="C22" s="233"/>
      <c r="D22" s="233"/>
      <c r="E22" s="234"/>
      <c r="F22" s="233"/>
      <c r="G22" s="234"/>
      <c r="H22" s="233"/>
    </row>
    <row r="23" spans="1:8" ht="12.95" customHeight="1">
      <c r="B23" s="233"/>
      <c r="C23" s="233"/>
      <c r="D23" s="233"/>
      <c r="E23" s="234"/>
      <c r="F23" s="233"/>
      <c r="G23" s="234"/>
      <c r="H23" s="233"/>
    </row>
    <row r="24" spans="1:8" ht="12.95" customHeight="1">
      <c r="A24" s="233"/>
      <c r="B24" s="233"/>
      <c r="C24" s="233"/>
      <c r="D24" s="233"/>
      <c r="E24" s="234"/>
      <c r="F24" s="233"/>
      <c r="G24" s="234"/>
      <c r="H24" s="233"/>
    </row>
    <row r="25" spans="1:8" ht="12.95" customHeight="1">
      <c r="A25" s="233"/>
      <c r="B25" s="233"/>
      <c r="C25" s="233"/>
      <c r="D25" s="233"/>
      <c r="E25" s="234"/>
      <c r="F25" s="233"/>
      <c r="G25" s="234"/>
      <c r="H25" s="233"/>
    </row>
  </sheetData>
  <printOptions horizontalCentered="1"/>
  <pageMargins left="0.2" right="0.2" top="0.66" bottom="0.31" header="0.23622047244094491" footer="0.17"/>
  <pageSetup paperSize="9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1"/>
  <sheetViews>
    <sheetView showGridLines="0" workbookViewId="0"/>
  </sheetViews>
  <sheetFormatPr baseColWidth="10" defaultRowHeight="11.45" customHeight="1"/>
  <cols>
    <col min="1" max="1" width="25.7109375" style="14" customWidth="1"/>
    <col min="2" max="2" width="5.140625" style="14" customWidth="1"/>
    <col min="3" max="12" width="5.85546875" style="14" customWidth="1"/>
    <col min="13" max="16384" width="11.42578125" style="14"/>
  </cols>
  <sheetData>
    <row r="1" spans="1:256" s="1" customFormat="1" ht="15">
      <c r="A1" s="49" t="s">
        <v>43</v>
      </c>
      <c r="B1" s="49"/>
      <c r="C1" s="49"/>
      <c r="D1" s="49"/>
      <c r="E1" s="49"/>
      <c r="F1" s="49"/>
      <c r="G1" s="49"/>
      <c r="H1" s="49"/>
      <c r="I1" s="49"/>
      <c r="J1" s="50"/>
      <c r="K1" s="50"/>
      <c r="L1" s="50"/>
      <c r="M1" s="49"/>
      <c r="N1" s="49"/>
      <c r="O1" s="49"/>
      <c r="P1" s="49"/>
      <c r="Q1" s="49"/>
      <c r="R1" s="49"/>
      <c r="S1" s="49"/>
      <c r="T1" s="49"/>
      <c r="U1" s="49"/>
      <c r="V1" s="50"/>
      <c r="W1" s="50"/>
      <c r="X1" s="50"/>
      <c r="Y1" s="49"/>
      <c r="Z1" s="49"/>
      <c r="AA1" s="49"/>
      <c r="AB1" s="49"/>
      <c r="AC1" s="49"/>
      <c r="AD1" s="49"/>
      <c r="AE1" s="49"/>
      <c r="AF1" s="49"/>
      <c r="AG1" s="49"/>
      <c r="AH1" s="50"/>
      <c r="AI1" s="50"/>
      <c r="AJ1" s="50"/>
      <c r="AK1" s="49"/>
      <c r="AL1" s="49"/>
      <c r="AM1" s="49"/>
      <c r="AN1" s="49"/>
      <c r="AO1" s="49"/>
      <c r="AP1" s="49"/>
      <c r="AQ1" s="49"/>
      <c r="AR1" s="49"/>
      <c r="AS1" s="49"/>
      <c r="AT1" s="50"/>
      <c r="AU1" s="50"/>
      <c r="AV1" s="50"/>
      <c r="AW1" s="49"/>
      <c r="AX1" s="49"/>
      <c r="AY1" s="49"/>
      <c r="AZ1" s="49"/>
      <c r="BA1" s="49"/>
      <c r="BB1" s="49"/>
      <c r="BC1" s="49"/>
      <c r="BD1" s="49"/>
      <c r="BE1" s="49"/>
      <c r="BF1" s="50"/>
      <c r="BG1" s="50"/>
      <c r="BH1" s="50"/>
      <c r="BI1" s="49"/>
      <c r="BJ1" s="49"/>
      <c r="BK1" s="49"/>
      <c r="BL1" s="49"/>
      <c r="BM1" s="49"/>
      <c r="BN1" s="49"/>
      <c r="BO1" s="49"/>
      <c r="BP1" s="49"/>
      <c r="BQ1" s="49"/>
      <c r="BR1" s="50"/>
      <c r="BS1" s="50"/>
      <c r="BT1" s="50"/>
      <c r="BU1" s="49"/>
      <c r="BV1" s="49"/>
      <c r="BW1" s="49"/>
      <c r="BX1" s="49"/>
      <c r="BY1" s="49"/>
      <c r="BZ1" s="49"/>
      <c r="CA1" s="49"/>
      <c r="CB1" s="49"/>
      <c r="CC1" s="49"/>
      <c r="CD1" s="50"/>
      <c r="CE1" s="50"/>
      <c r="CF1" s="50"/>
      <c r="CG1" s="49"/>
      <c r="CH1" s="49"/>
      <c r="CI1" s="49"/>
      <c r="CJ1" s="49"/>
      <c r="CK1" s="49"/>
      <c r="CL1" s="49"/>
      <c r="CM1" s="49"/>
      <c r="CN1" s="49"/>
      <c r="CO1" s="49"/>
      <c r="CP1" s="50"/>
      <c r="CQ1" s="50"/>
      <c r="CR1" s="50"/>
      <c r="CS1" s="49"/>
      <c r="CT1" s="49"/>
      <c r="CU1" s="49"/>
      <c r="CV1" s="49"/>
      <c r="CW1" s="49"/>
      <c r="CX1" s="49"/>
      <c r="CY1" s="49"/>
      <c r="CZ1" s="49"/>
      <c r="DA1" s="49"/>
      <c r="DB1" s="50"/>
      <c r="DC1" s="50"/>
      <c r="DD1" s="50"/>
      <c r="DE1" s="49"/>
      <c r="DF1" s="49"/>
      <c r="DG1" s="49"/>
      <c r="DH1" s="49"/>
      <c r="DI1" s="49"/>
      <c r="DJ1" s="49"/>
      <c r="DK1" s="49"/>
      <c r="DL1" s="49"/>
      <c r="DM1" s="49"/>
      <c r="DN1" s="50"/>
      <c r="DO1" s="50"/>
      <c r="DP1" s="50"/>
      <c r="DQ1" s="49"/>
      <c r="DR1" s="49"/>
      <c r="DS1" s="49"/>
      <c r="DT1" s="49"/>
      <c r="DU1" s="49"/>
      <c r="DV1" s="49"/>
      <c r="DW1" s="49"/>
      <c r="DX1" s="49"/>
      <c r="DY1" s="49"/>
      <c r="DZ1" s="50"/>
      <c r="EA1" s="50"/>
      <c r="EB1" s="50"/>
      <c r="EC1" s="49"/>
      <c r="ED1" s="49"/>
      <c r="EE1" s="49"/>
      <c r="EF1" s="49"/>
      <c r="EG1" s="49"/>
      <c r="EH1" s="49"/>
      <c r="EI1" s="49"/>
      <c r="EJ1" s="49"/>
      <c r="EK1" s="49"/>
      <c r="EL1" s="50"/>
      <c r="EM1" s="50"/>
      <c r="EN1" s="50"/>
      <c r="EO1" s="49"/>
      <c r="EP1" s="49"/>
      <c r="EQ1" s="49"/>
      <c r="ER1" s="49"/>
      <c r="ES1" s="49"/>
      <c r="ET1" s="49"/>
      <c r="EU1" s="49"/>
      <c r="EV1" s="49"/>
      <c r="EW1" s="49"/>
      <c r="EX1" s="50"/>
      <c r="EY1" s="50"/>
      <c r="EZ1" s="50"/>
      <c r="FA1" s="49"/>
      <c r="FB1" s="49"/>
      <c r="FC1" s="49"/>
      <c r="FD1" s="49"/>
      <c r="FE1" s="49"/>
      <c r="FF1" s="49"/>
      <c r="FG1" s="49"/>
      <c r="FH1" s="49"/>
      <c r="FI1" s="49"/>
      <c r="FJ1" s="50"/>
      <c r="FK1" s="50"/>
      <c r="FL1" s="50"/>
      <c r="FM1" s="49"/>
      <c r="FN1" s="49"/>
      <c r="FO1" s="49"/>
      <c r="FP1" s="49"/>
      <c r="FQ1" s="49"/>
      <c r="FR1" s="49"/>
      <c r="FS1" s="49"/>
      <c r="FT1" s="49"/>
      <c r="FU1" s="49"/>
      <c r="FV1" s="50"/>
      <c r="FW1" s="50"/>
      <c r="FX1" s="50"/>
      <c r="FY1" s="49"/>
      <c r="FZ1" s="49"/>
      <c r="GA1" s="49"/>
      <c r="GB1" s="49"/>
      <c r="GC1" s="49"/>
      <c r="GD1" s="49"/>
      <c r="GE1" s="49"/>
      <c r="GF1" s="49"/>
      <c r="GG1" s="49"/>
      <c r="GH1" s="50"/>
      <c r="GI1" s="50"/>
      <c r="GJ1" s="50"/>
      <c r="GK1" s="49"/>
      <c r="GL1" s="49"/>
      <c r="GM1" s="49"/>
      <c r="GN1" s="49"/>
      <c r="GO1" s="49"/>
      <c r="GP1" s="49"/>
      <c r="GQ1" s="49"/>
      <c r="GR1" s="49"/>
      <c r="GS1" s="49"/>
      <c r="GT1" s="50"/>
      <c r="GU1" s="50"/>
      <c r="GV1" s="50"/>
      <c r="GW1" s="49"/>
      <c r="GX1" s="49"/>
      <c r="GY1" s="49"/>
      <c r="GZ1" s="49"/>
      <c r="HA1" s="49"/>
      <c r="HB1" s="49"/>
      <c r="HC1" s="49"/>
      <c r="HD1" s="49"/>
      <c r="HE1" s="49"/>
      <c r="HF1" s="50"/>
      <c r="HG1" s="50"/>
      <c r="HH1" s="50"/>
      <c r="HI1" s="49"/>
      <c r="HJ1" s="49"/>
      <c r="HK1" s="49"/>
      <c r="HL1" s="49"/>
      <c r="HM1" s="49"/>
      <c r="HN1" s="49"/>
      <c r="HO1" s="49"/>
      <c r="HP1" s="49"/>
      <c r="HQ1" s="49"/>
      <c r="HR1" s="50"/>
      <c r="HS1" s="50"/>
      <c r="HT1" s="50"/>
      <c r="HU1" s="49"/>
      <c r="HV1" s="49"/>
      <c r="HW1" s="49"/>
      <c r="HX1" s="49"/>
      <c r="HY1" s="49"/>
      <c r="HZ1" s="49"/>
      <c r="IA1" s="49"/>
      <c r="IB1" s="49"/>
      <c r="IC1" s="49"/>
      <c r="ID1" s="50"/>
      <c r="IE1" s="50"/>
      <c r="IF1" s="50"/>
      <c r="IG1" s="49"/>
      <c r="IH1" s="49"/>
      <c r="II1" s="49"/>
      <c r="IJ1" s="49"/>
      <c r="IK1" s="49"/>
      <c r="IL1" s="49"/>
      <c r="IM1" s="49"/>
      <c r="IN1" s="49"/>
      <c r="IO1" s="49"/>
      <c r="IP1" s="50"/>
      <c r="IQ1" s="50"/>
      <c r="IR1" s="50"/>
      <c r="IS1" s="49"/>
      <c r="IT1" s="49"/>
      <c r="IU1" s="49"/>
      <c r="IV1" s="49"/>
    </row>
    <row r="2" spans="1:256" s="10" customFormat="1" ht="15">
      <c r="A2" s="51" t="s">
        <v>42</v>
      </c>
      <c r="B2" s="51"/>
      <c r="C2" s="51"/>
      <c r="D2" s="51"/>
      <c r="E2" s="51"/>
      <c r="F2" s="51"/>
      <c r="G2" s="52"/>
      <c r="H2" s="52"/>
      <c r="I2" s="52"/>
      <c r="J2" s="53"/>
      <c r="K2" s="53"/>
      <c r="L2" s="53"/>
      <c r="M2" s="51"/>
      <c r="N2" s="51"/>
      <c r="O2" s="51"/>
      <c r="P2" s="51"/>
      <c r="Q2" s="51"/>
      <c r="R2" s="51"/>
      <c r="S2" s="52"/>
      <c r="T2" s="52"/>
      <c r="U2" s="52"/>
      <c r="V2" s="53"/>
      <c r="W2" s="53"/>
      <c r="X2" s="53"/>
      <c r="Y2" s="51"/>
      <c r="Z2" s="51"/>
      <c r="AA2" s="51"/>
      <c r="AB2" s="51"/>
      <c r="AC2" s="51"/>
      <c r="AD2" s="51"/>
      <c r="AE2" s="52"/>
      <c r="AF2" s="52"/>
      <c r="AG2" s="52"/>
      <c r="AH2" s="53"/>
      <c r="AI2" s="53"/>
      <c r="AJ2" s="53"/>
      <c r="AK2" s="51"/>
      <c r="AL2" s="51"/>
      <c r="AM2" s="51"/>
      <c r="AN2" s="51"/>
      <c r="AO2" s="51"/>
      <c r="AP2" s="51"/>
      <c r="AQ2" s="52"/>
      <c r="AR2" s="52"/>
      <c r="AS2" s="52"/>
      <c r="AT2" s="53"/>
      <c r="AU2" s="53"/>
      <c r="AV2" s="53"/>
      <c r="AW2" s="51"/>
      <c r="AX2" s="51"/>
      <c r="AY2" s="51"/>
      <c r="AZ2" s="51"/>
      <c r="BA2" s="51"/>
      <c r="BB2" s="51"/>
      <c r="BC2" s="52"/>
      <c r="BD2" s="52"/>
      <c r="BE2" s="52"/>
      <c r="BF2" s="53"/>
      <c r="BG2" s="53"/>
      <c r="BH2" s="53"/>
      <c r="BI2" s="51"/>
      <c r="BJ2" s="51"/>
      <c r="BK2" s="51"/>
      <c r="BL2" s="51"/>
      <c r="BM2" s="51"/>
      <c r="BN2" s="51"/>
      <c r="BO2" s="52"/>
      <c r="BP2" s="52"/>
      <c r="BQ2" s="52"/>
      <c r="BR2" s="53"/>
      <c r="BS2" s="53"/>
      <c r="BT2" s="53"/>
      <c r="BU2" s="51"/>
      <c r="BV2" s="51"/>
      <c r="BW2" s="51"/>
      <c r="BX2" s="51"/>
      <c r="BY2" s="51"/>
      <c r="BZ2" s="51"/>
      <c r="CA2" s="52"/>
      <c r="CB2" s="52"/>
      <c r="CC2" s="52"/>
      <c r="CD2" s="53"/>
      <c r="CE2" s="53"/>
      <c r="CF2" s="53"/>
      <c r="CG2" s="51"/>
      <c r="CH2" s="51"/>
      <c r="CI2" s="51"/>
      <c r="CJ2" s="51"/>
      <c r="CK2" s="51"/>
      <c r="CL2" s="51"/>
      <c r="CM2" s="52"/>
      <c r="CN2" s="52"/>
      <c r="CO2" s="52"/>
      <c r="CP2" s="53"/>
      <c r="CQ2" s="53"/>
      <c r="CR2" s="53"/>
      <c r="CS2" s="51"/>
      <c r="CT2" s="51"/>
      <c r="CU2" s="51"/>
      <c r="CV2" s="51"/>
      <c r="CW2" s="51"/>
      <c r="CX2" s="51"/>
      <c r="CY2" s="52"/>
      <c r="CZ2" s="52"/>
      <c r="DA2" s="52"/>
      <c r="DB2" s="53"/>
      <c r="DC2" s="53"/>
      <c r="DD2" s="53"/>
      <c r="DE2" s="51"/>
      <c r="DF2" s="51"/>
      <c r="DG2" s="51"/>
      <c r="DH2" s="51"/>
      <c r="DI2" s="51"/>
      <c r="DJ2" s="51"/>
      <c r="DK2" s="52"/>
      <c r="DL2" s="52"/>
      <c r="DM2" s="52"/>
      <c r="DN2" s="53"/>
      <c r="DO2" s="53"/>
      <c r="DP2" s="53"/>
      <c r="DQ2" s="51"/>
      <c r="DR2" s="51"/>
      <c r="DS2" s="51"/>
      <c r="DT2" s="51"/>
      <c r="DU2" s="51"/>
      <c r="DV2" s="51"/>
      <c r="DW2" s="52"/>
      <c r="DX2" s="52"/>
      <c r="DY2" s="52"/>
      <c r="DZ2" s="53"/>
      <c r="EA2" s="53"/>
      <c r="EB2" s="53"/>
      <c r="EC2" s="51"/>
      <c r="ED2" s="51"/>
      <c r="EE2" s="51"/>
      <c r="EF2" s="51"/>
      <c r="EG2" s="51"/>
      <c r="EH2" s="51"/>
      <c r="EI2" s="52"/>
      <c r="EJ2" s="52"/>
      <c r="EK2" s="52"/>
      <c r="EL2" s="53"/>
      <c r="EM2" s="53"/>
      <c r="EN2" s="53"/>
      <c r="EO2" s="51"/>
      <c r="EP2" s="51"/>
      <c r="EQ2" s="51"/>
      <c r="ER2" s="51"/>
      <c r="ES2" s="51"/>
      <c r="ET2" s="51"/>
      <c r="EU2" s="52"/>
      <c r="EV2" s="52"/>
      <c r="EW2" s="52"/>
      <c r="EX2" s="53"/>
      <c r="EY2" s="53"/>
      <c r="EZ2" s="53"/>
      <c r="FA2" s="51"/>
      <c r="FB2" s="51"/>
      <c r="FC2" s="51"/>
      <c r="FD2" s="51"/>
      <c r="FE2" s="51"/>
      <c r="FF2" s="51"/>
      <c r="FG2" s="52"/>
      <c r="FH2" s="52"/>
      <c r="FI2" s="52"/>
      <c r="FJ2" s="53"/>
      <c r="FK2" s="53"/>
      <c r="FL2" s="53"/>
      <c r="FM2" s="51"/>
      <c r="FN2" s="51"/>
      <c r="FO2" s="51"/>
      <c r="FP2" s="51"/>
      <c r="FQ2" s="51"/>
      <c r="FR2" s="51"/>
      <c r="FS2" s="52"/>
      <c r="FT2" s="52"/>
      <c r="FU2" s="52"/>
      <c r="FV2" s="53"/>
      <c r="FW2" s="53"/>
      <c r="FX2" s="53"/>
      <c r="FY2" s="51"/>
      <c r="FZ2" s="51"/>
      <c r="GA2" s="51"/>
      <c r="GB2" s="51"/>
      <c r="GC2" s="51"/>
      <c r="GD2" s="51"/>
      <c r="GE2" s="52"/>
      <c r="GF2" s="52"/>
      <c r="GG2" s="52"/>
      <c r="GH2" s="53"/>
      <c r="GI2" s="53"/>
      <c r="GJ2" s="53"/>
      <c r="GK2" s="51"/>
      <c r="GL2" s="51"/>
      <c r="GM2" s="51"/>
      <c r="GN2" s="51"/>
      <c r="GO2" s="51"/>
      <c r="GP2" s="51"/>
      <c r="GQ2" s="52"/>
      <c r="GR2" s="52"/>
      <c r="GS2" s="52"/>
      <c r="GT2" s="53"/>
      <c r="GU2" s="53"/>
      <c r="GV2" s="53"/>
      <c r="GW2" s="51"/>
      <c r="GX2" s="51"/>
      <c r="GY2" s="51"/>
      <c r="GZ2" s="51"/>
      <c r="HA2" s="51"/>
      <c r="HB2" s="51"/>
      <c r="HC2" s="52"/>
      <c r="HD2" s="52"/>
      <c r="HE2" s="52"/>
      <c r="HF2" s="53"/>
      <c r="HG2" s="53"/>
      <c r="HH2" s="53"/>
      <c r="HI2" s="51"/>
      <c r="HJ2" s="51"/>
      <c r="HK2" s="51"/>
      <c r="HL2" s="51"/>
      <c r="HM2" s="51"/>
      <c r="HN2" s="51"/>
      <c r="HO2" s="52"/>
      <c r="HP2" s="52"/>
      <c r="HQ2" s="52"/>
      <c r="HR2" s="53"/>
      <c r="HS2" s="53"/>
      <c r="HT2" s="53"/>
      <c r="HU2" s="51"/>
      <c r="HV2" s="51"/>
      <c r="HW2" s="51"/>
      <c r="HX2" s="51"/>
      <c r="HY2" s="51"/>
      <c r="HZ2" s="51"/>
      <c r="IA2" s="52"/>
      <c r="IB2" s="52"/>
      <c r="IC2" s="52"/>
      <c r="ID2" s="53"/>
      <c r="IE2" s="53"/>
      <c r="IF2" s="53"/>
      <c r="IG2" s="51"/>
      <c r="IH2" s="51"/>
      <c r="II2" s="51"/>
      <c r="IJ2" s="51"/>
      <c r="IK2" s="51"/>
      <c r="IL2" s="51"/>
      <c r="IM2" s="52"/>
      <c r="IN2" s="52"/>
      <c r="IO2" s="52"/>
      <c r="IP2" s="53"/>
      <c r="IQ2" s="53"/>
      <c r="IR2" s="53"/>
      <c r="IS2" s="51"/>
      <c r="IT2" s="51"/>
      <c r="IU2" s="51"/>
      <c r="IV2" s="51"/>
    </row>
    <row r="3" spans="1:256" s="3" customFormat="1" ht="18" customHeight="1">
      <c r="A3" s="75"/>
      <c r="B3" s="75"/>
      <c r="C3" s="75"/>
      <c r="D3" s="75"/>
      <c r="E3" s="75"/>
      <c r="F3" s="75"/>
      <c r="G3" s="55"/>
      <c r="H3" s="55"/>
      <c r="I3" s="55"/>
      <c r="J3" s="76"/>
      <c r="K3" s="76"/>
      <c r="L3" s="76"/>
      <c r="M3" s="75"/>
      <c r="N3" s="75"/>
      <c r="O3" s="75"/>
      <c r="P3" s="75"/>
      <c r="Q3" s="75"/>
      <c r="R3" s="75"/>
      <c r="S3" s="55"/>
      <c r="T3" s="55"/>
      <c r="U3" s="55"/>
      <c r="V3" s="76"/>
      <c r="W3" s="76"/>
      <c r="X3" s="76"/>
      <c r="Y3" s="75"/>
      <c r="Z3" s="75"/>
      <c r="AA3" s="75"/>
      <c r="AB3" s="75"/>
      <c r="AC3" s="75"/>
      <c r="AD3" s="75"/>
      <c r="AE3" s="55"/>
      <c r="AF3" s="55"/>
      <c r="AG3" s="55"/>
      <c r="AH3" s="76"/>
      <c r="AI3" s="76"/>
      <c r="AJ3" s="76"/>
      <c r="AK3" s="75"/>
      <c r="AL3" s="75"/>
      <c r="AM3" s="75"/>
      <c r="AN3" s="75"/>
      <c r="AO3" s="75"/>
      <c r="AP3" s="75"/>
      <c r="AQ3" s="55"/>
      <c r="AR3" s="55"/>
      <c r="AS3" s="55"/>
      <c r="AT3" s="76"/>
      <c r="AU3" s="76"/>
      <c r="AV3" s="76"/>
      <c r="AW3" s="75"/>
      <c r="AX3" s="75"/>
      <c r="AY3" s="75"/>
      <c r="AZ3" s="75"/>
      <c r="BA3" s="75"/>
      <c r="BB3" s="75"/>
      <c r="BC3" s="55"/>
      <c r="BD3" s="55"/>
      <c r="BE3" s="55"/>
      <c r="BF3" s="76"/>
      <c r="BG3" s="76"/>
      <c r="BH3" s="76"/>
      <c r="BI3" s="75"/>
      <c r="BJ3" s="75"/>
      <c r="BK3" s="75"/>
      <c r="BL3" s="75"/>
      <c r="BM3" s="75"/>
      <c r="BN3" s="75"/>
      <c r="BO3" s="55"/>
      <c r="BP3" s="55"/>
      <c r="BQ3" s="55"/>
      <c r="BR3" s="76"/>
      <c r="BS3" s="76"/>
      <c r="BT3" s="76"/>
      <c r="BU3" s="75"/>
      <c r="BV3" s="75"/>
      <c r="BW3" s="75"/>
      <c r="BX3" s="75"/>
      <c r="BY3" s="75"/>
      <c r="BZ3" s="75"/>
      <c r="CA3" s="55"/>
      <c r="CB3" s="55"/>
      <c r="CC3" s="55"/>
      <c r="CD3" s="76"/>
      <c r="CE3" s="76"/>
      <c r="CF3" s="76"/>
      <c r="CG3" s="75"/>
      <c r="CH3" s="75"/>
      <c r="CI3" s="75"/>
      <c r="CJ3" s="75"/>
      <c r="CK3" s="75"/>
      <c r="CL3" s="75"/>
      <c r="CM3" s="55"/>
      <c r="CN3" s="55"/>
      <c r="CO3" s="55"/>
      <c r="CP3" s="76"/>
      <c r="CQ3" s="76"/>
      <c r="CR3" s="76"/>
      <c r="CS3" s="75"/>
      <c r="CT3" s="75"/>
      <c r="CU3" s="75"/>
      <c r="CV3" s="75"/>
      <c r="CW3" s="75"/>
      <c r="CX3" s="75"/>
      <c r="CY3" s="55"/>
      <c r="CZ3" s="55"/>
      <c r="DA3" s="55"/>
      <c r="DB3" s="76"/>
      <c r="DC3" s="76"/>
      <c r="DD3" s="76"/>
      <c r="DE3" s="75"/>
      <c r="DF3" s="75"/>
      <c r="DG3" s="75"/>
      <c r="DH3" s="75"/>
      <c r="DI3" s="75"/>
      <c r="DJ3" s="75"/>
      <c r="DK3" s="55"/>
      <c r="DL3" s="55"/>
      <c r="DM3" s="55"/>
      <c r="DN3" s="76"/>
      <c r="DO3" s="76"/>
      <c r="DP3" s="76"/>
      <c r="DQ3" s="75"/>
      <c r="DR3" s="75"/>
      <c r="DS3" s="75"/>
      <c r="DT3" s="75"/>
      <c r="DU3" s="75"/>
      <c r="DV3" s="75"/>
      <c r="DW3" s="55"/>
      <c r="DX3" s="55"/>
      <c r="DY3" s="55"/>
      <c r="DZ3" s="76"/>
      <c r="EA3" s="76"/>
      <c r="EB3" s="76"/>
      <c r="EC3" s="75"/>
      <c r="ED3" s="75"/>
      <c r="EE3" s="75"/>
      <c r="EF3" s="75"/>
      <c r="EG3" s="75"/>
      <c r="EH3" s="75"/>
      <c r="EI3" s="55"/>
      <c r="EJ3" s="55"/>
      <c r="EK3" s="55"/>
      <c r="EL3" s="76"/>
      <c r="EM3" s="76"/>
      <c r="EN3" s="76"/>
      <c r="EO3" s="75"/>
      <c r="EP3" s="75"/>
      <c r="EQ3" s="75"/>
      <c r="ER3" s="75"/>
      <c r="ES3" s="75"/>
      <c r="ET3" s="75"/>
      <c r="EU3" s="55"/>
      <c r="EV3" s="55"/>
      <c r="EW3" s="55"/>
      <c r="EX3" s="76"/>
      <c r="EY3" s="76"/>
      <c r="EZ3" s="76"/>
      <c r="FA3" s="75"/>
      <c r="FB3" s="75"/>
      <c r="FC3" s="75"/>
      <c r="FD3" s="75"/>
      <c r="FE3" s="75"/>
      <c r="FF3" s="75"/>
      <c r="FG3" s="55"/>
      <c r="FH3" s="55"/>
      <c r="FI3" s="55"/>
      <c r="FJ3" s="76"/>
      <c r="FK3" s="76"/>
      <c r="FL3" s="76"/>
      <c r="FM3" s="75"/>
      <c r="FN3" s="75"/>
      <c r="FO3" s="75"/>
      <c r="FP3" s="75"/>
      <c r="FQ3" s="75"/>
      <c r="FR3" s="75"/>
      <c r="FS3" s="55"/>
      <c r="FT3" s="55"/>
      <c r="FU3" s="55"/>
      <c r="FV3" s="76"/>
      <c r="FW3" s="76"/>
      <c r="FX3" s="76"/>
      <c r="FY3" s="75"/>
      <c r="FZ3" s="75"/>
      <c r="GA3" s="75"/>
      <c r="GB3" s="75"/>
      <c r="GC3" s="75"/>
      <c r="GD3" s="75"/>
      <c r="GE3" s="55"/>
      <c r="GF3" s="55"/>
      <c r="GG3" s="55"/>
      <c r="GH3" s="76"/>
      <c r="GI3" s="76"/>
      <c r="GJ3" s="76"/>
      <c r="GK3" s="75"/>
      <c r="GL3" s="75"/>
      <c r="GM3" s="75"/>
      <c r="GN3" s="75"/>
      <c r="GO3" s="75"/>
      <c r="GP3" s="75"/>
      <c r="GQ3" s="55"/>
      <c r="GR3" s="55"/>
      <c r="GS3" s="55"/>
      <c r="GT3" s="76"/>
      <c r="GU3" s="76"/>
      <c r="GV3" s="76"/>
      <c r="GW3" s="75"/>
      <c r="GX3" s="75"/>
      <c r="GY3" s="75"/>
      <c r="GZ3" s="75"/>
      <c r="HA3" s="75"/>
      <c r="HB3" s="75"/>
      <c r="HC3" s="55"/>
      <c r="HD3" s="55"/>
      <c r="HE3" s="55"/>
      <c r="HF3" s="76"/>
      <c r="HG3" s="76"/>
      <c r="HH3" s="76"/>
      <c r="HI3" s="75"/>
      <c r="HJ3" s="75"/>
      <c r="HK3" s="75"/>
      <c r="HL3" s="75"/>
      <c r="HM3" s="75"/>
      <c r="HN3" s="75"/>
      <c r="HO3" s="55"/>
      <c r="HP3" s="55"/>
      <c r="HQ3" s="55"/>
      <c r="HR3" s="76"/>
      <c r="HS3" s="76"/>
      <c r="HT3" s="76"/>
      <c r="HU3" s="75"/>
      <c r="HV3" s="75"/>
      <c r="HW3" s="75"/>
      <c r="HX3" s="75"/>
      <c r="HY3" s="75"/>
      <c r="HZ3" s="75"/>
      <c r="IA3" s="55"/>
      <c r="IB3" s="55"/>
      <c r="IC3" s="55"/>
      <c r="ID3" s="76"/>
      <c r="IE3" s="76"/>
      <c r="IF3" s="76"/>
      <c r="IG3" s="75"/>
      <c r="IH3" s="75"/>
      <c r="II3" s="75"/>
      <c r="IJ3" s="75"/>
      <c r="IK3" s="75"/>
      <c r="IL3" s="75"/>
      <c r="IM3" s="55"/>
      <c r="IN3" s="55"/>
      <c r="IO3" s="55"/>
      <c r="IP3" s="76"/>
      <c r="IQ3" s="76"/>
      <c r="IR3" s="76"/>
      <c r="IS3" s="75"/>
      <c r="IT3" s="75"/>
      <c r="IU3" s="75"/>
      <c r="IV3" s="75"/>
    </row>
    <row r="4" spans="1:256" s="4" customFormat="1" ht="28.5" customHeight="1">
      <c r="A4" s="80" t="s">
        <v>37</v>
      </c>
      <c r="B4" s="57">
        <v>2002</v>
      </c>
      <c r="C4" s="57">
        <v>2003</v>
      </c>
      <c r="D4" s="57">
        <v>2004</v>
      </c>
      <c r="E4" s="57">
        <v>2005</v>
      </c>
      <c r="F4" s="57">
        <v>2006</v>
      </c>
      <c r="G4" s="57">
        <v>2007</v>
      </c>
      <c r="H4" s="57">
        <v>2008</v>
      </c>
      <c r="I4" s="57">
        <v>2009</v>
      </c>
      <c r="J4" s="57">
        <v>2010</v>
      </c>
      <c r="K4" s="57">
        <v>2011</v>
      </c>
      <c r="L4" s="57">
        <v>2012</v>
      </c>
      <c r="M4" s="77"/>
      <c r="N4" s="78"/>
      <c r="O4" s="78"/>
      <c r="P4" s="79"/>
      <c r="Q4" s="79"/>
      <c r="R4" s="79"/>
      <c r="S4" s="78"/>
      <c r="T4" s="78"/>
      <c r="U4" s="79"/>
      <c r="V4" s="79"/>
      <c r="W4" s="79"/>
      <c r="X4" s="78"/>
      <c r="Y4" s="77"/>
      <c r="Z4" s="78"/>
      <c r="AA4" s="78"/>
      <c r="AB4" s="79"/>
      <c r="AC4" s="79"/>
      <c r="AD4" s="79"/>
      <c r="AE4" s="78"/>
      <c r="AF4" s="78"/>
      <c r="AG4" s="79"/>
      <c r="AH4" s="79"/>
      <c r="AI4" s="79"/>
      <c r="AJ4" s="78"/>
      <c r="AK4" s="77"/>
      <c r="AL4" s="78"/>
      <c r="AM4" s="78"/>
      <c r="AN4" s="79"/>
      <c r="AO4" s="79"/>
      <c r="AP4" s="79"/>
      <c r="AQ4" s="78"/>
      <c r="AR4" s="78"/>
      <c r="AS4" s="79"/>
      <c r="AT4" s="79"/>
      <c r="AU4" s="79"/>
      <c r="AV4" s="78"/>
      <c r="AW4" s="77"/>
      <c r="AX4" s="78"/>
      <c r="AY4" s="78"/>
      <c r="AZ4" s="79"/>
      <c r="BA4" s="79"/>
      <c r="BB4" s="79"/>
      <c r="BC4" s="78"/>
      <c r="BD4" s="78"/>
      <c r="BE4" s="79"/>
      <c r="BF4" s="79"/>
      <c r="BG4" s="79"/>
      <c r="BH4" s="78"/>
      <c r="BI4" s="77"/>
      <c r="BJ4" s="78"/>
      <c r="BK4" s="78"/>
      <c r="BL4" s="79"/>
      <c r="BM4" s="79"/>
      <c r="BN4" s="79"/>
      <c r="BO4" s="78"/>
      <c r="BP4" s="78"/>
      <c r="BQ4" s="79"/>
      <c r="BR4" s="79"/>
      <c r="BS4" s="79"/>
      <c r="BT4" s="78"/>
      <c r="BU4" s="77"/>
      <c r="BV4" s="78"/>
      <c r="BW4" s="78"/>
      <c r="BX4" s="79"/>
      <c r="BY4" s="79"/>
      <c r="BZ4" s="79"/>
      <c r="CA4" s="78"/>
      <c r="CB4" s="78"/>
      <c r="CC4" s="79"/>
      <c r="CD4" s="79"/>
      <c r="CE4" s="79"/>
      <c r="CF4" s="78"/>
      <c r="CG4" s="77"/>
      <c r="CH4" s="78"/>
      <c r="CI4" s="78"/>
      <c r="CJ4" s="79"/>
      <c r="CK4" s="79"/>
      <c r="CL4" s="79"/>
      <c r="CM4" s="78"/>
      <c r="CN4" s="78"/>
      <c r="CO4" s="79"/>
      <c r="CP4" s="79"/>
      <c r="CQ4" s="79"/>
      <c r="CR4" s="78"/>
      <c r="CS4" s="77"/>
      <c r="CT4" s="78"/>
      <c r="CU4" s="78"/>
      <c r="CV4" s="79"/>
      <c r="CW4" s="79"/>
      <c r="CX4" s="79"/>
      <c r="CY4" s="78"/>
      <c r="CZ4" s="78"/>
      <c r="DA4" s="79"/>
      <c r="DB4" s="79"/>
      <c r="DC4" s="79"/>
      <c r="DD4" s="78"/>
      <c r="DE4" s="77"/>
      <c r="DF4" s="78"/>
      <c r="DG4" s="78"/>
      <c r="DH4" s="79"/>
      <c r="DI4" s="79"/>
      <c r="DJ4" s="79"/>
      <c r="DK4" s="78"/>
      <c r="DL4" s="78"/>
      <c r="DM4" s="79"/>
      <c r="DN4" s="79"/>
      <c r="DO4" s="79"/>
      <c r="DP4" s="78"/>
      <c r="DQ4" s="77"/>
      <c r="DR4" s="78"/>
      <c r="DS4" s="78"/>
      <c r="DT4" s="79"/>
      <c r="DU4" s="79"/>
      <c r="DV4" s="79"/>
      <c r="DW4" s="78"/>
      <c r="DX4" s="78"/>
      <c r="DY4" s="79"/>
      <c r="DZ4" s="79"/>
      <c r="EA4" s="79"/>
      <c r="EB4" s="78"/>
      <c r="EC4" s="77"/>
      <c r="ED4" s="78"/>
      <c r="EE4" s="78"/>
      <c r="EF4" s="79"/>
      <c r="EG4" s="79"/>
      <c r="EH4" s="79"/>
      <c r="EI4" s="78"/>
      <c r="EJ4" s="78"/>
      <c r="EK4" s="79"/>
      <c r="EL4" s="79"/>
      <c r="EM4" s="79"/>
      <c r="EN4" s="78"/>
      <c r="EO4" s="77"/>
      <c r="EP4" s="78"/>
      <c r="EQ4" s="78"/>
      <c r="ER4" s="79"/>
      <c r="ES4" s="79"/>
      <c r="ET4" s="79"/>
      <c r="EU4" s="78"/>
      <c r="EV4" s="78"/>
      <c r="EW4" s="79"/>
      <c r="EX4" s="79"/>
      <c r="EY4" s="79"/>
      <c r="EZ4" s="78"/>
      <c r="FA4" s="77"/>
      <c r="FB4" s="78"/>
      <c r="FC4" s="78"/>
      <c r="FD4" s="79"/>
      <c r="FE4" s="79"/>
      <c r="FF4" s="79"/>
      <c r="FG4" s="78"/>
      <c r="FH4" s="78"/>
      <c r="FI4" s="79"/>
      <c r="FJ4" s="79"/>
      <c r="FK4" s="79"/>
      <c r="FL4" s="78"/>
      <c r="FM4" s="77"/>
      <c r="FN4" s="78"/>
      <c r="FO4" s="78"/>
      <c r="FP4" s="79"/>
      <c r="FQ4" s="79"/>
      <c r="FR4" s="79"/>
      <c r="FS4" s="78"/>
      <c r="FT4" s="78"/>
      <c r="FU4" s="79"/>
      <c r="FV4" s="79"/>
      <c r="FW4" s="79"/>
      <c r="FX4" s="78"/>
      <c r="FY4" s="77"/>
      <c r="FZ4" s="78"/>
      <c r="GA4" s="78"/>
      <c r="GB4" s="79"/>
      <c r="GC4" s="79"/>
      <c r="GD4" s="79"/>
      <c r="GE4" s="78"/>
      <c r="GF4" s="78"/>
      <c r="GG4" s="79"/>
      <c r="GH4" s="79"/>
      <c r="GI4" s="79"/>
      <c r="GJ4" s="78"/>
      <c r="GK4" s="77"/>
      <c r="GL4" s="78"/>
      <c r="GM4" s="78"/>
      <c r="GN4" s="79"/>
      <c r="GO4" s="79"/>
      <c r="GP4" s="79"/>
      <c r="GQ4" s="78"/>
      <c r="GR4" s="78"/>
      <c r="GS4" s="79"/>
      <c r="GT4" s="79"/>
      <c r="GU4" s="79"/>
      <c r="GV4" s="78"/>
      <c r="GW4" s="77"/>
      <c r="GX4" s="78"/>
      <c r="GY4" s="78"/>
      <c r="GZ4" s="79"/>
      <c r="HA4" s="79"/>
      <c r="HB4" s="79"/>
      <c r="HC4" s="78"/>
      <c r="HD4" s="78"/>
      <c r="HE4" s="79"/>
      <c r="HF4" s="79"/>
      <c r="HG4" s="79"/>
      <c r="HH4" s="78"/>
      <c r="HI4" s="77"/>
      <c r="HJ4" s="78"/>
      <c r="HK4" s="78"/>
      <c r="HL4" s="79"/>
      <c r="HM4" s="79"/>
      <c r="HN4" s="79"/>
      <c r="HO4" s="78"/>
      <c r="HP4" s="78"/>
      <c r="HQ4" s="79"/>
      <c r="HR4" s="79"/>
      <c r="HS4" s="79"/>
      <c r="HT4" s="78"/>
      <c r="HU4" s="77"/>
      <c r="HV4" s="78"/>
      <c r="HW4" s="78"/>
      <c r="HX4" s="79"/>
      <c r="HY4" s="79"/>
      <c r="HZ4" s="79"/>
      <c r="IA4" s="78"/>
      <c r="IB4" s="78"/>
      <c r="IC4" s="79"/>
      <c r="ID4" s="79"/>
      <c r="IE4" s="79"/>
      <c r="IF4" s="78"/>
      <c r="IG4" s="77"/>
      <c r="IH4" s="78"/>
      <c r="II4" s="78"/>
      <c r="IJ4" s="79"/>
      <c r="IK4" s="79"/>
      <c r="IL4" s="79"/>
      <c r="IM4" s="78"/>
      <c r="IN4" s="78"/>
      <c r="IO4" s="79"/>
      <c r="IP4" s="79"/>
      <c r="IQ4" s="79"/>
      <c r="IR4" s="78"/>
      <c r="IS4" s="77"/>
      <c r="IT4" s="78"/>
      <c r="IU4" s="78"/>
      <c r="IV4" s="79"/>
    </row>
    <row r="5" spans="1:256" s="13" customFormat="1" ht="14.25">
      <c r="A5" s="59"/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9"/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</row>
    <row r="6" spans="1:256" s="7" customFormat="1" ht="14.25">
      <c r="A6" s="60" t="s">
        <v>36</v>
      </c>
      <c r="B6" s="61">
        <v>7.5</v>
      </c>
      <c r="C6" s="61">
        <v>8.1999999999999993</v>
      </c>
      <c r="D6" s="61">
        <v>8.4</v>
      </c>
      <c r="E6" s="61">
        <v>8.5</v>
      </c>
      <c r="F6" s="61">
        <v>8.3000000000000007</v>
      </c>
      <c r="G6" s="61">
        <v>7.5</v>
      </c>
      <c r="H6" s="62">
        <v>7</v>
      </c>
      <c r="I6" s="62">
        <v>7.9</v>
      </c>
      <c r="J6" s="62">
        <v>8.3000000000000007</v>
      </c>
      <c r="K6" s="62">
        <v>7.6</v>
      </c>
      <c r="L6" s="62">
        <v>7.7</v>
      </c>
      <c r="M6" s="60"/>
      <c r="N6" s="61"/>
      <c r="O6" s="61"/>
      <c r="P6" s="61"/>
      <c r="Q6" s="61"/>
      <c r="R6" s="61"/>
      <c r="S6" s="61"/>
      <c r="T6" s="62"/>
      <c r="U6" s="62"/>
      <c r="V6" s="62"/>
      <c r="W6" s="62"/>
      <c r="X6" s="62"/>
      <c r="Y6" s="60"/>
      <c r="Z6" s="61"/>
      <c r="AA6" s="61"/>
      <c r="AB6" s="61"/>
      <c r="AC6" s="61"/>
      <c r="AD6" s="61"/>
      <c r="AE6" s="61"/>
      <c r="AF6" s="62"/>
      <c r="AG6" s="62"/>
      <c r="AH6" s="62"/>
      <c r="AI6" s="62"/>
      <c r="AJ6" s="62"/>
      <c r="AK6" s="60"/>
      <c r="AL6" s="61"/>
      <c r="AM6" s="61"/>
      <c r="AN6" s="61"/>
      <c r="AO6" s="61"/>
      <c r="AP6" s="61"/>
      <c r="AQ6" s="61"/>
      <c r="AR6" s="62"/>
      <c r="AS6" s="62"/>
      <c r="AT6" s="62"/>
      <c r="AU6" s="62"/>
      <c r="AV6" s="62"/>
      <c r="AW6" s="60"/>
      <c r="AX6" s="61"/>
      <c r="AY6" s="61"/>
      <c r="AZ6" s="61"/>
      <c r="BA6" s="61"/>
      <c r="BB6" s="61"/>
      <c r="BC6" s="61"/>
      <c r="BD6" s="62"/>
      <c r="BE6" s="62"/>
      <c r="BF6" s="62"/>
      <c r="BG6" s="62"/>
      <c r="BH6" s="62"/>
      <c r="BI6" s="60"/>
      <c r="BJ6" s="61"/>
      <c r="BK6" s="61"/>
      <c r="BL6" s="61"/>
      <c r="BM6" s="61"/>
      <c r="BN6" s="61"/>
      <c r="BO6" s="61"/>
      <c r="BP6" s="62"/>
      <c r="BQ6" s="62"/>
      <c r="BR6" s="62"/>
      <c r="BS6" s="62"/>
      <c r="BT6" s="62"/>
      <c r="BU6" s="60"/>
      <c r="BV6" s="61"/>
      <c r="BW6" s="61"/>
      <c r="BX6" s="61"/>
      <c r="BY6" s="61"/>
      <c r="BZ6" s="61"/>
      <c r="CA6" s="61"/>
      <c r="CB6" s="62"/>
      <c r="CC6" s="62"/>
      <c r="CD6" s="62"/>
      <c r="CE6" s="62"/>
      <c r="CF6" s="62"/>
      <c r="CG6" s="60"/>
      <c r="CH6" s="61"/>
      <c r="CI6" s="61"/>
      <c r="CJ6" s="61"/>
      <c r="CK6" s="61"/>
      <c r="CL6" s="61"/>
      <c r="CM6" s="61"/>
      <c r="CN6" s="62"/>
      <c r="CO6" s="62"/>
      <c r="CP6" s="62"/>
      <c r="CQ6" s="62"/>
      <c r="CR6" s="62"/>
      <c r="CS6" s="60"/>
      <c r="CT6" s="61"/>
      <c r="CU6" s="61"/>
      <c r="CV6" s="61"/>
      <c r="CW6" s="61"/>
      <c r="CX6" s="61"/>
      <c r="CY6" s="61"/>
      <c r="CZ6" s="62"/>
      <c r="DA6" s="62"/>
      <c r="DB6" s="62"/>
      <c r="DC6" s="62"/>
      <c r="DD6" s="62"/>
      <c r="DE6" s="60"/>
      <c r="DF6" s="61"/>
      <c r="DG6" s="61"/>
      <c r="DH6" s="61"/>
      <c r="DI6" s="61"/>
      <c r="DJ6" s="61"/>
      <c r="DK6" s="61"/>
      <c r="DL6" s="62"/>
      <c r="DM6" s="62"/>
      <c r="DN6" s="62"/>
      <c r="DO6" s="62"/>
      <c r="DP6" s="62"/>
      <c r="DQ6" s="60"/>
      <c r="DR6" s="61"/>
      <c r="DS6" s="61"/>
      <c r="DT6" s="61"/>
      <c r="DU6" s="61"/>
      <c r="DV6" s="61"/>
      <c r="DW6" s="61"/>
      <c r="DX6" s="62"/>
      <c r="DY6" s="62"/>
      <c r="DZ6" s="62"/>
      <c r="EA6" s="62"/>
      <c r="EB6" s="62"/>
      <c r="EC6" s="60"/>
      <c r="ED6" s="61"/>
      <c r="EE6" s="61"/>
      <c r="EF6" s="61"/>
      <c r="EG6" s="61"/>
      <c r="EH6" s="61"/>
      <c r="EI6" s="61"/>
      <c r="EJ6" s="62"/>
      <c r="EK6" s="62"/>
      <c r="EL6" s="62"/>
      <c r="EM6" s="62"/>
      <c r="EN6" s="62"/>
      <c r="EO6" s="60"/>
      <c r="EP6" s="61"/>
      <c r="EQ6" s="61"/>
      <c r="ER6" s="61"/>
      <c r="ES6" s="61"/>
      <c r="ET6" s="61"/>
      <c r="EU6" s="61"/>
      <c r="EV6" s="62"/>
      <c r="EW6" s="62"/>
      <c r="EX6" s="62"/>
      <c r="EY6" s="62"/>
      <c r="EZ6" s="62"/>
      <c r="FA6" s="60"/>
      <c r="FB6" s="61"/>
      <c r="FC6" s="61"/>
      <c r="FD6" s="61"/>
      <c r="FE6" s="61"/>
      <c r="FF6" s="61"/>
      <c r="FG6" s="61"/>
      <c r="FH6" s="62"/>
      <c r="FI6" s="62"/>
      <c r="FJ6" s="62"/>
      <c r="FK6" s="62"/>
      <c r="FL6" s="62"/>
      <c r="FM6" s="60"/>
      <c r="FN6" s="61"/>
      <c r="FO6" s="61"/>
      <c r="FP6" s="61"/>
      <c r="FQ6" s="61"/>
      <c r="FR6" s="61"/>
      <c r="FS6" s="61"/>
      <c r="FT6" s="62"/>
      <c r="FU6" s="62"/>
      <c r="FV6" s="62"/>
      <c r="FW6" s="62"/>
      <c r="FX6" s="62"/>
      <c r="FY6" s="60"/>
      <c r="FZ6" s="61"/>
      <c r="GA6" s="61"/>
      <c r="GB6" s="61"/>
      <c r="GC6" s="61"/>
      <c r="GD6" s="61"/>
      <c r="GE6" s="61"/>
      <c r="GF6" s="62"/>
      <c r="GG6" s="62"/>
      <c r="GH6" s="62"/>
      <c r="GI6" s="62"/>
      <c r="GJ6" s="62"/>
      <c r="GK6" s="60"/>
      <c r="GL6" s="61"/>
      <c r="GM6" s="61"/>
      <c r="GN6" s="61"/>
      <c r="GO6" s="61"/>
      <c r="GP6" s="61"/>
      <c r="GQ6" s="61"/>
      <c r="GR6" s="62"/>
      <c r="GS6" s="62"/>
      <c r="GT6" s="62"/>
      <c r="GU6" s="62"/>
      <c r="GV6" s="62"/>
      <c r="GW6" s="60"/>
      <c r="GX6" s="61"/>
      <c r="GY6" s="61"/>
      <c r="GZ6" s="61"/>
      <c r="HA6" s="61"/>
      <c r="HB6" s="61"/>
      <c r="HC6" s="61"/>
      <c r="HD6" s="62"/>
      <c r="HE6" s="62"/>
      <c r="HF6" s="62"/>
      <c r="HG6" s="62"/>
      <c r="HH6" s="62"/>
      <c r="HI6" s="60"/>
      <c r="HJ6" s="61"/>
      <c r="HK6" s="61"/>
      <c r="HL6" s="61"/>
      <c r="HM6" s="61"/>
      <c r="HN6" s="61"/>
      <c r="HO6" s="61"/>
      <c r="HP6" s="62"/>
      <c r="HQ6" s="62"/>
      <c r="HR6" s="62"/>
      <c r="HS6" s="62"/>
      <c r="HT6" s="62"/>
      <c r="HU6" s="60"/>
      <c r="HV6" s="61"/>
      <c r="HW6" s="61"/>
      <c r="HX6" s="61"/>
      <c r="HY6" s="61"/>
      <c r="HZ6" s="61"/>
      <c r="IA6" s="61"/>
      <c r="IB6" s="62"/>
      <c r="IC6" s="62"/>
      <c r="ID6" s="62"/>
      <c r="IE6" s="62"/>
      <c r="IF6" s="62"/>
      <c r="IG6" s="60"/>
      <c r="IH6" s="61"/>
      <c r="II6" s="61"/>
      <c r="IJ6" s="61"/>
      <c r="IK6" s="61"/>
      <c r="IL6" s="61"/>
      <c r="IM6" s="61"/>
      <c r="IN6" s="62"/>
      <c r="IO6" s="62"/>
      <c r="IP6" s="62"/>
      <c r="IQ6" s="62"/>
      <c r="IR6" s="62"/>
      <c r="IS6" s="60"/>
      <c r="IT6" s="61"/>
      <c r="IU6" s="61"/>
      <c r="IV6" s="61"/>
    </row>
    <row r="7" spans="1:256" s="7" customFormat="1" ht="14.25">
      <c r="A7" s="60" t="s">
        <v>35</v>
      </c>
      <c r="B7" s="61">
        <v>8.4</v>
      </c>
      <c r="C7" s="61">
        <v>9.3000000000000007</v>
      </c>
      <c r="D7" s="61">
        <v>9.8000000000000007</v>
      </c>
      <c r="E7" s="61">
        <v>11.2</v>
      </c>
      <c r="F7" s="61">
        <v>10.3</v>
      </c>
      <c r="G7" s="61">
        <v>8.6999999999999993</v>
      </c>
      <c r="H7" s="62">
        <v>7.5</v>
      </c>
      <c r="I7" s="62">
        <v>7.8</v>
      </c>
      <c r="J7" s="62">
        <v>7.1</v>
      </c>
      <c r="K7" s="62">
        <v>6.1</v>
      </c>
      <c r="L7" s="62">
        <v>5.9</v>
      </c>
      <c r="M7" s="60"/>
      <c r="N7" s="61"/>
      <c r="O7" s="61"/>
      <c r="P7" s="61"/>
      <c r="Q7" s="61"/>
      <c r="R7" s="61"/>
      <c r="S7" s="61"/>
      <c r="T7" s="62"/>
      <c r="U7" s="62"/>
      <c r="V7" s="62"/>
      <c r="W7" s="62"/>
      <c r="X7" s="62"/>
      <c r="Y7" s="60"/>
      <c r="Z7" s="61"/>
      <c r="AA7" s="61"/>
      <c r="AB7" s="61"/>
      <c r="AC7" s="61"/>
      <c r="AD7" s="61"/>
      <c r="AE7" s="61"/>
      <c r="AF7" s="62"/>
      <c r="AG7" s="62"/>
      <c r="AH7" s="62"/>
      <c r="AI7" s="62"/>
      <c r="AJ7" s="62"/>
      <c r="AK7" s="60"/>
      <c r="AL7" s="61"/>
      <c r="AM7" s="61"/>
      <c r="AN7" s="61"/>
      <c r="AO7" s="61"/>
      <c r="AP7" s="61"/>
      <c r="AQ7" s="61"/>
      <c r="AR7" s="62"/>
      <c r="AS7" s="62"/>
      <c r="AT7" s="62"/>
      <c r="AU7" s="62"/>
      <c r="AV7" s="62"/>
      <c r="AW7" s="60"/>
      <c r="AX7" s="61"/>
      <c r="AY7" s="61"/>
      <c r="AZ7" s="61"/>
      <c r="BA7" s="61"/>
      <c r="BB7" s="61"/>
      <c r="BC7" s="61"/>
      <c r="BD7" s="62"/>
      <c r="BE7" s="62"/>
      <c r="BF7" s="62"/>
      <c r="BG7" s="62"/>
      <c r="BH7" s="62"/>
      <c r="BI7" s="60"/>
      <c r="BJ7" s="61"/>
      <c r="BK7" s="61"/>
      <c r="BL7" s="61"/>
      <c r="BM7" s="61"/>
      <c r="BN7" s="61"/>
      <c r="BO7" s="61"/>
      <c r="BP7" s="62"/>
      <c r="BQ7" s="62"/>
      <c r="BR7" s="62"/>
      <c r="BS7" s="62"/>
      <c r="BT7" s="62"/>
      <c r="BU7" s="60"/>
      <c r="BV7" s="61"/>
      <c r="BW7" s="61"/>
      <c r="BX7" s="61"/>
      <c r="BY7" s="61"/>
      <c r="BZ7" s="61"/>
      <c r="CA7" s="61"/>
      <c r="CB7" s="62"/>
      <c r="CC7" s="62"/>
      <c r="CD7" s="62"/>
      <c r="CE7" s="62"/>
      <c r="CF7" s="62"/>
      <c r="CG7" s="60"/>
      <c r="CH7" s="61"/>
      <c r="CI7" s="61"/>
      <c r="CJ7" s="61"/>
      <c r="CK7" s="61"/>
      <c r="CL7" s="61"/>
      <c r="CM7" s="61"/>
      <c r="CN7" s="62"/>
      <c r="CO7" s="62"/>
      <c r="CP7" s="62"/>
      <c r="CQ7" s="62"/>
      <c r="CR7" s="62"/>
      <c r="CS7" s="60"/>
      <c r="CT7" s="61"/>
      <c r="CU7" s="61"/>
      <c r="CV7" s="61"/>
      <c r="CW7" s="61"/>
      <c r="CX7" s="61"/>
      <c r="CY7" s="61"/>
      <c r="CZ7" s="62"/>
      <c r="DA7" s="62"/>
      <c r="DB7" s="62"/>
      <c r="DC7" s="62"/>
      <c r="DD7" s="62"/>
      <c r="DE7" s="60"/>
      <c r="DF7" s="61"/>
      <c r="DG7" s="61"/>
      <c r="DH7" s="61"/>
      <c r="DI7" s="61"/>
      <c r="DJ7" s="61"/>
      <c r="DK7" s="61"/>
      <c r="DL7" s="62"/>
      <c r="DM7" s="62"/>
      <c r="DN7" s="62"/>
      <c r="DO7" s="62"/>
      <c r="DP7" s="62"/>
      <c r="DQ7" s="60"/>
      <c r="DR7" s="61"/>
      <c r="DS7" s="61"/>
      <c r="DT7" s="61"/>
      <c r="DU7" s="61"/>
      <c r="DV7" s="61"/>
      <c r="DW7" s="61"/>
      <c r="DX7" s="62"/>
      <c r="DY7" s="62"/>
      <c r="DZ7" s="62"/>
      <c r="EA7" s="62"/>
      <c r="EB7" s="62"/>
      <c r="EC7" s="60"/>
      <c r="ED7" s="61"/>
      <c r="EE7" s="61"/>
      <c r="EF7" s="61"/>
      <c r="EG7" s="61"/>
      <c r="EH7" s="61"/>
      <c r="EI7" s="61"/>
      <c r="EJ7" s="62"/>
      <c r="EK7" s="62"/>
      <c r="EL7" s="62"/>
      <c r="EM7" s="62"/>
      <c r="EN7" s="62"/>
      <c r="EO7" s="60"/>
      <c r="EP7" s="61"/>
      <c r="EQ7" s="61"/>
      <c r="ER7" s="61"/>
      <c r="ES7" s="61"/>
      <c r="ET7" s="61"/>
      <c r="EU7" s="61"/>
      <c r="EV7" s="62"/>
      <c r="EW7" s="62"/>
      <c r="EX7" s="62"/>
      <c r="EY7" s="62"/>
      <c r="EZ7" s="62"/>
      <c r="FA7" s="60"/>
      <c r="FB7" s="61"/>
      <c r="FC7" s="61"/>
      <c r="FD7" s="61"/>
      <c r="FE7" s="61"/>
      <c r="FF7" s="61"/>
      <c r="FG7" s="61"/>
      <c r="FH7" s="62"/>
      <c r="FI7" s="62"/>
      <c r="FJ7" s="62"/>
      <c r="FK7" s="62"/>
      <c r="FL7" s="62"/>
      <c r="FM7" s="60"/>
      <c r="FN7" s="61"/>
      <c r="FO7" s="61"/>
      <c r="FP7" s="61"/>
      <c r="FQ7" s="61"/>
      <c r="FR7" s="61"/>
      <c r="FS7" s="61"/>
      <c r="FT7" s="62"/>
      <c r="FU7" s="62"/>
      <c r="FV7" s="62"/>
      <c r="FW7" s="62"/>
      <c r="FX7" s="62"/>
      <c r="FY7" s="60"/>
      <c r="FZ7" s="61"/>
      <c r="GA7" s="61"/>
      <c r="GB7" s="61"/>
      <c r="GC7" s="61"/>
      <c r="GD7" s="61"/>
      <c r="GE7" s="61"/>
      <c r="GF7" s="62"/>
      <c r="GG7" s="62"/>
      <c r="GH7" s="62"/>
      <c r="GI7" s="62"/>
      <c r="GJ7" s="62"/>
      <c r="GK7" s="60"/>
      <c r="GL7" s="61"/>
      <c r="GM7" s="61"/>
      <c r="GN7" s="61"/>
      <c r="GO7" s="61"/>
      <c r="GP7" s="61"/>
      <c r="GQ7" s="61"/>
      <c r="GR7" s="62"/>
      <c r="GS7" s="62"/>
      <c r="GT7" s="62"/>
      <c r="GU7" s="62"/>
      <c r="GV7" s="62"/>
      <c r="GW7" s="60"/>
      <c r="GX7" s="61"/>
      <c r="GY7" s="61"/>
      <c r="GZ7" s="61"/>
      <c r="HA7" s="61"/>
      <c r="HB7" s="61"/>
      <c r="HC7" s="61"/>
      <c r="HD7" s="62"/>
      <c r="HE7" s="62"/>
      <c r="HF7" s="62"/>
      <c r="HG7" s="62"/>
      <c r="HH7" s="62"/>
      <c r="HI7" s="60"/>
      <c r="HJ7" s="61"/>
      <c r="HK7" s="61"/>
      <c r="HL7" s="61"/>
      <c r="HM7" s="61"/>
      <c r="HN7" s="61"/>
      <c r="HO7" s="61"/>
      <c r="HP7" s="62"/>
      <c r="HQ7" s="62"/>
      <c r="HR7" s="62"/>
      <c r="HS7" s="62"/>
      <c r="HT7" s="62"/>
      <c r="HU7" s="60"/>
      <c r="HV7" s="61"/>
      <c r="HW7" s="61"/>
      <c r="HX7" s="61"/>
      <c r="HY7" s="61"/>
      <c r="HZ7" s="61"/>
      <c r="IA7" s="61"/>
      <c r="IB7" s="62"/>
      <c r="IC7" s="62"/>
      <c r="ID7" s="62"/>
      <c r="IE7" s="62"/>
      <c r="IF7" s="62"/>
      <c r="IG7" s="60"/>
      <c r="IH7" s="61"/>
      <c r="II7" s="61"/>
      <c r="IJ7" s="61"/>
      <c r="IK7" s="61"/>
      <c r="IL7" s="61"/>
      <c r="IM7" s="61"/>
      <c r="IN7" s="62"/>
      <c r="IO7" s="62"/>
      <c r="IP7" s="62"/>
      <c r="IQ7" s="62"/>
      <c r="IR7" s="62"/>
      <c r="IS7" s="60"/>
      <c r="IT7" s="61"/>
      <c r="IU7" s="61"/>
      <c r="IV7" s="61"/>
    </row>
    <row r="8" spans="1:256" s="7" customFormat="1" ht="14.25">
      <c r="A8" s="60" t="s">
        <v>34</v>
      </c>
      <c r="B8" s="61">
        <v>4.5</v>
      </c>
      <c r="C8" s="61">
        <v>4.5999999999999996</v>
      </c>
      <c r="D8" s="61">
        <v>4.5</v>
      </c>
      <c r="E8" s="62">
        <v>4.4000000000000004</v>
      </c>
      <c r="F8" s="61">
        <v>4.5</v>
      </c>
      <c r="G8" s="61">
        <v>4.5999999999999996</v>
      </c>
      <c r="H8" s="62">
        <v>6.3</v>
      </c>
      <c r="I8" s="62">
        <v>11.9</v>
      </c>
      <c r="J8" s="62">
        <v>13.7</v>
      </c>
      <c r="K8" s="62">
        <v>14.4</v>
      </c>
      <c r="L8" s="62">
        <v>14.3</v>
      </c>
      <c r="M8" s="60"/>
      <c r="N8" s="61"/>
      <c r="O8" s="61"/>
      <c r="P8" s="61"/>
      <c r="Q8" s="62"/>
      <c r="R8" s="61"/>
      <c r="S8" s="61"/>
      <c r="T8" s="62"/>
      <c r="U8" s="62"/>
      <c r="V8" s="62"/>
      <c r="W8" s="62"/>
      <c r="X8" s="62"/>
      <c r="Y8" s="60"/>
      <c r="Z8" s="61"/>
      <c r="AA8" s="61"/>
      <c r="AB8" s="61"/>
      <c r="AC8" s="62"/>
      <c r="AD8" s="61"/>
      <c r="AE8" s="61"/>
      <c r="AF8" s="62"/>
      <c r="AG8" s="62"/>
      <c r="AH8" s="62"/>
      <c r="AI8" s="62"/>
      <c r="AJ8" s="62"/>
      <c r="AK8" s="60"/>
      <c r="AL8" s="61"/>
      <c r="AM8" s="61"/>
      <c r="AN8" s="61"/>
      <c r="AO8" s="62"/>
      <c r="AP8" s="61"/>
      <c r="AQ8" s="61"/>
      <c r="AR8" s="62"/>
      <c r="AS8" s="62"/>
      <c r="AT8" s="62"/>
      <c r="AU8" s="62"/>
      <c r="AV8" s="62"/>
      <c r="AW8" s="60"/>
      <c r="AX8" s="61"/>
      <c r="AY8" s="61"/>
      <c r="AZ8" s="61"/>
      <c r="BA8" s="62"/>
      <c r="BB8" s="61"/>
      <c r="BC8" s="61"/>
      <c r="BD8" s="62"/>
      <c r="BE8" s="62"/>
      <c r="BF8" s="62"/>
      <c r="BG8" s="62"/>
      <c r="BH8" s="62"/>
      <c r="BI8" s="60"/>
      <c r="BJ8" s="61"/>
      <c r="BK8" s="61"/>
      <c r="BL8" s="61"/>
      <c r="BM8" s="62"/>
      <c r="BN8" s="61"/>
      <c r="BO8" s="61"/>
      <c r="BP8" s="62"/>
      <c r="BQ8" s="62"/>
      <c r="BR8" s="62"/>
      <c r="BS8" s="62"/>
      <c r="BT8" s="62"/>
      <c r="BU8" s="60"/>
      <c r="BV8" s="61"/>
      <c r="BW8" s="61"/>
      <c r="BX8" s="61"/>
      <c r="BY8" s="62"/>
      <c r="BZ8" s="61"/>
      <c r="CA8" s="61"/>
      <c r="CB8" s="62"/>
      <c r="CC8" s="62"/>
      <c r="CD8" s="62"/>
      <c r="CE8" s="62"/>
      <c r="CF8" s="62"/>
      <c r="CG8" s="60"/>
      <c r="CH8" s="61"/>
      <c r="CI8" s="61"/>
      <c r="CJ8" s="61"/>
      <c r="CK8" s="62"/>
      <c r="CL8" s="61"/>
      <c r="CM8" s="61"/>
      <c r="CN8" s="62"/>
      <c r="CO8" s="62"/>
      <c r="CP8" s="62"/>
      <c r="CQ8" s="62"/>
      <c r="CR8" s="62"/>
      <c r="CS8" s="60"/>
      <c r="CT8" s="61"/>
      <c r="CU8" s="61"/>
      <c r="CV8" s="61"/>
      <c r="CW8" s="62"/>
      <c r="CX8" s="61"/>
      <c r="CY8" s="61"/>
      <c r="CZ8" s="62"/>
      <c r="DA8" s="62"/>
      <c r="DB8" s="62"/>
      <c r="DC8" s="62"/>
      <c r="DD8" s="62"/>
      <c r="DE8" s="60"/>
      <c r="DF8" s="61"/>
      <c r="DG8" s="61"/>
      <c r="DH8" s="61"/>
      <c r="DI8" s="62"/>
      <c r="DJ8" s="61"/>
      <c r="DK8" s="61"/>
      <c r="DL8" s="62"/>
      <c r="DM8" s="62"/>
      <c r="DN8" s="62"/>
      <c r="DO8" s="62"/>
      <c r="DP8" s="62"/>
      <c r="DQ8" s="60"/>
      <c r="DR8" s="61"/>
      <c r="DS8" s="61"/>
      <c r="DT8" s="61"/>
      <c r="DU8" s="62"/>
      <c r="DV8" s="61"/>
      <c r="DW8" s="61"/>
      <c r="DX8" s="62"/>
      <c r="DY8" s="62"/>
      <c r="DZ8" s="62"/>
      <c r="EA8" s="62"/>
      <c r="EB8" s="62"/>
      <c r="EC8" s="60"/>
      <c r="ED8" s="61"/>
      <c r="EE8" s="61"/>
      <c r="EF8" s="61"/>
      <c r="EG8" s="62"/>
      <c r="EH8" s="61"/>
      <c r="EI8" s="61"/>
      <c r="EJ8" s="62"/>
      <c r="EK8" s="62"/>
      <c r="EL8" s="62"/>
      <c r="EM8" s="62"/>
      <c r="EN8" s="62"/>
      <c r="EO8" s="60"/>
      <c r="EP8" s="61"/>
      <c r="EQ8" s="61"/>
      <c r="ER8" s="61"/>
      <c r="ES8" s="62"/>
      <c r="ET8" s="61"/>
      <c r="EU8" s="61"/>
      <c r="EV8" s="62"/>
      <c r="EW8" s="62"/>
      <c r="EX8" s="62"/>
      <c r="EY8" s="62"/>
      <c r="EZ8" s="62"/>
      <c r="FA8" s="60"/>
      <c r="FB8" s="61"/>
      <c r="FC8" s="61"/>
      <c r="FD8" s="61"/>
      <c r="FE8" s="62"/>
      <c r="FF8" s="61"/>
      <c r="FG8" s="61"/>
      <c r="FH8" s="62"/>
      <c r="FI8" s="62"/>
      <c r="FJ8" s="62"/>
      <c r="FK8" s="62"/>
      <c r="FL8" s="62"/>
      <c r="FM8" s="60"/>
      <c r="FN8" s="61"/>
      <c r="FO8" s="61"/>
      <c r="FP8" s="61"/>
      <c r="FQ8" s="62"/>
      <c r="FR8" s="61"/>
      <c r="FS8" s="61"/>
      <c r="FT8" s="62"/>
      <c r="FU8" s="62"/>
      <c r="FV8" s="62"/>
      <c r="FW8" s="62"/>
      <c r="FX8" s="62"/>
      <c r="FY8" s="60"/>
      <c r="FZ8" s="61"/>
      <c r="GA8" s="61"/>
      <c r="GB8" s="61"/>
      <c r="GC8" s="62"/>
      <c r="GD8" s="61"/>
      <c r="GE8" s="61"/>
      <c r="GF8" s="62"/>
      <c r="GG8" s="62"/>
      <c r="GH8" s="62"/>
      <c r="GI8" s="62"/>
      <c r="GJ8" s="62"/>
      <c r="GK8" s="60"/>
      <c r="GL8" s="61"/>
      <c r="GM8" s="61"/>
      <c r="GN8" s="61"/>
      <c r="GO8" s="62"/>
      <c r="GP8" s="61"/>
      <c r="GQ8" s="61"/>
      <c r="GR8" s="62"/>
      <c r="GS8" s="62"/>
      <c r="GT8" s="62"/>
      <c r="GU8" s="62"/>
      <c r="GV8" s="62"/>
      <c r="GW8" s="60"/>
      <c r="GX8" s="61"/>
      <c r="GY8" s="61"/>
      <c r="GZ8" s="61"/>
      <c r="HA8" s="62"/>
      <c r="HB8" s="61"/>
      <c r="HC8" s="61"/>
      <c r="HD8" s="62"/>
      <c r="HE8" s="62"/>
      <c r="HF8" s="62"/>
      <c r="HG8" s="62"/>
      <c r="HH8" s="62"/>
      <c r="HI8" s="60"/>
      <c r="HJ8" s="61"/>
      <c r="HK8" s="61"/>
      <c r="HL8" s="61"/>
      <c r="HM8" s="62"/>
      <c r="HN8" s="61"/>
      <c r="HO8" s="61"/>
      <c r="HP8" s="62"/>
      <c r="HQ8" s="62"/>
      <c r="HR8" s="62"/>
      <c r="HS8" s="62"/>
      <c r="HT8" s="62"/>
      <c r="HU8" s="60"/>
      <c r="HV8" s="61"/>
      <c r="HW8" s="61"/>
      <c r="HX8" s="61"/>
      <c r="HY8" s="62"/>
      <c r="HZ8" s="61"/>
      <c r="IA8" s="61"/>
      <c r="IB8" s="62"/>
      <c r="IC8" s="62"/>
      <c r="ID8" s="62"/>
      <c r="IE8" s="62"/>
      <c r="IF8" s="62"/>
      <c r="IG8" s="60"/>
      <c r="IH8" s="61"/>
      <c r="II8" s="61"/>
      <c r="IJ8" s="61"/>
      <c r="IK8" s="62"/>
      <c r="IL8" s="61"/>
      <c r="IM8" s="61"/>
      <c r="IN8" s="62"/>
      <c r="IO8" s="62"/>
      <c r="IP8" s="62"/>
      <c r="IQ8" s="62"/>
      <c r="IR8" s="62"/>
      <c r="IS8" s="60"/>
      <c r="IT8" s="61"/>
      <c r="IU8" s="61"/>
      <c r="IV8" s="61"/>
    </row>
    <row r="9" spans="1:256" s="7" customFormat="1" ht="14.25">
      <c r="A9" s="63" t="s">
        <v>33</v>
      </c>
      <c r="B9" s="61">
        <v>10.3</v>
      </c>
      <c r="C9" s="61">
        <v>9.6999999999999993</v>
      </c>
      <c r="D9" s="61">
        <v>10.5</v>
      </c>
      <c r="E9" s="61">
        <v>9.9</v>
      </c>
      <c r="F9" s="61">
        <v>8.9</v>
      </c>
      <c r="G9" s="61">
        <v>8.3000000000000007</v>
      </c>
      <c r="H9" s="61">
        <v>7.7</v>
      </c>
      <c r="I9" s="61">
        <v>9.5</v>
      </c>
      <c r="J9" s="61">
        <v>12.6</v>
      </c>
      <c r="K9" s="61">
        <v>16.600000000000001</v>
      </c>
      <c r="L9" s="61">
        <v>18.399999999999999</v>
      </c>
      <c r="M9" s="63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3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3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3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3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3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3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3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3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3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3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3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3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3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3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3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3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3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3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3"/>
      <c r="IH9" s="61"/>
      <c r="II9" s="61"/>
      <c r="IJ9" s="61"/>
      <c r="IK9" s="61"/>
      <c r="IL9" s="61"/>
      <c r="IM9" s="61"/>
      <c r="IN9" s="61"/>
      <c r="IO9" s="61"/>
      <c r="IP9" s="61"/>
      <c r="IQ9" s="61"/>
      <c r="IR9" s="61"/>
      <c r="IS9" s="63"/>
      <c r="IT9" s="61"/>
      <c r="IU9" s="61"/>
      <c r="IV9" s="61"/>
    </row>
    <row r="10" spans="1:256" s="7" customFormat="1" ht="14.25">
      <c r="A10" s="60" t="s">
        <v>32</v>
      </c>
      <c r="B10" s="61">
        <v>11.1</v>
      </c>
      <c r="C10" s="61">
        <v>11.1</v>
      </c>
      <c r="D10" s="61">
        <v>10.6</v>
      </c>
      <c r="E10" s="61">
        <v>9.1999999999999993</v>
      </c>
      <c r="F10" s="61">
        <v>8.5</v>
      </c>
      <c r="G10" s="61">
        <v>8.3000000000000007</v>
      </c>
      <c r="H10" s="61">
        <v>11.3</v>
      </c>
      <c r="I10" s="61">
        <v>18</v>
      </c>
      <c r="J10" s="61">
        <v>20.100000000000001</v>
      </c>
      <c r="K10" s="61">
        <v>20.9</v>
      </c>
      <c r="L10" s="61">
        <v>20.9</v>
      </c>
      <c r="M10" s="60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0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0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0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0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0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0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0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0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0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0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0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0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0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0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0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0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0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0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0"/>
      <c r="IH10" s="61"/>
      <c r="II10" s="61"/>
      <c r="IJ10" s="61"/>
      <c r="IK10" s="61"/>
      <c r="IL10" s="61"/>
      <c r="IM10" s="61"/>
      <c r="IN10" s="61"/>
      <c r="IO10" s="61"/>
      <c r="IP10" s="61"/>
      <c r="IQ10" s="61"/>
      <c r="IR10" s="61"/>
      <c r="IS10" s="60"/>
      <c r="IT10" s="61"/>
      <c r="IU10" s="61"/>
      <c r="IV10" s="61"/>
    </row>
    <row r="11" spans="1:256" s="7" customFormat="1" ht="14.25">
      <c r="A11" s="60" t="s">
        <v>31</v>
      </c>
      <c r="B11" s="61">
        <v>8.6</v>
      </c>
      <c r="C11" s="61">
        <v>9</v>
      </c>
      <c r="D11" s="61">
        <v>9.3000000000000007</v>
      </c>
      <c r="E11" s="61">
        <v>9.3000000000000007</v>
      </c>
      <c r="F11" s="61">
        <v>9.1999999999999993</v>
      </c>
      <c r="G11" s="61">
        <v>8.4</v>
      </c>
      <c r="H11" s="62">
        <v>7.8</v>
      </c>
      <c r="I11" s="62">
        <v>9.5</v>
      </c>
      <c r="J11" s="62">
        <v>9.8000000000000007</v>
      </c>
      <c r="K11" s="62">
        <v>9.8000000000000007</v>
      </c>
      <c r="L11" s="62">
        <v>10</v>
      </c>
      <c r="M11" s="60"/>
      <c r="N11" s="78"/>
      <c r="O11" s="61"/>
      <c r="P11" s="61"/>
      <c r="Q11" s="61"/>
      <c r="R11" s="61"/>
      <c r="S11" s="61"/>
      <c r="T11" s="62"/>
      <c r="U11" s="62"/>
      <c r="V11" s="62"/>
      <c r="W11" s="62"/>
      <c r="X11" s="62"/>
      <c r="Y11" s="60"/>
      <c r="Z11" s="61"/>
      <c r="AA11" s="61"/>
      <c r="AB11" s="61"/>
      <c r="AC11" s="61"/>
      <c r="AD11" s="61"/>
      <c r="AE11" s="61"/>
      <c r="AF11" s="62"/>
      <c r="AG11" s="62"/>
      <c r="AH11" s="62"/>
      <c r="AI11" s="62"/>
      <c r="AJ11" s="62"/>
      <c r="AK11" s="60"/>
      <c r="AL11" s="61"/>
      <c r="AM11" s="61"/>
      <c r="AN11" s="61"/>
      <c r="AO11" s="61"/>
      <c r="AP11" s="61"/>
      <c r="AQ11" s="61"/>
      <c r="AR11" s="62"/>
      <c r="AS11" s="62"/>
      <c r="AT11" s="62"/>
      <c r="AU11" s="62"/>
      <c r="AV11" s="62"/>
      <c r="AW11" s="60"/>
      <c r="AX11" s="61"/>
      <c r="AY11" s="61"/>
      <c r="AZ11" s="61"/>
      <c r="BA11" s="61"/>
      <c r="BB11" s="61"/>
      <c r="BC11" s="61"/>
      <c r="BD11" s="62"/>
      <c r="BE11" s="62"/>
      <c r="BF11" s="62"/>
      <c r="BG11" s="62"/>
      <c r="BH11" s="62"/>
      <c r="BI11" s="60"/>
      <c r="BJ11" s="61"/>
      <c r="BK11" s="61"/>
      <c r="BL11" s="61"/>
      <c r="BM11" s="61"/>
      <c r="BN11" s="61"/>
      <c r="BO11" s="61"/>
      <c r="BP11" s="62"/>
      <c r="BQ11" s="62"/>
      <c r="BR11" s="62"/>
      <c r="BS11" s="62"/>
      <c r="BT11" s="62"/>
      <c r="BU11" s="60"/>
      <c r="BV11" s="61"/>
      <c r="BW11" s="61"/>
      <c r="BX11" s="61"/>
      <c r="BY11" s="61"/>
      <c r="BZ11" s="61"/>
      <c r="CA11" s="61"/>
      <c r="CB11" s="62"/>
      <c r="CC11" s="62"/>
      <c r="CD11" s="62"/>
      <c r="CE11" s="62"/>
      <c r="CF11" s="62"/>
      <c r="CG11" s="60"/>
      <c r="CH11" s="61"/>
      <c r="CI11" s="61"/>
      <c r="CJ11" s="61"/>
      <c r="CK11" s="61"/>
      <c r="CL11" s="61"/>
      <c r="CM11" s="61"/>
      <c r="CN11" s="62"/>
      <c r="CO11" s="62"/>
      <c r="CP11" s="62"/>
      <c r="CQ11" s="62"/>
      <c r="CR11" s="62"/>
      <c r="CS11" s="60"/>
      <c r="CT11" s="61"/>
      <c r="CU11" s="61"/>
      <c r="CV11" s="61"/>
      <c r="CW11" s="61"/>
      <c r="CX11" s="61"/>
      <c r="CY11" s="61"/>
      <c r="CZ11" s="62"/>
      <c r="DA11" s="62"/>
      <c r="DB11" s="62"/>
      <c r="DC11" s="62"/>
      <c r="DD11" s="62"/>
      <c r="DE11" s="60"/>
      <c r="DF11" s="61"/>
      <c r="DG11" s="61"/>
      <c r="DH11" s="61"/>
      <c r="DI11" s="61"/>
      <c r="DJ11" s="61"/>
      <c r="DK11" s="61"/>
      <c r="DL11" s="62"/>
      <c r="DM11" s="62"/>
      <c r="DN11" s="62"/>
      <c r="DO11" s="62"/>
      <c r="DP11" s="62"/>
      <c r="DQ11" s="60"/>
      <c r="DR11" s="61"/>
      <c r="DS11" s="61"/>
      <c r="DT11" s="61"/>
      <c r="DU11" s="61"/>
      <c r="DV11" s="61"/>
      <c r="DW11" s="61"/>
      <c r="DX11" s="62"/>
      <c r="DY11" s="62"/>
      <c r="DZ11" s="62"/>
      <c r="EA11" s="62"/>
      <c r="EB11" s="62"/>
      <c r="EC11" s="60"/>
      <c r="ED11" s="61"/>
      <c r="EE11" s="61"/>
      <c r="EF11" s="61"/>
      <c r="EG11" s="61"/>
      <c r="EH11" s="61"/>
      <c r="EI11" s="61"/>
      <c r="EJ11" s="62"/>
      <c r="EK11" s="62"/>
      <c r="EL11" s="62"/>
      <c r="EM11" s="62"/>
      <c r="EN11" s="62"/>
      <c r="EO11" s="60"/>
      <c r="EP11" s="61"/>
      <c r="EQ11" s="61"/>
      <c r="ER11" s="61"/>
      <c r="ES11" s="61"/>
      <c r="ET11" s="61"/>
      <c r="EU11" s="61"/>
      <c r="EV11" s="62"/>
      <c r="EW11" s="62"/>
      <c r="EX11" s="62"/>
      <c r="EY11" s="62"/>
      <c r="EZ11" s="62"/>
      <c r="FA11" s="60"/>
      <c r="FB11" s="61"/>
      <c r="FC11" s="61"/>
      <c r="FD11" s="61"/>
      <c r="FE11" s="61"/>
      <c r="FF11" s="61"/>
      <c r="FG11" s="61"/>
      <c r="FH11" s="62"/>
      <c r="FI11" s="62"/>
      <c r="FJ11" s="62"/>
      <c r="FK11" s="62"/>
      <c r="FL11" s="62"/>
      <c r="FM11" s="60"/>
      <c r="FN11" s="61"/>
      <c r="FO11" s="61"/>
      <c r="FP11" s="61"/>
      <c r="FQ11" s="61"/>
      <c r="FR11" s="61"/>
      <c r="FS11" s="61"/>
      <c r="FT11" s="62"/>
      <c r="FU11" s="62"/>
      <c r="FV11" s="62"/>
      <c r="FW11" s="62"/>
      <c r="FX11" s="62"/>
      <c r="FY11" s="60"/>
      <c r="FZ11" s="61"/>
      <c r="GA11" s="61"/>
      <c r="GB11" s="61"/>
      <c r="GC11" s="61"/>
      <c r="GD11" s="61"/>
      <c r="GE11" s="61"/>
      <c r="GF11" s="62"/>
      <c r="GG11" s="62"/>
      <c r="GH11" s="62"/>
      <c r="GI11" s="62"/>
      <c r="GJ11" s="62"/>
      <c r="GK11" s="60"/>
      <c r="GL11" s="61"/>
      <c r="GM11" s="61"/>
      <c r="GN11" s="61"/>
      <c r="GO11" s="61"/>
      <c r="GP11" s="61"/>
      <c r="GQ11" s="61"/>
      <c r="GR11" s="62"/>
      <c r="GS11" s="62"/>
      <c r="GT11" s="62"/>
      <c r="GU11" s="62"/>
      <c r="GV11" s="62"/>
      <c r="GW11" s="60"/>
      <c r="GX11" s="61"/>
      <c r="GY11" s="61"/>
      <c r="GZ11" s="61"/>
      <c r="HA11" s="61"/>
      <c r="HB11" s="61"/>
      <c r="HC11" s="61"/>
      <c r="HD11" s="62"/>
      <c r="HE11" s="62"/>
      <c r="HF11" s="62"/>
      <c r="HG11" s="62"/>
      <c r="HH11" s="62"/>
      <c r="HI11" s="60"/>
      <c r="HJ11" s="61"/>
      <c r="HK11" s="61"/>
      <c r="HL11" s="61"/>
      <c r="HM11" s="61"/>
      <c r="HN11" s="61"/>
      <c r="HO11" s="61"/>
      <c r="HP11" s="62"/>
      <c r="HQ11" s="62"/>
      <c r="HR11" s="62"/>
      <c r="HS11" s="62"/>
      <c r="HT11" s="62"/>
      <c r="HU11" s="60"/>
      <c r="HV11" s="61"/>
      <c r="HW11" s="61"/>
      <c r="HX11" s="61"/>
      <c r="HY11" s="61"/>
      <c r="HZ11" s="61"/>
      <c r="IA11" s="61"/>
      <c r="IB11" s="62"/>
      <c r="IC11" s="62"/>
      <c r="ID11" s="62"/>
      <c r="IE11" s="62"/>
      <c r="IF11" s="62"/>
      <c r="IG11" s="60"/>
      <c r="IH11" s="61"/>
      <c r="II11" s="61"/>
      <c r="IJ11" s="61"/>
      <c r="IK11" s="61"/>
      <c r="IL11" s="61"/>
      <c r="IM11" s="61"/>
      <c r="IN11" s="62"/>
      <c r="IO11" s="62"/>
      <c r="IP11" s="62"/>
      <c r="IQ11" s="62"/>
      <c r="IR11" s="62"/>
      <c r="IS11" s="60"/>
      <c r="IT11" s="61"/>
      <c r="IU11" s="61"/>
      <c r="IV11" s="61"/>
    </row>
    <row r="12" spans="1:256" s="7" customFormat="1" ht="14.25">
      <c r="A12" s="60" t="s">
        <v>30</v>
      </c>
      <c r="B12" s="61">
        <v>8.6</v>
      </c>
      <c r="C12" s="61">
        <v>8.4</v>
      </c>
      <c r="D12" s="61">
        <v>8</v>
      </c>
      <c r="E12" s="61">
        <v>7.7</v>
      </c>
      <c r="F12" s="61">
        <v>6.8</v>
      </c>
      <c r="G12" s="61">
        <v>6.1</v>
      </c>
      <c r="H12" s="62">
        <v>6.7</v>
      </c>
      <c r="I12" s="62">
        <v>7.8</v>
      </c>
      <c r="J12" s="62">
        <v>8.4</v>
      </c>
      <c r="K12" s="62">
        <v>8.1</v>
      </c>
      <c r="L12" s="62">
        <v>8.1999999999999993</v>
      </c>
      <c r="M12" s="60"/>
      <c r="N12" s="61"/>
      <c r="O12" s="61"/>
      <c r="P12" s="61"/>
      <c r="Q12" s="61"/>
      <c r="R12" s="61"/>
      <c r="S12" s="61"/>
      <c r="T12" s="62"/>
      <c r="U12" s="62"/>
      <c r="V12" s="62"/>
      <c r="W12" s="62"/>
      <c r="X12" s="62"/>
      <c r="Y12" s="60"/>
      <c r="Z12" s="61"/>
      <c r="AA12" s="61"/>
      <c r="AB12" s="61"/>
      <c r="AC12" s="61"/>
      <c r="AD12" s="61"/>
      <c r="AE12" s="61"/>
      <c r="AF12" s="62"/>
      <c r="AG12" s="62"/>
      <c r="AH12" s="62"/>
      <c r="AI12" s="62"/>
      <c r="AJ12" s="62"/>
      <c r="AK12" s="60"/>
      <c r="AL12" s="61"/>
      <c r="AM12" s="61"/>
      <c r="AN12" s="61"/>
      <c r="AO12" s="61"/>
      <c r="AP12" s="61"/>
      <c r="AQ12" s="61"/>
      <c r="AR12" s="62"/>
      <c r="AS12" s="62"/>
      <c r="AT12" s="62"/>
      <c r="AU12" s="62"/>
      <c r="AV12" s="62"/>
      <c r="AW12" s="60"/>
      <c r="AX12" s="61"/>
      <c r="AY12" s="61"/>
      <c r="AZ12" s="61"/>
      <c r="BA12" s="61"/>
      <c r="BB12" s="61"/>
      <c r="BC12" s="61"/>
      <c r="BD12" s="62"/>
      <c r="BE12" s="62"/>
      <c r="BF12" s="62"/>
      <c r="BG12" s="62"/>
      <c r="BH12" s="62"/>
      <c r="BI12" s="60"/>
      <c r="BJ12" s="61"/>
      <c r="BK12" s="61"/>
      <c r="BL12" s="61"/>
      <c r="BM12" s="61"/>
      <c r="BN12" s="61"/>
      <c r="BO12" s="61"/>
      <c r="BP12" s="62"/>
      <c r="BQ12" s="62"/>
      <c r="BR12" s="62"/>
      <c r="BS12" s="62"/>
      <c r="BT12" s="62"/>
      <c r="BU12" s="60"/>
      <c r="BV12" s="61"/>
      <c r="BW12" s="61"/>
      <c r="BX12" s="61"/>
      <c r="BY12" s="61"/>
      <c r="BZ12" s="61"/>
      <c r="CA12" s="61"/>
      <c r="CB12" s="62"/>
      <c r="CC12" s="62"/>
      <c r="CD12" s="62"/>
      <c r="CE12" s="62"/>
      <c r="CF12" s="62"/>
      <c r="CG12" s="60"/>
      <c r="CH12" s="61"/>
      <c r="CI12" s="61"/>
      <c r="CJ12" s="61"/>
      <c r="CK12" s="61"/>
      <c r="CL12" s="61"/>
      <c r="CM12" s="61"/>
      <c r="CN12" s="62"/>
      <c r="CO12" s="62"/>
      <c r="CP12" s="62"/>
      <c r="CQ12" s="62"/>
      <c r="CR12" s="62"/>
      <c r="CS12" s="60"/>
      <c r="CT12" s="61"/>
      <c r="CU12" s="61"/>
      <c r="CV12" s="61"/>
      <c r="CW12" s="61"/>
      <c r="CX12" s="61"/>
      <c r="CY12" s="61"/>
      <c r="CZ12" s="62"/>
      <c r="DA12" s="62"/>
      <c r="DB12" s="62"/>
      <c r="DC12" s="62"/>
      <c r="DD12" s="62"/>
      <c r="DE12" s="60"/>
      <c r="DF12" s="61"/>
      <c r="DG12" s="61"/>
      <c r="DH12" s="61"/>
      <c r="DI12" s="61"/>
      <c r="DJ12" s="61"/>
      <c r="DK12" s="61"/>
      <c r="DL12" s="62"/>
      <c r="DM12" s="62"/>
      <c r="DN12" s="62"/>
      <c r="DO12" s="62"/>
      <c r="DP12" s="62"/>
      <c r="DQ12" s="60"/>
      <c r="DR12" s="61"/>
      <c r="DS12" s="61"/>
      <c r="DT12" s="61"/>
      <c r="DU12" s="61"/>
      <c r="DV12" s="61"/>
      <c r="DW12" s="61"/>
      <c r="DX12" s="62"/>
      <c r="DY12" s="62"/>
      <c r="DZ12" s="62"/>
      <c r="EA12" s="62"/>
      <c r="EB12" s="62"/>
      <c r="EC12" s="60"/>
      <c r="ED12" s="61"/>
      <c r="EE12" s="61"/>
      <c r="EF12" s="61"/>
      <c r="EG12" s="61"/>
      <c r="EH12" s="61"/>
      <c r="EI12" s="61"/>
      <c r="EJ12" s="62"/>
      <c r="EK12" s="62"/>
      <c r="EL12" s="62"/>
      <c r="EM12" s="62"/>
      <c r="EN12" s="62"/>
      <c r="EO12" s="60"/>
      <c r="EP12" s="61"/>
      <c r="EQ12" s="61"/>
      <c r="ER12" s="61"/>
      <c r="ES12" s="61"/>
      <c r="ET12" s="61"/>
      <c r="EU12" s="61"/>
      <c r="EV12" s="62"/>
      <c r="EW12" s="62"/>
      <c r="EX12" s="62"/>
      <c r="EY12" s="62"/>
      <c r="EZ12" s="62"/>
      <c r="FA12" s="60"/>
      <c r="FB12" s="61"/>
      <c r="FC12" s="61"/>
      <c r="FD12" s="61"/>
      <c r="FE12" s="61"/>
      <c r="FF12" s="61"/>
      <c r="FG12" s="61"/>
      <c r="FH12" s="62"/>
      <c r="FI12" s="62"/>
      <c r="FJ12" s="62"/>
      <c r="FK12" s="62"/>
      <c r="FL12" s="62"/>
      <c r="FM12" s="60"/>
      <c r="FN12" s="61"/>
      <c r="FO12" s="61"/>
      <c r="FP12" s="61"/>
      <c r="FQ12" s="61"/>
      <c r="FR12" s="61"/>
      <c r="FS12" s="61"/>
      <c r="FT12" s="62"/>
      <c r="FU12" s="62"/>
      <c r="FV12" s="62"/>
      <c r="FW12" s="62"/>
      <c r="FX12" s="62"/>
      <c r="FY12" s="60"/>
      <c r="FZ12" s="61"/>
      <c r="GA12" s="61"/>
      <c r="GB12" s="61"/>
      <c r="GC12" s="61"/>
      <c r="GD12" s="61"/>
      <c r="GE12" s="61"/>
      <c r="GF12" s="62"/>
      <c r="GG12" s="62"/>
      <c r="GH12" s="62"/>
      <c r="GI12" s="62"/>
      <c r="GJ12" s="62"/>
      <c r="GK12" s="60"/>
      <c r="GL12" s="61"/>
      <c r="GM12" s="61"/>
      <c r="GN12" s="61"/>
      <c r="GO12" s="61"/>
      <c r="GP12" s="61"/>
      <c r="GQ12" s="61"/>
      <c r="GR12" s="62"/>
      <c r="GS12" s="62"/>
      <c r="GT12" s="62"/>
      <c r="GU12" s="62"/>
      <c r="GV12" s="62"/>
      <c r="GW12" s="60"/>
      <c r="GX12" s="61"/>
      <c r="GY12" s="61"/>
      <c r="GZ12" s="61"/>
      <c r="HA12" s="61"/>
      <c r="HB12" s="61"/>
      <c r="HC12" s="61"/>
      <c r="HD12" s="62"/>
      <c r="HE12" s="62"/>
      <c r="HF12" s="62"/>
      <c r="HG12" s="62"/>
      <c r="HH12" s="62"/>
      <c r="HI12" s="60"/>
      <c r="HJ12" s="61"/>
      <c r="HK12" s="61"/>
      <c r="HL12" s="61"/>
      <c r="HM12" s="61"/>
      <c r="HN12" s="61"/>
      <c r="HO12" s="61"/>
      <c r="HP12" s="62"/>
      <c r="HQ12" s="62"/>
      <c r="HR12" s="62"/>
      <c r="HS12" s="62"/>
      <c r="HT12" s="62"/>
      <c r="HU12" s="60"/>
      <c r="HV12" s="61"/>
      <c r="HW12" s="61"/>
      <c r="HX12" s="61"/>
      <c r="HY12" s="61"/>
      <c r="HZ12" s="61"/>
      <c r="IA12" s="61"/>
      <c r="IB12" s="62"/>
      <c r="IC12" s="62"/>
      <c r="ID12" s="62"/>
      <c r="IE12" s="62"/>
      <c r="IF12" s="62"/>
      <c r="IG12" s="60"/>
      <c r="IH12" s="61"/>
      <c r="II12" s="61"/>
      <c r="IJ12" s="61"/>
      <c r="IK12" s="61"/>
      <c r="IL12" s="61"/>
      <c r="IM12" s="61"/>
      <c r="IN12" s="62"/>
      <c r="IO12" s="62"/>
      <c r="IP12" s="62"/>
      <c r="IQ12" s="62"/>
      <c r="IR12" s="62"/>
      <c r="IS12" s="60"/>
      <c r="IT12" s="61"/>
      <c r="IU12" s="61"/>
      <c r="IV12" s="61"/>
    </row>
    <row r="13" spans="1:256" s="7" customFormat="1" ht="14.25">
      <c r="A13" s="60" t="s">
        <v>29</v>
      </c>
      <c r="B13" s="61">
        <v>3.5</v>
      </c>
      <c r="C13" s="61">
        <v>4.0999999999999996</v>
      </c>
      <c r="D13" s="61">
        <v>4.5999999999999996</v>
      </c>
      <c r="E13" s="62">
        <v>5.3</v>
      </c>
      <c r="F13" s="61">
        <v>4.5999999999999996</v>
      </c>
      <c r="G13" s="61">
        <v>3.9</v>
      </c>
      <c r="H13" s="62">
        <v>3.7</v>
      </c>
      <c r="I13" s="62">
        <v>5.3</v>
      </c>
      <c r="J13" s="62">
        <v>6.2</v>
      </c>
      <c r="K13" s="62">
        <v>7.2</v>
      </c>
      <c r="L13" s="62">
        <v>7.5</v>
      </c>
      <c r="M13" s="60"/>
      <c r="N13" s="61"/>
      <c r="O13" s="61"/>
      <c r="P13" s="61"/>
      <c r="Q13" s="62"/>
      <c r="R13" s="61"/>
      <c r="S13" s="61"/>
      <c r="T13" s="62"/>
      <c r="U13" s="62"/>
      <c r="V13" s="62"/>
      <c r="W13" s="62"/>
      <c r="X13" s="62"/>
      <c r="Y13" s="60"/>
      <c r="Z13" s="61"/>
      <c r="AA13" s="61"/>
      <c r="AB13" s="61"/>
      <c r="AC13" s="62"/>
      <c r="AD13" s="61"/>
      <c r="AE13" s="61"/>
      <c r="AF13" s="62"/>
      <c r="AG13" s="62"/>
      <c r="AH13" s="62"/>
      <c r="AI13" s="62"/>
      <c r="AJ13" s="62"/>
      <c r="AK13" s="60"/>
      <c r="AL13" s="61"/>
      <c r="AM13" s="61"/>
      <c r="AN13" s="61"/>
      <c r="AO13" s="62"/>
      <c r="AP13" s="61"/>
      <c r="AQ13" s="61"/>
      <c r="AR13" s="62"/>
      <c r="AS13" s="62"/>
      <c r="AT13" s="62"/>
      <c r="AU13" s="62"/>
      <c r="AV13" s="62"/>
      <c r="AW13" s="60"/>
      <c r="AX13" s="61"/>
      <c r="AY13" s="61"/>
      <c r="AZ13" s="61"/>
      <c r="BA13" s="62"/>
      <c r="BB13" s="61"/>
      <c r="BC13" s="61"/>
      <c r="BD13" s="62"/>
      <c r="BE13" s="62"/>
      <c r="BF13" s="62"/>
      <c r="BG13" s="62"/>
      <c r="BH13" s="62"/>
      <c r="BI13" s="60"/>
      <c r="BJ13" s="61"/>
      <c r="BK13" s="61"/>
      <c r="BL13" s="61"/>
      <c r="BM13" s="62"/>
      <c r="BN13" s="61"/>
      <c r="BO13" s="61"/>
      <c r="BP13" s="62"/>
      <c r="BQ13" s="62"/>
      <c r="BR13" s="62"/>
      <c r="BS13" s="62"/>
      <c r="BT13" s="62"/>
      <c r="BU13" s="60"/>
      <c r="BV13" s="61"/>
      <c r="BW13" s="61"/>
      <c r="BX13" s="61"/>
      <c r="BY13" s="62"/>
      <c r="BZ13" s="61"/>
      <c r="CA13" s="61"/>
      <c r="CB13" s="62"/>
      <c r="CC13" s="62"/>
      <c r="CD13" s="62"/>
      <c r="CE13" s="62"/>
      <c r="CF13" s="62"/>
      <c r="CG13" s="60"/>
      <c r="CH13" s="61"/>
      <c r="CI13" s="61"/>
      <c r="CJ13" s="61"/>
      <c r="CK13" s="62"/>
      <c r="CL13" s="61"/>
      <c r="CM13" s="61"/>
      <c r="CN13" s="62"/>
      <c r="CO13" s="62"/>
      <c r="CP13" s="62"/>
      <c r="CQ13" s="62"/>
      <c r="CR13" s="62"/>
      <c r="CS13" s="60"/>
      <c r="CT13" s="61"/>
      <c r="CU13" s="61"/>
      <c r="CV13" s="61"/>
      <c r="CW13" s="62"/>
      <c r="CX13" s="61"/>
      <c r="CY13" s="61"/>
      <c r="CZ13" s="62"/>
      <c r="DA13" s="62"/>
      <c r="DB13" s="62"/>
      <c r="DC13" s="62"/>
      <c r="DD13" s="62"/>
      <c r="DE13" s="60"/>
      <c r="DF13" s="61"/>
      <c r="DG13" s="61"/>
      <c r="DH13" s="61"/>
      <c r="DI13" s="62"/>
      <c r="DJ13" s="61"/>
      <c r="DK13" s="61"/>
      <c r="DL13" s="62"/>
      <c r="DM13" s="62"/>
      <c r="DN13" s="62"/>
      <c r="DO13" s="62"/>
      <c r="DP13" s="62"/>
      <c r="DQ13" s="60"/>
      <c r="DR13" s="61"/>
      <c r="DS13" s="61"/>
      <c r="DT13" s="61"/>
      <c r="DU13" s="62"/>
      <c r="DV13" s="61"/>
      <c r="DW13" s="61"/>
      <c r="DX13" s="62"/>
      <c r="DY13" s="62"/>
      <c r="DZ13" s="62"/>
      <c r="EA13" s="62"/>
      <c r="EB13" s="62"/>
      <c r="EC13" s="60"/>
      <c r="ED13" s="61"/>
      <c r="EE13" s="61"/>
      <c r="EF13" s="61"/>
      <c r="EG13" s="62"/>
      <c r="EH13" s="61"/>
      <c r="EI13" s="61"/>
      <c r="EJ13" s="62"/>
      <c r="EK13" s="62"/>
      <c r="EL13" s="62"/>
      <c r="EM13" s="62"/>
      <c r="EN13" s="62"/>
      <c r="EO13" s="60"/>
      <c r="EP13" s="61"/>
      <c r="EQ13" s="61"/>
      <c r="ER13" s="61"/>
      <c r="ES13" s="62"/>
      <c r="ET13" s="61"/>
      <c r="EU13" s="61"/>
      <c r="EV13" s="62"/>
      <c r="EW13" s="62"/>
      <c r="EX13" s="62"/>
      <c r="EY13" s="62"/>
      <c r="EZ13" s="62"/>
      <c r="FA13" s="60"/>
      <c r="FB13" s="61"/>
      <c r="FC13" s="61"/>
      <c r="FD13" s="61"/>
      <c r="FE13" s="62"/>
      <c r="FF13" s="61"/>
      <c r="FG13" s="61"/>
      <c r="FH13" s="62"/>
      <c r="FI13" s="62"/>
      <c r="FJ13" s="62"/>
      <c r="FK13" s="62"/>
      <c r="FL13" s="62"/>
      <c r="FM13" s="60"/>
      <c r="FN13" s="61"/>
      <c r="FO13" s="61"/>
      <c r="FP13" s="61"/>
      <c r="FQ13" s="62"/>
      <c r="FR13" s="61"/>
      <c r="FS13" s="61"/>
      <c r="FT13" s="62"/>
      <c r="FU13" s="62"/>
      <c r="FV13" s="62"/>
      <c r="FW13" s="62"/>
      <c r="FX13" s="62"/>
      <c r="FY13" s="60"/>
      <c r="FZ13" s="61"/>
      <c r="GA13" s="61"/>
      <c r="GB13" s="61"/>
      <c r="GC13" s="62"/>
      <c r="GD13" s="61"/>
      <c r="GE13" s="61"/>
      <c r="GF13" s="62"/>
      <c r="GG13" s="62"/>
      <c r="GH13" s="62"/>
      <c r="GI13" s="62"/>
      <c r="GJ13" s="62"/>
      <c r="GK13" s="60"/>
      <c r="GL13" s="61"/>
      <c r="GM13" s="61"/>
      <c r="GN13" s="61"/>
      <c r="GO13" s="62"/>
      <c r="GP13" s="61"/>
      <c r="GQ13" s="61"/>
      <c r="GR13" s="62"/>
      <c r="GS13" s="62"/>
      <c r="GT13" s="62"/>
      <c r="GU13" s="62"/>
      <c r="GV13" s="62"/>
      <c r="GW13" s="60"/>
      <c r="GX13" s="61"/>
      <c r="GY13" s="61"/>
      <c r="GZ13" s="61"/>
      <c r="HA13" s="62"/>
      <c r="HB13" s="61"/>
      <c r="HC13" s="61"/>
      <c r="HD13" s="62"/>
      <c r="HE13" s="62"/>
      <c r="HF13" s="62"/>
      <c r="HG13" s="62"/>
      <c r="HH13" s="62"/>
      <c r="HI13" s="60"/>
      <c r="HJ13" s="61"/>
      <c r="HK13" s="61"/>
      <c r="HL13" s="61"/>
      <c r="HM13" s="62"/>
      <c r="HN13" s="61"/>
      <c r="HO13" s="61"/>
      <c r="HP13" s="62"/>
      <c r="HQ13" s="62"/>
      <c r="HR13" s="62"/>
      <c r="HS13" s="62"/>
      <c r="HT13" s="62"/>
      <c r="HU13" s="60"/>
      <c r="HV13" s="61"/>
      <c r="HW13" s="61"/>
      <c r="HX13" s="61"/>
      <c r="HY13" s="62"/>
      <c r="HZ13" s="61"/>
      <c r="IA13" s="61"/>
      <c r="IB13" s="62"/>
      <c r="IC13" s="62"/>
      <c r="ID13" s="62"/>
      <c r="IE13" s="62"/>
      <c r="IF13" s="62"/>
      <c r="IG13" s="60"/>
      <c r="IH13" s="61"/>
      <c r="II13" s="61"/>
      <c r="IJ13" s="61"/>
      <c r="IK13" s="62"/>
      <c r="IL13" s="61"/>
      <c r="IM13" s="61"/>
      <c r="IN13" s="62"/>
      <c r="IO13" s="62"/>
      <c r="IP13" s="62"/>
      <c r="IQ13" s="62"/>
      <c r="IR13" s="62"/>
      <c r="IS13" s="60"/>
      <c r="IT13" s="61"/>
      <c r="IU13" s="61"/>
      <c r="IV13" s="61"/>
    </row>
    <row r="14" spans="1:256" s="7" customFormat="1" ht="14.25">
      <c r="A14" s="63" t="s">
        <v>28</v>
      </c>
      <c r="B14" s="61">
        <v>2.6</v>
      </c>
      <c r="C14" s="61">
        <v>3.8</v>
      </c>
      <c r="D14" s="61">
        <v>5</v>
      </c>
      <c r="E14" s="61">
        <v>4.5999999999999996</v>
      </c>
      <c r="F14" s="61">
        <v>4.5999999999999996</v>
      </c>
      <c r="G14" s="61">
        <v>4.2</v>
      </c>
      <c r="H14" s="61">
        <v>4.9000000000000004</v>
      </c>
      <c r="I14" s="61">
        <v>5.0999999999999996</v>
      </c>
      <c r="J14" s="61">
        <v>4.5999999999999996</v>
      </c>
      <c r="K14" s="61">
        <v>4.5</v>
      </c>
      <c r="L14" s="61">
        <v>4.8</v>
      </c>
      <c r="M14" s="63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3"/>
      <c r="Z14" s="61"/>
      <c r="AA14" s="61"/>
      <c r="AB14" s="61"/>
      <c r="AC14" s="61"/>
      <c r="AD14" s="61"/>
      <c r="AE14" s="61"/>
      <c r="AF14" s="61"/>
      <c r="AG14" s="61"/>
      <c r="AH14" s="61"/>
      <c r="AI14" s="61"/>
      <c r="AJ14" s="61"/>
      <c r="AK14" s="63"/>
      <c r="AL14" s="61"/>
      <c r="AM14" s="61"/>
      <c r="AN14" s="61"/>
      <c r="AO14" s="61"/>
      <c r="AP14" s="61"/>
      <c r="AQ14" s="61"/>
      <c r="AR14" s="61"/>
      <c r="AS14" s="61"/>
      <c r="AT14" s="61"/>
      <c r="AU14" s="61"/>
      <c r="AV14" s="61"/>
      <c r="AW14" s="63"/>
      <c r="AX14" s="61"/>
      <c r="AY14" s="61"/>
      <c r="AZ14" s="61"/>
      <c r="BA14" s="61"/>
      <c r="BB14" s="61"/>
      <c r="BC14" s="61"/>
      <c r="BD14" s="61"/>
      <c r="BE14" s="61"/>
      <c r="BF14" s="61"/>
      <c r="BG14" s="61"/>
      <c r="BH14" s="61"/>
      <c r="BI14" s="63"/>
      <c r="BJ14" s="61"/>
      <c r="BK14" s="61"/>
      <c r="BL14" s="61"/>
      <c r="BM14" s="61"/>
      <c r="BN14" s="61"/>
      <c r="BO14" s="61"/>
      <c r="BP14" s="61"/>
      <c r="BQ14" s="61"/>
      <c r="BR14" s="61"/>
      <c r="BS14" s="61"/>
      <c r="BT14" s="61"/>
      <c r="BU14" s="63"/>
      <c r="BV14" s="61"/>
      <c r="BW14" s="61"/>
      <c r="BX14" s="61"/>
      <c r="BY14" s="61"/>
      <c r="BZ14" s="61"/>
      <c r="CA14" s="61"/>
      <c r="CB14" s="61"/>
      <c r="CC14" s="61"/>
      <c r="CD14" s="61"/>
      <c r="CE14" s="61"/>
      <c r="CF14" s="61"/>
      <c r="CG14" s="63"/>
      <c r="CH14" s="61"/>
      <c r="CI14" s="61"/>
      <c r="CJ14" s="61"/>
      <c r="CK14" s="61"/>
      <c r="CL14" s="61"/>
      <c r="CM14" s="61"/>
      <c r="CN14" s="61"/>
      <c r="CO14" s="61"/>
      <c r="CP14" s="61"/>
      <c r="CQ14" s="61"/>
      <c r="CR14" s="61"/>
      <c r="CS14" s="63"/>
      <c r="CT14" s="61"/>
      <c r="CU14" s="61"/>
      <c r="CV14" s="61"/>
      <c r="CW14" s="61"/>
      <c r="CX14" s="61"/>
      <c r="CY14" s="61"/>
      <c r="CZ14" s="61"/>
      <c r="DA14" s="61"/>
      <c r="DB14" s="61"/>
      <c r="DC14" s="61"/>
      <c r="DD14" s="61"/>
      <c r="DE14" s="63"/>
      <c r="DF14" s="61"/>
      <c r="DG14" s="61"/>
      <c r="DH14" s="61"/>
      <c r="DI14" s="61"/>
      <c r="DJ14" s="61"/>
      <c r="DK14" s="61"/>
      <c r="DL14" s="61"/>
      <c r="DM14" s="61"/>
      <c r="DN14" s="61"/>
      <c r="DO14" s="61"/>
      <c r="DP14" s="61"/>
      <c r="DQ14" s="63"/>
      <c r="DR14" s="61"/>
      <c r="DS14" s="61"/>
      <c r="DT14" s="61"/>
      <c r="DU14" s="61"/>
      <c r="DV14" s="61"/>
      <c r="DW14" s="61"/>
      <c r="DX14" s="61"/>
      <c r="DY14" s="61"/>
      <c r="DZ14" s="61"/>
      <c r="EA14" s="61"/>
      <c r="EB14" s="61"/>
      <c r="EC14" s="63"/>
      <c r="ED14" s="61"/>
      <c r="EE14" s="61"/>
      <c r="EF14" s="61"/>
      <c r="EG14" s="61"/>
      <c r="EH14" s="61"/>
      <c r="EI14" s="61"/>
      <c r="EJ14" s="61"/>
      <c r="EK14" s="61"/>
      <c r="EL14" s="61"/>
      <c r="EM14" s="61"/>
      <c r="EN14" s="61"/>
      <c r="EO14" s="63"/>
      <c r="EP14" s="61"/>
      <c r="EQ14" s="61"/>
      <c r="ER14" s="61"/>
      <c r="ES14" s="61"/>
      <c r="ET14" s="61"/>
      <c r="EU14" s="61"/>
      <c r="EV14" s="61"/>
      <c r="EW14" s="61"/>
      <c r="EX14" s="61"/>
      <c r="EY14" s="61"/>
      <c r="EZ14" s="61"/>
      <c r="FA14" s="63"/>
      <c r="FB14" s="61"/>
      <c r="FC14" s="61"/>
      <c r="FD14" s="61"/>
      <c r="FE14" s="61"/>
      <c r="FF14" s="61"/>
      <c r="FG14" s="61"/>
      <c r="FH14" s="61"/>
      <c r="FI14" s="61"/>
      <c r="FJ14" s="61"/>
      <c r="FK14" s="61"/>
      <c r="FL14" s="61"/>
      <c r="FM14" s="63"/>
      <c r="FN14" s="61"/>
      <c r="FO14" s="61"/>
      <c r="FP14" s="61"/>
      <c r="FQ14" s="61"/>
      <c r="FR14" s="61"/>
      <c r="FS14" s="61"/>
      <c r="FT14" s="61"/>
      <c r="FU14" s="61"/>
      <c r="FV14" s="61"/>
      <c r="FW14" s="61"/>
      <c r="FX14" s="61"/>
      <c r="FY14" s="63"/>
      <c r="FZ14" s="61"/>
      <c r="GA14" s="61"/>
      <c r="GB14" s="61"/>
      <c r="GC14" s="61"/>
      <c r="GD14" s="61"/>
      <c r="GE14" s="61"/>
      <c r="GF14" s="61"/>
      <c r="GG14" s="61"/>
      <c r="GH14" s="61"/>
      <c r="GI14" s="61"/>
      <c r="GJ14" s="61"/>
      <c r="GK14" s="63"/>
      <c r="GL14" s="61"/>
      <c r="GM14" s="61"/>
      <c r="GN14" s="61"/>
      <c r="GO14" s="61"/>
      <c r="GP14" s="61"/>
      <c r="GQ14" s="61"/>
      <c r="GR14" s="61"/>
      <c r="GS14" s="61"/>
      <c r="GT14" s="61"/>
      <c r="GU14" s="61"/>
      <c r="GV14" s="61"/>
      <c r="GW14" s="63"/>
      <c r="GX14" s="61"/>
      <c r="GY14" s="61"/>
      <c r="GZ14" s="61"/>
      <c r="HA14" s="61"/>
      <c r="HB14" s="61"/>
      <c r="HC14" s="61"/>
      <c r="HD14" s="61"/>
      <c r="HE14" s="61"/>
      <c r="HF14" s="61"/>
      <c r="HG14" s="61"/>
      <c r="HH14" s="61"/>
      <c r="HI14" s="63"/>
      <c r="HJ14" s="61"/>
      <c r="HK14" s="61"/>
      <c r="HL14" s="61"/>
      <c r="HM14" s="61"/>
      <c r="HN14" s="61"/>
      <c r="HO14" s="61"/>
      <c r="HP14" s="61"/>
      <c r="HQ14" s="61"/>
      <c r="HR14" s="61"/>
      <c r="HS14" s="61"/>
      <c r="HT14" s="61"/>
      <c r="HU14" s="63"/>
      <c r="HV14" s="61"/>
      <c r="HW14" s="61"/>
      <c r="HX14" s="61"/>
      <c r="HY14" s="61"/>
      <c r="HZ14" s="61"/>
      <c r="IA14" s="61"/>
      <c r="IB14" s="61"/>
      <c r="IC14" s="61"/>
      <c r="ID14" s="61"/>
      <c r="IE14" s="61"/>
      <c r="IF14" s="61"/>
      <c r="IG14" s="63"/>
      <c r="IH14" s="61"/>
      <c r="II14" s="61"/>
      <c r="IJ14" s="61"/>
      <c r="IK14" s="61"/>
      <c r="IL14" s="61"/>
      <c r="IM14" s="61"/>
      <c r="IN14" s="61"/>
      <c r="IO14" s="61"/>
      <c r="IP14" s="61"/>
      <c r="IQ14" s="61"/>
      <c r="IR14" s="61"/>
      <c r="IS14" s="63"/>
      <c r="IT14" s="61"/>
      <c r="IU14" s="61"/>
      <c r="IV14" s="61"/>
    </row>
    <row r="15" spans="1:256" s="7" customFormat="1" ht="14.25">
      <c r="A15" s="60" t="s">
        <v>27</v>
      </c>
      <c r="B15" s="61">
        <v>7.4</v>
      </c>
      <c r="C15" s="61">
        <v>7.7</v>
      </c>
      <c r="D15" s="61">
        <v>7.2</v>
      </c>
      <c r="E15" s="61">
        <v>7.3</v>
      </c>
      <c r="F15" s="61">
        <v>6.9</v>
      </c>
      <c r="G15" s="61">
        <v>6.5</v>
      </c>
      <c r="H15" s="61">
        <v>6</v>
      </c>
      <c r="I15" s="61">
        <v>6.9</v>
      </c>
      <c r="J15" s="61">
        <v>6.9</v>
      </c>
      <c r="K15" s="61">
        <v>6.7</v>
      </c>
      <c r="L15" s="61">
        <v>6.8</v>
      </c>
      <c r="M15" s="60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0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0"/>
      <c r="AL15" s="61"/>
      <c r="AM15" s="61"/>
      <c r="AN15" s="61"/>
      <c r="AO15" s="61"/>
      <c r="AP15" s="61"/>
      <c r="AQ15" s="61"/>
      <c r="AR15" s="61"/>
      <c r="AS15" s="61"/>
      <c r="AT15" s="61"/>
      <c r="AU15" s="61"/>
      <c r="AV15" s="61"/>
      <c r="AW15" s="60"/>
      <c r="AX15" s="61"/>
      <c r="AY15" s="61"/>
      <c r="AZ15" s="61"/>
      <c r="BA15" s="61"/>
      <c r="BB15" s="61"/>
      <c r="BC15" s="61"/>
      <c r="BD15" s="61"/>
      <c r="BE15" s="61"/>
      <c r="BF15" s="61"/>
      <c r="BG15" s="61"/>
      <c r="BH15" s="61"/>
      <c r="BI15" s="60"/>
      <c r="BJ15" s="61"/>
      <c r="BK15" s="61"/>
      <c r="BL15" s="61"/>
      <c r="BM15" s="61"/>
      <c r="BN15" s="61"/>
      <c r="BO15" s="61"/>
      <c r="BP15" s="61"/>
      <c r="BQ15" s="61"/>
      <c r="BR15" s="61"/>
      <c r="BS15" s="61"/>
      <c r="BT15" s="61"/>
      <c r="BU15" s="60"/>
      <c r="BV15" s="61"/>
      <c r="BW15" s="61"/>
      <c r="BX15" s="61"/>
      <c r="BY15" s="61"/>
      <c r="BZ15" s="61"/>
      <c r="CA15" s="61"/>
      <c r="CB15" s="61"/>
      <c r="CC15" s="61"/>
      <c r="CD15" s="61"/>
      <c r="CE15" s="61"/>
      <c r="CF15" s="61"/>
      <c r="CG15" s="60"/>
      <c r="CH15" s="61"/>
      <c r="CI15" s="61"/>
      <c r="CJ15" s="61"/>
      <c r="CK15" s="61"/>
      <c r="CL15" s="61"/>
      <c r="CM15" s="61"/>
      <c r="CN15" s="61"/>
      <c r="CO15" s="61"/>
      <c r="CP15" s="61"/>
      <c r="CQ15" s="61"/>
      <c r="CR15" s="61"/>
      <c r="CS15" s="60"/>
      <c r="CT15" s="61"/>
      <c r="CU15" s="61"/>
      <c r="CV15" s="61"/>
      <c r="CW15" s="61"/>
      <c r="CX15" s="61"/>
      <c r="CY15" s="61"/>
      <c r="CZ15" s="61"/>
      <c r="DA15" s="61"/>
      <c r="DB15" s="61"/>
      <c r="DC15" s="61"/>
      <c r="DD15" s="61"/>
      <c r="DE15" s="60"/>
      <c r="DF15" s="61"/>
      <c r="DG15" s="61"/>
      <c r="DH15" s="61"/>
      <c r="DI15" s="61"/>
      <c r="DJ15" s="61"/>
      <c r="DK15" s="61"/>
      <c r="DL15" s="61"/>
      <c r="DM15" s="61"/>
      <c r="DN15" s="61"/>
      <c r="DO15" s="61"/>
      <c r="DP15" s="61"/>
      <c r="DQ15" s="60"/>
      <c r="DR15" s="61"/>
      <c r="DS15" s="61"/>
      <c r="DT15" s="61"/>
      <c r="DU15" s="61"/>
      <c r="DV15" s="61"/>
      <c r="DW15" s="61"/>
      <c r="DX15" s="61"/>
      <c r="DY15" s="61"/>
      <c r="DZ15" s="61"/>
      <c r="EA15" s="61"/>
      <c r="EB15" s="61"/>
      <c r="EC15" s="60"/>
      <c r="ED15" s="61"/>
      <c r="EE15" s="61"/>
      <c r="EF15" s="61"/>
      <c r="EG15" s="61"/>
      <c r="EH15" s="61"/>
      <c r="EI15" s="61"/>
      <c r="EJ15" s="61"/>
      <c r="EK15" s="61"/>
      <c r="EL15" s="61"/>
      <c r="EM15" s="61"/>
      <c r="EN15" s="61"/>
      <c r="EO15" s="60"/>
      <c r="EP15" s="61"/>
      <c r="EQ15" s="61"/>
      <c r="ER15" s="61"/>
      <c r="ES15" s="61"/>
      <c r="ET15" s="61"/>
      <c r="EU15" s="61"/>
      <c r="EV15" s="61"/>
      <c r="EW15" s="61"/>
      <c r="EX15" s="61"/>
      <c r="EY15" s="61"/>
      <c r="EZ15" s="61"/>
      <c r="FA15" s="60"/>
      <c r="FB15" s="61"/>
      <c r="FC15" s="61"/>
      <c r="FD15" s="61"/>
      <c r="FE15" s="61"/>
      <c r="FF15" s="61"/>
      <c r="FG15" s="61"/>
      <c r="FH15" s="61"/>
      <c r="FI15" s="61"/>
      <c r="FJ15" s="61"/>
      <c r="FK15" s="61"/>
      <c r="FL15" s="61"/>
      <c r="FM15" s="60"/>
      <c r="FN15" s="61"/>
      <c r="FO15" s="61"/>
      <c r="FP15" s="61"/>
      <c r="FQ15" s="61"/>
      <c r="FR15" s="61"/>
      <c r="FS15" s="61"/>
      <c r="FT15" s="61"/>
      <c r="FU15" s="61"/>
      <c r="FV15" s="61"/>
      <c r="FW15" s="61"/>
      <c r="FX15" s="61"/>
      <c r="FY15" s="60"/>
      <c r="FZ15" s="61"/>
      <c r="GA15" s="61"/>
      <c r="GB15" s="61"/>
      <c r="GC15" s="61"/>
      <c r="GD15" s="61"/>
      <c r="GE15" s="61"/>
      <c r="GF15" s="61"/>
      <c r="GG15" s="61"/>
      <c r="GH15" s="61"/>
      <c r="GI15" s="61"/>
      <c r="GJ15" s="61"/>
      <c r="GK15" s="60"/>
      <c r="GL15" s="61"/>
      <c r="GM15" s="61"/>
      <c r="GN15" s="61"/>
      <c r="GO15" s="61"/>
      <c r="GP15" s="61"/>
      <c r="GQ15" s="61"/>
      <c r="GR15" s="61"/>
      <c r="GS15" s="61"/>
      <c r="GT15" s="61"/>
      <c r="GU15" s="61"/>
      <c r="GV15" s="61"/>
      <c r="GW15" s="60"/>
      <c r="GX15" s="61"/>
      <c r="GY15" s="61"/>
      <c r="GZ15" s="61"/>
      <c r="HA15" s="61"/>
      <c r="HB15" s="61"/>
      <c r="HC15" s="61"/>
      <c r="HD15" s="61"/>
      <c r="HE15" s="61"/>
      <c r="HF15" s="61"/>
      <c r="HG15" s="61"/>
      <c r="HH15" s="61"/>
      <c r="HI15" s="60"/>
      <c r="HJ15" s="61"/>
      <c r="HK15" s="61"/>
      <c r="HL15" s="61"/>
      <c r="HM15" s="61"/>
      <c r="HN15" s="61"/>
      <c r="HO15" s="61"/>
      <c r="HP15" s="61"/>
      <c r="HQ15" s="61"/>
      <c r="HR15" s="61"/>
      <c r="HS15" s="61"/>
      <c r="HT15" s="61"/>
      <c r="HU15" s="60"/>
      <c r="HV15" s="61"/>
      <c r="HW15" s="61"/>
      <c r="HX15" s="61"/>
      <c r="HY15" s="61"/>
      <c r="HZ15" s="61"/>
      <c r="IA15" s="61"/>
      <c r="IB15" s="61"/>
      <c r="IC15" s="61"/>
      <c r="ID15" s="61"/>
      <c r="IE15" s="61"/>
      <c r="IF15" s="61"/>
      <c r="IG15" s="60"/>
      <c r="IH15" s="61"/>
      <c r="II15" s="61"/>
      <c r="IJ15" s="61"/>
      <c r="IK15" s="61"/>
      <c r="IL15" s="61"/>
      <c r="IM15" s="61"/>
      <c r="IN15" s="61"/>
      <c r="IO15" s="61"/>
      <c r="IP15" s="61"/>
      <c r="IQ15" s="61"/>
      <c r="IR15" s="61"/>
      <c r="IS15" s="60"/>
      <c r="IT15" s="61"/>
      <c r="IU15" s="61"/>
      <c r="IV15" s="61"/>
    </row>
    <row r="16" spans="1:256" s="7" customFormat="1" ht="14.25">
      <c r="A16" s="60" t="s">
        <v>26</v>
      </c>
      <c r="B16" s="61">
        <v>3.1</v>
      </c>
      <c r="C16" s="61">
        <v>4.2</v>
      </c>
      <c r="D16" s="61">
        <v>5.0999999999999996</v>
      </c>
      <c r="E16" s="61">
        <v>5.3</v>
      </c>
      <c r="F16" s="61">
        <v>4.4000000000000004</v>
      </c>
      <c r="G16" s="61">
        <v>3.6</v>
      </c>
      <c r="H16" s="62">
        <v>3.1</v>
      </c>
      <c r="I16" s="62">
        <v>3.7</v>
      </c>
      <c r="J16" s="62">
        <v>4.5</v>
      </c>
      <c r="K16" s="62">
        <v>4.5</v>
      </c>
      <c r="L16" s="62">
        <v>4.7</v>
      </c>
      <c r="M16" s="60"/>
      <c r="N16" s="61"/>
      <c r="O16" s="61"/>
      <c r="P16" s="61"/>
      <c r="Q16" s="61"/>
      <c r="R16" s="61"/>
      <c r="S16" s="61"/>
      <c r="T16" s="62"/>
      <c r="U16" s="62"/>
      <c r="V16" s="62"/>
      <c r="W16" s="62"/>
      <c r="X16" s="62"/>
      <c r="Y16" s="60"/>
      <c r="Z16" s="61"/>
      <c r="AA16" s="61"/>
      <c r="AB16" s="61"/>
      <c r="AC16" s="61"/>
      <c r="AD16" s="61"/>
      <c r="AE16" s="61"/>
      <c r="AF16" s="62"/>
      <c r="AG16" s="62"/>
      <c r="AH16" s="62"/>
      <c r="AI16" s="62"/>
      <c r="AJ16" s="62"/>
      <c r="AK16" s="60"/>
      <c r="AL16" s="61"/>
      <c r="AM16" s="61"/>
      <c r="AN16" s="61"/>
      <c r="AO16" s="61"/>
      <c r="AP16" s="61"/>
      <c r="AQ16" s="61"/>
      <c r="AR16" s="62"/>
      <c r="AS16" s="62"/>
      <c r="AT16" s="62"/>
      <c r="AU16" s="62"/>
      <c r="AV16" s="62"/>
      <c r="AW16" s="60"/>
      <c r="AX16" s="61"/>
      <c r="AY16" s="61"/>
      <c r="AZ16" s="61"/>
      <c r="BA16" s="61"/>
      <c r="BB16" s="61"/>
      <c r="BC16" s="61"/>
      <c r="BD16" s="62"/>
      <c r="BE16" s="62"/>
      <c r="BF16" s="62"/>
      <c r="BG16" s="62"/>
      <c r="BH16" s="62"/>
      <c r="BI16" s="60"/>
      <c r="BJ16" s="61"/>
      <c r="BK16" s="61"/>
      <c r="BL16" s="61"/>
      <c r="BM16" s="61"/>
      <c r="BN16" s="61"/>
      <c r="BO16" s="61"/>
      <c r="BP16" s="62"/>
      <c r="BQ16" s="62"/>
      <c r="BR16" s="62"/>
      <c r="BS16" s="62"/>
      <c r="BT16" s="62"/>
      <c r="BU16" s="60"/>
      <c r="BV16" s="61"/>
      <c r="BW16" s="61"/>
      <c r="BX16" s="61"/>
      <c r="BY16" s="61"/>
      <c r="BZ16" s="61"/>
      <c r="CA16" s="61"/>
      <c r="CB16" s="62"/>
      <c r="CC16" s="62"/>
      <c r="CD16" s="62"/>
      <c r="CE16" s="62"/>
      <c r="CF16" s="62"/>
      <c r="CG16" s="60"/>
      <c r="CH16" s="61"/>
      <c r="CI16" s="61"/>
      <c r="CJ16" s="61"/>
      <c r="CK16" s="61"/>
      <c r="CL16" s="61"/>
      <c r="CM16" s="61"/>
      <c r="CN16" s="62"/>
      <c r="CO16" s="62"/>
      <c r="CP16" s="62"/>
      <c r="CQ16" s="62"/>
      <c r="CR16" s="62"/>
      <c r="CS16" s="60"/>
      <c r="CT16" s="61"/>
      <c r="CU16" s="61"/>
      <c r="CV16" s="61"/>
      <c r="CW16" s="61"/>
      <c r="CX16" s="61"/>
      <c r="CY16" s="61"/>
      <c r="CZ16" s="62"/>
      <c r="DA16" s="62"/>
      <c r="DB16" s="62"/>
      <c r="DC16" s="62"/>
      <c r="DD16" s="62"/>
      <c r="DE16" s="60"/>
      <c r="DF16" s="61"/>
      <c r="DG16" s="61"/>
      <c r="DH16" s="61"/>
      <c r="DI16" s="61"/>
      <c r="DJ16" s="61"/>
      <c r="DK16" s="61"/>
      <c r="DL16" s="62"/>
      <c r="DM16" s="62"/>
      <c r="DN16" s="62"/>
      <c r="DO16" s="62"/>
      <c r="DP16" s="62"/>
      <c r="DQ16" s="60"/>
      <c r="DR16" s="61"/>
      <c r="DS16" s="61"/>
      <c r="DT16" s="61"/>
      <c r="DU16" s="61"/>
      <c r="DV16" s="61"/>
      <c r="DW16" s="61"/>
      <c r="DX16" s="62"/>
      <c r="DY16" s="62"/>
      <c r="DZ16" s="62"/>
      <c r="EA16" s="62"/>
      <c r="EB16" s="62"/>
      <c r="EC16" s="60"/>
      <c r="ED16" s="61"/>
      <c r="EE16" s="61"/>
      <c r="EF16" s="61"/>
      <c r="EG16" s="61"/>
      <c r="EH16" s="61"/>
      <c r="EI16" s="61"/>
      <c r="EJ16" s="62"/>
      <c r="EK16" s="62"/>
      <c r="EL16" s="62"/>
      <c r="EM16" s="62"/>
      <c r="EN16" s="62"/>
      <c r="EO16" s="60"/>
      <c r="EP16" s="61"/>
      <c r="EQ16" s="61"/>
      <c r="ER16" s="61"/>
      <c r="ES16" s="61"/>
      <c r="ET16" s="61"/>
      <c r="EU16" s="61"/>
      <c r="EV16" s="62"/>
      <c r="EW16" s="62"/>
      <c r="EX16" s="62"/>
      <c r="EY16" s="62"/>
      <c r="EZ16" s="62"/>
      <c r="FA16" s="60"/>
      <c r="FB16" s="61"/>
      <c r="FC16" s="61"/>
      <c r="FD16" s="61"/>
      <c r="FE16" s="61"/>
      <c r="FF16" s="61"/>
      <c r="FG16" s="61"/>
      <c r="FH16" s="62"/>
      <c r="FI16" s="62"/>
      <c r="FJ16" s="62"/>
      <c r="FK16" s="62"/>
      <c r="FL16" s="62"/>
      <c r="FM16" s="60"/>
      <c r="FN16" s="61"/>
      <c r="FO16" s="61"/>
      <c r="FP16" s="61"/>
      <c r="FQ16" s="61"/>
      <c r="FR16" s="61"/>
      <c r="FS16" s="61"/>
      <c r="FT16" s="62"/>
      <c r="FU16" s="62"/>
      <c r="FV16" s="62"/>
      <c r="FW16" s="62"/>
      <c r="FX16" s="62"/>
      <c r="FY16" s="60"/>
      <c r="FZ16" s="61"/>
      <c r="GA16" s="61"/>
      <c r="GB16" s="61"/>
      <c r="GC16" s="61"/>
      <c r="GD16" s="61"/>
      <c r="GE16" s="61"/>
      <c r="GF16" s="62"/>
      <c r="GG16" s="62"/>
      <c r="GH16" s="62"/>
      <c r="GI16" s="62"/>
      <c r="GJ16" s="62"/>
      <c r="GK16" s="60"/>
      <c r="GL16" s="61"/>
      <c r="GM16" s="61"/>
      <c r="GN16" s="61"/>
      <c r="GO16" s="61"/>
      <c r="GP16" s="61"/>
      <c r="GQ16" s="61"/>
      <c r="GR16" s="62"/>
      <c r="GS16" s="62"/>
      <c r="GT16" s="62"/>
      <c r="GU16" s="62"/>
      <c r="GV16" s="62"/>
      <c r="GW16" s="60"/>
      <c r="GX16" s="61"/>
      <c r="GY16" s="61"/>
      <c r="GZ16" s="61"/>
      <c r="HA16" s="61"/>
      <c r="HB16" s="61"/>
      <c r="HC16" s="61"/>
      <c r="HD16" s="62"/>
      <c r="HE16" s="62"/>
      <c r="HF16" s="62"/>
      <c r="HG16" s="62"/>
      <c r="HH16" s="62"/>
      <c r="HI16" s="60"/>
      <c r="HJ16" s="61"/>
      <c r="HK16" s="61"/>
      <c r="HL16" s="61"/>
      <c r="HM16" s="61"/>
      <c r="HN16" s="61"/>
      <c r="HO16" s="61"/>
      <c r="HP16" s="62"/>
      <c r="HQ16" s="62"/>
      <c r="HR16" s="62"/>
      <c r="HS16" s="62"/>
      <c r="HT16" s="62"/>
      <c r="HU16" s="60"/>
      <c r="HV16" s="61"/>
      <c r="HW16" s="61"/>
      <c r="HX16" s="61"/>
      <c r="HY16" s="61"/>
      <c r="HZ16" s="61"/>
      <c r="IA16" s="61"/>
      <c r="IB16" s="62"/>
      <c r="IC16" s="62"/>
      <c r="ID16" s="62"/>
      <c r="IE16" s="62"/>
      <c r="IF16" s="62"/>
      <c r="IG16" s="60"/>
      <c r="IH16" s="61"/>
      <c r="II16" s="61"/>
      <c r="IJ16" s="61"/>
      <c r="IK16" s="61"/>
      <c r="IL16" s="61"/>
      <c r="IM16" s="61"/>
      <c r="IN16" s="62"/>
      <c r="IO16" s="62"/>
      <c r="IP16" s="62"/>
      <c r="IQ16" s="62"/>
      <c r="IR16" s="62"/>
      <c r="IS16" s="60"/>
      <c r="IT16" s="61"/>
      <c r="IU16" s="61"/>
      <c r="IV16" s="61"/>
    </row>
    <row r="17" spans="1:256" s="12" customFormat="1" ht="14.25">
      <c r="A17" s="59" t="s">
        <v>25</v>
      </c>
      <c r="B17" s="70">
        <v>4.2</v>
      </c>
      <c r="C17" s="70">
        <v>4.3</v>
      </c>
      <c r="D17" s="70">
        <v>4.9000000000000004</v>
      </c>
      <c r="E17" s="70">
        <v>5.2</v>
      </c>
      <c r="F17" s="70">
        <v>4.8</v>
      </c>
      <c r="G17" s="70">
        <v>4.4000000000000004</v>
      </c>
      <c r="H17" s="71">
        <v>3.8</v>
      </c>
      <c r="I17" s="71">
        <v>4.8</v>
      </c>
      <c r="J17" s="71">
        <v>4.4000000000000004</v>
      </c>
      <c r="K17" s="71">
        <v>4.2</v>
      </c>
      <c r="L17" s="71">
        <v>4.5</v>
      </c>
      <c r="M17" s="59"/>
      <c r="N17" s="70"/>
      <c r="O17" s="70"/>
      <c r="P17" s="70"/>
      <c r="Q17" s="70"/>
      <c r="R17" s="70"/>
      <c r="S17" s="70"/>
      <c r="T17" s="71"/>
      <c r="U17" s="71"/>
      <c r="V17" s="71"/>
      <c r="W17" s="71"/>
      <c r="X17" s="71"/>
      <c r="Y17" s="59"/>
      <c r="Z17" s="70"/>
      <c r="AA17" s="70"/>
      <c r="AB17" s="70"/>
      <c r="AC17" s="70"/>
      <c r="AD17" s="70"/>
      <c r="AE17" s="70"/>
      <c r="AF17" s="71"/>
      <c r="AG17" s="71"/>
      <c r="AH17" s="71"/>
      <c r="AI17" s="71"/>
      <c r="AJ17" s="71"/>
      <c r="AK17" s="59"/>
      <c r="AL17" s="70"/>
      <c r="AM17" s="70"/>
      <c r="AN17" s="70"/>
      <c r="AO17" s="70"/>
      <c r="AP17" s="70"/>
      <c r="AQ17" s="70"/>
      <c r="AR17" s="71"/>
      <c r="AS17" s="71"/>
      <c r="AT17" s="71"/>
      <c r="AU17" s="71"/>
      <c r="AV17" s="71"/>
      <c r="AW17" s="59"/>
      <c r="AX17" s="70"/>
      <c r="AY17" s="70"/>
      <c r="AZ17" s="70"/>
      <c r="BA17" s="70"/>
      <c r="BB17" s="70"/>
      <c r="BC17" s="70"/>
      <c r="BD17" s="71"/>
      <c r="BE17" s="71"/>
      <c r="BF17" s="71"/>
      <c r="BG17" s="71"/>
      <c r="BH17" s="71"/>
      <c r="BI17" s="59"/>
      <c r="BJ17" s="70"/>
      <c r="BK17" s="70"/>
      <c r="BL17" s="70"/>
      <c r="BM17" s="70"/>
      <c r="BN17" s="70"/>
      <c r="BO17" s="70"/>
      <c r="BP17" s="71"/>
      <c r="BQ17" s="71"/>
      <c r="BR17" s="71"/>
      <c r="BS17" s="71"/>
      <c r="BT17" s="71"/>
      <c r="BU17" s="59"/>
      <c r="BV17" s="70"/>
      <c r="BW17" s="70"/>
      <c r="BX17" s="70"/>
      <c r="BY17" s="70"/>
      <c r="BZ17" s="70"/>
      <c r="CA17" s="70"/>
      <c r="CB17" s="71"/>
      <c r="CC17" s="71"/>
      <c r="CD17" s="71"/>
      <c r="CE17" s="71"/>
      <c r="CF17" s="71"/>
      <c r="CG17" s="59"/>
      <c r="CH17" s="70"/>
      <c r="CI17" s="70"/>
      <c r="CJ17" s="70"/>
      <c r="CK17" s="70"/>
      <c r="CL17" s="70"/>
      <c r="CM17" s="70"/>
      <c r="CN17" s="71"/>
      <c r="CO17" s="71"/>
      <c r="CP17" s="71"/>
      <c r="CQ17" s="71"/>
      <c r="CR17" s="71"/>
      <c r="CS17" s="59"/>
      <c r="CT17" s="70"/>
      <c r="CU17" s="70"/>
      <c r="CV17" s="70"/>
      <c r="CW17" s="70"/>
      <c r="CX17" s="70"/>
      <c r="CY17" s="70"/>
      <c r="CZ17" s="71"/>
      <c r="DA17" s="71"/>
      <c r="DB17" s="71"/>
      <c r="DC17" s="71"/>
      <c r="DD17" s="71"/>
      <c r="DE17" s="59"/>
      <c r="DF17" s="70"/>
      <c r="DG17" s="70"/>
      <c r="DH17" s="70"/>
      <c r="DI17" s="70"/>
      <c r="DJ17" s="70"/>
      <c r="DK17" s="70"/>
      <c r="DL17" s="71"/>
      <c r="DM17" s="71"/>
      <c r="DN17" s="71"/>
      <c r="DO17" s="71"/>
      <c r="DP17" s="71"/>
      <c r="DQ17" s="59"/>
      <c r="DR17" s="70"/>
      <c r="DS17" s="70"/>
      <c r="DT17" s="70"/>
      <c r="DU17" s="70"/>
      <c r="DV17" s="70"/>
      <c r="DW17" s="70"/>
      <c r="DX17" s="71"/>
      <c r="DY17" s="71"/>
      <c r="DZ17" s="71"/>
      <c r="EA17" s="71"/>
      <c r="EB17" s="71"/>
      <c r="EC17" s="59"/>
      <c r="ED17" s="70"/>
      <c r="EE17" s="70"/>
      <c r="EF17" s="70"/>
      <c r="EG17" s="70"/>
      <c r="EH17" s="70"/>
      <c r="EI17" s="70"/>
      <c r="EJ17" s="71"/>
      <c r="EK17" s="71"/>
      <c r="EL17" s="71"/>
      <c r="EM17" s="71"/>
      <c r="EN17" s="71"/>
      <c r="EO17" s="59"/>
      <c r="EP17" s="70"/>
      <c r="EQ17" s="70"/>
      <c r="ER17" s="70"/>
      <c r="ES17" s="70"/>
      <c r="ET17" s="70"/>
      <c r="EU17" s="70"/>
      <c r="EV17" s="71"/>
      <c r="EW17" s="71"/>
      <c r="EX17" s="71"/>
      <c r="EY17" s="71"/>
      <c r="EZ17" s="71"/>
      <c r="FA17" s="59"/>
      <c r="FB17" s="70"/>
      <c r="FC17" s="70"/>
      <c r="FD17" s="70"/>
      <c r="FE17" s="70"/>
      <c r="FF17" s="70"/>
      <c r="FG17" s="70"/>
      <c r="FH17" s="71"/>
      <c r="FI17" s="71"/>
      <c r="FJ17" s="71"/>
      <c r="FK17" s="71"/>
      <c r="FL17" s="71"/>
      <c r="FM17" s="59"/>
      <c r="FN17" s="70"/>
      <c r="FO17" s="70"/>
      <c r="FP17" s="70"/>
      <c r="FQ17" s="70"/>
      <c r="FR17" s="70"/>
      <c r="FS17" s="70"/>
      <c r="FT17" s="71"/>
      <c r="FU17" s="71"/>
      <c r="FV17" s="71"/>
      <c r="FW17" s="71"/>
      <c r="FX17" s="71"/>
      <c r="FY17" s="59"/>
      <c r="FZ17" s="70"/>
      <c r="GA17" s="70"/>
      <c r="GB17" s="70"/>
      <c r="GC17" s="70"/>
      <c r="GD17" s="70"/>
      <c r="GE17" s="70"/>
      <c r="GF17" s="71"/>
      <c r="GG17" s="71"/>
      <c r="GH17" s="71"/>
      <c r="GI17" s="71"/>
      <c r="GJ17" s="71"/>
      <c r="GK17" s="59"/>
      <c r="GL17" s="70"/>
      <c r="GM17" s="70"/>
      <c r="GN17" s="70"/>
      <c r="GO17" s="70"/>
      <c r="GP17" s="70"/>
      <c r="GQ17" s="70"/>
      <c r="GR17" s="71"/>
      <c r="GS17" s="71"/>
      <c r="GT17" s="71"/>
      <c r="GU17" s="71"/>
      <c r="GV17" s="71"/>
      <c r="GW17" s="59"/>
      <c r="GX17" s="70"/>
      <c r="GY17" s="70"/>
      <c r="GZ17" s="70"/>
      <c r="HA17" s="70"/>
      <c r="HB17" s="70"/>
      <c r="HC17" s="70"/>
      <c r="HD17" s="71"/>
      <c r="HE17" s="71"/>
      <c r="HF17" s="71"/>
      <c r="HG17" s="71"/>
      <c r="HH17" s="71"/>
      <c r="HI17" s="59"/>
      <c r="HJ17" s="70"/>
      <c r="HK17" s="70"/>
      <c r="HL17" s="70"/>
      <c r="HM17" s="70"/>
      <c r="HN17" s="70"/>
      <c r="HO17" s="70"/>
      <c r="HP17" s="71"/>
      <c r="HQ17" s="71"/>
      <c r="HR17" s="71"/>
      <c r="HS17" s="71"/>
      <c r="HT17" s="71"/>
      <c r="HU17" s="59"/>
      <c r="HV17" s="70"/>
      <c r="HW17" s="70"/>
      <c r="HX17" s="70"/>
      <c r="HY17" s="70"/>
      <c r="HZ17" s="70"/>
      <c r="IA17" s="70"/>
      <c r="IB17" s="71"/>
      <c r="IC17" s="71"/>
      <c r="ID17" s="71"/>
      <c r="IE17" s="71"/>
      <c r="IF17" s="71"/>
      <c r="IG17" s="59"/>
      <c r="IH17" s="70"/>
      <c r="II17" s="70"/>
      <c r="IJ17" s="70"/>
      <c r="IK17" s="70"/>
      <c r="IL17" s="70"/>
      <c r="IM17" s="70"/>
      <c r="IN17" s="71"/>
      <c r="IO17" s="71"/>
      <c r="IP17" s="71"/>
      <c r="IQ17" s="71"/>
      <c r="IR17" s="71"/>
      <c r="IS17" s="59"/>
      <c r="IT17" s="70"/>
      <c r="IU17" s="70"/>
      <c r="IV17" s="70"/>
    </row>
    <row r="18" spans="1:256" s="12" customFormat="1" ht="15.75">
      <c r="A18" s="59" t="s">
        <v>41</v>
      </c>
      <c r="B18" s="70">
        <v>4</v>
      </c>
      <c r="C18" s="70">
        <v>4.3</v>
      </c>
      <c r="D18" s="70">
        <v>4.9000000000000004</v>
      </c>
      <c r="E18" s="71">
        <v>5.2</v>
      </c>
      <c r="F18" s="70">
        <v>4.7</v>
      </c>
      <c r="G18" s="70">
        <v>4.4000000000000004</v>
      </c>
      <c r="H18" s="71">
        <v>3.8</v>
      </c>
      <c r="I18" s="71">
        <v>4.8</v>
      </c>
      <c r="J18" s="71">
        <v>4.4000000000000004</v>
      </c>
      <c r="K18" s="71">
        <v>4.2</v>
      </c>
      <c r="L18" s="71">
        <v>4.4000000000000004</v>
      </c>
      <c r="M18" s="59"/>
      <c r="N18" s="70"/>
      <c r="O18" s="70"/>
      <c r="P18" s="70"/>
      <c r="Q18" s="71"/>
      <c r="R18" s="70"/>
      <c r="S18" s="70"/>
      <c r="T18" s="71"/>
      <c r="U18" s="71"/>
      <c r="V18" s="71"/>
      <c r="W18" s="71"/>
      <c r="X18" s="71"/>
      <c r="Y18" s="59"/>
      <c r="Z18" s="70"/>
      <c r="AA18" s="70"/>
      <c r="AB18" s="70"/>
      <c r="AC18" s="71"/>
      <c r="AD18" s="70"/>
      <c r="AE18" s="70"/>
      <c r="AF18" s="71"/>
      <c r="AG18" s="71"/>
      <c r="AH18" s="71"/>
      <c r="AI18" s="71"/>
      <c r="AJ18" s="71"/>
      <c r="AK18" s="59"/>
      <c r="AL18" s="70"/>
      <c r="AM18" s="70"/>
      <c r="AN18" s="70"/>
      <c r="AO18" s="71"/>
      <c r="AP18" s="70"/>
      <c r="AQ18" s="70"/>
      <c r="AR18" s="71"/>
      <c r="AS18" s="71"/>
      <c r="AT18" s="71"/>
      <c r="AU18" s="71"/>
      <c r="AV18" s="71"/>
      <c r="AW18" s="59"/>
      <c r="AX18" s="70"/>
      <c r="AY18" s="70"/>
      <c r="AZ18" s="70"/>
      <c r="BA18" s="71"/>
      <c r="BB18" s="70"/>
      <c r="BC18" s="70"/>
      <c r="BD18" s="71"/>
      <c r="BE18" s="71"/>
      <c r="BF18" s="71"/>
      <c r="BG18" s="71"/>
      <c r="BH18" s="71"/>
      <c r="BI18" s="59"/>
      <c r="BJ18" s="70"/>
      <c r="BK18" s="70"/>
      <c r="BL18" s="70"/>
      <c r="BM18" s="71"/>
      <c r="BN18" s="70"/>
      <c r="BO18" s="70"/>
      <c r="BP18" s="71"/>
      <c r="BQ18" s="71"/>
      <c r="BR18" s="71"/>
      <c r="BS18" s="71"/>
      <c r="BT18" s="71"/>
      <c r="BU18" s="59"/>
      <c r="BV18" s="70"/>
      <c r="BW18" s="70"/>
      <c r="BX18" s="70"/>
      <c r="BY18" s="71"/>
      <c r="BZ18" s="70"/>
      <c r="CA18" s="70"/>
      <c r="CB18" s="71"/>
      <c r="CC18" s="71"/>
      <c r="CD18" s="71"/>
      <c r="CE18" s="71"/>
      <c r="CF18" s="71"/>
      <c r="CG18" s="59"/>
      <c r="CH18" s="70"/>
      <c r="CI18" s="70"/>
      <c r="CJ18" s="70"/>
      <c r="CK18" s="71"/>
      <c r="CL18" s="70"/>
      <c r="CM18" s="70"/>
      <c r="CN18" s="71"/>
      <c r="CO18" s="71"/>
      <c r="CP18" s="71"/>
      <c r="CQ18" s="71"/>
      <c r="CR18" s="71"/>
      <c r="CS18" s="59"/>
      <c r="CT18" s="70"/>
      <c r="CU18" s="70"/>
      <c r="CV18" s="70"/>
      <c r="CW18" s="71"/>
      <c r="CX18" s="70"/>
      <c r="CY18" s="70"/>
      <c r="CZ18" s="71"/>
      <c r="DA18" s="71"/>
      <c r="DB18" s="71"/>
      <c r="DC18" s="71"/>
      <c r="DD18" s="71"/>
      <c r="DE18" s="59"/>
      <c r="DF18" s="70"/>
      <c r="DG18" s="70"/>
      <c r="DH18" s="70"/>
      <c r="DI18" s="71"/>
      <c r="DJ18" s="70"/>
      <c r="DK18" s="70"/>
      <c r="DL18" s="71"/>
      <c r="DM18" s="71"/>
      <c r="DN18" s="71"/>
      <c r="DO18" s="71"/>
      <c r="DP18" s="71"/>
      <c r="DQ18" s="59"/>
      <c r="DR18" s="70"/>
      <c r="DS18" s="70"/>
      <c r="DT18" s="70"/>
      <c r="DU18" s="71"/>
      <c r="DV18" s="70"/>
      <c r="DW18" s="70"/>
      <c r="DX18" s="71"/>
      <c r="DY18" s="71"/>
      <c r="DZ18" s="71"/>
      <c r="EA18" s="71"/>
      <c r="EB18" s="71"/>
      <c r="EC18" s="59"/>
      <c r="ED18" s="70"/>
      <c r="EE18" s="70"/>
      <c r="EF18" s="70"/>
      <c r="EG18" s="71"/>
      <c r="EH18" s="70"/>
      <c r="EI18" s="70"/>
      <c r="EJ18" s="71"/>
      <c r="EK18" s="71"/>
      <c r="EL18" s="71"/>
      <c r="EM18" s="71"/>
      <c r="EN18" s="71"/>
      <c r="EO18" s="59"/>
      <c r="EP18" s="70"/>
      <c r="EQ18" s="70"/>
      <c r="ER18" s="70"/>
      <c r="ES18" s="71"/>
      <c r="ET18" s="70"/>
      <c r="EU18" s="70"/>
      <c r="EV18" s="71"/>
      <c r="EW18" s="71"/>
      <c r="EX18" s="71"/>
      <c r="EY18" s="71"/>
      <c r="EZ18" s="71"/>
      <c r="FA18" s="59"/>
      <c r="FB18" s="70"/>
      <c r="FC18" s="70"/>
      <c r="FD18" s="70"/>
      <c r="FE18" s="71"/>
      <c r="FF18" s="70"/>
      <c r="FG18" s="70"/>
      <c r="FH18" s="71"/>
      <c r="FI18" s="71"/>
      <c r="FJ18" s="71"/>
      <c r="FK18" s="71"/>
      <c r="FL18" s="71"/>
      <c r="FM18" s="59"/>
      <c r="FN18" s="70"/>
      <c r="FO18" s="70"/>
      <c r="FP18" s="70"/>
      <c r="FQ18" s="71"/>
      <c r="FR18" s="70"/>
      <c r="FS18" s="70"/>
      <c r="FT18" s="71"/>
      <c r="FU18" s="71"/>
      <c r="FV18" s="71"/>
      <c r="FW18" s="71"/>
      <c r="FX18" s="71"/>
      <c r="FY18" s="59"/>
      <c r="FZ18" s="70"/>
      <c r="GA18" s="70"/>
      <c r="GB18" s="70"/>
      <c r="GC18" s="71"/>
      <c r="GD18" s="70"/>
      <c r="GE18" s="70"/>
      <c r="GF18" s="71"/>
      <c r="GG18" s="71"/>
      <c r="GH18" s="71"/>
      <c r="GI18" s="71"/>
      <c r="GJ18" s="71"/>
      <c r="GK18" s="59"/>
      <c r="GL18" s="70"/>
      <c r="GM18" s="70"/>
      <c r="GN18" s="70"/>
      <c r="GO18" s="71"/>
      <c r="GP18" s="70"/>
      <c r="GQ18" s="70"/>
      <c r="GR18" s="71"/>
      <c r="GS18" s="71"/>
      <c r="GT18" s="71"/>
      <c r="GU18" s="71"/>
      <c r="GV18" s="71"/>
      <c r="GW18" s="59"/>
      <c r="GX18" s="70"/>
      <c r="GY18" s="70"/>
      <c r="GZ18" s="70"/>
      <c r="HA18" s="71"/>
      <c r="HB18" s="70"/>
      <c r="HC18" s="70"/>
      <c r="HD18" s="71"/>
      <c r="HE18" s="71"/>
      <c r="HF18" s="71"/>
      <c r="HG18" s="71"/>
      <c r="HH18" s="71"/>
      <c r="HI18" s="59"/>
      <c r="HJ18" s="70"/>
      <c r="HK18" s="70"/>
      <c r="HL18" s="70"/>
      <c r="HM18" s="71"/>
      <c r="HN18" s="70"/>
      <c r="HO18" s="70"/>
      <c r="HP18" s="71"/>
      <c r="HQ18" s="71"/>
      <c r="HR18" s="71"/>
      <c r="HS18" s="71"/>
      <c r="HT18" s="71"/>
      <c r="HU18" s="59"/>
      <c r="HV18" s="70"/>
      <c r="HW18" s="70"/>
      <c r="HX18" s="70"/>
      <c r="HY18" s="71"/>
      <c r="HZ18" s="70"/>
      <c r="IA18" s="70"/>
      <c r="IB18" s="71"/>
      <c r="IC18" s="71"/>
      <c r="ID18" s="71"/>
      <c r="IE18" s="71"/>
      <c r="IF18" s="71"/>
      <c r="IG18" s="59"/>
      <c r="IH18" s="70"/>
      <c r="II18" s="70"/>
      <c r="IJ18" s="70"/>
      <c r="IK18" s="71"/>
      <c r="IL18" s="70"/>
      <c r="IM18" s="70"/>
      <c r="IN18" s="71"/>
      <c r="IO18" s="71"/>
      <c r="IP18" s="71"/>
      <c r="IQ18" s="71"/>
      <c r="IR18" s="71"/>
      <c r="IS18" s="59"/>
      <c r="IT18" s="70"/>
      <c r="IU18" s="70"/>
      <c r="IV18" s="70"/>
    </row>
    <row r="19" spans="1:256" s="7" customFormat="1" ht="14.25">
      <c r="A19" s="63" t="s">
        <v>23</v>
      </c>
      <c r="B19" s="61">
        <v>5.7</v>
      </c>
      <c r="C19" s="61">
        <v>7.1</v>
      </c>
      <c r="D19" s="61">
        <v>7.5</v>
      </c>
      <c r="E19" s="61">
        <v>8.6</v>
      </c>
      <c r="F19" s="61">
        <v>8.6</v>
      </c>
      <c r="G19" s="61">
        <v>8.9</v>
      </c>
      <c r="H19" s="61">
        <v>8.5</v>
      </c>
      <c r="I19" s="61">
        <v>10.6</v>
      </c>
      <c r="J19" s="61">
        <v>12</v>
      </c>
      <c r="K19" s="61">
        <v>12.6</v>
      </c>
      <c r="L19" s="61">
        <v>13.6</v>
      </c>
      <c r="M19" s="63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3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3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3"/>
      <c r="AX19" s="61"/>
      <c r="AY19" s="61"/>
      <c r="AZ19" s="61"/>
      <c r="BA19" s="61"/>
      <c r="BB19" s="61"/>
      <c r="BC19" s="61"/>
      <c r="BD19" s="61"/>
      <c r="BE19" s="61"/>
      <c r="BF19" s="61"/>
      <c r="BG19" s="61"/>
      <c r="BH19" s="61"/>
      <c r="BI19" s="63"/>
      <c r="BJ19" s="61"/>
      <c r="BK19" s="61"/>
      <c r="BL19" s="61"/>
      <c r="BM19" s="61"/>
      <c r="BN19" s="61"/>
      <c r="BO19" s="61"/>
      <c r="BP19" s="61"/>
      <c r="BQ19" s="61"/>
      <c r="BR19" s="61"/>
      <c r="BS19" s="61"/>
      <c r="BT19" s="61"/>
      <c r="BU19" s="63"/>
      <c r="BV19" s="61"/>
      <c r="BW19" s="61"/>
      <c r="BX19" s="61"/>
      <c r="BY19" s="61"/>
      <c r="BZ19" s="61"/>
      <c r="CA19" s="61"/>
      <c r="CB19" s="61"/>
      <c r="CC19" s="61"/>
      <c r="CD19" s="61"/>
      <c r="CE19" s="61"/>
      <c r="CF19" s="61"/>
      <c r="CG19" s="63"/>
      <c r="CH19" s="61"/>
      <c r="CI19" s="61"/>
      <c r="CJ19" s="61"/>
      <c r="CK19" s="61"/>
      <c r="CL19" s="61"/>
      <c r="CM19" s="61"/>
      <c r="CN19" s="61"/>
      <c r="CO19" s="61"/>
      <c r="CP19" s="61"/>
      <c r="CQ19" s="61"/>
      <c r="CR19" s="61"/>
      <c r="CS19" s="63"/>
      <c r="CT19" s="61"/>
      <c r="CU19" s="61"/>
      <c r="CV19" s="61"/>
      <c r="CW19" s="61"/>
      <c r="CX19" s="61"/>
      <c r="CY19" s="61"/>
      <c r="CZ19" s="61"/>
      <c r="DA19" s="61"/>
      <c r="DB19" s="61"/>
      <c r="DC19" s="61"/>
      <c r="DD19" s="61"/>
      <c r="DE19" s="63"/>
      <c r="DF19" s="61"/>
      <c r="DG19" s="61"/>
      <c r="DH19" s="61"/>
      <c r="DI19" s="61"/>
      <c r="DJ19" s="61"/>
      <c r="DK19" s="61"/>
      <c r="DL19" s="61"/>
      <c r="DM19" s="61"/>
      <c r="DN19" s="61"/>
      <c r="DO19" s="61"/>
      <c r="DP19" s="61"/>
      <c r="DQ19" s="63"/>
      <c r="DR19" s="61"/>
      <c r="DS19" s="61"/>
      <c r="DT19" s="61"/>
      <c r="DU19" s="61"/>
      <c r="DV19" s="61"/>
      <c r="DW19" s="61"/>
      <c r="DX19" s="61"/>
      <c r="DY19" s="61"/>
      <c r="DZ19" s="61"/>
      <c r="EA19" s="61"/>
      <c r="EB19" s="61"/>
      <c r="EC19" s="63"/>
      <c r="ED19" s="61"/>
      <c r="EE19" s="61"/>
      <c r="EF19" s="61"/>
      <c r="EG19" s="61"/>
      <c r="EH19" s="61"/>
      <c r="EI19" s="61"/>
      <c r="EJ19" s="61"/>
      <c r="EK19" s="61"/>
      <c r="EL19" s="61"/>
      <c r="EM19" s="61"/>
      <c r="EN19" s="61"/>
      <c r="EO19" s="63"/>
      <c r="EP19" s="61"/>
      <c r="EQ19" s="61"/>
      <c r="ER19" s="61"/>
      <c r="ES19" s="61"/>
      <c r="ET19" s="61"/>
      <c r="EU19" s="61"/>
      <c r="EV19" s="61"/>
      <c r="EW19" s="61"/>
      <c r="EX19" s="61"/>
      <c r="EY19" s="61"/>
      <c r="EZ19" s="61"/>
      <c r="FA19" s="63"/>
      <c r="FB19" s="61"/>
      <c r="FC19" s="61"/>
      <c r="FD19" s="61"/>
      <c r="FE19" s="61"/>
      <c r="FF19" s="61"/>
      <c r="FG19" s="61"/>
      <c r="FH19" s="61"/>
      <c r="FI19" s="61"/>
      <c r="FJ19" s="61"/>
      <c r="FK19" s="61"/>
      <c r="FL19" s="61"/>
      <c r="FM19" s="63"/>
      <c r="FN19" s="61"/>
      <c r="FO19" s="61"/>
      <c r="FP19" s="61"/>
      <c r="FQ19" s="61"/>
      <c r="FR19" s="61"/>
      <c r="FS19" s="61"/>
      <c r="FT19" s="61"/>
      <c r="FU19" s="61"/>
      <c r="FV19" s="61"/>
      <c r="FW19" s="61"/>
      <c r="FX19" s="61"/>
      <c r="FY19" s="63"/>
      <c r="FZ19" s="61"/>
      <c r="GA19" s="61"/>
      <c r="GB19" s="61"/>
      <c r="GC19" s="61"/>
      <c r="GD19" s="61"/>
      <c r="GE19" s="61"/>
      <c r="GF19" s="61"/>
      <c r="GG19" s="61"/>
      <c r="GH19" s="61"/>
      <c r="GI19" s="61"/>
      <c r="GJ19" s="61"/>
      <c r="GK19" s="63"/>
      <c r="GL19" s="61"/>
      <c r="GM19" s="61"/>
      <c r="GN19" s="61"/>
      <c r="GO19" s="61"/>
      <c r="GP19" s="61"/>
      <c r="GQ19" s="61"/>
      <c r="GR19" s="61"/>
      <c r="GS19" s="61"/>
      <c r="GT19" s="61"/>
      <c r="GU19" s="61"/>
      <c r="GV19" s="61"/>
      <c r="GW19" s="63"/>
      <c r="GX19" s="61"/>
      <c r="GY19" s="61"/>
      <c r="GZ19" s="61"/>
      <c r="HA19" s="61"/>
      <c r="HB19" s="61"/>
      <c r="HC19" s="61"/>
      <c r="HD19" s="61"/>
      <c r="HE19" s="61"/>
      <c r="HF19" s="61"/>
      <c r="HG19" s="61"/>
      <c r="HH19" s="61"/>
      <c r="HI19" s="63"/>
      <c r="HJ19" s="61"/>
      <c r="HK19" s="61"/>
      <c r="HL19" s="61"/>
      <c r="HM19" s="61"/>
      <c r="HN19" s="61"/>
      <c r="HO19" s="61"/>
      <c r="HP19" s="61"/>
      <c r="HQ19" s="61"/>
      <c r="HR19" s="61"/>
      <c r="HS19" s="61"/>
      <c r="HT19" s="61"/>
      <c r="HU19" s="63"/>
      <c r="HV19" s="61"/>
      <c r="HW19" s="61"/>
      <c r="HX19" s="61"/>
      <c r="HY19" s="61"/>
      <c r="HZ19" s="61"/>
      <c r="IA19" s="61"/>
      <c r="IB19" s="61"/>
      <c r="IC19" s="61"/>
      <c r="ID19" s="61"/>
      <c r="IE19" s="61"/>
      <c r="IF19" s="61"/>
      <c r="IG19" s="63"/>
      <c r="IH19" s="61"/>
      <c r="II19" s="61"/>
      <c r="IJ19" s="61"/>
      <c r="IK19" s="61"/>
      <c r="IL19" s="61"/>
      <c r="IM19" s="61"/>
      <c r="IN19" s="61"/>
      <c r="IO19" s="61"/>
      <c r="IP19" s="61"/>
      <c r="IQ19" s="61"/>
      <c r="IR19" s="61"/>
      <c r="IS19" s="63"/>
      <c r="IT19" s="61"/>
      <c r="IU19" s="61"/>
      <c r="IV19" s="61"/>
    </row>
    <row r="20" spans="1:256" s="7" customFormat="1" ht="14.25">
      <c r="A20" s="60" t="s">
        <v>22</v>
      </c>
      <c r="B20" s="61">
        <v>6.3</v>
      </c>
      <c r="C20" s="61">
        <v>6.7</v>
      </c>
      <c r="D20" s="61">
        <v>6.3</v>
      </c>
      <c r="E20" s="61">
        <v>6.5</v>
      </c>
      <c r="F20" s="61">
        <v>6</v>
      </c>
      <c r="G20" s="61">
        <v>4.9000000000000004</v>
      </c>
      <c r="H20" s="61">
        <v>4.4000000000000004</v>
      </c>
      <c r="I20" s="61">
        <v>5.9</v>
      </c>
      <c r="J20" s="61">
        <v>7.3</v>
      </c>
      <c r="K20" s="61">
        <v>8.1999999999999993</v>
      </c>
      <c r="L20" s="61">
        <v>8.4</v>
      </c>
      <c r="M20" s="60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0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0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0"/>
      <c r="AX20" s="61"/>
      <c r="AY20" s="61"/>
      <c r="AZ20" s="61"/>
      <c r="BA20" s="61"/>
      <c r="BB20" s="61"/>
      <c r="BC20" s="61"/>
      <c r="BD20" s="61"/>
      <c r="BE20" s="61"/>
      <c r="BF20" s="61"/>
      <c r="BG20" s="61"/>
      <c r="BH20" s="61"/>
      <c r="BI20" s="60"/>
      <c r="BJ20" s="61"/>
      <c r="BK20" s="61"/>
      <c r="BL20" s="61"/>
      <c r="BM20" s="61"/>
      <c r="BN20" s="61"/>
      <c r="BO20" s="61"/>
      <c r="BP20" s="61"/>
      <c r="BQ20" s="61"/>
      <c r="BR20" s="61"/>
      <c r="BS20" s="61"/>
      <c r="BT20" s="61"/>
      <c r="BU20" s="60"/>
      <c r="BV20" s="61"/>
      <c r="BW20" s="61"/>
      <c r="BX20" s="61"/>
      <c r="BY20" s="61"/>
      <c r="BZ20" s="61"/>
      <c r="CA20" s="61"/>
      <c r="CB20" s="61"/>
      <c r="CC20" s="61"/>
      <c r="CD20" s="61"/>
      <c r="CE20" s="61"/>
      <c r="CF20" s="61"/>
      <c r="CG20" s="60"/>
      <c r="CH20" s="61"/>
      <c r="CI20" s="61"/>
      <c r="CJ20" s="61"/>
      <c r="CK20" s="61"/>
      <c r="CL20" s="61"/>
      <c r="CM20" s="61"/>
      <c r="CN20" s="61"/>
      <c r="CO20" s="61"/>
      <c r="CP20" s="61"/>
      <c r="CQ20" s="61"/>
      <c r="CR20" s="61"/>
      <c r="CS20" s="60"/>
      <c r="CT20" s="61"/>
      <c r="CU20" s="61"/>
      <c r="CV20" s="61"/>
      <c r="CW20" s="61"/>
      <c r="CX20" s="61"/>
      <c r="CY20" s="61"/>
      <c r="CZ20" s="61"/>
      <c r="DA20" s="61"/>
      <c r="DB20" s="61"/>
      <c r="DC20" s="61"/>
      <c r="DD20" s="61"/>
      <c r="DE20" s="60"/>
      <c r="DF20" s="61"/>
      <c r="DG20" s="61"/>
      <c r="DH20" s="61"/>
      <c r="DI20" s="61"/>
      <c r="DJ20" s="61"/>
      <c r="DK20" s="61"/>
      <c r="DL20" s="61"/>
      <c r="DM20" s="61"/>
      <c r="DN20" s="61"/>
      <c r="DO20" s="61"/>
      <c r="DP20" s="61"/>
      <c r="DQ20" s="60"/>
      <c r="DR20" s="61"/>
      <c r="DS20" s="61"/>
      <c r="DT20" s="61"/>
      <c r="DU20" s="61"/>
      <c r="DV20" s="61"/>
      <c r="DW20" s="61"/>
      <c r="DX20" s="61"/>
      <c r="DY20" s="61"/>
      <c r="DZ20" s="61"/>
      <c r="EA20" s="61"/>
      <c r="EB20" s="61"/>
      <c r="EC20" s="60"/>
      <c r="ED20" s="61"/>
      <c r="EE20" s="61"/>
      <c r="EF20" s="61"/>
      <c r="EG20" s="61"/>
      <c r="EH20" s="61"/>
      <c r="EI20" s="61"/>
      <c r="EJ20" s="61"/>
      <c r="EK20" s="61"/>
      <c r="EL20" s="61"/>
      <c r="EM20" s="61"/>
      <c r="EN20" s="61"/>
      <c r="EO20" s="60"/>
      <c r="EP20" s="61"/>
      <c r="EQ20" s="61"/>
      <c r="ER20" s="61"/>
      <c r="ES20" s="61"/>
      <c r="ET20" s="61"/>
      <c r="EU20" s="61"/>
      <c r="EV20" s="61"/>
      <c r="EW20" s="61"/>
      <c r="EX20" s="61"/>
      <c r="EY20" s="61"/>
      <c r="EZ20" s="61"/>
      <c r="FA20" s="60"/>
      <c r="FB20" s="61"/>
      <c r="FC20" s="61"/>
      <c r="FD20" s="61"/>
      <c r="FE20" s="61"/>
      <c r="FF20" s="61"/>
      <c r="FG20" s="61"/>
      <c r="FH20" s="61"/>
      <c r="FI20" s="61"/>
      <c r="FJ20" s="61"/>
      <c r="FK20" s="61"/>
      <c r="FL20" s="61"/>
      <c r="FM20" s="60"/>
      <c r="FN20" s="61"/>
      <c r="FO20" s="61"/>
      <c r="FP20" s="61"/>
      <c r="FQ20" s="61"/>
      <c r="FR20" s="61"/>
      <c r="FS20" s="61"/>
      <c r="FT20" s="61"/>
      <c r="FU20" s="61"/>
      <c r="FV20" s="61"/>
      <c r="FW20" s="61"/>
      <c r="FX20" s="61"/>
      <c r="FY20" s="60"/>
      <c r="FZ20" s="61"/>
      <c r="GA20" s="61"/>
      <c r="GB20" s="61"/>
      <c r="GC20" s="61"/>
      <c r="GD20" s="61"/>
      <c r="GE20" s="61"/>
      <c r="GF20" s="61"/>
      <c r="GG20" s="61"/>
      <c r="GH20" s="61"/>
      <c r="GI20" s="61"/>
      <c r="GJ20" s="61"/>
      <c r="GK20" s="60"/>
      <c r="GL20" s="61"/>
      <c r="GM20" s="61"/>
      <c r="GN20" s="61"/>
      <c r="GO20" s="61"/>
      <c r="GP20" s="61"/>
      <c r="GQ20" s="61"/>
      <c r="GR20" s="61"/>
      <c r="GS20" s="61"/>
      <c r="GT20" s="61"/>
      <c r="GU20" s="61"/>
      <c r="GV20" s="61"/>
      <c r="GW20" s="60"/>
      <c r="GX20" s="61"/>
      <c r="GY20" s="61"/>
      <c r="GZ20" s="61"/>
      <c r="HA20" s="61"/>
      <c r="HB20" s="61"/>
      <c r="HC20" s="61"/>
      <c r="HD20" s="61"/>
      <c r="HE20" s="61"/>
      <c r="HF20" s="61"/>
      <c r="HG20" s="61"/>
      <c r="HH20" s="61"/>
      <c r="HI20" s="60"/>
      <c r="HJ20" s="61"/>
      <c r="HK20" s="61"/>
      <c r="HL20" s="61"/>
      <c r="HM20" s="61"/>
      <c r="HN20" s="61"/>
      <c r="HO20" s="61"/>
      <c r="HP20" s="61"/>
      <c r="HQ20" s="61"/>
      <c r="HR20" s="61"/>
      <c r="HS20" s="61"/>
      <c r="HT20" s="61"/>
      <c r="HU20" s="60"/>
      <c r="HV20" s="61"/>
      <c r="HW20" s="61"/>
      <c r="HX20" s="61"/>
      <c r="HY20" s="61"/>
      <c r="HZ20" s="61"/>
      <c r="IA20" s="61"/>
      <c r="IB20" s="61"/>
      <c r="IC20" s="61"/>
      <c r="ID20" s="61"/>
      <c r="IE20" s="61"/>
      <c r="IF20" s="61"/>
      <c r="IG20" s="60"/>
      <c r="IH20" s="61"/>
      <c r="II20" s="61"/>
      <c r="IJ20" s="61"/>
      <c r="IK20" s="61"/>
      <c r="IL20" s="61"/>
      <c r="IM20" s="61"/>
      <c r="IN20" s="61"/>
      <c r="IO20" s="61"/>
      <c r="IP20" s="61"/>
      <c r="IQ20" s="61"/>
      <c r="IR20" s="61"/>
      <c r="IS20" s="60"/>
      <c r="IT20" s="61"/>
      <c r="IU20" s="61"/>
      <c r="IV20" s="61"/>
    </row>
    <row r="21" spans="1:256" s="7" customFormat="1" ht="14.25">
      <c r="A21" s="60" t="s">
        <v>21</v>
      </c>
      <c r="B21" s="61">
        <v>18.7</v>
      </c>
      <c r="C21" s="61">
        <v>17.600000000000001</v>
      </c>
      <c r="D21" s="61">
        <v>18.2</v>
      </c>
      <c r="E21" s="61">
        <v>16.3</v>
      </c>
      <c r="F21" s="61">
        <v>13.4</v>
      </c>
      <c r="G21" s="61">
        <v>11.1</v>
      </c>
      <c r="H21" s="62">
        <v>9.5</v>
      </c>
      <c r="I21" s="62">
        <v>12</v>
      </c>
      <c r="J21" s="62">
        <v>14.4</v>
      </c>
      <c r="K21" s="62">
        <v>13.2</v>
      </c>
      <c r="L21" s="62">
        <v>13.2</v>
      </c>
      <c r="M21" s="60"/>
      <c r="N21" s="61"/>
      <c r="O21" s="61"/>
      <c r="P21" s="61"/>
      <c r="Q21" s="61"/>
      <c r="R21" s="61"/>
      <c r="S21" s="61"/>
      <c r="T21" s="62"/>
      <c r="U21" s="62"/>
      <c r="V21" s="62"/>
      <c r="W21" s="62"/>
      <c r="X21" s="62"/>
      <c r="Y21" s="60"/>
      <c r="Z21" s="61"/>
      <c r="AA21" s="61"/>
      <c r="AB21" s="61"/>
      <c r="AC21" s="61"/>
      <c r="AD21" s="61"/>
      <c r="AE21" s="61"/>
      <c r="AF21" s="62"/>
      <c r="AG21" s="62"/>
      <c r="AH21" s="62"/>
      <c r="AI21" s="62"/>
      <c r="AJ21" s="62"/>
      <c r="AK21" s="60"/>
      <c r="AL21" s="61"/>
      <c r="AM21" s="61"/>
      <c r="AN21" s="61"/>
      <c r="AO21" s="61"/>
      <c r="AP21" s="61"/>
      <c r="AQ21" s="61"/>
      <c r="AR21" s="62"/>
      <c r="AS21" s="62"/>
      <c r="AT21" s="62"/>
      <c r="AU21" s="62"/>
      <c r="AV21" s="62"/>
      <c r="AW21" s="60"/>
      <c r="AX21" s="61"/>
      <c r="AY21" s="61"/>
      <c r="AZ21" s="61"/>
      <c r="BA21" s="61"/>
      <c r="BB21" s="61"/>
      <c r="BC21" s="61"/>
      <c r="BD21" s="62"/>
      <c r="BE21" s="62"/>
      <c r="BF21" s="62"/>
      <c r="BG21" s="62"/>
      <c r="BH21" s="62"/>
      <c r="BI21" s="60"/>
      <c r="BJ21" s="61"/>
      <c r="BK21" s="61"/>
      <c r="BL21" s="61"/>
      <c r="BM21" s="61"/>
      <c r="BN21" s="61"/>
      <c r="BO21" s="61"/>
      <c r="BP21" s="62"/>
      <c r="BQ21" s="62"/>
      <c r="BR21" s="62"/>
      <c r="BS21" s="62"/>
      <c r="BT21" s="62"/>
      <c r="BU21" s="60"/>
      <c r="BV21" s="61"/>
      <c r="BW21" s="61"/>
      <c r="BX21" s="61"/>
      <c r="BY21" s="61"/>
      <c r="BZ21" s="61"/>
      <c r="CA21" s="61"/>
      <c r="CB21" s="62"/>
      <c r="CC21" s="62"/>
      <c r="CD21" s="62"/>
      <c r="CE21" s="62"/>
      <c r="CF21" s="62"/>
      <c r="CG21" s="60"/>
      <c r="CH21" s="61"/>
      <c r="CI21" s="61"/>
      <c r="CJ21" s="61"/>
      <c r="CK21" s="61"/>
      <c r="CL21" s="61"/>
      <c r="CM21" s="61"/>
      <c r="CN21" s="62"/>
      <c r="CO21" s="62"/>
      <c r="CP21" s="62"/>
      <c r="CQ21" s="62"/>
      <c r="CR21" s="62"/>
      <c r="CS21" s="60"/>
      <c r="CT21" s="61"/>
      <c r="CU21" s="61"/>
      <c r="CV21" s="61"/>
      <c r="CW21" s="61"/>
      <c r="CX21" s="61"/>
      <c r="CY21" s="61"/>
      <c r="CZ21" s="62"/>
      <c r="DA21" s="62"/>
      <c r="DB21" s="62"/>
      <c r="DC21" s="62"/>
      <c r="DD21" s="62"/>
      <c r="DE21" s="60"/>
      <c r="DF21" s="61"/>
      <c r="DG21" s="61"/>
      <c r="DH21" s="61"/>
      <c r="DI21" s="61"/>
      <c r="DJ21" s="61"/>
      <c r="DK21" s="61"/>
      <c r="DL21" s="62"/>
      <c r="DM21" s="62"/>
      <c r="DN21" s="62"/>
      <c r="DO21" s="62"/>
      <c r="DP21" s="62"/>
      <c r="DQ21" s="60"/>
      <c r="DR21" s="61"/>
      <c r="DS21" s="61"/>
      <c r="DT21" s="61"/>
      <c r="DU21" s="61"/>
      <c r="DV21" s="61"/>
      <c r="DW21" s="61"/>
      <c r="DX21" s="62"/>
      <c r="DY21" s="62"/>
      <c r="DZ21" s="62"/>
      <c r="EA21" s="62"/>
      <c r="EB21" s="62"/>
      <c r="EC21" s="60"/>
      <c r="ED21" s="61"/>
      <c r="EE21" s="61"/>
      <c r="EF21" s="61"/>
      <c r="EG21" s="61"/>
      <c r="EH21" s="61"/>
      <c r="EI21" s="61"/>
      <c r="EJ21" s="62"/>
      <c r="EK21" s="62"/>
      <c r="EL21" s="62"/>
      <c r="EM21" s="62"/>
      <c r="EN21" s="62"/>
      <c r="EO21" s="60"/>
      <c r="EP21" s="61"/>
      <c r="EQ21" s="61"/>
      <c r="ER21" s="61"/>
      <c r="ES21" s="61"/>
      <c r="ET21" s="61"/>
      <c r="EU21" s="61"/>
      <c r="EV21" s="62"/>
      <c r="EW21" s="62"/>
      <c r="EX21" s="62"/>
      <c r="EY21" s="62"/>
      <c r="EZ21" s="62"/>
      <c r="FA21" s="60"/>
      <c r="FB21" s="61"/>
      <c r="FC21" s="61"/>
      <c r="FD21" s="61"/>
      <c r="FE21" s="61"/>
      <c r="FF21" s="61"/>
      <c r="FG21" s="61"/>
      <c r="FH21" s="62"/>
      <c r="FI21" s="62"/>
      <c r="FJ21" s="62"/>
      <c r="FK21" s="62"/>
      <c r="FL21" s="62"/>
      <c r="FM21" s="60"/>
      <c r="FN21" s="61"/>
      <c r="FO21" s="61"/>
      <c r="FP21" s="61"/>
      <c r="FQ21" s="61"/>
      <c r="FR21" s="61"/>
      <c r="FS21" s="61"/>
      <c r="FT21" s="62"/>
      <c r="FU21" s="62"/>
      <c r="FV21" s="62"/>
      <c r="FW21" s="62"/>
      <c r="FX21" s="62"/>
      <c r="FY21" s="60"/>
      <c r="FZ21" s="61"/>
      <c r="GA21" s="61"/>
      <c r="GB21" s="61"/>
      <c r="GC21" s="61"/>
      <c r="GD21" s="61"/>
      <c r="GE21" s="61"/>
      <c r="GF21" s="62"/>
      <c r="GG21" s="62"/>
      <c r="GH21" s="62"/>
      <c r="GI21" s="62"/>
      <c r="GJ21" s="62"/>
      <c r="GK21" s="60"/>
      <c r="GL21" s="61"/>
      <c r="GM21" s="61"/>
      <c r="GN21" s="61"/>
      <c r="GO21" s="61"/>
      <c r="GP21" s="61"/>
      <c r="GQ21" s="61"/>
      <c r="GR21" s="62"/>
      <c r="GS21" s="62"/>
      <c r="GT21" s="62"/>
      <c r="GU21" s="62"/>
      <c r="GV21" s="62"/>
      <c r="GW21" s="60"/>
      <c r="GX21" s="61"/>
      <c r="GY21" s="61"/>
      <c r="GZ21" s="61"/>
      <c r="HA21" s="61"/>
      <c r="HB21" s="61"/>
      <c r="HC21" s="61"/>
      <c r="HD21" s="62"/>
      <c r="HE21" s="62"/>
      <c r="HF21" s="62"/>
      <c r="HG21" s="62"/>
      <c r="HH21" s="62"/>
      <c r="HI21" s="60"/>
      <c r="HJ21" s="61"/>
      <c r="HK21" s="61"/>
      <c r="HL21" s="61"/>
      <c r="HM21" s="61"/>
      <c r="HN21" s="61"/>
      <c r="HO21" s="61"/>
      <c r="HP21" s="62"/>
      <c r="HQ21" s="62"/>
      <c r="HR21" s="62"/>
      <c r="HS21" s="62"/>
      <c r="HT21" s="62"/>
      <c r="HU21" s="60"/>
      <c r="HV21" s="61"/>
      <c r="HW21" s="61"/>
      <c r="HX21" s="61"/>
      <c r="HY21" s="61"/>
      <c r="HZ21" s="61"/>
      <c r="IA21" s="61"/>
      <c r="IB21" s="62"/>
      <c r="IC21" s="62"/>
      <c r="ID21" s="62"/>
      <c r="IE21" s="62"/>
      <c r="IF21" s="62"/>
      <c r="IG21" s="60"/>
      <c r="IH21" s="61"/>
      <c r="II21" s="61"/>
      <c r="IJ21" s="61"/>
      <c r="IK21" s="61"/>
      <c r="IL21" s="61"/>
      <c r="IM21" s="61"/>
      <c r="IN21" s="62"/>
      <c r="IO21" s="62"/>
      <c r="IP21" s="62"/>
      <c r="IQ21" s="62"/>
      <c r="IR21" s="62"/>
      <c r="IS21" s="60"/>
      <c r="IT21" s="61"/>
      <c r="IU21" s="61"/>
      <c r="IV21" s="61"/>
    </row>
    <row r="22" spans="1:256" s="7" customFormat="1" ht="14.25">
      <c r="A22" s="60" t="s">
        <v>40</v>
      </c>
      <c r="B22" s="61">
        <v>9.1</v>
      </c>
      <c r="C22" s="61">
        <v>9</v>
      </c>
      <c r="D22" s="61">
        <v>8.8000000000000007</v>
      </c>
      <c r="E22" s="61">
        <v>8.4</v>
      </c>
      <c r="F22" s="61">
        <v>7.7</v>
      </c>
      <c r="G22" s="61">
        <v>6.9</v>
      </c>
      <c r="H22" s="62">
        <v>6.4</v>
      </c>
      <c r="I22" s="62">
        <v>8.1999999999999993</v>
      </c>
      <c r="J22" s="62">
        <v>8.4</v>
      </c>
      <c r="K22" s="62">
        <v>7.8</v>
      </c>
      <c r="L22" s="62">
        <v>7.7</v>
      </c>
      <c r="M22" s="60"/>
      <c r="N22" s="61"/>
      <c r="O22" s="61"/>
      <c r="P22" s="61"/>
      <c r="Q22" s="61"/>
      <c r="R22" s="61"/>
      <c r="S22" s="61"/>
      <c r="T22" s="62"/>
      <c r="U22" s="62"/>
      <c r="V22" s="62"/>
      <c r="W22" s="62"/>
      <c r="X22" s="62"/>
      <c r="Y22" s="60"/>
      <c r="Z22" s="61"/>
      <c r="AA22" s="61"/>
      <c r="AB22" s="61"/>
      <c r="AC22" s="61"/>
      <c r="AD22" s="61"/>
      <c r="AE22" s="61"/>
      <c r="AF22" s="62"/>
      <c r="AG22" s="62"/>
      <c r="AH22" s="62"/>
      <c r="AI22" s="62"/>
      <c r="AJ22" s="62"/>
      <c r="AK22" s="60"/>
      <c r="AL22" s="61"/>
      <c r="AM22" s="61"/>
      <c r="AN22" s="61"/>
      <c r="AO22" s="61"/>
      <c r="AP22" s="61"/>
      <c r="AQ22" s="61"/>
      <c r="AR22" s="62"/>
      <c r="AS22" s="62"/>
      <c r="AT22" s="62"/>
      <c r="AU22" s="62"/>
      <c r="AV22" s="62"/>
      <c r="AW22" s="60"/>
      <c r="AX22" s="61"/>
      <c r="AY22" s="61"/>
      <c r="AZ22" s="61"/>
      <c r="BA22" s="61"/>
      <c r="BB22" s="61"/>
      <c r="BC22" s="61"/>
      <c r="BD22" s="62"/>
      <c r="BE22" s="62"/>
      <c r="BF22" s="62"/>
      <c r="BG22" s="62"/>
      <c r="BH22" s="62"/>
      <c r="BI22" s="60"/>
      <c r="BJ22" s="61"/>
      <c r="BK22" s="61"/>
      <c r="BL22" s="61"/>
      <c r="BM22" s="61"/>
      <c r="BN22" s="61"/>
      <c r="BO22" s="61"/>
      <c r="BP22" s="62"/>
      <c r="BQ22" s="62"/>
      <c r="BR22" s="62"/>
      <c r="BS22" s="62"/>
      <c r="BT22" s="62"/>
      <c r="BU22" s="60"/>
      <c r="BV22" s="61"/>
      <c r="BW22" s="61"/>
      <c r="BX22" s="61"/>
      <c r="BY22" s="61"/>
      <c r="BZ22" s="61"/>
      <c r="CA22" s="61"/>
      <c r="CB22" s="62"/>
      <c r="CC22" s="62"/>
      <c r="CD22" s="62"/>
      <c r="CE22" s="62"/>
      <c r="CF22" s="62"/>
      <c r="CG22" s="60"/>
      <c r="CH22" s="61"/>
      <c r="CI22" s="61"/>
      <c r="CJ22" s="61"/>
      <c r="CK22" s="61"/>
      <c r="CL22" s="61"/>
      <c r="CM22" s="61"/>
      <c r="CN22" s="62"/>
      <c r="CO22" s="62"/>
      <c r="CP22" s="62"/>
      <c r="CQ22" s="62"/>
      <c r="CR22" s="62"/>
      <c r="CS22" s="60"/>
      <c r="CT22" s="61"/>
      <c r="CU22" s="61"/>
      <c r="CV22" s="61"/>
      <c r="CW22" s="61"/>
      <c r="CX22" s="61"/>
      <c r="CY22" s="61"/>
      <c r="CZ22" s="62"/>
      <c r="DA22" s="62"/>
      <c r="DB22" s="62"/>
      <c r="DC22" s="62"/>
      <c r="DD22" s="62"/>
      <c r="DE22" s="60"/>
      <c r="DF22" s="61"/>
      <c r="DG22" s="61"/>
      <c r="DH22" s="61"/>
      <c r="DI22" s="61"/>
      <c r="DJ22" s="61"/>
      <c r="DK22" s="61"/>
      <c r="DL22" s="62"/>
      <c r="DM22" s="62"/>
      <c r="DN22" s="62"/>
      <c r="DO22" s="62"/>
      <c r="DP22" s="62"/>
      <c r="DQ22" s="60"/>
      <c r="DR22" s="61"/>
      <c r="DS22" s="61"/>
      <c r="DT22" s="61"/>
      <c r="DU22" s="61"/>
      <c r="DV22" s="61"/>
      <c r="DW22" s="61"/>
      <c r="DX22" s="62"/>
      <c r="DY22" s="62"/>
      <c r="DZ22" s="62"/>
      <c r="EA22" s="62"/>
      <c r="EB22" s="62"/>
      <c r="EC22" s="60"/>
      <c r="ED22" s="61"/>
      <c r="EE22" s="61"/>
      <c r="EF22" s="61"/>
      <c r="EG22" s="61"/>
      <c r="EH22" s="61"/>
      <c r="EI22" s="61"/>
      <c r="EJ22" s="62"/>
      <c r="EK22" s="62"/>
      <c r="EL22" s="62"/>
      <c r="EM22" s="62"/>
      <c r="EN22" s="62"/>
      <c r="EO22" s="60"/>
      <c r="EP22" s="61"/>
      <c r="EQ22" s="61"/>
      <c r="ER22" s="61"/>
      <c r="ES22" s="61"/>
      <c r="ET22" s="61"/>
      <c r="EU22" s="61"/>
      <c r="EV22" s="62"/>
      <c r="EW22" s="62"/>
      <c r="EX22" s="62"/>
      <c r="EY22" s="62"/>
      <c r="EZ22" s="62"/>
      <c r="FA22" s="60"/>
      <c r="FB22" s="61"/>
      <c r="FC22" s="61"/>
      <c r="FD22" s="61"/>
      <c r="FE22" s="61"/>
      <c r="FF22" s="61"/>
      <c r="FG22" s="61"/>
      <c r="FH22" s="62"/>
      <c r="FI22" s="62"/>
      <c r="FJ22" s="62"/>
      <c r="FK22" s="62"/>
      <c r="FL22" s="62"/>
      <c r="FM22" s="60"/>
      <c r="FN22" s="61"/>
      <c r="FO22" s="61"/>
      <c r="FP22" s="61"/>
      <c r="FQ22" s="61"/>
      <c r="FR22" s="61"/>
      <c r="FS22" s="61"/>
      <c r="FT22" s="62"/>
      <c r="FU22" s="62"/>
      <c r="FV22" s="62"/>
      <c r="FW22" s="62"/>
      <c r="FX22" s="62"/>
      <c r="FY22" s="60"/>
      <c r="FZ22" s="61"/>
      <c r="GA22" s="61"/>
      <c r="GB22" s="61"/>
      <c r="GC22" s="61"/>
      <c r="GD22" s="61"/>
      <c r="GE22" s="61"/>
      <c r="GF22" s="62"/>
      <c r="GG22" s="62"/>
      <c r="GH22" s="62"/>
      <c r="GI22" s="62"/>
      <c r="GJ22" s="62"/>
      <c r="GK22" s="60"/>
      <c r="GL22" s="61"/>
      <c r="GM22" s="61"/>
      <c r="GN22" s="61"/>
      <c r="GO22" s="61"/>
      <c r="GP22" s="61"/>
      <c r="GQ22" s="61"/>
      <c r="GR22" s="62"/>
      <c r="GS22" s="62"/>
      <c r="GT22" s="62"/>
      <c r="GU22" s="62"/>
      <c r="GV22" s="62"/>
      <c r="GW22" s="60"/>
      <c r="GX22" s="61"/>
      <c r="GY22" s="61"/>
      <c r="GZ22" s="61"/>
      <c r="HA22" s="61"/>
      <c r="HB22" s="61"/>
      <c r="HC22" s="61"/>
      <c r="HD22" s="62"/>
      <c r="HE22" s="62"/>
      <c r="HF22" s="62"/>
      <c r="HG22" s="62"/>
      <c r="HH22" s="62"/>
      <c r="HI22" s="60"/>
      <c r="HJ22" s="61"/>
      <c r="HK22" s="61"/>
      <c r="HL22" s="61"/>
      <c r="HM22" s="61"/>
      <c r="HN22" s="61"/>
      <c r="HO22" s="61"/>
      <c r="HP22" s="62"/>
      <c r="HQ22" s="62"/>
      <c r="HR22" s="62"/>
      <c r="HS22" s="62"/>
      <c r="HT22" s="62"/>
      <c r="HU22" s="60"/>
      <c r="HV22" s="61"/>
      <c r="HW22" s="61"/>
      <c r="HX22" s="61"/>
      <c r="HY22" s="61"/>
      <c r="HZ22" s="61"/>
      <c r="IA22" s="61"/>
      <c r="IB22" s="62"/>
      <c r="IC22" s="62"/>
      <c r="ID22" s="62"/>
      <c r="IE22" s="62"/>
      <c r="IF22" s="62"/>
      <c r="IG22" s="60"/>
      <c r="IH22" s="61"/>
      <c r="II22" s="61"/>
      <c r="IJ22" s="61"/>
      <c r="IK22" s="61"/>
      <c r="IL22" s="61"/>
      <c r="IM22" s="61"/>
      <c r="IN22" s="62"/>
      <c r="IO22" s="62"/>
      <c r="IP22" s="62"/>
      <c r="IQ22" s="62"/>
      <c r="IR22" s="62"/>
      <c r="IS22" s="60"/>
      <c r="IT22" s="61"/>
      <c r="IU22" s="61"/>
      <c r="IV22" s="61"/>
    </row>
    <row r="23" spans="1:256" s="7" customFormat="1" ht="14.25">
      <c r="A23" s="60" t="s">
        <v>19</v>
      </c>
      <c r="B23" s="61">
        <v>10.3</v>
      </c>
      <c r="C23" s="61">
        <v>10</v>
      </c>
      <c r="D23" s="61">
        <v>9.6999999999999993</v>
      </c>
      <c r="E23" s="62">
        <v>7.9</v>
      </c>
      <c r="F23" s="61">
        <v>5.9</v>
      </c>
      <c r="G23" s="61">
        <v>4.7</v>
      </c>
      <c r="H23" s="62">
        <v>5.5</v>
      </c>
      <c r="I23" s="62">
        <v>13.8</v>
      </c>
      <c r="J23" s="62">
        <v>16.899999999999999</v>
      </c>
      <c r="K23" s="62">
        <v>12.5</v>
      </c>
      <c r="L23" s="62">
        <v>11.2</v>
      </c>
      <c r="M23" s="60"/>
      <c r="N23" s="61"/>
      <c r="O23" s="61"/>
      <c r="P23" s="61"/>
      <c r="Q23" s="62"/>
      <c r="R23" s="61"/>
      <c r="S23" s="61"/>
      <c r="T23" s="62"/>
      <c r="U23" s="62"/>
      <c r="V23" s="62"/>
      <c r="W23" s="62"/>
      <c r="X23" s="62"/>
      <c r="Y23" s="60"/>
      <c r="Z23" s="61"/>
      <c r="AA23" s="61"/>
      <c r="AB23" s="61"/>
      <c r="AC23" s="62"/>
      <c r="AD23" s="61"/>
      <c r="AE23" s="61"/>
      <c r="AF23" s="62"/>
      <c r="AG23" s="62"/>
      <c r="AH23" s="62"/>
      <c r="AI23" s="62"/>
      <c r="AJ23" s="62"/>
      <c r="AK23" s="60"/>
      <c r="AL23" s="61"/>
      <c r="AM23" s="61"/>
      <c r="AN23" s="61"/>
      <c r="AO23" s="62"/>
      <c r="AP23" s="61"/>
      <c r="AQ23" s="61"/>
      <c r="AR23" s="62"/>
      <c r="AS23" s="62"/>
      <c r="AT23" s="62"/>
      <c r="AU23" s="62"/>
      <c r="AV23" s="62"/>
      <c r="AW23" s="60"/>
      <c r="AX23" s="61"/>
      <c r="AY23" s="61"/>
      <c r="AZ23" s="61"/>
      <c r="BA23" s="62"/>
      <c r="BB23" s="61"/>
      <c r="BC23" s="61"/>
      <c r="BD23" s="62"/>
      <c r="BE23" s="62"/>
      <c r="BF23" s="62"/>
      <c r="BG23" s="62"/>
      <c r="BH23" s="62"/>
      <c r="BI23" s="60"/>
      <c r="BJ23" s="61"/>
      <c r="BK23" s="61"/>
      <c r="BL23" s="61"/>
      <c r="BM23" s="62"/>
      <c r="BN23" s="61"/>
      <c r="BO23" s="61"/>
      <c r="BP23" s="62"/>
      <c r="BQ23" s="62"/>
      <c r="BR23" s="62"/>
      <c r="BS23" s="62"/>
      <c r="BT23" s="62"/>
      <c r="BU23" s="60"/>
      <c r="BV23" s="61"/>
      <c r="BW23" s="61"/>
      <c r="BX23" s="61"/>
      <c r="BY23" s="62"/>
      <c r="BZ23" s="61"/>
      <c r="CA23" s="61"/>
      <c r="CB23" s="62"/>
      <c r="CC23" s="62"/>
      <c r="CD23" s="62"/>
      <c r="CE23" s="62"/>
      <c r="CF23" s="62"/>
      <c r="CG23" s="60"/>
      <c r="CH23" s="61"/>
      <c r="CI23" s="61"/>
      <c r="CJ23" s="61"/>
      <c r="CK23" s="62"/>
      <c r="CL23" s="61"/>
      <c r="CM23" s="61"/>
      <c r="CN23" s="62"/>
      <c r="CO23" s="62"/>
      <c r="CP23" s="62"/>
      <c r="CQ23" s="62"/>
      <c r="CR23" s="62"/>
      <c r="CS23" s="60"/>
      <c r="CT23" s="61"/>
      <c r="CU23" s="61"/>
      <c r="CV23" s="61"/>
      <c r="CW23" s="62"/>
      <c r="CX23" s="61"/>
      <c r="CY23" s="61"/>
      <c r="CZ23" s="62"/>
      <c r="DA23" s="62"/>
      <c r="DB23" s="62"/>
      <c r="DC23" s="62"/>
      <c r="DD23" s="62"/>
      <c r="DE23" s="60"/>
      <c r="DF23" s="61"/>
      <c r="DG23" s="61"/>
      <c r="DH23" s="61"/>
      <c r="DI23" s="62"/>
      <c r="DJ23" s="61"/>
      <c r="DK23" s="61"/>
      <c r="DL23" s="62"/>
      <c r="DM23" s="62"/>
      <c r="DN23" s="62"/>
      <c r="DO23" s="62"/>
      <c r="DP23" s="62"/>
      <c r="DQ23" s="60"/>
      <c r="DR23" s="61"/>
      <c r="DS23" s="61"/>
      <c r="DT23" s="61"/>
      <c r="DU23" s="62"/>
      <c r="DV23" s="61"/>
      <c r="DW23" s="61"/>
      <c r="DX23" s="62"/>
      <c r="DY23" s="62"/>
      <c r="DZ23" s="62"/>
      <c r="EA23" s="62"/>
      <c r="EB23" s="62"/>
      <c r="EC23" s="60"/>
      <c r="ED23" s="61"/>
      <c r="EE23" s="61"/>
      <c r="EF23" s="61"/>
      <c r="EG23" s="62"/>
      <c r="EH23" s="61"/>
      <c r="EI23" s="61"/>
      <c r="EJ23" s="62"/>
      <c r="EK23" s="62"/>
      <c r="EL23" s="62"/>
      <c r="EM23" s="62"/>
      <c r="EN23" s="62"/>
      <c r="EO23" s="60"/>
      <c r="EP23" s="61"/>
      <c r="EQ23" s="61"/>
      <c r="ER23" s="61"/>
      <c r="ES23" s="62"/>
      <c r="ET23" s="61"/>
      <c r="EU23" s="61"/>
      <c r="EV23" s="62"/>
      <c r="EW23" s="62"/>
      <c r="EX23" s="62"/>
      <c r="EY23" s="62"/>
      <c r="EZ23" s="62"/>
      <c r="FA23" s="60"/>
      <c r="FB23" s="61"/>
      <c r="FC23" s="61"/>
      <c r="FD23" s="61"/>
      <c r="FE23" s="62"/>
      <c r="FF23" s="61"/>
      <c r="FG23" s="61"/>
      <c r="FH23" s="62"/>
      <c r="FI23" s="62"/>
      <c r="FJ23" s="62"/>
      <c r="FK23" s="62"/>
      <c r="FL23" s="62"/>
      <c r="FM23" s="60"/>
      <c r="FN23" s="61"/>
      <c r="FO23" s="61"/>
      <c r="FP23" s="61"/>
      <c r="FQ23" s="62"/>
      <c r="FR23" s="61"/>
      <c r="FS23" s="61"/>
      <c r="FT23" s="62"/>
      <c r="FU23" s="62"/>
      <c r="FV23" s="62"/>
      <c r="FW23" s="62"/>
      <c r="FX23" s="62"/>
      <c r="FY23" s="60"/>
      <c r="FZ23" s="61"/>
      <c r="GA23" s="61"/>
      <c r="GB23" s="61"/>
      <c r="GC23" s="62"/>
      <c r="GD23" s="61"/>
      <c r="GE23" s="61"/>
      <c r="GF23" s="62"/>
      <c r="GG23" s="62"/>
      <c r="GH23" s="62"/>
      <c r="GI23" s="62"/>
      <c r="GJ23" s="62"/>
      <c r="GK23" s="60"/>
      <c r="GL23" s="61"/>
      <c r="GM23" s="61"/>
      <c r="GN23" s="61"/>
      <c r="GO23" s="62"/>
      <c r="GP23" s="61"/>
      <c r="GQ23" s="61"/>
      <c r="GR23" s="62"/>
      <c r="GS23" s="62"/>
      <c r="GT23" s="62"/>
      <c r="GU23" s="62"/>
      <c r="GV23" s="62"/>
      <c r="GW23" s="60"/>
      <c r="GX23" s="61"/>
      <c r="GY23" s="61"/>
      <c r="GZ23" s="61"/>
      <c r="HA23" s="62"/>
      <c r="HB23" s="61"/>
      <c r="HC23" s="61"/>
      <c r="HD23" s="62"/>
      <c r="HE23" s="62"/>
      <c r="HF23" s="62"/>
      <c r="HG23" s="62"/>
      <c r="HH23" s="62"/>
      <c r="HI23" s="60"/>
      <c r="HJ23" s="61"/>
      <c r="HK23" s="61"/>
      <c r="HL23" s="61"/>
      <c r="HM23" s="62"/>
      <c r="HN23" s="61"/>
      <c r="HO23" s="61"/>
      <c r="HP23" s="62"/>
      <c r="HQ23" s="62"/>
      <c r="HR23" s="62"/>
      <c r="HS23" s="62"/>
      <c r="HT23" s="62"/>
      <c r="HU23" s="60"/>
      <c r="HV23" s="61"/>
      <c r="HW23" s="61"/>
      <c r="HX23" s="61"/>
      <c r="HY23" s="62"/>
      <c r="HZ23" s="61"/>
      <c r="IA23" s="61"/>
      <c r="IB23" s="62"/>
      <c r="IC23" s="62"/>
      <c r="ID23" s="62"/>
      <c r="IE23" s="62"/>
      <c r="IF23" s="62"/>
      <c r="IG23" s="60"/>
      <c r="IH23" s="61"/>
      <c r="II23" s="61"/>
      <c r="IJ23" s="61"/>
      <c r="IK23" s="62"/>
      <c r="IL23" s="61"/>
      <c r="IM23" s="61"/>
      <c r="IN23" s="62"/>
      <c r="IO23" s="62"/>
      <c r="IP23" s="62"/>
      <c r="IQ23" s="62"/>
      <c r="IR23" s="62"/>
      <c r="IS23" s="60"/>
      <c r="IT23" s="61"/>
      <c r="IU23" s="61"/>
      <c r="IV23" s="61"/>
    </row>
    <row r="24" spans="1:256" s="72" customFormat="1" ht="14.25">
      <c r="A24" s="73" t="s">
        <v>18</v>
      </c>
      <c r="B24" s="70">
        <v>8.5</v>
      </c>
      <c r="C24" s="70">
        <v>8.9</v>
      </c>
      <c r="D24" s="70">
        <v>9</v>
      </c>
      <c r="E24" s="70">
        <v>9.1999999999999993</v>
      </c>
      <c r="F24" s="70">
        <v>8.5</v>
      </c>
      <c r="G24" s="70">
        <v>7.6</v>
      </c>
      <c r="H24" s="70">
        <v>7.6</v>
      </c>
      <c r="I24" s="70">
        <v>9.6</v>
      </c>
      <c r="J24" s="70">
        <v>10.1</v>
      </c>
      <c r="K24" s="70">
        <v>10</v>
      </c>
      <c r="L24" s="70">
        <v>10.1</v>
      </c>
      <c r="M24" s="73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3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3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3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3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3"/>
      <c r="BV24" s="7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3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3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3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3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3"/>
      <c r="ED24" s="70"/>
      <c r="EE24" s="70"/>
      <c r="EF24" s="70"/>
      <c r="EG24" s="70"/>
      <c r="EH24" s="70"/>
      <c r="EI24" s="70"/>
      <c r="EJ24" s="70"/>
      <c r="EK24" s="70"/>
      <c r="EL24" s="70"/>
      <c r="EM24" s="70"/>
      <c r="EN24" s="70"/>
      <c r="EO24" s="73"/>
      <c r="EP24" s="70"/>
      <c r="EQ24" s="70"/>
      <c r="ER24" s="70"/>
      <c r="ES24" s="70"/>
      <c r="ET24" s="70"/>
      <c r="EU24" s="70"/>
      <c r="EV24" s="70"/>
      <c r="EW24" s="70"/>
      <c r="EX24" s="70"/>
      <c r="EY24" s="70"/>
      <c r="EZ24" s="70"/>
      <c r="FA24" s="73"/>
      <c r="FB24" s="70"/>
      <c r="FC24" s="70"/>
      <c r="FD24" s="70"/>
      <c r="FE24" s="70"/>
      <c r="FF24" s="70"/>
      <c r="FG24" s="70"/>
      <c r="FH24" s="70"/>
      <c r="FI24" s="70"/>
      <c r="FJ24" s="70"/>
      <c r="FK24" s="70"/>
      <c r="FL24" s="70"/>
      <c r="FM24" s="73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70"/>
      <c r="FY24" s="73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3"/>
      <c r="GL24" s="70"/>
      <c r="GM24" s="70"/>
      <c r="GN24" s="70"/>
      <c r="GO24" s="70"/>
      <c r="GP24" s="70"/>
      <c r="GQ24" s="70"/>
      <c r="GR24" s="70"/>
      <c r="GS24" s="70"/>
      <c r="GT24" s="70"/>
      <c r="GU24" s="70"/>
      <c r="GV24" s="70"/>
      <c r="GW24" s="73"/>
      <c r="GX24" s="70"/>
      <c r="GY24" s="70"/>
      <c r="GZ24" s="70"/>
      <c r="HA24" s="70"/>
      <c r="HB24" s="70"/>
      <c r="HC24" s="70"/>
      <c r="HD24" s="70"/>
      <c r="HE24" s="70"/>
      <c r="HF24" s="70"/>
      <c r="HG24" s="70"/>
      <c r="HH24" s="70"/>
      <c r="HI24" s="73"/>
      <c r="HJ24" s="70"/>
      <c r="HK24" s="70"/>
      <c r="HL24" s="70"/>
      <c r="HM24" s="70"/>
      <c r="HN24" s="70"/>
      <c r="HO24" s="70"/>
      <c r="HP24" s="70"/>
      <c r="HQ24" s="70"/>
      <c r="HR24" s="70"/>
      <c r="HS24" s="70"/>
      <c r="HT24" s="70"/>
      <c r="HU24" s="73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70"/>
      <c r="IG24" s="73"/>
      <c r="IH24" s="70"/>
      <c r="II24" s="70"/>
      <c r="IJ24" s="70"/>
      <c r="IK24" s="70"/>
      <c r="IL24" s="70"/>
      <c r="IM24" s="70"/>
      <c r="IN24" s="70"/>
      <c r="IO24" s="70"/>
      <c r="IP24" s="70"/>
      <c r="IQ24" s="70"/>
      <c r="IR24" s="70"/>
      <c r="IS24" s="73"/>
      <c r="IT24" s="70"/>
      <c r="IU24" s="70"/>
      <c r="IV24" s="70"/>
    </row>
    <row r="25" spans="1:256" s="7" customFormat="1" ht="14.25">
      <c r="A25" s="60" t="s">
        <v>17</v>
      </c>
      <c r="B25" s="61">
        <v>18.2</v>
      </c>
      <c r="C25" s="61">
        <v>13.7</v>
      </c>
      <c r="D25" s="61">
        <v>12.1</v>
      </c>
      <c r="E25" s="61">
        <v>10.1</v>
      </c>
      <c r="F25" s="61">
        <v>9</v>
      </c>
      <c r="G25" s="61">
        <v>6.9</v>
      </c>
      <c r="H25" s="61">
        <v>5.6</v>
      </c>
      <c r="I25" s="61">
        <v>6.8</v>
      </c>
      <c r="J25" s="61">
        <v>10.199999999999999</v>
      </c>
      <c r="K25" s="61">
        <v>12.2</v>
      </c>
      <c r="L25" s="61">
        <v>12.1</v>
      </c>
      <c r="M25" s="60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0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0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0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0"/>
      <c r="BJ25" s="61"/>
      <c r="BK25" s="61"/>
      <c r="BL25" s="61"/>
      <c r="BM25" s="61"/>
      <c r="BN25" s="61"/>
      <c r="BO25" s="61"/>
      <c r="BP25" s="61"/>
      <c r="BQ25" s="61"/>
      <c r="BR25" s="61"/>
      <c r="BS25" s="61"/>
      <c r="BT25" s="61"/>
      <c r="BU25" s="60"/>
      <c r="BV25" s="61"/>
      <c r="BW25" s="61"/>
      <c r="BX25" s="61"/>
      <c r="BY25" s="61"/>
      <c r="BZ25" s="61"/>
      <c r="CA25" s="61"/>
      <c r="CB25" s="61"/>
      <c r="CC25" s="61"/>
      <c r="CD25" s="61"/>
      <c r="CE25" s="61"/>
      <c r="CF25" s="61"/>
      <c r="CG25" s="60"/>
      <c r="CH25" s="61"/>
      <c r="CI25" s="61"/>
      <c r="CJ25" s="61"/>
      <c r="CK25" s="61"/>
      <c r="CL25" s="61"/>
      <c r="CM25" s="61"/>
      <c r="CN25" s="61"/>
      <c r="CO25" s="61"/>
      <c r="CP25" s="61"/>
      <c r="CQ25" s="61"/>
      <c r="CR25" s="61"/>
      <c r="CS25" s="60"/>
      <c r="CT25" s="61"/>
      <c r="CU25" s="61"/>
      <c r="CV25" s="61"/>
      <c r="CW25" s="61"/>
      <c r="CX25" s="61"/>
      <c r="CY25" s="61"/>
      <c r="CZ25" s="61"/>
      <c r="DA25" s="61"/>
      <c r="DB25" s="61"/>
      <c r="DC25" s="61"/>
      <c r="DD25" s="61"/>
      <c r="DE25" s="60"/>
      <c r="DF25" s="61"/>
      <c r="DG25" s="61"/>
      <c r="DH25" s="61"/>
      <c r="DI25" s="61"/>
      <c r="DJ25" s="61"/>
      <c r="DK25" s="61"/>
      <c r="DL25" s="61"/>
      <c r="DM25" s="61"/>
      <c r="DN25" s="61"/>
      <c r="DO25" s="61"/>
      <c r="DP25" s="61"/>
      <c r="DQ25" s="60"/>
      <c r="DR25" s="61"/>
      <c r="DS25" s="61"/>
      <c r="DT25" s="61"/>
      <c r="DU25" s="61"/>
      <c r="DV25" s="61"/>
      <c r="DW25" s="61"/>
      <c r="DX25" s="61"/>
      <c r="DY25" s="61"/>
      <c r="DZ25" s="61"/>
      <c r="EA25" s="61"/>
      <c r="EB25" s="61"/>
      <c r="EC25" s="60"/>
      <c r="ED25" s="61"/>
      <c r="EE25" s="61"/>
      <c r="EF25" s="61"/>
      <c r="EG25" s="61"/>
      <c r="EH25" s="61"/>
      <c r="EI25" s="61"/>
      <c r="EJ25" s="61"/>
      <c r="EK25" s="61"/>
      <c r="EL25" s="61"/>
      <c r="EM25" s="61"/>
      <c r="EN25" s="61"/>
      <c r="EO25" s="60"/>
      <c r="EP25" s="61"/>
      <c r="EQ25" s="61"/>
      <c r="ER25" s="61"/>
      <c r="ES25" s="61"/>
      <c r="ET25" s="61"/>
      <c r="EU25" s="61"/>
      <c r="EV25" s="61"/>
      <c r="EW25" s="61"/>
      <c r="EX25" s="61"/>
      <c r="EY25" s="61"/>
      <c r="EZ25" s="61"/>
      <c r="FA25" s="60"/>
      <c r="FB25" s="61"/>
      <c r="FC25" s="61"/>
      <c r="FD25" s="61"/>
      <c r="FE25" s="61"/>
      <c r="FF25" s="61"/>
      <c r="FG25" s="61"/>
      <c r="FH25" s="61"/>
      <c r="FI25" s="61"/>
      <c r="FJ25" s="61"/>
      <c r="FK25" s="61"/>
      <c r="FL25" s="61"/>
      <c r="FM25" s="60"/>
      <c r="FN25" s="61"/>
      <c r="FO25" s="61"/>
      <c r="FP25" s="61"/>
      <c r="FQ25" s="61"/>
      <c r="FR25" s="61"/>
      <c r="FS25" s="61"/>
      <c r="FT25" s="61"/>
      <c r="FU25" s="61"/>
      <c r="FV25" s="61"/>
      <c r="FW25" s="61"/>
      <c r="FX25" s="61"/>
      <c r="FY25" s="60"/>
      <c r="FZ25" s="61"/>
      <c r="GA25" s="61"/>
      <c r="GB25" s="61"/>
      <c r="GC25" s="61"/>
      <c r="GD25" s="61"/>
      <c r="GE25" s="61"/>
      <c r="GF25" s="61"/>
      <c r="GG25" s="61"/>
      <c r="GH25" s="61"/>
      <c r="GI25" s="61"/>
      <c r="GJ25" s="61"/>
      <c r="GK25" s="60"/>
      <c r="GL25" s="61"/>
      <c r="GM25" s="61"/>
      <c r="GN25" s="61"/>
      <c r="GO25" s="61"/>
      <c r="GP25" s="61"/>
      <c r="GQ25" s="61"/>
      <c r="GR25" s="61"/>
      <c r="GS25" s="61"/>
      <c r="GT25" s="61"/>
      <c r="GU25" s="61"/>
      <c r="GV25" s="61"/>
      <c r="GW25" s="60"/>
      <c r="GX25" s="61"/>
      <c r="GY25" s="61"/>
      <c r="GZ25" s="61"/>
      <c r="HA25" s="61"/>
      <c r="HB25" s="61"/>
      <c r="HC25" s="61"/>
      <c r="HD25" s="61"/>
      <c r="HE25" s="61"/>
      <c r="HF25" s="61"/>
      <c r="HG25" s="61"/>
      <c r="HH25" s="61"/>
      <c r="HI25" s="60"/>
      <c r="HJ25" s="61"/>
      <c r="HK25" s="61"/>
      <c r="HL25" s="61"/>
      <c r="HM25" s="61"/>
      <c r="HN25" s="61"/>
      <c r="HO25" s="61"/>
      <c r="HP25" s="61"/>
      <c r="HQ25" s="61"/>
      <c r="HR25" s="61"/>
      <c r="HS25" s="61"/>
      <c r="HT25" s="61"/>
      <c r="HU25" s="60"/>
      <c r="HV25" s="61"/>
      <c r="HW25" s="61"/>
      <c r="HX25" s="61"/>
      <c r="HY25" s="61"/>
      <c r="HZ25" s="61"/>
      <c r="IA25" s="61"/>
      <c r="IB25" s="61"/>
      <c r="IC25" s="61"/>
      <c r="ID25" s="61"/>
      <c r="IE25" s="61"/>
      <c r="IF25" s="61"/>
      <c r="IG25" s="60"/>
      <c r="IH25" s="61"/>
      <c r="II25" s="61"/>
      <c r="IJ25" s="61"/>
      <c r="IK25" s="61"/>
      <c r="IL25" s="61"/>
      <c r="IM25" s="61"/>
      <c r="IN25" s="61"/>
      <c r="IO25" s="61"/>
      <c r="IP25" s="61"/>
      <c r="IQ25" s="61"/>
      <c r="IR25" s="61"/>
      <c r="IS25" s="60"/>
      <c r="IT25" s="61"/>
      <c r="IU25" s="61"/>
      <c r="IV25" s="61"/>
    </row>
    <row r="26" spans="1:256" s="7" customFormat="1" ht="14.25">
      <c r="A26" s="60" t="s">
        <v>16</v>
      </c>
      <c r="B26" s="61">
        <v>7.3</v>
      </c>
      <c r="C26" s="61">
        <v>7.8</v>
      </c>
      <c r="D26" s="61">
        <v>8.3000000000000007</v>
      </c>
      <c r="E26" s="61">
        <v>7.9</v>
      </c>
      <c r="F26" s="61">
        <v>7.2</v>
      </c>
      <c r="G26" s="61">
        <v>5.3</v>
      </c>
      <c r="H26" s="62">
        <v>4.4000000000000004</v>
      </c>
      <c r="I26" s="62">
        <v>6.7</v>
      </c>
      <c r="J26" s="62">
        <v>7.3</v>
      </c>
      <c r="K26" s="62">
        <v>6.8</v>
      </c>
      <c r="L26" s="62">
        <v>7</v>
      </c>
      <c r="M26" s="60"/>
      <c r="N26" s="61"/>
      <c r="O26" s="61"/>
      <c r="P26" s="61"/>
      <c r="Q26" s="61"/>
      <c r="R26" s="61"/>
      <c r="S26" s="61"/>
      <c r="T26" s="62"/>
      <c r="U26" s="62"/>
      <c r="V26" s="62"/>
      <c r="W26" s="62"/>
      <c r="X26" s="62"/>
      <c r="Y26" s="60"/>
      <c r="Z26" s="61"/>
      <c r="AA26" s="61"/>
      <c r="AB26" s="61"/>
      <c r="AC26" s="61"/>
      <c r="AD26" s="61"/>
      <c r="AE26" s="61"/>
      <c r="AF26" s="62"/>
      <c r="AG26" s="62"/>
      <c r="AH26" s="62"/>
      <c r="AI26" s="62"/>
      <c r="AJ26" s="62"/>
      <c r="AK26" s="60"/>
      <c r="AL26" s="61"/>
      <c r="AM26" s="61"/>
      <c r="AN26" s="61"/>
      <c r="AO26" s="61"/>
      <c r="AP26" s="61"/>
      <c r="AQ26" s="61"/>
      <c r="AR26" s="62"/>
      <c r="AS26" s="62"/>
      <c r="AT26" s="62"/>
      <c r="AU26" s="62"/>
      <c r="AV26" s="62"/>
      <c r="AW26" s="60"/>
      <c r="AX26" s="61"/>
      <c r="AY26" s="61"/>
      <c r="AZ26" s="61"/>
      <c r="BA26" s="61"/>
      <c r="BB26" s="61"/>
      <c r="BC26" s="61"/>
      <c r="BD26" s="62"/>
      <c r="BE26" s="62"/>
      <c r="BF26" s="62"/>
      <c r="BG26" s="62"/>
      <c r="BH26" s="62"/>
      <c r="BI26" s="60"/>
      <c r="BJ26" s="61"/>
      <c r="BK26" s="61"/>
      <c r="BL26" s="61"/>
      <c r="BM26" s="61"/>
      <c r="BN26" s="61"/>
      <c r="BO26" s="61"/>
      <c r="BP26" s="62"/>
      <c r="BQ26" s="62"/>
      <c r="BR26" s="62"/>
      <c r="BS26" s="62"/>
      <c r="BT26" s="62"/>
      <c r="BU26" s="60"/>
      <c r="BV26" s="61"/>
      <c r="BW26" s="61"/>
      <c r="BX26" s="61"/>
      <c r="BY26" s="61"/>
      <c r="BZ26" s="61"/>
      <c r="CA26" s="61"/>
      <c r="CB26" s="62"/>
      <c r="CC26" s="62"/>
      <c r="CD26" s="62"/>
      <c r="CE26" s="62"/>
      <c r="CF26" s="62"/>
      <c r="CG26" s="60"/>
      <c r="CH26" s="61"/>
      <c r="CI26" s="61"/>
      <c r="CJ26" s="61"/>
      <c r="CK26" s="61"/>
      <c r="CL26" s="61"/>
      <c r="CM26" s="61"/>
      <c r="CN26" s="62"/>
      <c r="CO26" s="62"/>
      <c r="CP26" s="62"/>
      <c r="CQ26" s="62"/>
      <c r="CR26" s="62"/>
      <c r="CS26" s="60"/>
      <c r="CT26" s="61"/>
      <c r="CU26" s="61"/>
      <c r="CV26" s="61"/>
      <c r="CW26" s="61"/>
      <c r="CX26" s="61"/>
      <c r="CY26" s="61"/>
      <c r="CZ26" s="62"/>
      <c r="DA26" s="62"/>
      <c r="DB26" s="62"/>
      <c r="DC26" s="62"/>
      <c r="DD26" s="62"/>
      <c r="DE26" s="60"/>
      <c r="DF26" s="61"/>
      <c r="DG26" s="61"/>
      <c r="DH26" s="61"/>
      <c r="DI26" s="61"/>
      <c r="DJ26" s="61"/>
      <c r="DK26" s="61"/>
      <c r="DL26" s="62"/>
      <c r="DM26" s="62"/>
      <c r="DN26" s="62"/>
      <c r="DO26" s="62"/>
      <c r="DP26" s="62"/>
      <c r="DQ26" s="60"/>
      <c r="DR26" s="61"/>
      <c r="DS26" s="61"/>
      <c r="DT26" s="61"/>
      <c r="DU26" s="61"/>
      <c r="DV26" s="61"/>
      <c r="DW26" s="61"/>
      <c r="DX26" s="62"/>
      <c r="DY26" s="62"/>
      <c r="DZ26" s="62"/>
      <c r="EA26" s="62"/>
      <c r="EB26" s="62"/>
      <c r="EC26" s="60"/>
      <c r="ED26" s="61"/>
      <c r="EE26" s="61"/>
      <c r="EF26" s="61"/>
      <c r="EG26" s="61"/>
      <c r="EH26" s="61"/>
      <c r="EI26" s="61"/>
      <c r="EJ26" s="62"/>
      <c r="EK26" s="62"/>
      <c r="EL26" s="62"/>
      <c r="EM26" s="62"/>
      <c r="EN26" s="62"/>
      <c r="EO26" s="60"/>
      <c r="EP26" s="61"/>
      <c r="EQ26" s="61"/>
      <c r="ER26" s="61"/>
      <c r="ES26" s="61"/>
      <c r="ET26" s="61"/>
      <c r="EU26" s="61"/>
      <c r="EV26" s="62"/>
      <c r="EW26" s="62"/>
      <c r="EX26" s="62"/>
      <c r="EY26" s="62"/>
      <c r="EZ26" s="62"/>
      <c r="FA26" s="60"/>
      <c r="FB26" s="61"/>
      <c r="FC26" s="61"/>
      <c r="FD26" s="61"/>
      <c r="FE26" s="61"/>
      <c r="FF26" s="61"/>
      <c r="FG26" s="61"/>
      <c r="FH26" s="62"/>
      <c r="FI26" s="62"/>
      <c r="FJ26" s="62"/>
      <c r="FK26" s="62"/>
      <c r="FL26" s="62"/>
      <c r="FM26" s="60"/>
      <c r="FN26" s="61"/>
      <c r="FO26" s="61"/>
      <c r="FP26" s="61"/>
      <c r="FQ26" s="61"/>
      <c r="FR26" s="61"/>
      <c r="FS26" s="61"/>
      <c r="FT26" s="62"/>
      <c r="FU26" s="62"/>
      <c r="FV26" s="62"/>
      <c r="FW26" s="62"/>
      <c r="FX26" s="62"/>
      <c r="FY26" s="60"/>
      <c r="FZ26" s="61"/>
      <c r="GA26" s="61"/>
      <c r="GB26" s="61"/>
      <c r="GC26" s="61"/>
      <c r="GD26" s="61"/>
      <c r="GE26" s="61"/>
      <c r="GF26" s="62"/>
      <c r="GG26" s="62"/>
      <c r="GH26" s="62"/>
      <c r="GI26" s="62"/>
      <c r="GJ26" s="62"/>
      <c r="GK26" s="60"/>
      <c r="GL26" s="61"/>
      <c r="GM26" s="61"/>
      <c r="GN26" s="61"/>
      <c r="GO26" s="61"/>
      <c r="GP26" s="61"/>
      <c r="GQ26" s="61"/>
      <c r="GR26" s="62"/>
      <c r="GS26" s="62"/>
      <c r="GT26" s="62"/>
      <c r="GU26" s="62"/>
      <c r="GV26" s="62"/>
      <c r="GW26" s="60"/>
      <c r="GX26" s="61"/>
      <c r="GY26" s="61"/>
      <c r="GZ26" s="61"/>
      <c r="HA26" s="61"/>
      <c r="HB26" s="61"/>
      <c r="HC26" s="61"/>
      <c r="HD26" s="62"/>
      <c r="HE26" s="62"/>
      <c r="HF26" s="62"/>
      <c r="HG26" s="62"/>
      <c r="HH26" s="62"/>
      <c r="HI26" s="60"/>
      <c r="HJ26" s="61"/>
      <c r="HK26" s="61"/>
      <c r="HL26" s="61"/>
      <c r="HM26" s="61"/>
      <c r="HN26" s="61"/>
      <c r="HO26" s="61"/>
      <c r="HP26" s="62"/>
      <c r="HQ26" s="62"/>
      <c r="HR26" s="62"/>
      <c r="HS26" s="62"/>
      <c r="HT26" s="62"/>
      <c r="HU26" s="60"/>
      <c r="HV26" s="61"/>
      <c r="HW26" s="61"/>
      <c r="HX26" s="61"/>
      <c r="HY26" s="61"/>
      <c r="HZ26" s="61"/>
      <c r="IA26" s="61"/>
      <c r="IB26" s="62"/>
      <c r="IC26" s="62"/>
      <c r="ID26" s="62"/>
      <c r="IE26" s="62"/>
      <c r="IF26" s="62"/>
      <c r="IG26" s="60"/>
      <c r="IH26" s="61"/>
      <c r="II26" s="61"/>
      <c r="IJ26" s="61"/>
      <c r="IK26" s="61"/>
      <c r="IL26" s="61"/>
      <c r="IM26" s="61"/>
      <c r="IN26" s="62"/>
      <c r="IO26" s="62"/>
      <c r="IP26" s="62"/>
      <c r="IQ26" s="62"/>
      <c r="IR26" s="62"/>
      <c r="IS26" s="60"/>
      <c r="IT26" s="61"/>
      <c r="IU26" s="61"/>
      <c r="IV26" s="61"/>
    </row>
    <row r="27" spans="1:256" s="7" customFormat="1" ht="14.25">
      <c r="A27" s="60" t="s">
        <v>15</v>
      </c>
      <c r="B27" s="61">
        <v>4.5999999999999996</v>
      </c>
      <c r="C27" s="61">
        <v>5.4</v>
      </c>
      <c r="D27" s="61">
        <v>5.5</v>
      </c>
      <c r="E27" s="61">
        <v>4.8</v>
      </c>
      <c r="F27" s="61">
        <v>3.9</v>
      </c>
      <c r="G27" s="61">
        <v>3.8</v>
      </c>
      <c r="H27" s="62">
        <v>3.3</v>
      </c>
      <c r="I27" s="62">
        <v>6</v>
      </c>
      <c r="J27" s="62">
        <v>7.4</v>
      </c>
      <c r="K27" s="62">
        <v>7.4</v>
      </c>
      <c r="L27" s="62">
        <v>7.3</v>
      </c>
      <c r="M27" s="60"/>
      <c r="N27" s="61"/>
      <c r="O27" s="61"/>
      <c r="P27" s="61"/>
      <c r="Q27" s="61"/>
      <c r="R27" s="61"/>
      <c r="S27" s="61"/>
      <c r="T27" s="62"/>
      <c r="U27" s="62"/>
      <c r="V27" s="62"/>
      <c r="W27" s="62"/>
      <c r="X27" s="62"/>
      <c r="Y27" s="60"/>
      <c r="Z27" s="61"/>
      <c r="AA27" s="61"/>
      <c r="AB27" s="61"/>
      <c r="AC27" s="61"/>
      <c r="AD27" s="61"/>
      <c r="AE27" s="61"/>
      <c r="AF27" s="62"/>
      <c r="AG27" s="62"/>
      <c r="AH27" s="62"/>
      <c r="AI27" s="62"/>
      <c r="AJ27" s="62"/>
      <c r="AK27" s="60"/>
      <c r="AL27" s="61"/>
      <c r="AM27" s="61"/>
      <c r="AN27" s="61"/>
      <c r="AO27" s="61"/>
      <c r="AP27" s="61"/>
      <c r="AQ27" s="61"/>
      <c r="AR27" s="62"/>
      <c r="AS27" s="62"/>
      <c r="AT27" s="62"/>
      <c r="AU27" s="62"/>
      <c r="AV27" s="62"/>
      <c r="AW27" s="60"/>
      <c r="AX27" s="61"/>
      <c r="AY27" s="61"/>
      <c r="AZ27" s="61"/>
      <c r="BA27" s="61"/>
      <c r="BB27" s="61"/>
      <c r="BC27" s="61"/>
      <c r="BD27" s="62"/>
      <c r="BE27" s="62"/>
      <c r="BF27" s="62"/>
      <c r="BG27" s="62"/>
      <c r="BH27" s="62"/>
      <c r="BI27" s="60"/>
      <c r="BJ27" s="61"/>
      <c r="BK27" s="61"/>
      <c r="BL27" s="61"/>
      <c r="BM27" s="61"/>
      <c r="BN27" s="61"/>
      <c r="BO27" s="61"/>
      <c r="BP27" s="62"/>
      <c r="BQ27" s="62"/>
      <c r="BR27" s="62"/>
      <c r="BS27" s="62"/>
      <c r="BT27" s="62"/>
      <c r="BU27" s="60"/>
      <c r="BV27" s="61"/>
      <c r="BW27" s="61"/>
      <c r="BX27" s="61"/>
      <c r="BY27" s="61"/>
      <c r="BZ27" s="61"/>
      <c r="CA27" s="61"/>
      <c r="CB27" s="62"/>
      <c r="CC27" s="62"/>
      <c r="CD27" s="62"/>
      <c r="CE27" s="62"/>
      <c r="CF27" s="62"/>
      <c r="CG27" s="60"/>
      <c r="CH27" s="61"/>
      <c r="CI27" s="61"/>
      <c r="CJ27" s="61"/>
      <c r="CK27" s="61"/>
      <c r="CL27" s="61"/>
      <c r="CM27" s="61"/>
      <c r="CN27" s="62"/>
      <c r="CO27" s="62"/>
      <c r="CP27" s="62"/>
      <c r="CQ27" s="62"/>
      <c r="CR27" s="62"/>
      <c r="CS27" s="60"/>
      <c r="CT27" s="61"/>
      <c r="CU27" s="61"/>
      <c r="CV27" s="61"/>
      <c r="CW27" s="61"/>
      <c r="CX27" s="61"/>
      <c r="CY27" s="61"/>
      <c r="CZ27" s="62"/>
      <c r="DA27" s="62"/>
      <c r="DB27" s="62"/>
      <c r="DC27" s="62"/>
      <c r="DD27" s="62"/>
      <c r="DE27" s="60"/>
      <c r="DF27" s="61"/>
      <c r="DG27" s="61"/>
      <c r="DH27" s="61"/>
      <c r="DI27" s="61"/>
      <c r="DJ27" s="61"/>
      <c r="DK27" s="61"/>
      <c r="DL27" s="62"/>
      <c r="DM27" s="62"/>
      <c r="DN27" s="62"/>
      <c r="DO27" s="62"/>
      <c r="DP27" s="62"/>
      <c r="DQ27" s="60"/>
      <c r="DR27" s="61"/>
      <c r="DS27" s="61"/>
      <c r="DT27" s="61"/>
      <c r="DU27" s="61"/>
      <c r="DV27" s="61"/>
      <c r="DW27" s="61"/>
      <c r="DX27" s="62"/>
      <c r="DY27" s="62"/>
      <c r="DZ27" s="62"/>
      <c r="EA27" s="62"/>
      <c r="EB27" s="62"/>
      <c r="EC27" s="60"/>
      <c r="ED27" s="61"/>
      <c r="EE27" s="61"/>
      <c r="EF27" s="61"/>
      <c r="EG27" s="61"/>
      <c r="EH27" s="61"/>
      <c r="EI27" s="61"/>
      <c r="EJ27" s="62"/>
      <c r="EK27" s="62"/>
      <c r="EL27" s="62"/>
      <c r="EM27" s="62"/>
      <c r="EN27" s="62"/>
      <c r="EO27" s="60"/>
      <c r="EP27" s="61"/>
      <c r="EQ27" s="61"/>
      <c r="ER27" s="61"/>
      <c r="ES27" s="61"/>
      <c r="ET27" s="61"/>
      <c r="EU27" s="61"/>
      <c r="EV27" s="62"/>
      <c r="EW27" s="62"/>
      <c r="EX27" s="62"/>
      <c r="EY27" s="62"/>
      <c r="EZ27" s="62"/>
      <c r="FA27" s="60"/>
      <c r="FB27" s="61"/>
      <c r="FC27" s="61"/>
      <c r="FD27" s="61"/>
      <c r="FE27" s="61"/>
      <c r="FF27" s="61"/>
      <c r="FG27" s="61"/>
      <c r="FH27" s="62"/>
      <c r="FI27" s="62"/>
      <c r="FJ27" s="62"/>
      <c r="FK27" s="62"/>
      <c r="FL27" s="62"/>
      <c r="FM27" s="60"/>
      <c r="FN27" s="61"/>
      <c r="FO27" s="61"/>
      <c r="FP27" s="61"/>
      <c r="FQ27" s="61"/>
      <c r="FR27" s="61"/>
      <c r="FS27" s="61"/>
      <c r="FT27" s="62"/>
      <c r="FU27" s="62"/>
      <c r="FV27" s="62"/>
      <c r="FW27" s="62"/>
      <c r="FX27" s="62"/>
      <c r="FY27" s="60"/>
      <c r="FZ27" s="61"/>
      <c r="GA27" s="61"/>
      <c r="GB27" s="61"/>
      <c r="GC27" s="61"/>
      <c r="GD27" s="61"/>
      <c r="GE27" s="61"/>
      <c r="GF27" s="62"/>
      <c r="GG27" s="62"/>
      <c r="GH27" s="62"/>
      <c r="GI27" s="62"/>
      <c r="GJ27" s="62"/>
      <c r="GK27" s="60"/>
      <c r="GL27" s="61"/>
      <c r="GM27" s="61"/>
      <c r="GN27" s="61"/>
      <c r="GO27" s="61"/>
      <c r="GP27" s="61"/>
      <c r="GQ27" s="61"/>
      <c r="GR27" s="62"/>
      <c r="GS27" s="62"/>
      <c r="GT27" s="62"/>
      <c r="GU27" s="62"/>
      <c r="GV27" s="62"/>
      <c r="GW27" s="60"/>
      <c r="GX27" s="61"/>
      <c r="GY27" s="61"/>
      <c r="GZ27" s="61"/>
      <c r="HA27" s="61"/>
      <c r="HB27" s="61"/>
      <c r="HC27" s="61"/>
      <c r="HD27" s="62"/>
      <c r="HE27" s="62"/>
      <c r="HF27" s="62"/>
      <c r="HG27" s="62"/>
      <c r="HH27" s="62"/>
      <c r="HI27" s="60"/>
      <c r="HJ27" s="61"/>
      <c r="HK27" s="61"/>
      <c r="HL27" s="61"/>
      <c r="HM27" s="61"/>
      <c r="HN27" s="61"/>
      <c r="HO27" s="61"/>
      <c r="HP27" s="62"/>
      <c r="HQ27" s="62"/>
      <c r="HR27" s="62"/>
      <c r="HS27" s="62"/>
      <c r="HT27" s="62"/>
      <c r="HU27" s="60"/>
      <c r="HV27" s="61"/>
      <c r="HW27" s="61"/>
      <c r="HX27" s="61"/>
      <c r="HY27" s="61"/>
      <c r="HZ27" s="61"/>
      <c r="IA27" s="61"/>
      <c r="IB27" s="62"/>
      <c r="IC27" s="62"/>
      <c r="ID27" s="62"/>
      <c r="IE27" s="62"/>
      <c r="IF27" s="62"/>
      <c r="IG27" s="60"/>
      <c r="IH27" s="61"/>
      <c r="II27" s="61"/>
      <c r="IJ27" s="61"/>
      <c r="IK27" s="61"/>
      <c r="IL27" s="61"/>
      <c r="IM27" s="61"/>
      <c r="IN27" s="62"/>
      <c r="IO27" s="62"/>
      <c r="IP27" s="62"/>
      <c r="IQ27" s="62"/>
      <c r="IR27" s="62"/>
      <c r="IS27" s="60"/>
      <c r="IT27" s="61"/>
      <c r="IU27" s="61"/>
      <c r="IV27" s="61"/>
    </row>
    <row r="28" spans="1:256" s="7" customFormat="1" ht="14.25">
      <c r="A28" s="60" t="s">
        <v>14</v>
      </c>
      <c r="B28" s="61">
        <v>12.2</v>
      </c>
      <c r="C28" s="61">
        <v>10.5</v>
      </c>
      <c r="D28" s="61">
        <v>10.4</v>
      </c>
      <c r="E28" s="62">
        <v>8.9</v>
      </c>
      <c r="F28" s="61">
        <v>6.8</v>
      </c>
      <c r="G28" s="61">
        <v>6</v>
      </c>
      <c r="H28" s="62">
        <v>7.5</v>
      </c>
      <c r="I28" s="62">
        <v>17.100000000000001</v>
      </c>
      <c r="J28" s="62">
        <v>18.7</v>
      </c>
      <c r="K28" s="62">
        <v>16.100000000000001</v>
      </c>
      <c r="L28" s="62">
        <v>15</v>
      </c>
      <c r="M28" s="60"/>
      <c r="N28" s="61"/>
      <c r="O28" s="61"/>
      <c r="P28" s="61"/>
      <c r="Q28" s="62"/>
      <c r="R28" s="61"/>
      <c r="S28" s="61"/>
      <c r="T28" s="62"/>
      <c r="U28" s="62"/>
      <c r="V28" s="62"/>
      <c r="W28" s="62"/>
      <c r="X28" s="62"/>
      <c r="Y28" s="60"/>
      <c r="Z28" s="61"/>
      <c r="AA28" s="61"/>
      <c r="AB28" s="61"/>
      <c r="AC28" s="62"/>
      <c r="AD28" s="61"/>
      <c r="AE28" s="61"/>
      <c r="AF28" s="62"/>
      <c r="AG28" s="62"/>
      <c r="AH28" s="62"/>
      <c r="AI28" s="62"/>
      <c r="AJ28" s="62"/>
      <c r="AK28" s="60"/>
      <c r="AL28" s="61"/>
      <c r="AM28" s="61"/>
      <c r="AN28" s="61"/>
      <c r="AO28" s="62"/>
      <c r="AP28" s="61"/>
      <c r="AQ28" s="61"/>
      <c r="AR28" s="62"/>
      <c r="AS28" s="62"/>
      <c r="AT28" s="62"/>
      <c r="AU28" s="62"/>
      <c r="AV28" s="62"/>
      <c r="AW28" s="60"/>
      <c r="AX28" s="61"/>
      <c r="AY28" s="61"/>
      <c r="AZ28" s="61"/>
      <c r="BA28" s="62"/>
      <c r="BB28" s="61"/>
      <c r="BC28" s="61"/>
      <c r="BD28" s="62"/>
      <c r="BE28" s="62"/>
      <c r="BF28" s="62"/>
      <c r="BG28" s="62"/>
      <c r="BH28" s="62"/>
      <c r="BI28" s="60"/>
      <c r="BJ28" s="61"/>
      <c r="BK28" s="61"/>
      <c r="BL28" s="61"/>
      <c r="BM28" s="62"/>
      <c r="BN28" s="61"/>
      <c r="BO28" s="61"/>
      <c r="BP28" s="62"/>
      <c r="BQ28" s="62"/>
      <c r="BR28" s="62"/>
      <c r="BS28" s="62"/>
      <c r="BT28" s="62"/>
      <c r="BU28" s="60"/>
      <c r="BV28" s="61"/>
      <c r="BW28" s="61"/>
      <c r="BX28" s="61"/>
      <c r="BY28" s="62"/>
      <c r="BZ28" s="61"/>
      <c r="CA28" s="61"/>
      <c r="CB28" s="62"/>
      <c r="CC28" s="62"/>
      <c r="CD28" s="62"/>
      <c r="CE28" s="62"/>
      <c r="CF28" s="62"/>
      <c r="CG28" s="60"/>
      <c r="CH28" s="61"/>
      <c r="CI28" s="61"/>
      <c r="CJ28" s="61"/>
      <c r="CK28" s="62"/>
      <c r="CL28" s="61"/>
      <c r="CM28" s="61"/>
      <c r="CN28" s="62"/>
      <c r="CO28" s="62"/>
      <c r="CP28" s="62"/>
      <c r="CQ28" s="62"/>
      <c r="CR28" s="62"/>
      <c r="CS28" s="60"/>
      <c r="CT28" s="61"/>
      <c r="CU28" s="61"/>
      <c r="CV28" s="61"/>
      <c r="CW28" s="62"/>
      <c r="CX28" s="61"/>
      <c r="CY28" s="61"/>
      <c r="CZ28" s="62"/>
      <c r="DA28" s="62"/>
      <c r="DB28" s="62"/>
      <c r="DC28" s="62"/>
      <c r="DD28" s="62"/>
      <c r="DE28" s="60"/>
      <c r="DF28" s="61"/>
      <c r="DG28" s="61"/>
      <c r="DH28" s="61"/>
      <c r="DI28" s="62"/>
      <c r="DJ28" s="61"/>
      <c r="DK28" s="61"/>
      <c r="DL28" s="62"/>
      <c r="DM28" s="62"/>
      <c r="DN28" s="62"/>
      <c r="DO28" s="62"/>
      <c r="DP28" s="62"/>
      <c r="DQ28" s="60"/>
      <c r="DR28" s="61"/>
      <c r="DS28" s="61"/>
      <c r="DT28" s="61"/>
      <c r="DU28" s="62"/>
      <c r="DV28" s="61"/>
      <c r="DW28" s="61"/>
      <c r="DX28" s="62"/>
      <c r="DY28" s="62"/>
      <c r="DZ28" s="62"/>
      <c r="EA28" s="62"/>
      <c r="EB28" s="62"/>
      <c r="EC28" s="60"/>
      <c r="ED28" s="61"/>
      <c r="EE28" s="61"/>
      <c r="EF28" s="61"/>
      <c r="EG28" s="62"/>
      <c r="EH28" s="61"/>
      <c r="EI28" s="61"/>
      <c r="EJ28" s="62"/>
      <c r="EK28" s="62"/>
      <c r="EL28" s="62"/>
      <c r="EM28" s="62"/>
      <c r="EN28" s="62"/>
      <c r="EO28" s="60"/>
      <c r="EP28" s="61"/>
      <c r="EQ28" s="61"/>
      <c r="ER28" s="61"/>
      <c r="ES28" s="62"/>
      <c r="ET28" s="61"/>
      <c r="EU28" s="61"/>
      <c r="EV28" s="62"/>
      <c r="EW28" s="62"/>
      <c r="EX28" s="62"/>
      <c r="EY28" s="62"/>
      <c r="EZ28" s="62"/>
      <c r="FA28" s="60"/>
      <c r="FB28" s="61"/>
      <c r="FC28" s="61"/>
      <c r="FD28" s="61"/>
      <c r="FE28" s="62"/>
      <c r="FF28" s="61"/>
      <c r="FG28" s="61"/>
      <c r="FH28" s="62"/>
      <c r="FI28" s="62"/>
      <c r="FJ28" s="62"/>
      <c r="FK28" s="62"/>
      <c r="FL28" s="62"/>
      <c r="FM28" s="60"/>
      <c r="FN28" s="61"/>
      <c r="FO28" s="61"/>
      <c r="FP28" s="61"/>
      <c r="FQ28" s="62"/>
      <c r="FR28" s="61"/>
      <c r="FS28" s="61"/>
      <c r="FT28" s="62"/>
      <c r="FU28" s="62"/>
      <c r="FV28" s="62"/>
      <c r="FW28" s="62"/>
      <c r="FX28" s="62"/>
      <c r="FY28" s="60"/>
      <c r="FZ28" s="61"/>
      <c r="GA28" s="61"/>
      <c r="GB28" s="61"/>
      <c r="GC28" s="62"/>
      <c r="GD28" s="61"/>
      <c r="GE28" s="61"/>
      <c r="GF28" s="62"/>
      <c r="GG28" s="62"/>
      <c r="GH28" s="62"/>
      <c r="GI28" s="62"/>
      <c r="GJ28" s="62"/>
      <c r="GK28" s="60"/>
      <c r="GL28" s="61"/>
      <c r="GM28" s="61"/>
      <c r="GN28" s="61"/>
      <c r="GO28" s="62"/>
      <c r="GP28" s="61"/>
      <c r="GQ28" s="61"/>
      <c r="GR28" s="62"/>
      <c r="GS28" s="62"/>
      <c r="GT28" s="62"/>
      <c r="GU28" s="62"/>
      <c r="GV28" s="62"/>
      <c r="GW28" s="60"/>
      <c r="GX28" s="61"/>
      <c r="GY28" s="61"/>
      <c r="GZ28" s="61"/>
      <c r="HA28" s="62"/>
      <c r="HB28" s="61"/>
      <c r="HC28" s="61"/>
      <c r="HD28" s="62"/>
      <c r="HE28" s="62"/>
      <c r="HF28" s="62"/>
      <c r="HG28" s="62"/>
      <c r="HH28" s="62"/>
      <c r="HI28" s="60"/>
      <c r="HJ28" s="61"/>
      <c r="HK28" s="61"/>
      <c r="HL28" s="61"/>
      <c r="HM28" s="62"/>
      <c r="HN28" s="61"/>
      <c r="HO28" s="61"/>
      <c r="HP28" s="62"/>
      <c r="HQ28" s="62"/>
      <c r="HR28" s="62"/>
      <c r="HS28" s="62"/>
      <c r="HT28" s="62"/>
      <c r="HU28" s="60"/>
      <c r="HV28" s="61"/>
      <c r="HW28" s="61"/>
      <c r="HX28" s="61"/>
      <c r="HY28" s="62"/>
      <c r="HZ28" s="61"/>
      <c r="IA28" s="61"/>
      <c r="IB28" s="62"/>
      <c r="IC28" s="62"/>
      <c r="ID28" s="62"/>
      <c r="IE28" s="62"/>
      <c r="IF28" s="62"/>
      <c r="IG28" s="60"/>
      <c r="IH28" s="61"/>
      <c r="II28" s="61"/>
      <c r="IJ28" s="61"/>
      <c r="IK28" s="62"/>
      <c r="IL28" s="61"/>
      <c r="IM28" s="61"/>
      <c r="IN28" s="62"/>
      <c r="IO28" s="62"/>
      <c r="IP28" s="62"/>
      <c r="IQ28" s="62"/>
      <c r="IR28" s="62"/>
      <c r="IS28" s="60"/>
      <c r="IT28" s="61"/>
      <c r="IU28" s="61"/>
      <c r="IV28" s="61"/>
    </row>
    <row r="29" spans="1:256" s="7" customFormat="1" ht="14.25">
      <c r="A29" s="63" t="s">
        <v>13</v>
      </c>
      <c r="B29" s="61">
        <v>13.5</v>
      </c>
      <c r="C29" s="61">
        <v>12.5</v>
      </c>
      <c r="D29" s="61">
        <v>11.4</v>
      </c>
      <c r="E29" s="61">
        <v>8.3000000000000007</v>
      </c>
      <c r="F29" s="61">
        <v>5.6</v>
      </c>
      <c r="G29" s="61">
        <v>4.3</v>
      </c>
      <c r="H29" s="61">
        <v>5.8</v>
      </c>
      <c r="I29" s="61">
        <v>13.7</v>
      </c>
      <c r="J29" s="61">
        <v>17.8</v>
      </c>
      <c r="K29" s="61">
        <v>15.1</v>
      </c>
      <c r="L29" s="61">
        <v>13.3</v>
      </c>
      <c r="M29" s="63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3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3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3"/>
      <c r="AX29" s="61"/>
      <c r="AY29" s="61"/>
      <c r="AZ29" s="61"/>
      <c r="BA29" s="61"/>
      <c r="BB29" s="61"/>
      <c r="BC29" s="61"/>
      <c r="BD29" s="61"/>
      <c r="BE29" s="61"/>
      <c r="BF29" s="61"/>
      <c r="BG29" s="61"/>
      <c r="BH29" s="61"/>
      <c r="BI29" s="63"/>
      <c r="BJ29" s="61"/>
      <c r="BK29" s="61"/>
      <c r="BL29" s="61"/>
      <c r="BM29" s="61"/>
      <c r="BN29" s="61"/>
      <c r="BO29" s="61"/>
      <c r="BP29" s="61"/>
      <c r="BQ29" s="61"/>
      <c r="BR29" s="61"/>
      <c r="BS29" s="61"/>
      <c r="BT29" s="61"/>
      <c r="BU29" s="63"/>
      <c r="BV29" s="61"/>
      <c r="BW29" s="61"/>
      <c r="BX29" s="61"/>
      <c r="BY29" s="61"/>
      <c r="BZ29" s="61"/>
      <c r="CA29" s="61"/>
      <c r="CB29" s="61"/>
      <c r="CC29" s="61"/>
      <c r="CD29" s="61"/>
      <c r="CE29" s="61"/>
      <c r="CF29" s="61"/>
      <c r="CG29" s="63"/>
      <c r="CH29" s="61"/>
      <c r="CI29" s="61"/>
      <c r="CJ29" s="61"/>
      <c r="CK29" s="61"/>
      <c r="CL29" s="61"/>
      <c r="CM29" s="61"/>
      <c r="CN29" s="61"/>
      <c r="CO29" s="61"/>
      <c r="CP29" s="61"/>
      <c r="CQ29" s="61"/>
      <c r="CR29" s="61"/>
      <c r="CS29" s="63"/>
      <c r="CT29" s="61"/>
      <c r="CU29" s="61"/>
      <c r="CV29" s="61"/>
      <c r="CW29" s="61"/>
      <c r="CX29" s="61"/>
      <c r="CY29" s="61"/>
      <c r="CZ29" s="61"/>
      <c r="DA29" s="61"/>
      <c r="DB29" s="61"/>
      <c r="DC29" s="61"/>
      <c r="DD29" s="61"/>
      <c r="DE29" s="63"/>
      <c r="DF29" s="61"/>
      <c r="DG29" s="61"/>
      <c r="DH29" s="61"/>
      <c r="DI29" s="61"/>
      <c r="DJ29" s="61"/>
      <c r="DK29" s="61"/>
      <c r="DL29" s="61"/>
      <c r="DM29" s="61"/>
      <c r="DN29" s="61"/>
      <c r="DO29" s="61"/>
      <c r="DP29" s="61"/>
      <c r="DQ29" s="63"/>
      <c r="DR29" s="61"/>
      <c r="DS29" s="61"/>
      <c r="DT29" s="61"/>
      <c r="DU29" s="61"/>
      <c r="DV29" s="61"/>
      <c r="DW29" s="61"/>
      <c r="DX29" s="61"/>
      <c r="DY29" s="61"/>
      <c r="DZ29" s="61"/>
      <c r="EA29" s="61"/>
      <c r="EB29" s="61"/>
      <c r="EC29" s="63"/>
      <c r="ED29" s="61"/>
      <c r="EE29" s="61"/>
      <c r="EF29" s="61"/>
      <c r="EG29" s="61"/>
      <c r="EH29" s="61"/>
      <c r="EI29" s="61"/>
      <c r="EJ29" s="61"/>
      <c r="EK29" s="61"/>
      <c r="EL29" s="61"/>
      <c r="EM29" s="61"/>
      <c r="EN29" s="61"/>
      <c r="EO29" s="63"/>
      <c r="EP29" s="61"/>
      <c r="EQ29" s="61"/>
      <c r="ER29" s="61"/>
      <c r="ES29" s="61"/>
      <c r="ET29" s="61"/>
      <c r="EU29" s="61"/>
      <c r="EV29" s="61"/>
      <c r="EW29" s="61"/>
      <c r="EX29" s="61"/>
      <c r="EY29" s="61"/>
      <c r="EZ29" s="61"/>
      <c r="FA29" s="63"/>
      <c r="FB29" s="61"/>
      <c r="FC29" s="61"/>
      <c r="FD29" s="61"/>
      <c r="FE29" s="61"/>
      <c r="FF29" s="61"/>
      <c r="FG29" s="61"/>
      <c r="FH29" s="61"/>
      <c r="FI29" s="61"/>
      <c r="FJ29" s="61"/>
      <c r="FK29" s="61"/>
      <c r="FL29" s="61"/>
      <c r="FM29" s="63"/>
      <c r="FN29" s="61"/>
      <c r="FO29" s="61"/>
      <c r="FP29" s="61"/>
      <c r="FQ29" s="61"/>
      <c r="FR29" s="61"/>
      <c r="FS29" s="61"/>
      <c r="FT29" s="61"/>
      <c r="FU29" s="61"/>
      <c r="FV29" s="61"/>
      <c r="FW29" s="61"/>
      <c r="FX29" s="61"/>
      <c r="FY29" s="63"/>
      <c r="FZ29" s="61"/>
      <c r="GA29" s="61"/>
      <c r="GB29" s="61"/>
      <c r="GC29" s="61"/>
      <c r="GD29" s="61"/>
      <c r="GE29" s="61"/>
      <c r="GF29" s="61"/>
      <c r="GG29" s="61"/>
      <c r="GH29" s="61"/>
      <c r="GI29" s="61"/>
      <c r="GJ29" s="61"/>
      <c r="GK29" s="63"/>
      <c r="GL29" s="61"/>
      <c r="GM29" s="61"/>
      <c r="GN29" s="61"/>
      <c r="GO29" s="61"/>
      <c r="GP29" s="61"/>
      <c r="GQ29" s="61"/>
      <c r="GR29" s="61"/>
      <c r="GS29" s="61"/>
      <c r="GT29" s="61"/>
      <c r="GU29" s="61"/>
      <c r="GV29" s="61"/>
      <c r="GW29" s="63"/>
      <c r="GX29" s="61"/>
      <c r="GY29" s="61"/>
      <c r="GZ29" s="61"/>
      <c r="HA29" s="61"/>
      <c r="HB29" s="61"/>
      <c r="HC29" s="61"/>
      <c r="HD29" s="61"/>
      <c r="HE29" s="61"/>
      <c r="HF29" s="61"/>
      <c r="HG29" s="61"/>
      <c r="HH29" s="61"/>
      <c r="HI29" s="63"/>
      <c r="HJ29" s="61"/>
      <c r="HK29" s="61"/>
      <c r="HL29" s="61"/>
      <c r="HM29" s="61"/>
      <c r="HN29" s="61"/>
      <c r="HO29" s="61"/>
      <c r="HP29" s="61"/>
      <c r="HQ29" s="61"/>
      <c r="HR29" s="61"/>
      <c r="HS29" s="61"/>
      <c r="HT29" s="61"/>
      <c r="HU29" s="63"/>
      <c r="HV29" s="61"/>
      <c r="HW29" s="61"/>
      <c r="HX29" s="61"/>
      <c r="HY29" s="61"/>
      <c r="HZ29" s="61"/>
      <c r="IA29" s="61"/>
      <c r="IB29" s="61"/>
      <c r="IC29" s="61"/>
      <c r="ID29" s="61"/>
      <c r="IE29" s="61"/>
      <c r="IF29" s="61"/>
      <c r="IG29" s="63"/>
      <c r="IH29" s="61"/>
      <c r="II29" s="61"/>
      <c r="IJ29" s="61"/>
      <c r="IK29" s="61"/>
      <c r="IL29" s="61"/>
      <c r="IM29" s="61"/>
      <c r="IN29" s="61"/>
      <c r="IO29" s="61"/>
      <c r="IP29" s="61"/>
      <c r="IQ29" s="61"/>
      <c r="IR29" s="61"/>
      <c r="IS29" s="63"/>
      <c r="IT29" s="61"/>
      <c r="IU29" s="61"/>
      <c r="IV29" s="61"/>
    </row>
    <row r="30" spans="1:256" s="7" customFormat="1" ht="14.25">
      <c r="A30" s="60" t="s">
        <v>12</v>
      </c>
      <c r="B30" s="61">
        <v>5.8</v>
      </c>
      <c r="C30" s="61">
        <v>5.9</v>
      </c>
      <c r="D30" s="61">
        <v>6.1</v>
      </c>
      <c r="E30" s="61">
        <v>7.2</v>
      </c>
      <c r="F30" s="61">
        <v>7.5</v>
      </c>
      <c r="G30" s="61">
        <v>7.4</v>
      </c>
      <c r="H30" s="61">
        <v>7.8</v>
      </c>
      <c r="I30" s="61">
        <v>10</v>
      </c>
      <c r="J30" s="61">
        <v>11.2</v>
      </c>
      <c r="K30" s="61">
        <v>11.2</v>
      </c>
      <c r="L30" s="61">
        <v>11</v>
      </c>
      <c r="M30" s="60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0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0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0"/>
      <c r="AX30" s="61"/>
      <c r="AY30" s="61"/>
      <c r="AZ30" s="61"/>
      <c r="BA30" s="61"/>
      <c r="BB30" s="61"/>
      <c r="BC30" s="61"/>
      <c r="BD30" s="61"/>
      <c r="BE30" s="61"/>
      <c r="BF30" s="61"/>
      <c r="BG30" s="61"/>
      <c r="BH30" s="61"/>
      <c r="BI30" s="60"/>
      <c r="BJ30" s="61"/>
      <c r="BK30" s="61"/>
      <c r="BL30" s="61"/>
      <c r="BM30" s="61"/>
      <c r="BN30" s="61"/>
      <c r="BO30" s="61"/>
      <c r="BP30" s="61"/>
      <c r="BQ30" s="61"/>
      <c r="BR30" s="61"/>
      <c r="BS30" s="61"/>
      <c r="BT30" s="61"/>
      <c r="BU30" s="60"/>
      <c r="BV30" s="61"/>
      <c r="BW30" s="61"/>
      <c r="BX30" s="61"/>
      <c r="BY30" s="61"/>
      <c r="BZ30" s="61"/>
      <c r="CA30" s="61"/>
      <c r="CB30" s="61"/>
      <c r="CC30" s="61"/>
      <c r="CD30" s="61"/>
      <c r="CE30" s="61"/>
      <c r="CF30" s="61"/>
      <c r="CG30" s="60"/>
      <c r="CH30" s="61"/>
      <c r="CI30" s="61"/>
      <c r="CJ30" s="61"/>
      <c r="CK30" s="61"/>
      <c r="CL30" s="61"/>
      <c r="CM30" s="61"/>
      <c r="CN30" s="61"/>
      <c r="CO30" s="61"/>
      <c r="CP30" s="61"/>
      <c r="CQ30" s="61"/>
      <c r="CR30" s="61"/>
      <c r="CS30" s="60"/>
      <c r="CT30" s="61"/>
      <c r="CU30" s="61"/>
      <c r="CV30" s="61"/>
      <c r="CW30" s="61"/>
      <c r="CX30" s="61"/>
      <c r="CY30" s="61"/>
      <c r="CZ30" s="61"/>
      <c r="DA30" s="61"/>
      <c r="DB30" s="61"/>
      <c r="DC30" s="61"/>
      <c r="DD30" s="61"/>
      <c r="DE30" s="60"/>
      <c r="DF30" s="61"/>
      <c r="DG30" s="61"/>
      <c r="DH30" s="61"/>
      <c r="DI30" s="61"/>
      <c r="DJ30" s="61"/>
      <c r="DK30" s="61"/>
      <c r="DL30" s="61"/>
      <c r="DM30" s="61"/>
      <c r="DN30" s="61"/>
      <c r="DO30" s="61"/>
      <c r="DP30" s="61"/>
      <c r="DQ30" s="60"/>
      <c r="DR30" s="61"/>
      <c r="DS30" s="61"/>
      <c r="DT30" s="61"/>
      <c r="DU30" s="61"/>
      <c r="DV30" s="61"/>
      <c r="DW30" s="61"/>
      <c r="DX30" s="61"/>
      <c r="DY30" s="61"/>
      <c r="DZ30" s="61"/>
      <c r="EA30" s="61"/>
      <c r="EB30" s="61"/>
      <c r="EC30" s="60"/>
      <c r="ED30" s="61"/>
      <c r="EE30" s="61"/>
      <c r="EF30" s="61"/>
      <c r="EG30" s="61"/>
      <c r="EH30" s="61"/>
      <c r="EI30" s="61"/>
      <c r="EJ30" s="61"/>
      <c r="EK30" s="61"/>
      <c r="EL30" s="61"/>
      <c r="EM30" s="61"/>
      <c r="EN30" s="61"/>
      <c r="EO30" s="60"/>
      <c r="EP30" s="61"/>
      <c r="EQ30" s="61"/>
      <c r="ER30" s="61"/>
      <c r="ES30" s="61"/>
      <c r="ET30" s="61"/>
      <c r="EU30" s="61"/>
      <c r="EV30" s="61"/>
      <c r="EW30" s="61"/>
      <c r="EX30" s="61"/>
      <c r="EY30" s="61"/>
      <c r="EZ30" s="61"/>
      <c r="FA30" s="60"/>
      <c r="FB30" s="61"/>
      <c r="FC30" s="61"/>
      <c r="FD30" s="61"/>
      <c r="FE30" s="61"/>
      <c r="FF30" s="61"/>
      <c r="FG30" s="61"/>
      <c r="FH30" s="61"/>
      <c r="FI30" s="61"/>
      <c r="FJ30" s="61"/>
      <c r="FK30" s="61"/>
      <c r="FL30" s="61"/>
      <c r="FM30" s="60"/>
      <c r="FN30" s="61"/>
      <c r="FO30" s="61"/>
      <c r="FP30" s="61"/>
      <c r="FQ30" s="61"/>
      <c r="FR30" s="61"/>
      <c r="FS30" s="61"/>
      <c r="FT30" s="61"/>
      <c r="FU30" s="61"/>
      <c r="FV30" s="61"/>
      <c r="FW30" s="61"/>
      <c r="FX30" s="61"/>
      <c r="FY30" s="60"/>
      <c r="FZ30" s="61"/>
      <c r="GA30" s="61"/>
      <c r="GB30" s="61"/>
      <c r="GC30" s="61"/>
      <c r="GD30" s="61"/>
      <c r="GE30" s="61"/>
      <c r="GF30" s="61"/>
      <c r="GG30" s="61"/>
      <c r="GH30" s="61"/>
      <c r="GI30" s="61"/>
      <c r="GJ30" s="61"/>
      <c r="GK30" s="60"/>
      <c r="GL30" s="61"/>
      <c r="GM30" s="61"/>
      <c r="GN30" s="61"/>
      <c r="GO30" s="61"/>
      <c r="GP30" s="61"/>
      <c r="GQ30" s="61"/>
      <c r="GR30" s="61"/>
      <c r="GS30" s="61"/>
      <c r="GT30" s="61"/>
      <c r="GU30" s="61"/>
      <c r="GV30" s="61"/>
      <c r="GW30" s="60"/>
      <c r="GX30" s="61"/>
      <c r="GY30" s="61"/>
      <c r="GZ30" s="61"/>
      <c r="HA30" s="61"/>
      <c r="HB30" s="61"/>
      <c r="HC30" s="61"/>
      <c r="HD30" s="61"/>
      <c r="HE30" s="61"/>
      <c r="HF30" s="61"/>
      <c r="HG30" s="61"/>
      <c r="HH30" s="61"/>
      <c r="HI30" s="60"/>
      <c r="HJ30" s="61"/>
      <c r="HK30" s="61"/>
      <c r="HL30" s="61"/>
      <c r="HM30" s="61"/>
      <c r="HN30" s="61"/>
      <c r="HO30" s="61"/>
      <c r="HP30" s="61"/>
      <c r="HQ30" s="61"/>
      <c r="HR30" s="61"/>
      <c r="HS30" s="61"/>
      <c r="HT30" s="61"/>
      <c r="HU30" s="60"/>
      <c r="HV30" s="61"/>
      <c r="HW30" s="61"/>
      <c r="HX30" s="61"/>
      <c r="HY30" s="61"/>
      <c r="HZ30" s="61"/>
      <c r="IA30" s="61"/>
      <c r="IB30" s="61"/>
      <c r="IC30" s="61"/>
      <c r="ID30" s="61"/>
      <c r="IE30" s="61"/>
      <c r="IF30" s="61"/>
      <c r="IG30" s="60"/>
      <c r="IH30" s="61"/>
      <c r="II30" s="61"/>
      <c r="IJ30" s="61"/>
      <c r="IK30" s="61"/>
      <c r="IL30" s="61"/>
      <c r="IM30" s="61"/>
      <c r="IN30" s="61"/>
      <c r="IO30" s="61"/>
      <c r="IP30" s="61"/>
      <c r="IQ30" s="61"/>
      <c r="IR30" s="61"/>
      <c r="IS30" s="60"/>
      <c r="IT30" s="61"/>
      <c r="IU30" s="61"/>
      <c r="IV30" s="61"/>
    </row>
    <row r="31" spans="1:256" s="7" customFormat="1" ht="14.25">
      <c r="A31" s="60" t="s">
        <v>11</v>
      </c>
      <c r="B31" s="61">
        <v>20</v>
      </c>
      <c r="C31" s="61">
        <v>19.7</v>
      </c>
      <c r="D31" s="61">
        <v>19</v>
      </c>
      <c r="E31" s="61">
        <v>17.8</v>
      </c>
      <c r="F31" s="61">
        <v>13.9</v>
      </c>
      <c r="G31" s="61">
        <v>9.6</v>
      </c>
      <c r="H31" s="62">
        <v>7.1</v>
      </c>
      <c r="I31" s="62">
        <v>8.1999999999999993</v>
      </c>
      <c r="J31" s="62">
        <v>9.6</v>
      </c>
      <c r="K31" s="62">
        <v>9.3000000000000007</v>
      </c>
      <c r="L31" s="62">
        <v>9.1999999999999993</v>
      </c>
      <c r="M31" s="60"/>
      <c r="N31" s="61"/>
      <c r="O31" s="61"/>
      <c r="P31" s="61"/>
      <c r="Q31" s="61"/>
      <c r="R31" s="61"/>
      <c r="S31" s="61"/>
      <c r="T31" s="62"/>
      <c r="U31" s="62"/>
      <c r="V31" s="62"/>
      <c r="W31" s="62"/>
      <c r="X31" s="62"/>
      <c r="Y31" s="60"/>
      <c r="Z31" s="61"/>
      <c r="AA31" s="61"/>
      <c r="AB31" s="61"/>
      <c r="AC31" s="61"/>
      <c r="AD31" s="61"/>
      <c r="AE31" s="61"/>
      <c r="AF31" s="62"/>
      <c r="AG31" s="62"/>
      <c r="AH31" s="62"/>
      <c r="AI31" s="62"/>
      <c r="AJ31" s="62"/>
      <c r="AK31" s="60"/>
      <c r="AL31" s="61"/>
      <c r="AM31" s="61"/>
      <c r="AN31" s="61"/>
      <c r="AO31" s="61"/>
      <c r="AP31" s="61"/>
      <c r="AQ31" s="61"/>
      <c r="AR31" s="62"/>
      <c r="AS31" s="62"/>
      <c r="AT31" s="62"/>
      <c r="AU31" s="62"/>
      <c r="AV31" s="62"/>
      <c r="AW31" s="60"/>
      <c r="AX31" s="61"/>
      <c r="AY31" s="61"/>
      <c r="AZ31" s="61"/>
      <c r="BA31" s="61"/>
      <c r="BB31" s="61"/>
      <c r="BC31" s="61"/>
      <c r="BD31" s="62"/>
      <c r="BE31" s="62"/>
      <c r="BF31" s="62"/>
      <c r="BG31" s="62"/>
      <c r="BH31" s="62"/>
      <c r="BI31" s="60"/>
      <c r="BJ31" s="61"/>
      <c r="BK31" s="61"/>
      <c r="BL31" s="61"/>
      <c r="BM31" s="61"/>
      <c r="BN31" s="61"/>
      <c r="BO31" s="61"/>
      <c r="BP31" s="62"/>
      <c r="BQ31" s="62"/>
      <c r="BR31" s="62"/>
      <c r="BS31" s="62"/>
      <c r="BT31" s="62"/>
      <c r="BU31" s="60"/>
      <c r="BV31" s="61"/>
      <c r="BW31" s="61"/>
      <c r="BX31" s="61"/>
      <c r="BY31" s="61"/>
      <c r="BZ31" s="61"/>
      <c r="CA31" s="61"/>
      <c r="CB31" s="62"/>
      <c r="CC31" s="62"/>
      <c r="CD31" s="62"/>
      <c r="CE31" s="62"/>
      <c r="CF31" s="62"/>
      <c r="CG31" s="60"/>
      <c r="CH31" s="61"/>
      <c r="CI31" s="61"/>
      <c r="CJ31" s="61"/>
      <c r="CK31" s="61"/>
      <c r="CL31" s="61"/>
      <c r="CM31" s="61"/>
      <c r="CN31" s="62"/>
      <c r="CO31" s="62"/>
      <c r="CP31" s="62"/>
      <c r="CQ31" s="62"/>
      <c r="CR31" s="62"/>
      <c r="CS31" s="60"/>
      <c r="CT31" s="61"/>
      <c r="CU31" s="61"/>
      <c r="CV31" s="61"/>
      <c r="CW31" s="61"/>
      <c r="CX31" s="61"/>
      <c r="CY31" s="61"/>
      <c r="CZ31" s="62"/>
      <c r="DA31" s="62"/>
      <c r="DB31" s="62"/>
      <c r="DC31" s="62"/>
      <c r="DD31" s="62"/>
      <c r="DE31" s="60"/>
      <c r="DF31" s="61"/>
      <c r="DG31" s="61"/>
      <c r="DH31" s="61"/>
      <c r="DI31" s="61"/>
      <c r="DJ31" s="61"/>
      <c r="DK31" s="61"/>
      <c r="DL31" s="62"/>
      <c r="DM31" s="62"/>
      <c r="DN31" s="62"/>
      <c r="DO31" s="62"/>
      <c r="DP31" s="62"/>
      <c r="DQ31" s="60"/>
      <c r="DR31" s="61"/>
      <c r="DS31" s="61"/>
      <c r="DT31" s="61"/>
      <c r="DU31" s="61"/>
      <c r="DV31" s="61"/>
      <c r="DW31" s="61"/>
      <c r="DX31" s="62"/>
      <c r="DY31" s="62"/>
      <c r="DZ31" s="62"/>
      <c r="EA31" s="62"/>
      <c r="EB31" s="62"/>
      <c r="EC31" s="60"/>
      <c r="ED31" s="61"/>
      <c r="EE31" s="61"/>
      <c r="EF31" s="61"/>
      <c r="EG31" s="61"/>
      <c r="EH31" s="61"/>
      <c r="EI31" s="61"/>
      <c r="EJ31" s="62"/>
      <c r="EK31" s="62"/>
      <c r="EL31" s="62"/>
      <c r="EM31" s="62"/>
      <c r="EN31" s="62"/>
      <c r="EO31" s="60"/>
      <c r="EP31" s="61"/>
      <c r="EQ31" s="61"/>
      <c r="ER31" s="61"/>
      <c r="ES31" s="61"/>
      <c r="ET31" s="61"/>
      <c r="EU31" s="61"/>
      <c r="EV31" s="62"/>
      <c r="EW31" s="62"/>
      <c r="EX31" s="62"/>
      <c r="EY31" s="62"/>
      <c r="EZ31" s="62"/>
      <c r="FA31" s="60"/>
      <c r="FB31" s="61"/>
      <c r="FC31" s="61"/>
      <c r="FD31" s="61"/>
      <c r="FE31" s="61"/>
      <c r="FF31" s="61"/>
      <c r="FG31" s="61"/>
      <c r="FH31" s="62"/>
      <c r="FI31" s="62"/>
      <c r="FJ31" s="62"/>
      <c r="FK31" s="62"/>
      <c r="FL31" s="62"/>
      <c r="FM31" s="60"/>
      <c r="FN31" s="61"/>
      <c r="FO31" s="61"/>
      <c r="FP31" s="61"/>
      <c r="FQ31" s="61"/>
      <c r="FR31" s="61"/>
      <c r="FS31" s="61"/>
      <c r="FT31" s="62"/>
      <c r="FU31" s="62"/>
      <c r="FV31" s="62"/>
      <c r="FW31" s="62"/>
      <c r="FX31" s="62"/>
      <c r="FY31" s="60"/>
      <c r="FZ31" s="61"/>
      <c r="GA31" s="61"/>
      <c r="GB31" s="61"/>
      <c r="GC31" s="61"/>
      <c r="GD31" s="61"/>
      <c r="GE31" s="61"/>
      <c r="GF31" s="62"/>
      <c r="GG31" s="62"/>
      <c r="GH31" s="62"/>
      <c r="GI31" s="62"/>
      <c r="GJ31" s="62"/>
      <c r="GK31" s="60"/>
      <c r="GL31" s="61"/>
      <c r="GM31" s="61"/>
      <c r="GN31" s="61"/>
      <c r="GO31" s="61"/>
      <c r="GP31" s="61"/>
      <c r="GQ31" s="61"/>
      <c r="GR31" s="62"/>
      <c r="GS31" s="62"/>
      <c r="GT31" s="62"/>
      <c r="GU31" s="62"/>
      <c r="GV31" s="62"/>
      <c r="GW31" s="60"/>
      <c r="GX31" s="61"/>
      <c r="GY31" s="61"/>
      <c r="GZ31" s="61"/>
      <c r="HA31" s="61"/>
      <c r="HB31" s="61"/>
      <c r="HC31" s="61"/>
      <c r="HD31" s="62"/>
      <c r="HE31" s="62"/>
      <c r="HF31" s="62"/>
      <c r="HG31" s="62"/>
      <c r="HH31" s="62"/>
      <c r="HI31" s="60"/>
      <c r="HJ31" s="61"/>
      <c r="HK31" s="61"/>
      <c r="HL31" s="61"/>
      <c r="HM31" s="61"/>
      <c r="HN31" s="61"/>
      <c r="HO31" s="61"/>
      <c r="HP31" s="62"/>
      <c r="HQ31" s="62"/>
      <c r="HR31" s="62"/>
      <c r="HS31" s="62"/>
      <c r="HT31" s="62"/>
      <c r="HU31" s="60"/>
      <c r="HV31" s="61"/>
      <c r="HW31" s="61"/>
      <c r="HX31" s="61"/>
      <c r="HY31" s="61"/>
      <c r="HZ31" s="61"/>
      <c r="IA31" s="61"/>
      <c r="IB31" s="62"/>
      <c r="IC31" s="62"/>
      <c r="ID31" s="62"/>
      <c r="IE31" s="62"/>
      <c r="IF31" s="62"/>
      <c r="IG31" s="60"/>
      <c r="IH31" s="61"/>
      <c r="II31" s="61"/>
      <c r="IJ31" s="61"/>
      <c r="IK31" s="61"/>
      <c r="IL31" s="61"/>
      <c r="IM31" s="61"/>
      <c r="IN31" s="62"/>
      <c r="IO31" s="62"/>
      <c r="IP31" s="62"/>
      <c r="IQ31" s="62"/>
      <c r="IR31" s="62"/>
      <c r="IS31" s="60"/>
      <c r="IT31" s="61"/>
      <c r="IU31" s="61"/>
      <c r="IV31" s="61"/>
    </row>
    <row r="32" spans="1:256" s="7" customFormat="1" ht="14.25">
      <c r="A32" s="60" t="s">
        <v>10</v>
      </c>
      <c r="B32" s="61">
        <v>7.5</v>
      </c>
      <c r="C32" s="61">
        <v>6.8</v>
      </c>
      <c r="D32" s="61">
        <v>8</v>
      </c>
      <c r="E32" s="61">
        <v>7.2</v>
      </c>
      <c r="F32" s="61">
        <v>7.3</v>
      </c>
      <c r="G32" s="61">
        <v>6.4</v>
      </c>
      <c r="H32" s="62">
        <v>5.8</v>
      </c>
      <c r="I32" s="62">
        <v>6.9</v>
      </c>
      <c r="J32" s="62">
        <v>7.3</v>
      </c>
      <c r="K32" s="62">
        <v>8.1999999999999993</v>
      </c>
      <c r="L32" s="62">
        <v>7.8</v>
      </c>
      <c r="M32" s="60"/>
      <c r="N32" s="61"/>
      <c r="O32" s="61"/>
      <c r="P32" s="61"/>
      <c r="Q32" s="61"/>
      <c r="R32" s="61"/>
      <c r="S32" s="61"/>
      <c r="T32" s="62"/>
      <c r="U32" s="62"/>
      <c r="V32" s="62"/>
      <c r="W32" s="62"/>
      <c r="X32" s="62"/>
      <c r="Y32" s="60"/>
      <c r="Z32" s="61"/>
      <c r="AA32" s="61"/>
      <c r="AB32" s="61"/>
      <c r="AC32" s="61"/>
      <c r="AD32" s="61"/>
      <c r="AE32" s="61"/>
      <c r="AF32" s="62"/>
      <c r="AG32" s="62"/>
      <c r="AH32" s="62"/>
      <c r="AI32" s="62"/>
      <c r="AJ32" s="62"/>
      <c r="AK32" s="60"/>
      <c r="AL32" s="61"/>
      <c r="AM32" s="61"/>
      <c r="AN32" s="61"/>
      <c r="AO32" s="61"/>
      <c r="AP32" s="61"/>
      <c r="AQ32" s="61"/>
      <c r="AR32" s="62"/>
      <c r="AS32" s="62"/>
      <c r="AT32" s="62"/>
      <c r="AU32" s="62"/>
      <c r="AV32" s="62"/>
      <c r="AW32" s="60"/>
      <c r="AX32" s="61"/>
      <c r="AY32" s="61"/>
      <c r="AZ32" s="61"/>
      <c r="BA32" s="61"/>
      <c r="BB32" s="61"/>
      <c r="BC32" s="61"/>
      <c r="BD32" s="62"/>
      <c r="BE32" s="62"/>
      <c r="BF32" s="62"/>
      <c r="BG32" s="62"/>
      <c r="BH32" s="62"/>
      <c r="BI32" s="60"/>
      <c r="BJ32" s="61"/>
      <c r="BK32" s="61"/>
      <c r="BL32" s="61"/>
      <c r="BM32" s="61"/>
      <c r="BN32" s="61"/>
      <c r="BO32" s="61"/>
      <c r="BP32" s="62"/>
      <c r="BQ32" s="62"/>
      <c r="BR32" s="62"/>
      <c r="BS32" s="62"/>
      <c r="BT32" s="62"/>
      <c r="BU32" s="60"/>
      <c r="BV32" s="61"/>
      <c r="BW32" s="61"/>
      <c r="BX32" s="61"/>
      <c r="BY32" s="61"/>
      <c r="BZ32" s="61"/>
      <c r="CA32" s="61"/>
      <c r="CB32" s="62"/>
      <c r="CC32" s="62"/>
      <c r="CD32" s="62"/>
      <c r="CE32" s="62"/>
      <c r="CF32" s="62"/>
      <c r="CG32" s="60"/>
      <c r="CH32" s="61"/>
      <c r="CI32" s="61"/>
      <c r="CJ32" s="61"/>
      <c r="CK32" s="61"/>
      <c r="CL32" s="61"/>
      <c r="CM32" s="61"/>
      <c r="CN32" s="62"/>
      <c r="CO32" s="62"/>
      <c r="CP32" s="62"/>
      <c r="CQ32" s="62"/>
      <c r="CR32" s="62"/>
      <c r="CS32" s="60"/>
      <c r="CT32" s="61"/>
      <c r="CU32" s="61"/>
      <c r="CV32" s="61"/>
      <c r="CW32" s="61"/>
      <c r="CX32" s="61"/>
      <c r="CY32" s="61"/>
      <c r="CZ32" s="62"/>
      <c r="DA32" s="62"/>
      <c r="DB32" s="62"/>
      <c r="DC32" s="62"/>
      <c r="DD32" s="62"/>
      <c r="DE32" s="60"/>
      <c r="DF32" s="61"/>
      <c r="DG32" s="61"/>
      <c r="DH32" s="61"/>
      <c r="DI32" s="61"/>
      <c r="DJ32" s="61"/>
      <c r="DK32" s="61"/>
      <c r="DL32" s="62"/>
      <c r="DM32" s="62"/>
      <c r="DN32" s="62"/>
      <c r="DO32" s="62"/>
      <c r="DP32" s="62"/>
      <c r="DQ32" s="60"/>
      <c r="DR32" s="61"/>
      <c r="DS32" s="61"/>
      <c r="DT32" s="61"/>
      <c r="DU32" s="61"/>
      <c r="DV32" s="61"/>
      <c r="DW32" s="61"/>
      <c r="DX32" s="62"/>
      <c r="DY32" s="62"/>
      <c r="DZ32" s="62"/>
      <c r="EA32" s="62"/>
      <c r="EB32" s="62"/>
      <c r="EC32" s="60"/>
      <c r="ED32" s="61"/>
      <c r="EE32" s="61"/>
      <c r="EF32" s="61"/>
      <c r="EG32" s="61"/>
      <c r="EH32" s="61"/>
      <c r="EI32" s="61"/>
      <c r="EJ32" s="62"/>
      <c r="EK32" s="62"/>
      <c r="EL32" s="62"/>
      <c r="EM32" s="62"/>
      <c r="EN32" s="62"/>
      <c r="EO32" s="60"/>
      <c r="EP32" s="61"/>
      <c r="EQ32" s="61"/>
      <c r="ER32" s="61"/>
      <c r="ES32" s="61"/>
      <c r="ET32" s="61"/>
      <c r="EU32" s="61"/>
      <c r="EV32" s="62"/>
      <c r="EW32" s="62"/>
      <c r="EX32" s="62"/>
      <c r="EY32" s="62"/>
      <c r="EZ32" s="62"/>
      <c r="FA32" s="60"/>
      <c r="FB32" s="61"/>
      <c r="FC32" s="61"/>
      <c r="FD32" s="61"/>
      <c r="FE32" s="61"/>
      <c r="FF32" s="61"/>
      <c r="FG32" s="61"/>
      <c r="FH32" s="62"/>
      <c r="FI32" s="62"/>
      <c r="FJ32" s="62"/>
      <c r="FK32" s="62"/>
      <c r="FL32" s="62"/>
      <c r="FM32" s="60"/>
      <c r="FN32" s="61"/>
      <c r="FO32" s="61"/>
      <c r="FP32" s="61"/>
      <c r="FQ32" s="61"/>
      <c r="FR32" s="61"/>
      <c r="FS32" s="61"/>
      <c r="FT32" s="62"/>
      <c r="FU32" s="62"/>
      <c r="FV32" s="62"/>
      <c r="FW32" s="62"/>
      <c r="FX32" s="62"/>
      <c r="FY32" s="60"/>
      <c r="FZ32" s="61"/>
      <c r="GA32" s="61"/>
      <c r="GB32" s="61"/>
      <c r="GC32" s="61"/>
      <c r="GD32" s="61"/>
      <c r="GE32" s="61"/>
      <c r="GF32" s="62"/>
      <c r="GG32" s="62"/>
      <c r="GH32" s="62"/>
      <c r="GI32" s="62"/>
      <c r="GJ32" s="62"/>
      <c r="GK32" s="60"/>
      <c r="GL32" s="61"/>
      <c r="GM32" s="61"/>
      <c r="GN32" s="61"/>
      <c r="GO32" s="61"/>
      <c r="GP32" s="61"/>
      <c r="GQ32" s="61"/>
      <c r="GR32" s="62"/>
      <c r="GS32" s="62"/>
      <c r="GT32" s="62"/>
      <c r="GU32" s="62"/>
      <c r="GV32" s="62"/>
      <c r="GW32" s="60"/>
      <c r="GX32" s="61"/>
      <c r="GY32" s="61"/>
      <c r="GZ32" s="61"/>
      <c r="HA32" s="61"/>
      <c r="HB32" s="61"/>
      <c r="HC32" s="61"/>
      <c r="HD32" s="62"/>
      <c r="HE32" s="62"/>
      <c r="HF32" s="62"/>
      <c r="HG32" s="62"/>
      <c r="HH32" s="62"/>
      <c r="HI32" s="60"/>
      <c r="HJ32" s="61"/>
      <c r="HK32" s="61"/>
      <c r="HL32" s="61"/>
      <c r="HM32" s="61"/>
      <c r="HN32" s="61"/>
      <c r="HO32" s="61"/>
      <c r="HP32" s="62"/>
      <c r="HQ32" s="62"/>
      <c r="HR32" s="62"/>
      <c r="HS32" s="62"/>
      <c r="HT32" s="62"/>
      <c r="HU32" s="60"/>
      <c r="HV32" s="61"/>
      <c r="HW32" s="61"/>
      <c r="HX32" s="61"/>
      <c r="HY32" s="61"/>
      <c r="HZ32" s="61"/>
      <c r="IA32" s="61"/>
      <c r="IB32" s="62"/>
      <c r="IC32" s="62"/>
      <c r="ID32" s="62"/>
      <c r="IE32" s="62"/>
      <c r="IF32" s="62"/>
      <c r="IG32" s="60"/>
      <c r="IH32" s="61"/>
      <c r="II32" s="61"/>
      <c r="IJ32" s="61"/>
      <c r="IK32" s="61"/>
      <c r="IL32" s="61"/>
      <c r="IM32" s="61"/>
      <c r="IN32" s="62"/>
      <c r="IO32" s="62"/>
      <c r="IP32" s="62"/>
      <c r="IQ32" s="62"/>
      <c r="IR32" s="62"/>
      <c r="IS32" s="60"/>
      <c r="IT32" s="61"/>
      <c r="IU32" s="61"/>
      <c r="IV32" s="61"/>
    </row>
    <row r="33" spans="1:256" s="7" customFormat="1" ht="14.25">
      <c r="A33" s="60" t="s">
        <v>9</v>
      </c>
      <c r="B33" s="61">
        <v>6</v>
      </c>
      <c r="C33" s="61">
        <v>6.6</v>
      </c>
      <c r="D33" s="61">
        <v>7.4</v>
      </c>
      <c r="E33" s="62">
        <v>7.7</v>
      </c>
      <c r="F33" s="61">
        <v>7.1</v>
      </c>
      <c r="G33" s="61">
        <v>6.1</v>
      </c>
      <c r="H33" s="62">
        <v>6.2</v>
      </c>
      <c r="I33" s="62">
        <v>8.3000000000000007</v>
      </c>
      <c r="J33" s="62">
        <v>8.4</v>
      </c>
      <c r="K33" s="62">
        <v>7.4</v>
      </c>
      <c r="L33" s="62">
        <v>7.4</v>
      </c>
      <c r="M33" s="60"/>
      <c r="N33" s="61"/>
      <c r="O33" s="61"/>
      <c r="P33" s="61"/>
      <c r="Q33" s="62"/>
      <c r="R33" s="61"/>
      <c r="S33" s="61"/>
      <c r="T33" s="62"/>
      <c r="U33" s="62"/>
      <c r="V33" s="62"/>
      <c r="W33" s="62"/>
      <c r="X33" s="62"/>
      <c r="Y33" s="60"/>
      <c r="Z33" s="61"/>
      <c r="AA33" s="61"/>
      <c r="AB33" s="61"/>
      <c r="AC33" s="62"/>
      <c r="AD33" s="61"/>
      <c r="AE33" s="61"/>
      <c r="AF33" s="62"/>
      <c r="AG33" s="62"/>
      <c r="AH33" s="62"/>
      <c r="AI33" s="62"/>
      <c r="AJ33" s="62"/>
      <c r="AK33" s="60"/>
      <c r="AL33" s="61"/>
      <c r="AM33" s="61"/>
      <c r="AN33" s="61"/>
      <c r="AO33" s="62"/>
      <c r="AP33" s="61"/>
      <c r="AQ33" s="61"/>
      <c r="AR33" s="62"/>
      <c r="AS33" s="62"/>
      <c r="AT33" s="62"/>
      <c r="AU33" s="62"/>
      <c r="AV33" s="62"/>
      <c r="AW33" s="60"/>
      <c r="AX33" s="61"/>
      <c r="AY33" s="61"/>
      <c r="AZ33" s="61"/>
      <c r="BA33" s="62"/>
      <c r="BB33" s="61"/>
      <c r="BC33" s="61"/>
      <c r="BD33" s="62"/>
      <c r="BE33" s="62"/>
      <c r="BF33" s="62"/>
      <c r="BG33" s="62"/>
      <c r="BH33" s="62"/>
      <c r="BI33" s="60"/>
      <c r="BJ33" s="61"/>
      <c r="BK33" s="61"/>
      <c r="BL33" s="61"/>
      <c r="BM33" s="62"/>
      <c r="BN33" s="61"/>
      <c r="BO33" s="61"/>
      <c r="BP33" s="62"/>
      <c r="BQ33" s="62"/>
      <c r="BR33" s="62"/>
      <c r="BS33" s="62"/>
      <c r="BT33" s="62"/>
      <c r="BU33" s="60"/>
      <c r="BV33" s="61"/>
      <c r="BW33" s="61"/>
      <c r="BX33" s="61"/>
      <c r="BY33" s="62"/>
      <c r="BZ33" s="61"/>
      <c r="CA33" s="61"/>
      <c r="CB33" s="62"/>
      <c r="CC33" s="62"/>
      <c r="CD33" s="62"/>
      <c r="CE33" s="62"/>
      <c r="CF33" s="62"/>
      <c r="CG33" s="60"/>
      <c r="CH33" s="61"/>
      <c r="CI33" s="61"/>
      <c r="CJ33" s="61"/>
      <c r="CK33" s="62"/>
      <c r="CL33" s="61"/>
      <c r="CM33" s="61"/>
      <c r="CN33" s="62"/>
      <c r="CO33" s="62"/>
      <c r="CP33" s="62"/>
      <c r="CQ33" s="62"/>
      <c r="CR33" s="62"/>
      <c r="CS33" s="60"/>
      <c r="CT33" s="61"/>
      <c r="CU33" s="61"/>
      <c r="CV33" s="61"/>
      <c r="CW33" s="62"/>
      <c r="CX33" s="61"/>
      <c r="CY33" s="61"/>
      <c r="CZ33" s="62"/>
      <c r="DA33" s="62"/>
      <c r="DB33" s="62"/>
      <c r="DC33" s="62"/>
      <c r="DD33" s="62"/>
      <c r="DE33" s="60"/>
      <c r="DF33" s="61"/>
      <c r="DG33" s="61"/>
      <c r="DH33" s="61"/>
      <c r="DI33" s="62"/>
      <c r="DJ33" s="61"/>
      <c r="DK33" s="61"/>
      <c r="DL33" s="62"/>
      <c r="DM33" s="62"/>
      <c r="DN33" s="62"/>
      <c r="DO33" s="62"/>
      <c r="DP33" s="62"/>
      <c r="DQ33" s="60"/>
      <c r="DR33" s="61"/>
      <c r="DS33" s="61"/>
      <c r="DT33" s="61"/>
      <c r="DU33" s="62"/>
      <c r="DV33" s="61"/>
      <c r="DW33" s="61"/>
      <c r="DX33" s="62"/>
      <c r="DY33" s="62"/>
      <c r="DZ33" s="62"/>
      <c r="EA33" s="62"/>
      <c r="EB33" s="62"/>
      <c r="EC33" s="60"/>
      <c r="ED33" s="61"/>
      <c r="EE33" s="61"/>
      <c r="EF33" s="61"/>
      <c r="EG33" s="62"/>
      <c r="EH33" s="61"/>
      <c r="EI33" s="61"/>
      <c r="EJ33" s="62"/>
      <c r="EK33" s="62"/>
      <c r="EL33" s="62"/>
      <c r="EM33" s="62"/>
      <c r="EN33" s="62"/>
      <c r="EO33" s="60"/>
      <c r="EP33" s="61"/>
      <c r="EQ33" s="61"/>
      <c r="ER33" s="61"/>
      <c r="ES33" s="62"/>
      <c r="ET33" s="61"/>
      <c r="EU33" s="61"/>
      <c r="EV33" s="62"/>
      <c r="EW33" s="62"/>
      <c r="EX33" s="62"/>
      <c r="EY33" s="62"/>
      <c r="EZ33" s="62"/>
      <c r="FA33" s="60"/>
      <c r="FB33" s="61"/>
      <c r="FC33" s="61"/>
      <c r="FD33" s="61"/>
      <c r="FE33" s="62"/>
      <c r="FF33" s="61"/>
      <c r="FG33" s="61"/>
      <c r="FH33" s="62"/>
      <c r="FI33" s="62"/>
      <c r="FJ33" s="62"/>
      <c r="FK33" s="62"/>
      <c r="FL33" s="62"/>
      <c r="FM33" s="60"/>
      <c r="FN33" s="61"/>
      <c r="FO33" s="61"/>
      <c r="FP33" s="61"/>
      <c r="FQ33" s="62"/>
      <c r="FR33" s="61"/>
      <c r="FS33" s="61"/>
      <c r="FT33" s="62"/>
      <c r="FU33" s="62"/>
      <c r="FV33" s="62"/>
      <c r="FW33" s="62"/>
      <c r="FX33" s="62"/>
      <c r="FY33" s="60"/>
      <c r="FZ33" s="61"/>
      <c r="GA33" s="61"/>
      <c r="GB33" s="61"/>
      <c r="GC33" s="62"/>
      <c r="GD33" s="61"/>
      <c r="GE33" s="61"/>
      <c r="GF33" s="62"/>
      <c r="GG33" s="62"/>
      <c r="GH33" s="62"/>
      <c r="GI33" s="62"/>
      <c r="GJ33" s="62"/>
      <c r="GK33" s="60"/>
      <c r="GL33" s="61"/>
      <c r="GM33" s="61"/>
      <c r="GN33" s="61"/>
      <c r="GO33" s="62"/>
      <c r="GP33" s="61"/>
      <c r="GQ33" s="61"/>
      <c r="GR33" s="62"/>
      <c r="GS33" s="62"/>
      <c r="GT33" s="62"/>
      <c r="GU33" s="62"/>
      <c r="GV33" s="62"/>
      <c r="GW33" s="60"/>
      <c r="GX33" s="61"/>
      <c r="GY33" s="61"/>
      <c r="GZ33" s="61"/>
      <c r="HA33" s="62"/>
      <c r="HB33" s="61"/>
      <c r="HC33" s="61"/>
      <c r="HD33" s="62"/>
      <c r="HE33" s="62"/>
      <c r="HF33" s="62"/>
      <c r="HG33" s="62"/>
      <c r="HH33" s="62"/>
      <c r="HI33" s="60"/>
      <c r="HJ33" s="61"/>
      <c r="HK33" s="61"/>
      <c r="HL33" s="61"/>
      <c r="HM33" s="62"/>
      <c r="HN33" s="61"/>
      <c r="HO33" s="61"/>
      <c r="HP33" s="62"/>
      <c r="HQ33" s="62"/>
      <c r="HR33" s="62"/>
      <c r="HS33" s="62"/>
      <c r="HT33" s="62"/>
      <c r="HU33" s="60"/>
      <c r="HV33" s="61"/>
      <c r="HW33" s="61"/>
      <c r="HX33" s="61"/>
      <c r="HY33" s="62"/>
      <c r="HZ33" s="61"/>
      <c r="IA33" s="61"/>
      <c r="IB33" s="62"/>
      <c r="IC33" s="62"/>
      <c r="ID33" s="62"/>
      <c r="IE33" s="62"/>
      <c r="IF33" s="62"/>
      <c r="IG33" s="60"/>
      <c r="IH33" s="61"/>
      <c r="II33" s="61"/>
      <c r="IJ33" s="61"/>
      <c r="IK33" s="62"/>
      <c r="IL33" s="61"/>
      <c r="IM33" s="61"/>
      <c r="IN33" s="62"/>
      <c r="IO33" s="62"/>
      <c r="IP33" s="62"/>
      <c r="IQ33" s="62"/>
      <c r="IR33" s="62"/>
      <c r="IS33" s="60"/>
      <c r="IT33" s="61"/>
      <c r="IU33" s="61"/>
      <c r="IV33" s="61"/>
    </row>
    <row r="34" spans="1:256" s="7" customFormat="1" ht="14.25">
      <c r="A34" s="63" t="s">
        <v>8</v>
      </c>
      <c r="B34" s="61">
        <v>5.0999999999999996</v>
      </c>
      <c r="C34" s="61">
        <v>5</v>
      </c>
      <c r="D34" s="61">
        <v>4.7</v>
      </c>
      <c r="E34" s="61">
        <v>4.8</v>
      </c>
      <c r="F34" s="61">
        <v>5.4</v>
      </c>
      <c r="G34" s="61">
        <v>5.3</v>
      </c>
      <c r="H34" s="61">
        <v>5.6</v>
      </c>
      <c r="I34" s="61">
        <v>7.6</v>
      </c>
      <c r="J34" s="61">
        <v>7.8</v>
      </c>
      <c r="K34" s="61">
        <v>7.9</v>
      </c>
      <c r="L34" s="61">
        <v>8.6</v>
      </c>
      <c r="M34" s="63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3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3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3"/>
      <c r="AX34" s="61"/>
      <c r="AY34" s="61"/>
      <c r="AZ34" s="61"/>
      <c r="BA34" s="61"/>
      <c r="BB34" s="61"/>
      <c r="BC34" s="61"/>
      <c r="BD34" s="61"/>
      <c r="BE34" s="61"/>
      <c r="BF34" s="61"/>
      <c r="BG34" s="61"/>
      <c r="BH34" s="61"/>
      <c r="BI34" s="63"/>
      <c r="BJ34" s="61"/>
      <c r="BK34" s="61"/>
      <c r="BL34" s="61"/>
      <c r="BM34" s="61"/>
      <c r="BN34" s="61"/>
      <c r="BO34" s="61"/>
      <c r="BP34" s="61"/>
      <c r="BQ34" s="61"/>
      <c r="BR34" s="61"/>
      <c r="BS34" s="61"/>
      <c r="BT34" s="61"/>
      <c r="BU34" s="63"/>
      <c r="BV34" s="61"/>
      <c r="BW34" s="61"/>
      <c r="BX34" s="61"/>
      <c r="BY34" s="61"/>
      <c r="BZ34" s="61"/>
      <c r="CA34" s="61"/>
      <c r="CB34" s="61"/>
      <c r="CC34" s="61"/>
      <c r="CD34" s="61"/>
      <c r="CE34" s="61"/>
      <c r="CF34" s="61"/>
      <c r="CG34" s="63"/>
      <c r="CH34" s="61"/>
      <c r="CI34" s="61"/>
      <c r="CJ34" s="61"/>
      <c r="CK34" s="61"/>
      <c r="CL34" s="61"/>
      <c r="CM34" s="61"/>
      <c r="CN34" s="61"/>
      <c r="CO34" s="61"/>
      <c r="CP34" s="61"/>
      <c r="CQ34" s="61"/>
      <c r="CR34" s="61"/>
      <c r="CS34" s="63"/>
      <c r="CT34" s="61"/>
      <c r="CU34" s="61"/>
      <c r="CV34" s="61"/>
      <c r="CW34" s="61"/>
      <c r="CX34" s="61"/>
      <c r="CY34" s="61"/>
      <c r="CZ34" s="61"/>
      <c r="DA34" s="61"/>
      <c r="DB34" s="61"/>
      <c r="DC34" s="61"/>
      <c r="DD34" s="61"/>
      <c r="DE34" s="63"/>
      <c r="DF34" s="61"/>
      <c r="DG34" s="61"/>
      <c r="DH34" s="61"/>
      <c r="DI34" s="61"/>
      <c r="DJ34" s="61"/>
      <c r="DK34" s="61"/>
      <c r="DL34" s="61"/>
      <c r="DM34" s="61"/>
      <c r="DN34" s="61"/>
      <c r="DO34" s="61"/>
      <c r="DP34" s="61"/>
      <c r="DQ34" s="63"/>
      <c r="DR34" s="61"/>
      <c r="DS34" s="61"/>
      <c r="DT34" s="61"/>
      <c r="DU34" s="61"/>
      <c r="DV34" s="61"/>
      <c r="DW34" s="61"/>
      <c r="DX34" s="61"/>
      <c r="DY34" s="61"/>
      <c r="DZ34" s="61"/>
      <c r="EA34" s="61"/>
      <c r="EB34" s="61"/>
      <c r="EC34" s="63"/>
      <c r="ED34" s="61"/>
      <c r="EE34" s="61"/>
      <c r="EF34" s="61"/>
      <c r="EG34" s="61"/>
      <c r="EH34" s="61"/>
      <c r="EI34" s="61"/>
      <c r="EJ34" s="61"/>
      <c r="EK34" s="61"/>
      <c r="EL34" s="61"/>
      <c r="EM34" s="61"/>
      <c r="EN34" s="61"/>
      <c r="EO34" s="63"/>
      <c r="EP34" s="61"/>
      <c r="EQ34" s="61"/>
      <c r="ER34" s="61"/>
      <c r="ES34" s="61"/>
      <c r="ET34" s="61"/>
      <c r="EU34" s="61"/>
      <c r="EV34" s="61"/>
      <c r="EW34" s="61"/>
      <c r="EX34" s="61"/>
      <c r="EY34" s="61"/>
      <c r="EZ34" s="61"/>
      <c r="FA34" s="63"/>
      <c r="FB34" s="61"/>
      <c r="FC34" s="61"/>
      <c r="FD34" s="61"/>
      <c r="FE34" s="61"/>
      <c r="FF34" s="61"/>
      <c r="FG34" s="61"/>
      <c r="FH34" s="61"/>
      <c r="FI34" s="61"/>
      <c r="FJ34" s="61"/>
      <c r="FK34" s="61"/>
      <c r="FL34" s="61"/>
      <c r="FM34" s="63"/>
      <c r="FN34" s="61"/>
      <c r="FO34" s="61"/>
      <c r="FP34" s="61"/>
      <c r="FQ34" s="61"/>
      <c r="FR34" s="61"/>
      <c r="FS34" s="61"/>
      <c r="FT34" s="61"/>
      <c r="FU34" s="61"/>
      <c r="FV34" s="61"/>
      <c r="FW34" s="61"/>
      <c r="FX34" s="61"/>
      <c r="FY34" s="63"/>
      <c r="FZ34" s="61"/>
      <c r="GA34" s="61"/>
      <c r="GB34" s="61"/>
      <c r="GC34" s="61"/>
      <c r="GD34" s="61"/>
      <c r="GE34" s="61"/>
      <c r="GF34" s="61"/>
      <c r="GG34" s="61"/>
      <c r="GH34" s="61"/>
      <c r="GI34" s="61"/>
      <c r="GJ34" s="61"/>
      <c r="GK34" s="63"/>
      <c r="GL34" s="61"/>
      <c r="GM34" s="61"/>
      <c r="GN34" s="61"/>
      <c r="GO34" s="61"/>
      <c r="GP34" s="61"/>
      <c r="GQ34" s="61"/>
      <c r="GR34" s="61"/>
      <c r="GS34" s="61"/>
      <c r="GT34" s="61"/>
      <c r="GU34" s="61"/>
      <c r="GV34" s="61"/>
      <c r="GW34" s="63"/>
      <c r="GX34" s="61"/>
      <c r="GY34" s="61"/>
      <c r="GZ34" s="61"/>
      <c r="HA34" s="61"/>
      <c r="HB34" s="61"/>
      <c r="HC34" s="61"/>
      <c r="HD34" s="61"/>
      <c r="HE34" s="61"/>
      <c r="HF34" s="61"/>
      <c r="HG34" s="61"/>
      <c r="HH34" s="61"/>
      <c r="HI34" s="63"/>
      <c r="HJ34" s="61"/>
      <c r="HK34" s="61"/>
      <c r="HL34" s="61"/>
      <c r="HM34" s="61"/>
      <c r="HN34" s="61"/>
      <c r="HO34" s="61"/>
      <c r="HP34" s="61"/>
      <c r="HQ34" s="61"/>
      <c r="HR34" s="61"/>
      <c r="HS34" s="61"/>
      <c r="HT34" s="61"/>
      <c r="HU34" s="63"/>
      <c r="HV34" s="61"/>
      <c r="HW34" s="61"/>
      <c r="HX34" s="61"/>
      <c r="HY34" s="61"/>
      <c r="HZ34" s="61"/>
      <c r="IA34" s="61"/>
      <c r="IB34" s="61"/>
      <c r="IC34" s="61"/>
      <c r="ID34" s="61"/>
      <c r="IE34" s="61"/>
      <c r="IF34" s="61"/>
      <c r="IG34" s="63"/>
      <c r="IH34" s="61"/>
      <c r="II34" s="61"/>
      <c r="IJ34" s="61"/>
      <c r="IK34" s="61"/>
      <c r="IL34" s="61"/>
      <c r="IM34" s="61"/>
      <c r="IN34" s="61"/>
      <c r="IO34" s="61"/>
      <c r="IP34" s="61"/>
      <c r="IQ34" s="61"/>
      <c r="IR34" s="61"/>
      <c r="IS34" s="63"/>
      <c r="IT34" s="61"/>
      <c r="IU34" s="61"/>
      <c r="IV34" s="61"/>
    </row>
    <row r="35" spans="1:256" s="72" customFormat="1" ht="14.25">
      <c r="A35" s="59" t="s">
        <v>7</v>
      </c>
      <c r="B35" s="70">
        <v>8.5</v>
      </c>
      <c r="C35" s="70">
        <v>8.9</v>
      </c>
      <c r="D35" s="70">
        <v>9</v>
      </c>
      <c r="E35" s="70">
        <v>9.1999999999999993</v>
      </c>
      <c r="F35" s="70">
        <v>8.5</v>
      </c>
      <c r="G35" s="70">
        <v>7.6</v>
      </c>
      <c r="H35" s="70">
        <v>7.6</v>
      </c>
      <c r="I35" s="70">
        <v>9.6</v>
      </c>
      <c r="J35" s="70">
        <v>10.1</v>
      </c>
      <c r="K35" s="70">
        <v>10</v>
      </c>
      <c r="L35" s="70">
        <v>10.1</v>
      </c>
      <c r="M35" s="59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59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59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59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59"/>
      <c r="BJ35" s="70"/>
      <c r="BK35" s="70"/>
      <c r="BL35" s="70"/>
      <c r="BM35" s="70"/>
      <c r="BN35" s="70"/>
      <c r="BO35" s="70"/>
      <c r="BP35" s="70"/>
      <c r="BQ35" s="70"/>
      <c r="BR35" s="70"/>
      <c r="BS35" s="70"/>
      <c r="BT35" s="70"/>
      <c r="BU35" s="59"/>
      <c r="BV35" s="70"/>
      <c r="BW35" s="70"/>
      <c r="BX35" s="70"/>
      <c r="BY35" s="70"/>
      <c r="BZ35" s="70"/>
      <c r="CA35" s="70"/>
      <c r="CB35" s="70"/>
      <c r="CC35" s="70"/>
      <c r="CD35" s="70"/>
      <c r="CE35" s="70"/>
      <c r="CF35" s="70"/>
      <c r="CG35" s="59"/>
      <c r="CH35" s="70"/>
      <c r="CI35" s="70"/>
      <c r="CJ35" s="70"/>
      <c r="CK35" s="70"/>
      <c r="CL35" s="70"/>
      <c r="CM35" s="70"/>
      <c r="CN35" s="70"/>
      <c r="CO35" s="70"/>
      <c r="CP35" s="70"/>
      <c r="CQ35" s="70"/>
      <c r="CR35" s="70"/>
      <c r="CS35" s="59"/>
      <c r="CT35" s="70"/>
      <c r="CU35" s="70"/>
      <c r="CV35" s="70"/>
      <c r="CW35" s="70"/>
      <c r="CX35" s="70"/>
      <c r="CY35" s="70"/>
      <c r="CZ35" s="70"/>
      <c r="DA35" s="70"/>
      <c r="DB35" s="70"/>
      <c r="DC35" s="70"/>
      <c r="DD35" s="70"/>
      <c r="DE35" s="59"/>
      <c r="DF35" s="70"/>
      <c r="DG35" s="70"/>
      <c r="DH35" s="70"/>
      <c r="DI35" s="70"/>
      <c r="DJ35" s="70"/>
      <c r="DK35" s="70"/>
      <c r="DL35" s="70"/>
      <c r="DM35" s="70"/>
      <c r="DN35" s="70"/>
      <c r="DO35" s="70"/>
      <c r="DP35" s="70"/>
      <c r="DQ35" s="59"/>
      <c r="DR35" s="70"/>
      <c r="DS35" s="70"/>
      <c r="DT35" s="70"/>
      <c r="DU35" s="70"/>
      <c r="DV35" s="70"/>
      <c r="DW35" s="70"/>
      <c r="DX35" s="70"/>
      <c r="DY35" s="70"/>
      <c r="DZ35" s="70"/>
      <c r="EA35" s="70"/>
      <c r="EB35" s="70"/>
      <c r="EC35" s="59"/>
      <c r="ED35" s="70"/>
      <c r="EE35" s="70"/>
      <c r="EF35" s="70"/>
      <c r="EG35" s="70"/>
      <c r="EH35" s="70"/>
      <c r="EI35" s="70"/>
      <c r="EJ35" s="70"/>
      <c r="EK35" s="70"/>
      <c r="EL35" s="70"/>
      <c r="EM35" s="70"/>
      <c r="EN35" s="70"/>
      <c r="EO35" s="59"/>
      <c r="EP35" s="70"/>
      <c r="EQ35" s="70"/>
      <c r="ER35" s="70"/>
      <c r="ES35" s="70"/>
      <c r="ET35" s="70"/>
      <c r="EU35" s="70"/>
      <c r="EV35" s="70"/>
      <c r="EW35" s="70"/>
      <c r="EX35" s="70"/>
      <c r="EY35" s="70"/>
      <c r="EZ35" s="70"/>
      <c r="FA35" s="59"/>
      <c r="FB35" s="70"/>
      <c r="FC35" s="70"/>
      <c r="FD35" s="70"/>
      <c r="FE35" s="70"/>
      <c r="FF35" s="70"/>
      <c r="FG35" s="70"/>
      <c r="FH35" s="70"/>
      <c r="FI35" s="70"/>
      <c r="FJ35" s="70"/>
      <c r="FK35" s="70"/>
      <c r="FL35" s="70"/>
      <c r="FM35" s="59"/>
      <c r="FN35" s="70"/>
      <c r="FO35" s="70"/>
      <c r="FP35" s="70"/>
      <c r="FQ35" s="70"/>
      <c r="FR35" s="70"/>
      <c r="FS35" s="70"/>
      <c r="FT35" s="70"/>
      <c r="FU35" s="70"/>
      <c r="FV35" s="70"/>
      <c r="FW35" s="70"/>
      <c r="FX35" s="70"/>
      <c r="FY35" s="59"/>
      <c r="FZ35" s="70"/>
      <c r="GA35" s="70"/>
      <c r="GB35" s="70"/>
      <c r="GC35" s="70"/>
      <c r="GD35" s="70"/>
      <c r="GE35" s="70"/>
      <c r="GF35" s="70"/>
      <c r="GG35" s="70"/>
      <c r="GH35" s="70"/>
      <c r="GI35" s="70"/>
      <c r="GJ35" s="70"/>
      <c r="GK35" s="59"/>
      <c r="GL35" s="70"/>
      <c r="GM35" s="70"/>
      <c r="GN35" s="70"/>
      <c r="GO35" s="70"/>
      <c r="GP35" s="70"/>
      <c r="GQ35" s="70"/>
      <c r="GR35" s="70"/>
      <c r="GS35" s="70"/>
      <c r="GT35" s="70"/>
      <c r="GU35" s="70"/>
      <c r="GV35" s="70"/>
      <c r="GW35" s="59"/>
      <c r="GX35" s="70"/>
      <c r="GY35" s="70"/>
      <c r="GZ35" s="70"/>
      <c r="HA35" s="70"/>
      <c r="HB35" s="70"/>
      <c r="HC35" s="70"/>
      <c r="HD35" s="70"/>
      <c r="HE35" s="70"/>
      <c r="HF35" s="70"/>
      <c r="HG35" s="70"/>
      <c r="HH35" s="70"/>
      <c r="HI35" s="59"/>
      <c r="HJ35" s="70"/>
      <c r="HK35" s="70"/>
      <c r="HL35" s="70"/>
      <c r="HM35" s="70"/>
      <c r="HN35" s="70"/>
      <c r="HO35" s="70"/>
      <c r="HP35" s="70"/>
      <c r="HQ35" s="70"/>
      <c r="HR35" s="70"/>
      <c r="HS35" s="70"/>
      <c r="HT35" s="70"/>
      <c r="HU35" s="59"/>
      <c r="HV35" s="70"/>
      <c r="HW35" s="70"/>
      <c r="HX35" s="70"/>
      <c r="HY35" s="70"/>
      <c r="HZ35" s="70"/>
      <c r="IA35" s="70"/>
      <c r="IB35" s="70"/>
      <c r="IC35" s="70"/>
      <c r="ID35" s="70"/>
      <c r="IE35" s="70"/>
      <c r="IF35" s="70"/>
      <c r="IG35" s="59"/>
      <c r="IH35" s="70"/>
      <c r="II35" s="70"/>
      <c r="IJ35" s="70"/>
      <c r="IK35" s="70"/>
      <c r="IL35" s="70"/>
      <c r="IM35" s="70"/>
      <c r="IN35" s="70"/>
      <c r="IO35" s="70"/>
      <c r="IP35" s="70"/>
      <c r="IQ35" s="70"/>
      <c r="IR35" s="70"/>
      <c r="IS35" s="59"/>
      <c r="IT35" s="70"/>
      <c r="IU35" s="70"/>
      <c r="IV35" s="70"/>
    </row>
    <row r="36" spans="1:256" s="7" customFormat="1" ht="14.25">
      <c r="A36" s="60" t="s">
        <v>6</v>
      </c>
      <c r="B36" s="61">
        <v>5.8</v>
      </c>
      <c r="C36" s="61">
        <v>6</v>
      </c>
      <c r="D36" s="61">
        <v>5.5</v>
      </c>
      <c r="E36" s="61">
        <v>5.0999999999999996</v>
      </c>
      <c r="F36" s="61">
        <v>4.5999999999999996</v>
      </c>
      <c r="G36" s="61">
        <v>4.5999999999999996</v>
      </c>
      <c r="H36" s="62">
        <v>5.8</v>
      </c>
      <c r="I36" s="62">
        <v>9.3000000000000007</v>
      </c>
      <c r="J36" s="62">
        <v>9.6</v>
      </c>
      <c r="K36" s="62">
        <v>9</v>
      </c>
      <c r="L36" s="62">
        <v>8.9</v>
      </c>
      <c r="M36" s="60"/>
      <c r="N36" s="61"/>
      <c r="O36" s="61"/>
      <c r="P36" s="61"/>
      <c r="Q36" s="61"/>
      <c r="R36" s="61"/>
      <c r="S36" s="61"/>
      <c r="T36" s="62"/>
      <c r="U36" s="62"/>
      <c r="V36" s="62"/>
      <c r="W36" s="62"/>
      <c r="X36" s="62"/>
      <c r="Y36" s="60"/>
      <c r="Z36" s="61"/>
      <c r="AA36" s="61"/>
      <c r="AB36" s="61"/>
      <c r="AC36" s="61"/>
      <c r="AD36" s="61"/>
      <c r="AE36" s="61"/>
      <c r="AF36" s="62"/>
      <c r="AG36" s="62"/>
      <c r="AH36" s="62"/>
      <c r="AI36" s="62"/>
      <c r="AJ36" s="62"/>
      <c r="AK36" s="60"/>
      <c r="AL36" s="61"/>
      <c r="AM36" s="61"/>
      <c r="AN36" s="61"/>
      <c r="AO36" s="61"/>
      <c r="AP36" s="61"/>
      <c r="AQ36" s="61"/>
      <c r="AR36" s="62"/>
      <c r="AS36" s="62"/>
      <c r="AT36" s="62"/>
      <c r="AU36" s="62"/>
      <c r="AV36" s="62"/>
      <c r="AW36" s="60"/>
      <c r="AX36" s="61"/>
      <c r="AY36" s="61"/>
      <c r="AZ36" s="61"/>
      <c r="BA36" s="61"/>
      <c r="BB36" s="61"/>
      <c r="BC36" s="61"/>
      <c r="BD36" s="62"/>
      <c r="BE36" s="62"/>
      <c r="BF36" s="62"/>
      <c r="BG36" s="62"/>
      <c r="BH36" s="62"/>
      <c r="BI36" s="60"/>
      <c r="BJ36" s="61"/>
      <c r="BK36" s="61"/>
      <c r="BL36" s="61"/>
      <c r="BM36" s="61"/>
      <c r="BN36" s="61"/>
      <c r="BO36" s="61"/>
      <c r="BP36" s="62"/>
      <c r="BQ36" s="62"/>
      <c r="BR36" s="62"/>
      <c r="BS36" s="62"/>
      <c r="BT36" s="62"/>
      <c r="BU36" s="60"/>
      <c r="BV36" s="61"/>
      <c r="BW36" s="61"/>
      <c r="BX36" s="61"/>
      <c r="BY36" s="61"/>
      <c r="BZ36" s="61"/>
      <c r="CA36" s="61"/>
      <c r="CB36" s="62"/>
      <c r="CC36" s="62"/>
      <c r="CD36" s="62"/>
      <c r="CE36" s="62"/>
      <c r="CF36" s="62"/>
      <c r="CG36" s="60"/>
      <c r="CH36" s="61"/>
      <c r="CI36" s="61"/>
      <c r="CJ36" s="61"/>
      <c r="CK36" s="61"/>
      <c r="CL36" s="61"/>
      <c r="CM36" s="61"/>
      <c r="CN36" s="62"/>
      <c r="CO36" s="62"/>
      <c r="CP36" s="62"/>
      <c r="CQ36" s="62"/>
      <c r="CR36" s="62"/>
      <c r="CS36" s="60"/>
      <c r="CT36" s="61"/>
      <c r="CU36" s="61"/>
      <c r="CV36" s="61"/>
      <c r="CW36" s="61"/>
      <c r="CX36" s="61"/>
      <c r="CY36" s="61"/>
      <c r="CZ36" s="62"/>
      <c r="DA36" s="62"/>
      <c r="DB36" s="62"/>
      <c r="DC36" s="62"/>
      <c r="DD36" s="62"/>
      <c r="DE36" s="60"/>
      <c r="DF36" s="61"/>
      <c r="DG36" s="61"/>
      <c r="DH36" s="61"/>
      <c r="DI36" s="61"/>
      <c r="DJ36" s="61"/>
      <c r="DK36" s="61"/>
      <c r="DL36" s="62"/>
      <c r="DM36" s="62"/>
      <c r="DN36" s="62"/>
      <c r="DO36" s="62"/>
      <c r="DP36" s="62"/>
      <c r="DQ36" s="60"/>
      <c r="DR36" s="61"/>
      <c r="DS36" s="61"/>
      <c r="DT36" s="61"/>
      <c r="DU36" s="61"/>
      <c r="DV36" s="61"/>
      <c r="DW36" s="61"/>
      <c r="DX36" s="62"/>
      <c r="DY36" s="62"/>
      <c r="DZ36" s="62"/>
      <c r="EA36" s="62"/>
      <c r="EB36" s="62"/>
      <c r="EC36" s="60"/>
      <c r="ED36" s="61"/>
      <c r="EE36" s="61"/>
      <c r="EF36" s="61"/>
      <c r="EG36" s="61"/>
      <c r="EH36" s="61"/>
      <c r="EI36" s="61"/>
      <c r="EJ36" s="62"/>
      <c r="EK36" s="62"/>
      <c r="EL36" s="62"/>
      <c r="EM36" s="62"/>
      <c r="EN36" s="62"/>
      <c r="EO36" s="60"/>
      <c r="EP36" s="61"/>
      <c r="EQ36" s="61"/>
      <c r="ER36" s="61"/>
      <c r="ES36" s="61"/>
      <c r="ET36" s="61"/>
      <c r="EU36" s="61"/>
      <c r="EV36" s="62"/>
      <c r="EW36" s="62"/>
      <c r="EX36" s="62"/>
      <c r="EY36" s="62"/>
      <c r="EZ36" s="62"/>
      <c r="FA36" s="60"/>
      <c r="FB36" s="61"/>
      <c r="FC36" s="61"/>
      <c r="FD36" s="61"/>
      <c r="FE36" s="61"/>
      <c r="FF36" s="61"/>
      <c r="FG36" s="61"/>
      <c r="FH36" s="62"/>
      <c r="FI36" s="62"/>
      <c r="FJ36" s="62"/>
      <c r="FK36" s="62"/>
      <c r="FL36" s="62"/>
      <c r="FM36" s="60"/>
      <c r="FN36" s="61"/>
      <c r="FO36" s="61"/>
      <c r="FP36" s="61"/>
      <c r="FQ36" s="61"/>
      <c r="FR36" s="61"/>
      <c r="FS36" s="61"/>
      <c r="FT36" s="62"/>
      <c r="FU36" s="62"/>
      <c r="FV36" s="62"/>
      <c r="FW36" s="62"/>
      <c r="FX36" s="62"/>
      <c r="FY36" s="60"/>
      <c r="FZ36" s="61"/>
      <c r="GA36" s="61"/>
      <c r="GB36" s="61"/>
      <c r="GC36" s="61"/>
      <c r="GD36" s="61"/>
      <c r="GE36" s="61"/>
      <c r="GF36" s="62"/>
      <c r="GG36" s="62"/>
      <c r="GH36" s="62"/>
      <c r="GI36" s="62"/>
      <c r="GJ36" s="62"/>
      <c r="GK36" s="60"/>
      <c r="GL36" s="61"/>
      <c r="GM36" s="61"/>
      <c r="GN36" s="61"/>
      <c r="GO36" s="61"/>
      <c r="GP36" s="61"/>
      <c r="GQ36" s="61"/>
      <c r="GR36" s="62"/>
      <c r="GS36" s="62"/>
      <c r="GT36" s="62"/>
      <c r="GU36" s="62"/>
      <c r="GV36" s="62"/>
      <c r="GW36" s="60"/>
      <c r="GX36" s="61"/>
      <c r="GY36" s="61"/>
      <c r="GZ36" s="61"/>
      <c r="HA36" s="61"/>
      <c r="HB36" s="61"/>
      <c r="HC36" s="61"/>
      <c r="HD36" s="62"/>
      <c r="HE36" s="62"/>
      <c r="HF36" s="62"/>
      <c r="HG36" s="62"/>
      <c r="HH36" s="62"/>
      <c r="HI36" s="60"/>
      <c r="HJ36" s="61"/>
      <c r="HK36" s="61"/>
      <c r="HL36" s="61"/>
      <c r="HM36" s="61"/>
      <c r="HN36" s="61"/>
      <c r="HO36" s="61"/>
      <c r="HP36" s="62"/>
      <c r="HQ36" s="62"/>
      <c r="HR36" s="62"/>
      <c r="HS36" s="62"/>
      <c r="HT36" s="62"/>
      <c r="HU36" s="60"/>
      <c r="HV36" s="61"/>
      <c r="HW36" s="61"/>
      <c r="HX36" s="61"/>
      <c r="HY36" s="61"/>
      <c r="HZ36" s="61"/>
      <c r="IA36" s="61"/>
      <c r="IB36" s="62"/>
      <c r="IC36" s="62"/>
      <c r="ID36" s="62"/>
      <c r="IE36" s="62"/>
      <c r="IF36" s="62"/>
      <c r="IG36" s="60"/>
      <c r="IH36" s="61"/>
      <c r="II36" s="61"/>
      <c r="IJ36" s="61"/>
      <c r="IK36" s="61"/>
      <c r="IL36" s="61"/>
      <c r="IM36" s="61"/>
      <c r="IN36" s="62"/>
      <c r="IO36" s="62"/>
      <c r="IP36" s="62"/>
      <c r="IQ36" s="62"/>
      <c r="IR36" s="62"/>
      <c r="IS36" s="60"/>
      <c r="IT36" s="61"/>
      <c r="IU36" s="61"/>
      <c r="IV36" s="61"/>
    </row>
    <row r="37" spans="1:256" s="7" customFormat="1" ht="14.25">
      <c r="A37" s="60" t="s">
        <v>5</v>
      </c>
      <c r="B37" s="61">
        <v>5.4</v>
      </c>
      <c r="C37" s="61">
        <v>5.3</v>
      </c>
      <c r="D37" s="61">
        <v>4.7</v>
      </c>
      <c r="E37" s="61">
        <v>4.4000000000000004</v>
      </c>
      <c r="F37" s="61">
        <v>4.0999999999999996</v>
      </c>
      <c r="G37" s="61">
        <v>3.9</v>
      </c>
      <c r="H37" s="62">
        <v>4</v>
      </c>
      <c r="I37" s="62">
        <v>5.0999999999999996</v>
      </c>
      <c r="J37" s="62">
        <v>5.0999999999999996</v>
      </c>
      <c r="K37" s="62">
        <v>4.9000000000000004</v>
      </c>
      <c r="L37" s="62">
        <v>4.8</v>
      </c>
      <c r="M37" s="60"/>
      <c r="N37" s="61"/>
      <c r="O37" s="61"/>
      <c r="P37" s="61"/>
      <c r="Q37" s="61"/>
      <c r="R37" s="61"/>
      <c r="S37" s="61"/>
      <c r="T37" s="62"/>
      <c r="U37" s="62"/>
      <c r="V37" s="62"/>
      <c r="W37" s="62"/>
      <c r="X37" s="62"/>
      <c r="Y37" s="60"/>
      <c r="Z37" s="61"/>
      <c r="AA37" s="61"/>
      <c r="AB37" s="61"/>
      <c r="AC37" s="61"/>
      <c r="AD37" s="61"/>
      <c r="AE37" s="61"/>
      <c r="AF37" s="62"/>
      <c r="AG37" s="62"/>
      <c r="AH37" s="62"/>
      <c r="AI37" s="62"/>
      <c r="AJ37" s="62"/>
      <c r="AK37" s="60"/>
      <c r="AL37" s="61"/>
      <c r="AM37" s="61"/>
      <c r="AN37" s="61"/>
      <c r="AO37" s="61"/>
      <c r="AP37" s="61"/>
      <c r="AQ37" s="61"/>
      <c r="AR37" s="62"/>
      <c r="AS37" s="62"/>
      <c r="AT37" s="62"/>
      <c r="AU37" s="62"/>
      <c r="AV37" s="62"/>
      <c r="AW37" s="60"/>
      <c r="AX37" s="61"/>
      <c r="AY37" s="61"/>
      <c r="AZ37" s="61"/>
      <c r="BA37" s="61"/>
      <c r="BB37" s="61"/>
      <c r="BC37" s="61"/>
      <c r="BD37" s="62"/>
      <c r="BE37" s="62"/>
      <c r="BF37" s="62"/>
      <c r="BG37" s="62"/>
      <c r="BH37" s="62"/>
      <c r="BI37" s="60"/>
      <c r="BJ37" s="61"/>
      <c r="BK37" s="61"/>
      <c r="BL37" s="61"/>
      <c r="BM37" s="61"/>
      <c r="BN37" s="61"/>
      <c r="BO37" s="61"/>
      <c r="BP37" s="62"/>
      <c r="BQ37" s="62"/>
      <c r="BR37" s="62"/>
      <c r="BS37" s="62"/>
      <c r="BT37" s="62"/>
      <c r="BU37" s="60"/>
      <c r="BV37" s="61"/>
      <c r="BW37" s="61"/>
      <c r="BX37" s="61"/>
      <c r="BY37" s="61"/>
      <c r="BZ37" s="61"/>
      <c r="CA37" s="61"/>
      <c r="CB37" s="62"/>
      <c r="CC37" s="62"/>
      <c r="CD37" s="62"/>
      <c r="CE37" s="62"/>
      <c r="CF37" s="62"/>
      <c r="CG37" s="60"/>
      <c r="CH37" s="61"/>
      <c r="CI37" s="61"/>
      <c r="CJ37" s="61"/>
      <c r="CK37" s="61"/>
      <c r="CL37" s="61"/>
      <c r="CM37" s="61"/>
      <c r="CN37" s="62"/>
      <c r="CO37" s="62"/>
      <c r="CP37" s="62"/>
      <c r="CQ37" s="62"/>
      <c r="CR37" s="62"/>
      <c r="CS37" s="60"/>
      <c r="CT37" s="61"/>
      <c r="CU37" s="61"/>
      <c r="CV37" s="61"/>
      <c r="CW37" s="61"/>
      <c r="CX37" s="61"/>
      <c r="CY37" s="61"/>
      <c r="CZ37" s="62"/>
      <c r="DA37" s="62"/>
      <c r="DB37" s="62"/>
      <c r="DC37" s="62"/>
      <c r="DD37" s="62"/>
      <c r="DE37" s="60"/>
      <c r="DF37" s="61"/>
      <c r="DG37" s="61"/>
      <c r="DH37" s="61"/>
      <c r="DI37" s="61"/>
      <c r="DJ37" s="61"/>
      <c r="DK37" s="61"/>
      <c r="DL37" s="62"/>
      <c r="DM37" s="62"/>
      <c r="DN37" s="62"/>
      <c r="DO37" s="62"/>
      <c r="DP37" s="62"/>
      <c r="DQ37" s="60"/>
      <c r="DR37" s="61"/>
      <c r="DS37" s="61"/>
      <c r="DT37" s="61"/>
      <c r="DU37" s="61"/>
      <c r="DV37" s="61"/>
      <c r="DW37" s="61"/>
      <c r="DX37" s="62"/>
      <c r="DY37" s="62"/>
      <c r="DZ37" s="62"/>
      <c r="EA37" s="62"/>
      <c r="EB37" s="62"/>
      <c r="EC37" s="60"/>
      <c r="ED37" s="61"/>
      <c r="EE37" s="61"/>
      <c r="EF37" s="61"/>
      <c r="EG37" s="61"/>
      <c r="EH37" s="61"/>
      <c r="EI37" s="61"/>
      <c r="EJ37" s="62"/>
      <c r="EK37" s="62"/>
      <c r="EL37" s="62"/>
      <c r="EM37" s="62"/>
      <c r="EN37" s="62"/>
      <c r="EO37" s="60"/>
      <c r="EP37" s="61"/>
      <c r="EQ37" s="61"/>
      <c r="ER37" s="61"/>
      <c r="ES37" s="61"/>
      <c r="ET37" s="61"/>
      <c r="EU37" s="61"/>
      <c r="EV37" s="62"/>
      <c r="EW37" s="62"/>
      <c r="EX37" s="62"/>
      <c r="EY37" s="62"/>
      <c r="EZ37" s="62"/>
      <c r="FA37" s="60"/>
      <c r="FB37" s="61"/>
      <c r="FC37" s="61"/>
      <c r="FD37" s="61"/>
      <c r="FE37" s="61"/>
      <c r="FF37" s="61"/>
      <c r="FG37" s="61"/>
      <c r="FH37" s="62"/>
      <c r="FI37" s="62"/>
      <c r="FJ37" s="62"/>
      <c r="FK37" s="62"/>
      <c r="FL37" s="62"/>
      <c r="FM37" s="60"/>
      <c r="FN37" s="61"/>
      <c r="FO37" s="61"/>
      <c r="FP37" s="61"/>
      <c r="FQ37" s="61"/>
      <c r="FR37" s="61"/>
      <c r="FS37" s="61"/>
      <c r="FT37" s="62"/>
      <c r="FU37" s="62"/>
      <c r="FV37" s="62"/>
      <c r="FW37" s="62"/>
      <c r="FX37" s="62"/>
      <c r="FY37" s="60"/>
      <c r="FZ37" s="61"/>
      <c r="GA37" s="61"/>
      <c r="GB37" s="61"/>
      <c r="GC37" s="61"/>
      <c r="GD37" s="61"/>
      <c r="GE37" s="61"/>
      <c r="GF37" s="62"/>
      <c r="GG37" s="62"/>
      <c r="GH37" s="62"/>
      <c r="GI37" s="62"/>
      <c r="GJ37" s="62"/>
      <c r="GK37" s="60"/>
      <c r="GL37" s="61"/>
      <c r="GM37" s="61"/>
      <c r="GN37" s="61"/>
      <c r="GO37" s="61"/>
      <c r="GP37" s="61"/>
      <c r="GQ37" s="61"/>
      <c r="GR37" s="62"/>
      <c r="GS37" s="62"/>
      <c r="GT37" s="62"/>
      <c r="GU37" s="62"/>
      <c r="GV37" s="62"/>
      <c r="GW37" s="60"/>
      <c r="GX37" s="61"/>
      <c r="GY37" s="61"/>
      <c r="GZ37" s="61"/>
      <c r="HA37" s="61"/>
      <c r="HB37" s="61"/>
      <c r="HC37" s="61"/>
      <c r="HD37" s="62"/>
      <c r="HE37" s="62"/>
      <c r="HF37" s="62"/>
      <c r="HG37" s="62"/>
      <c r="HH37" s="62"/>
      <c r="HI37" s="60"/>
      <c r="HJ37" s="61"/>
      <c r="HK37" s="61"/>
      <c r="HL37" s="61"/>
      <c r="HM37" s="61"/>
      <c r="HN37" s="61"/>
      <c r="HO37" s="61"/>
      <c r="HP37" s="62"/>
      <c r="HQ37" s="62"/>
      <c r="HR37" s="62"/>
      <c r="HS37" s="62"/>
      <c r="HT37" s="62"/>
      <c r="HU37" s="60"/>
      <c r="HV37" s="61"/>
      <c r="HW37" s="61"/>
      <c r="HX37" s="61"/>
      <c r="HY37" s="61"/>
      <c r="HZ37" s="61"/>
      <c r="IA37" s="61"/>
      <c r="IB37" s="62"/>
      <c r="IC37" s="62"/>
      <c r="ID37" s="62"/>
      <c r="IE37" s="62"/>
      <c r="IF37" s="62"/>
      <c r="IG37" s="60"/>
      <c r="IH37" s="61"/>
      <c r="II37" s="61"/>
      <c r="IJ37" s="61"/>
      <c r="IK37" s="61"/>
      <c r="IL37" s="61"/>
      <c r="IM37" s="61"/>
      <c r="IN37" s="62"/>
      <c r="IO37" s="62"/>
      <c r="IP37" s="62"/>
      <c r="IQ37" s="62"/>
      <c r="IR37" s="62"/>
      <c r="IS37" s="60"/>
      <c r="IT37" s="61"/>
      <c r="IU37" s="61"/>
      <c r="IV37" s="61"/>
    </row>
    <row r="38" spans="1:256" s="7" customFormat="1" ht="14.25">
      <c r="A38" s="64"/>
      <c r="B38" s="65"/>
      <c r="C38" s="65"/>
      <c r="D38" s="65"/>
      <c r="E38" s="65"/>
      <c r="F38" s="65"/>
      <c r="G38" s="65"/>
      <c r="H38" s="74"/>
      <c r="I38" s="74"/>
      <c r="J38" s="74"/>
      <c r="K38" s="74"/>
      <c r="L38" s="74"/>
      <c r="M38" s="60"/>
      <c r="N38" s="61"/>
      <c r="O38" s="61"/>
      <c r="P38" s="61"/>
      <c r="Q38" s="61"/>
      <c r="R38" s="61"/>
      <c r="S38" s="61"/>
      <c r="T38" s="62"/>
      <c r="U38" s="62"/>
      <c r="V38" s="62"/>
      <c r="W38" s="62"/>
      <c r="X38" s="62"/>
      <c r="Y38" s="60"/>
      <c r="Z38" s="61"/>
      <c r="AA38" s="61"/>
      <c r="AB38" s="61"/>
      <c r="AC38" s="61"/>
      <c r="AD38" s="61"/>
      <c r="AE38" s="61"/>
      <c r="AF38" s="62"/>
      <c r="AG38" s="62"/>
      <c r="AH38" s="62"/>
      <c r="AI38" s="62"/>
      <c r="AJ38" s="62"/>
      <c r="AK38" s="60"/>
      <c r="AL38" s="61"/>
      <c r="AM38" s="61"/>
      <c r="AN38" s="61"/>
      <c r="AO38" s="61"/>
      <c r="AP38" s="61"/>
      <c r="AQ38" s="61"/>
      <c r="AR38" s="62"/>
      <c r="AS38" s="62"/>
      <c r="AT38" s="62"/>
      <c r="AU38" s="62"/>
      <c r="AV38" s="62"/>
      <c r="AW38" s="60"/>
      <c r="AX38" s="61"/>
      <c r="AY38" s="61"/>
      <c r="AZ38" s="61"/>
      <c r="BA38" s="61"/>
      <c r="BB38" s="61"/>
      <c r="BC38" s="61"/>
      <c r="BD38" s="62"/>
      <c r="BE38" s="62"/>
      <c r="BF38" s="62"/>
      <c r="BG38" s="62"/>
      <c r="BH38" s="62"/>
      <c r="BI38" s="60"/>
      <c r="BJ38" s="61"/>
      <c r="BK38" s="61"/>
      <c r="BL38" s="61"/>
      <c r="BM38" s="61"/>
      <c r="BN38" s="61"/>
      <c r="BO38" s="61"/>
      <c r="BP38" s="62"/>
      <c r="BQ38" s="62"/>
      <c r="BR38" s="62"/>
      <c r="BS38" s="62"/>
      <c r="BT38" s="62"/>
      <c r="BU38" s="60"/>
      <c r="BV38" s="61"/>
      <c r="BW38" s="61"/>
      <c r="BX38" s="61"/>
      <c r="BY38" s="61"/>
      <c r="BZ38" s="61"/>
      <c r="CA38" s="61"/>
      <c r="CB38" s="62"/>
      <c r="CC38" s="62"/>
      <c r="CD38" s="62"/>
      <c r="CE38" s="62"/>
      <c r="CF38" s="62"/>
      <c r="CG38" s="60"/>
      <c r="CH38" s="61"/>
      <c r="CI38" s="61"/>
      <c r="CJ38" s="61"/>
      <c r="CK38" s="61"/>
      <c r="CL38" s="61"/>
      <c r="CM38" s="61"/>
      <c r="CN38" s="62"/>
      <c r="CO38" s="62"/>
      <c r="CP38" s="62"/>
      <c r="CQ38" s="62"/>
      <c r="CR38" s="62"/>
      <c r="CS38" s="60"/>
      <c r="CT38" s="61"/>
      <c r="CU38" s="61"/>
      <c r="CV38" s="61"/>
      <c r="CW38" s="61"/>
      <c r="CX38" s="61"/>
      <c r="CY38" s="61"/>
      <c r="CZ38" s="62"/>
      <c r="DA38" s="62"/>
      <c r="DB38" s="62"/>
      <c r="DC38" s="62"/>
      <c r="DD38" s="62"/>
      <c r="DE38" s="60"/>
      <c r="DF38" s="61"/>
      <c r="DG38" s="61"/>
      <c r="DH38" s="61"/>
      <c r="DI38" s="61"/>
      <c r="DJ38" s="61"/>
      <c r="DK38" s="61"/>
      <c r="DL38" s="62"/>
      <c r="DM38" s="62"/>
      <c r="DN38" s="62"/>
      <c r="DO38" s="62"/>
      <c r="DP38" s="62"/>
      <c r="DQ38" s="60"/>
      <c r="DR38" s="61"/>
      <c r="DS38" s="61"/>
      <c r="DT38" s="61"/>
      <c r="DU38" s="61"/>
      <c r="DV38" s="61"/>
      <c r="DW38" s="61"/>
      <c r="DX38" s="62"/>
      <c r="DY38" s="62"/>
      <c r="DZ38" s="62"/>
      <c r="EA38" s="62"/>
      <c r="EB38" s="62"/>
      <c r="EC38" s="60"/>
      <c r="ED38" s="61"/>
      <c r="EE38" s="61"/>
      <c r="EF38" s="61"/>
      <c r="EG38" s="61"/>
      <c r="EH38" s="61"/>
      <c r="EI38" s="61"/>
      <c r="EJ38" s="62"/>
      <c r="EK38" s="62"/>
      <c r="EL38" s="62"/>
      <c r="EM38" s="62"/>
      <c r="EN38" s="62"/>
      <c r="EO38" s="60"/>
      <c r="EP38" s="61"/>
      <c r="EQ38" s="61"/>
      <c r="ER38" s="61"/>
      <c r="ES38" s="61"/>
      <c r="ET38" s="61"/>
      <c r="EU38" s="61"/>
      <c r="EV38" s="62"/>
      <c r="EW38" s="62"/>
      <c r="EX38" s="62"/>
      <c r="EY38" s="62"/>
      <c r="EZ38" s="62"/>
      <c r="FA38" s="60"/>
      <c r="FB38" s="61"/>
      <c r="FC38" s="61"/>
      <c r="FD38" s="61"/>
      <c r="FE38" s="61"/>
      <c r="FF38" s="61"/>
      <c r="FG38" s="61"/>
      <c r="FH38" s="62"/>
      <c r="FI38" s="62"/>
      <c r="FJ38" s="62"/>
      <c r="FK38" s="62"/>
      <c r="FL38" s="62"/>
      <c r="FM38" s="60"/>
      <c r="FN38" s="61"/>
      <c r="FO38" s="61"/>
      <c r="FP38" s="61"/>
      <c r="FQ38" s="61"/>
      <c r="FR38" s="61"/>
      <c r="FS38" s="61"/>
      <c r="FT38" s="62"/>
      <c r="FU38" s="62"/>
      <c r="FV38" s="62"/>
      <c r="FW38" s="62"/>
      <c r="FX38" s="62"/>
      <c r="FY38" s="60"/>
      <c r="FZ38" s="61"/>
      <c r="GA38" s="61"/>
      <c r="GB38" s="61"/>
      <c r="GC38" s="61"/>
      <c r="GD38" s="61"/>
      <c r="GE38" s="61"/>
      <c r="GF38" s="62"/>
      <c r="GG38" s="62"/>
      <c r="GH38" s="62"/>
      <c r="GI38" s="62"/>
      <c r="GJ38" s="62"/>
      <c r="GK38" s="60"/>
      <c r="GL38" s="61"/>
      <c r="GM38" s="61"/>
      <c r="GN38" s="61"/>
      <c r="GO38" s="61"/>
      <c r="GP38" s="61"/>
      <c r="GQ38" s="61"/>
      <c r="GR38" s="62"/>
      <c r="GS38" s="62"/>
      <c r="GT38" s="62"/>
      <c r="GU38" s="62"/>
      <c r="GV38" s="62"/>
      <c r="GW38" s="60"/>
      <c r="GX38" s="61"/>
      <c r="GY38" s="61"/>
      <c r="GZ38" s="61"/>
      <c r="HA38" s="61"/>
      <c r="HB38" s="61"/>
      <c r="HC38" s="61"/>
      <c r="HD38" s="62"/>
      <c r="HE38" s="62"/>
      <c r="HF38" s="62"/>
      <c r="HG38" s="62"/>
      <c r="HH38" s="62"/>
      <c r="HI38" s="60"/>
      <c r="HJ38" s="61"/>
      <c r="HK38" s="61"/>
      <c r="HL38" s="61"/>
      <c r="HM38" s="61"/>
      <c r="HN38" s="61"/>
      <c r="HO38" s="61"/>
      <c r="HP38" s="62"/>
      <c r="HQ38" s="62"/>
      <c r="HR38" s="62"/>
      <c r="HS38" s="62"/>
      <c r="HT38" s="62"/>
      <c r="HU38" s="60"/>
      <c r="HV38" s="61"/>
      <c r="HW38" s="61"/>
      <c r="HX38" s="61"/>
      <c r="HY38" s="61"/>
      <c r="HZ38" s="61"/>
      <c r="IA38" s="61"/>
      <c r="IB38" s="62"/>
      <c r="IC38" s="62"/>
      <c r="ID38" s="62"/>
      <c r="IE38" s="62"/>
      <c r="IF38" s="62"/>
      <c r="IG38" s="60"/>
      <c r="IH38" s="61"/>
      <c r="II38" s="61"/>
      <c r="IJ38" s="61"/>
      <c r="IK38" s="61"/>
      <c r="IL38" s="61"/>
      <c r="IM38" s="61"/>
      <c r="IN38" s="62"/>
      <c r="IO38" s="62"/>
      <c r="IP38" s="62"/>
      <c r="IQ38" s="62"/>
      <c r="IR38" s="62"/>
      <c r="IS38" s="60"/>
      <c r="IT38" s="61"/>
      <c r="IU38" s="61"/>
      <c r="IV38" s="61"/>
    </row>
    <row r="39" spans="1:256" s="7" customFormat="1" ht="14.25">
      <c r="A39" s="60"/>
      <c r="B39" s="61"/>
      <c r="C39" s="61"/>
      <c r="D39" s="61"/>
      <c r="E39" s="61"/>
      <c r="F39" s="61"/>
      <c r="G39" s="61"/>
      <c r="H39" s="62"/>
      <c r="I39" s="62"/>
      <c r="J39" s="62"/>
      <c r="K39" s="62"/>
      <c r="L39" s="62"/>
      <c r="M39" s="60"/>
      <c r="N39" s="61"/>
      <c r="O39" s="61"/>
      <c r="P39" s="61"/>
      <c r="Q39" s="61"/>
      <c r="R39" s="61"/>
      <c r="S39" s="61"/>
      <c r="T39" s="62"/>
      <c r="U39" s="62"/>
      <c r="V39" s="62"/>
      <c r="W39" s="62"/>
      <c r="X39" s="62"/>
      <c r="Y39" s="60"/>
      <c r="Z39" s="61"/>
      <c r="AA39" s="61"/>
      <c r="AB39" s="61"/>
      <c r="AC39" s="61"/>
      <c r="AD39" s="61"/>
      <c r="AE39" s="61"/>
      <c r="AF39" s="62"/>
      <c r="AG39" s="62"/>
      <c r="AH39" s="62"/>
      <c r="AI39" s="62"/>
      <c r="AJ39" s="62"/>
      <c r="AK39" s="60"/>
      <c r="AL39" s="61"/>
      <c r="AM39" s="61"/>
      <c r="AN39" s="61"/>
      <c r="AO39" s="61"/>
      <c r="AP39" s="61"/>
      <c r="AQ39" s="61"/>
      <c r="AR39" s="62"/>
      <c r="AS39" s="62"/>
      <c r="AT39" s="62"/>
      <c r="AU39" s="62"/>
      <c r="AV39" s="62"/>
      <c r="AW39" s="60"/>
      <c r="AX39" s="61"/>
      <c r="AY39" s="61"/>
      <c r="AZ39" s="61"/>
      <c r="BA39" s="61"/>
      <c r="BB39" s="61"/>
      <c r="BC39" s="61"/>
      <c r="BD39" s="62"/>
      <c r="BE39" s="62"/>
      <c r="BF39" s="62"/>
      <c r="BG39" s="62"/>
      <c r="BH39" s="62"/>
      <c r="BI39" s="60"/>
      <c r="BJ39" s="61"/>
      <c r="BK39" s="61"/>
      <c r="BL39" s="61"/>
      <c r="BM39" s="61"/>
      <c r="BN39" s="61"/>
      <c r="BO39" s="61"/>
      <c r="BP39" s="62"/>
      <c r="BQ39" s="62"/>
      <c r="BR39" s="62"/>
      <c r="BS39" s="62"/>
      <c r="BT39" s="62"/>
      <c r="BU39" s="60"/>
      <c r="BV39" s="61"/>
      <c r="BW39" s="61"/>
      <c r="BX39" s="61"/>
      <c r="BY39" s="61"/>
      <c r="BZ39" s="61"/>
      <c r="CA39" s="61"/>
      <c r="CB39" s="62"/>
      <c r="CC39" s="62"/>
      <c r="CD39" s="62"/>
      <c r="CE39" s="62"/>
      <c r="CF39" s="62"/>
      <c r="CG39" s="60"/>
      <c r="CH39" s="61"/>
      <c r="CI39" s="61"/>
      <c r="CJ39" s="61"/>
      <c r="CK39" s="61"/>
      <c r="CL39" s="61"/>
      <c r="CM39" s="61"/>
      <c r="CN39" s="62"/>
      <c r="CO39" s="62"/>
      <c r="CP39" s="62"/>
      <c r="CQ39" s="62"/>
      <c r="CR39" s="62"/>
      <c r="CS39" s="60"/>
      <c r="CT39" s="61"/>
      <c r="CU39" s="61"/>
      <c r="CV39" s="61"/>
      <c r="CW39" s="61"/>
      <c r="CX39" s="61"/>
      <c r="CY39" s="61"/>
      <c r="CZ39" s="62"/>
      <c r="DA39" s="62"/>
      <c r="DB39" s="62"/>
      <c r="DC39" s="62"/>
      <c r="DD39" s="62"/>
      <c r="DE39" s="60"/>
      <c r="DF39" s="61"/>
      <c r="DG39" s="61"/>
      <c r="DH39" s="61"/>
      <c r="DI39" s="61"/>
      <c r="DJ39" s="61"/>
      <c r="DK39" s="61"/>
      <c r="DL39" s="62"/>
      <c r="DM39" s="62"/>
      <c r="DN39" s="62"/>
      <c r="DO39" s="62"/>
      <c r="DP39" s="62"/>
      <c r="DQ39" s="60"/>
      <c r="DR39" s="61"/>
      <c r="DS39" s="61"/>
      <c r="DT39" s="61"/>
      <c r="DU39" s="61"/>
      <c r="DV39" s="61"/>
      <c r="DW39" s="61"/>
      <c r="DX39" s="62"/>
      <c r="DY39" s="62"/>
      <c r="DZ39" s="62"/>
      <c r="EA39" s="62"/>
      <c r="EB39" s="62"/>
      <c r="EC39" s="60"/>
      <c r="ED39" s="61"/>
      <c r="EE39" s="61"/>
      <c r="EF39" s="61"/>
      <c r="EG39" s="61"/>
      <c r="EH39" s="61"/>
      <c r="EI39" s="61"/>
      <c r="EJ39" s="62"/>
      <c r="EK39" s="62"/>
      <c r="EL39" s="62"/>
      <c r="EM39" s="62"/>
      <c r="EN39" s="62"/>
      <c r="EO39" s="60"/>
      <c r="EP39" s="61"/>
      <c r="EQ39" s="61"/>
      <c r="ER39" s="61"/>
      <c r="ES39" s="61"/>
      <c r="ET39" s="61"/>
      <c r="EU39" s="61"/>
      <c r="EV39" s="62"/>
      <c r="EW39" s="62"/>
      <c r="EX39" s="62"/>
      <c r="EY39" s="62"/>
      <c r="EZ39" s="62"/>
      <c r="FA39" s="60"/>
      <c r="FB39" s="61"/>
      <c r="FC39" s="61"/>
      <c r="FD39" s="61"/>
      <c r="FE39" s="61"/>
      <c r="FF39" s="61"/>
      <c r="FG39" s="61"/>
      <c r="FH39" s="62"/>
      <c r="FI39" s="62"/>
      <c r="FJ39" s="62"/>
      <c r="FK39" s="62"/>
      <c r="FL39" s="62"/>
      <c r="FM39" s="60"/>
      <c r="FN39" s="61"/>
      <c r="FO39" s="61"/>
      <c r="FP39" s="61"/>
      <c r="FQ39" s="61"/>
      <c r="FR39" s="61"/>
      <c r="FS39" s="61"/>
      <c r="FT39" s="62"/>
      <c r="FU39" s="62"/>
      <c r="FV39" s="62"/>
      <c r="FW39" s="62"/>
      <c r="FX39" s="62"/>
      <c r="FY39" s="60"/>
      <c r="FZ39" s="61"/>
      <c r="GA39" s="61"/>
      <c r="GB39" s="61"/>
      <c r="GC39" s="61"/>
      <c r="GD39" s="61"/>
      <c r="GE39" s="61"/>
      <c r="GF39" s="62"/>
      <c r="GG39" s="62"/>
      <c r="GH39" s="62"/>
      <c r="GI39" s="62"/>
      <c r="GJ39" s="62"/>
      <c r="GK39" s="60"/>
      <c r="GL39" s="61"/>
      <c r="GM39" s="61"/>
      <c r="GN39" s="61"/>
      <c r="GO39" s="61"/>
      <c r="GP39" s="61"/>
      <c r="GQ39" s="61"/>
      <c r="GR39" s="62"/>
      <c r="GS39" s="62"/>
      <c r="GT39" s="62"/>
      <c r="GU39" s="62"/>
      <c r="GV39" s="62"/>
      <c r="GW39" s="60"/>
      <c r="GX39" s="61"/>
      <c r="GY39" s="61"/>
      <c r="GZ39" s="61"/>
      <c r="HA39" s="61"/>
      <c r="HB39" s="61"/>
      <c r="HC39" s="61"/>
      <c r="HD39" s="62"/>
      <c r="HE39" s="62"/>
      <c r="HF39" s="62"/>
      <c r="HG39" s="62"/>
      <c r="HH39" s="62"/>
      <c r="HI39" s="60"/>
      <c r="HJ39" s="61"/>
      <c r="HK39" s="61"/>
      <c r="HL39" s="61"/>
      <c r="HM39" s="61"/>
      <c r="HN39" s="61"/>
      <c r="HO39" s="61"/>
      <c r="HP39" s="62"/>
      <c r="HQ39" s="62"/>
      <c r="HR39" s="62"/>
      <c r="HS39" s="62"/>
      <c r="HT39" s="62"/>
      <c r="HU39" s="60"/>
      <c r="HV39" s="61"/>
      <c r="HW39" s="61"/>
      <c r="HX39" s="61"/>
      <c r="HY39" s="61"/>
      <c r="HZ39" s="61"/>
      <c r="IA39" s="61"/>
      <c r="IB39" s="62"/>
      <c r="IC39" s="62"/>
      <c r="ID39" s="62"/>
      <c r="IE39" s="62"/>
      <c r="IF39" s="62"/>
      <c r="IG39" s="60"/>
      <c r="IH39" s="61"/>
      <c r="II39" s="61"/>
      <c r="IJ39" s="61"/>
      <c r="IK39" s="61"/>
      <c r="IL39" s="61"/>
      <c r="IM39" s="61"/>
      <c r="IN39" s="62"/>
      <c r="IO39" s="62"/>
      <c r="IP39" s="62"/>
      <c r="IQ39" s="62"/>
      <c r="IR39" s="62"/>
      <c r="IS39" s="60"/>
      <c r="IT39" s="61"/>
      <c r="IU39" s="61"/>
      <c r="IV39" s="61"/>
    </row>
    <row r="40" spans="1:256" customFormat="1" ht="14.25">
      <c r="A40" s="82" t="s">
        <v>536</v>
      </c>
      <c r="B40" s="9"/>
      <c r="C40" s="9"/>
      <c r="D40" s="9"/>
      <c r="E40" s="9"/>
      <c r="F40" s="9"/>
      <c r="G40" s="9"/>
      <c r="H40" s="9"/>
      <c r="I40" s="9"/>
    </row>
    <row r="41" spans="1:256" s="11" customFormat="1" ht="14.25">
      <c r="A41" s="81" t="s">
        <v>538</v>
      </c>
    </row>
  </sheetData>
  <pageMargins left="0.23622047244094491" right="0.23622047244094491" top="0.74803149606299213" bottom="0.74803149606299213" header="0.31496062992125984" footer="0.31496062992125984"/>
  <pageSetup paperSize="9" scale="80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2"/>
  <sheetViews>
    <sheetView showGridLines="0" workbookViewId="0"/>
  </sheetViews>
  <sheetFormatPr baseColWidth="10" defaultRowHeight="11.45" customHeight="1"/>
  <cols>
    <col min="1" max="1" width="25.7109375" style="14" customWidth="1"/>
    <col min="2" max="2" width="5.140625" style="14" customWidth="1"/>
    <col min="3" max="12" width="5.85546875" style="14" customWidth="1"/>
    <col min="13" max="16384" width="11.42578125" style="14"/>
  </cols>
  <sheetData>
    <row r="1" spans="1:256" s="1" customFormat="1" ht="15">
      <c r="A1" s="49" t="s">
        <v>44</v>
      </c>
      <c r="B1" s="49"/>
      <c r="C1" s="49"/>
      <c r="D1" s="49"/>
      <c r="E1" s="49"/>
      <c r="F1" s="49"/>
      <c r="G1" s="49"/>
      <c r="H1" s="49"/>
      <c r="I1" s="49"/>
      <c r="J1" s="50"/>
      <c r="K1" s="50"/>
      <c r="L1" s="50"/>
      <c r="M1" s="49"/>
      <c r="N1" s="49"/>
      <c r="O1" s="49"/>
      <c r="P1" s="49"/>
      <c r="Q1" s="49"/>
      <c r="R1" s="49"/>
      <c r="S1" s="49"/>
      <c r="T1" s="49"/>
      <c r="U1" s="49"/>
      <c r="V1" s="50"/>
      <c r="W1" s="50"/>
      <c r="X1" s="50"/>
      <c r="Y1" s="49"/>
      <c r="Z1" s="49"/>
      <c r="AA1" s="49"/>
      <c r="AB1" s="49"/>
      <c r="AC1" s="49"/>
      <c r="AD1" s="49"/>
      <c r="AE1" s="49"/>
      <c r="AF1" s="49"/>
      <c r="AG1" s="49"/>
      <c r="AH1" s="50"/>
      <c r="AI1" s="50"/>
      <c r="AJ1" s="50"/>
      <c r="AK1" s="49"/>
      <c r="AL1" s="49"/>
      <c r="AM1" s="49"/>
      <c r="AN1" s="49"/>
      <c r="AO1" s="49"/>
      <c r="AP1" s="49"/>
      <c r="AQ1" s="49"/>
      <c r="AR1" s="49"/>
      <c r="AS1" s="49"/>
      <c r="AT1" s="50"/>
      <c r="AU1" s="50"/>
      <c r="AV1" s="50"/>
      <c r="AW1" s="49"/>
      <c r="AX1" s="49"/>
      <c r="AY1" s="49"/>
      <c r="AZ1" s="49"/>
      <c r="BA1" s="49"/>
      <c r="BB1" s="49"/>
      <c r="BC1" s="49"/>
      <c r="BD1" s="49"/>
      <c r="BE1" s="49"/>
      <c r="BF1" s="50"/>
      <c r="BG1" s="50"/>
      <c r="BH1" s="50"/>
      <c r="BI1" s="49"/>
      <c r="BJ1" s="49"/>
      <c r="BK1" s="49"/>
      <c r="BL1" s="49"/>
      <c r="BM1" s="49"/>
      <c r="BN1" s="49"/>
      <c r="BO1" s="49"/>
      <c r="BP1" s="49"/>
      <c r="BQ1" s="49"/>
      <c r="BR1" s="50"/>
      <c r="BS1" s="50"/>
      <c r="BT1" s="50"/>
      <c r="BU1" s="49"/>
      <c r="BV1" s="49"/>
      <c r="BW1" s="49"/>
      <c r="BX1" s="49"/>
      <c r="BY1" s="49"/>
      <c r="BZ1" s="49"/>
      <c r="CA1" s="49"/>
      <c r="CB1" s="49"/>
      <c r="CC1" s="49"/>
      <c r="CD1" s="50"/>
      <c r="CE1" s="50"/>
      <c r="CF1" s="50"/>
      <c r="CG1" s="49"/>
      <c r="CH1" s="49"/>
      <c r="CI1" s="49"/>
      <c r="CJ1" s="49"/>
      <c r="CK1" s="49"/>
      <c r="CL1" s="49"/>
      <c r="CM1" s="49"/>
      <c r="CN1" s="49"/>
      <c r="CO1" s="49"/>
      <c r="CP1" s="50"/>
      <c r="CQ1" s="50"/>
      <c r="CR1" s="50"/>
      <c r="CS1" s="49"/>
      <c r="CT1" s="49"/>
      <c r="CU1" s="49"/>
      <c r="CV1" s="49"/>
      <c r="CW1" s="49"/>
      <c r="CX1" s="49"/>
      <c r="CY1" s="49"/>
      <c r="CZ1" s="49"/>
      <c r="DA1" s="49"/>
      <c r="DB1" s="50"/>
      <c r="DC1" s="50"/>
      <c r="DD1" s="50"/>
      <c r="DE1" s="49"/>
      <c r="DF1" s="49"/>
      <c r="DG1" s="49"/>
      <c r="DH1" s="49"/>
      <c r="DI1" s="49"/>
      <c r="DJ1" s="49"/>
      <c r="DK1" s="49"/>
      <c r="DL1" s="49"/>
      <c r="DM1" s="49"/>
      <c r="DN1" s="50"/>
      <c r="DO1" s="50"/>
      <c r="DP1" s="50"/>
      <c r="DQ1" s="49"/>
      <c r="DR1" s="49"/>
      <c r="DS1" s="49"/>
      <c r="DT1" s="49"/>
      <c r="DU1" s="49"/>
      <c r="DV1" s="49"/>
      <c r="DW1" s="49"/>
      <c r="DX1" s="49"/>
      <c r="DY1" s="49"/>
      <c r="DZ1" s="50"/>
      <c r="EA1" s="50"/>
      <c r="EB1" s="50"/>
      <c r="EC1" s="49"/>
      <c r="ED1" s="49"/>
      <c r="EE1" s="49"/>
      <c r="EF1" s="49"/>
      <c r="EG1" s="49"/>
      <c r="EH1" s="49"/>
      <c r="EI1" s="49"/>
      <c r="EJ1" s="49"/>
      <c r="EK1" s="49"/>
      <c r="EL1" s="50"/>
      <c r="EM1" s="50"/>
      <c r="EN1" s="50"/>
      <c r="EO1" s="49"/>
      <c r="EP1" s="49"/>
      <c r="EQ1" s="49"/>
      <c r="ER1" s="49"/>
      <c r="ES1" s="49"/>
      <c r="ET1" s="49"/>
      <c r="EU1" s="49"/>
      <c r="EV1" s="49"/>
      <c r="EW1" s="49"/>
      <c r="EX1" s="50"/>
      <c r="EY1" s="50"/>
      <c r="EZ1" s="50"/>
      <c r="FA1" s="49"/>
      <c r="FB1" s="49"/>
      <c r="FC1" s="49"/>
      <c r="FD1" s="49"/>
      <c r="FE1" s="49"/>
      <c r="FF1" s="49"/>
      <c r="FG1" s="49"/>
      <c r="FH1" s="49"/>
      <c r="FI1" s="49"/>
      <c r="FJ1" s="50"/>
      <c r="FK1" s="50"/>
      <c r="FL1" s="50"/>
      <c r="FM1" s="49"/>
      <c r="FN1" s="49"/>
      <c r="FO1" s="49"/>
      <c r="FP1" s="49"/>
      <c r="FQ1" s="49"/>
      <c r="FR1" s="49"/>
      <c r="FS1" s="49"/>
      <c r="FT1" s="49"/>
      <c r="FU1" s="49"/>
      <c r="FV1" s="50"/>
      <c r="FW1" s="50"/>
      <c r="FX1" s="50"/>
      <c r="FY1" s="49"/>
      <c r="FZ1" s="49"/>
      <c r="GA1" s="49"/>
      <c r="GB1" s="49"/>
      <c r="GC1" s="49"/>
      <c r="GD1" s="49"/>
      <c r="GE1" s="49"/>
      <c r="GF1" s="49"/>
      <c r="GG1" s="49"/>
      <c r="GH1" s="50"/>
      <c r="GI1" s="50"/>
      <c r="GJ1" s="50"/>
      <c r="GK1" s="49"/>
      <c r="GL1" s="49"/>
      <c r="GM1" s="49"/>
      <c r="GN1" s="49"/>
      <c r="GO1" s="49"/>
      <c r="GP1" s="49"/>
      <c r="GQ1" s="49"/>
      <c r="GR1" s="49"/>
      <c r="GS1" s="49"/>
      <c r="GT1" s="50"/>
      <c r="GU1" s="50"/>
      <c r="GV1" s="50"/>
      <c r="GW1" s="49"/>
      <c r="GX1" s="49"/>
      <c r="GY1" s="49"/>
      <c r="GZ1" s="49"/>
      <c r="HA1" s="49"/>
      <c r="HB1" s="49"/>
      <c r="HC1" s="49"/>
      <c r="HD1" s="49"/>
      <c r="HE1" s="49"/>
      <c r="HF1" s="50"/>
      <c r="HG1" s="50"/>
      <c r="HH1" s="50"/>
      <c r="HI1" s="49"/>
      <c r="HJ1" s="49"/>
      <c r="HK1" s="49"/>
      <c r="HL1" s="49"/>
      <c r="HM1" s="49"/>
      <c r="HN1" s="49"/>
      <c r="HO1" s="49"/>
      <c r="HP1" s="49"/>
      <c r="HQ1" s="49"/>
      <c r="HR1" s="50"/>
      <c r="HS1" s="50"/>
      <c r="HT1" s="50"/>
      <c r="HU1" s="49"/>
      <c r="HV1" s="49"/>
      <c r="HW1" s="49"/>
      <c r="HX1" s="49"/>
      <c r="HY1" s="49"/>
      <c r="HZ1" s="49"/>
      <c r="IA1" s="49"/>
      <c r="IB1" s="49"/>
      <c r="IC1" s="49"/>
      <c r="ID1" s="50"/>
      <c r="IE1" s="50"/>
      <c r="IF1" s="50"/>
      <c r="IG1" s="49"/>
      <c r="IH1" s="49"/>
      <c r="II1" s="49"/>
      <c r="IJ1" s="49"/>
      <c r="IK1" s="49"/>
      <c r="IL1" s="49"/>
      <c r="IM1" s="49"/>
      <c r="IN1" s="49"/>
      <c r="IO1" s="49"/>
      <c r="IP1" s="50"/>
      <c r="IQ1" s="50"/>
      <c r="IR1" s="50"/>
      <c r="IS1" s="49"/>
      <c r="IT1" s="49"/>
      <c r="IU1" s="49"/>
      <c r="IV1" s="49"/>
    </row>
    <row r="2" spans="1:256" s="10" customFormat="1" ht="15">
      <c r="A2" s="51" t="s">
        <v>1</v>
      </c>
      <c r="B2" s="51"/>
      <c r="C2" s="51"/>
      <c r="D2" s="51"/>
      <c r="E2" s="51"/>
      <c r="F2" s="51"/>
      <c r="G2" s="52"/>
      <c r="H2" s="52"/>
      <c r="I2" s="52"/>
      <c r="J2" s="53"/>
      <c r="K2" s="53"/>
      <c r="L2" s="53"/>
      <c r="M2" s="51"/>
      <c r="N2" s="51"/>
      <c r="O2" s="51"/>
      <c r="P2" s="51"/>
      <c r="Q2" s="51"/>
      <c r="R2" s="51"/>
      <c r="S2" s="52"/>
      <c r="T2" s="52"/>
      <c r="U2" s="52"/>
      <c r="V2" s="53"/>
      <c r="W2" s="53"/>
      <c r="X2" s="53"/>
      <c r="Y2" s="51"/>
      <c r="Z2" s="51"/>
      <c r="AA2" s="51"/>
      <c r="AB2" s="51"/>
      <c r="AC2" s="51"/>
      <c r="AD2" s="51"/>
      <c r="AE2" s="52"/>
      <c r="AF2" s="52"/>
      <c r="AG2" s="52"/>
      <c r="AH2" s="53"/>
      <c r="AI2" s="53"/>
      <c r="AJ2" s="53"/>
      <c r="AK2" s="51"/>
      <c r="AL2" s="51"/>
      <c r="AM2" s="51"/>
      <c r="AN2" s="51"/>
      <c r="AO2" s="51"/>
      <c r="AP2" s="51"/>
      <c r="AQ2" s="52"/>
      <c r="AR2" s="52"/>
      <c r="AS2" s="52"/>
      <c r="AT2" s="53"/>
      <c r="AU2" s="53"/>
      <c r="AV2" s="53"/>
      <c r="AW2" s="51"/>
      <c r="AX2" s="51"/>
      <c r="AY2" s="51"/>
      <c r="AZ2" s="51"/>
      <c r="BA2" s="51"/>
      <c r="BB2" s="51"/>
      <c r="BC2" s="52"/>
      <c r="BD2" s="52"/>
      <c r="BE2" s="52"/>
      <c r="BF2" s="53"/>
      <c r="BG2" s="53"/>
      <c r="BH2" s="53"/>
      <c r="BI2" s="51"/>
      <c r="BJ2" s="51"/>
      <c r="BK2" s="51"/>
      <c r="BL2" s="51"/>
      <c r="BM2" s="51"/>
      <c r="BN2" s="51"/>
      <c r="BO2" s="52"/>
      <c r="BP2" s="52"/>
      <c r="BQ2" s="52"/>
      <c r="BR2" s="53"/>
      <c r="BS2" s="53"/>
      <c r="BT2" s="53"/>
      <c r="BU2" s="51"/>
      <c r="BV2" s="51"/>
      <c r="BW2" s="51"/>
      <c r="BX2" s="51"/>
      <c r="BY2" s="51"/>
      <c r="BZ2" s="51"/>
      <c r="CA2" s="52"/>
      <c r="CB2" s="52"/>
      <c r="CC2" s="52"/>
      <c r="CD2" s="53"/>
      <c r="CE2" s="53"/>
      <c r="CF2" s="53"/>
      <c r="CG2" s="51"/>
      <c r="CH2" s="51"/>
      <c r="CI2" s="51"/>
      <c r="CJ2" s="51"/>
      <c r="CK2" s="51"/>
      <c r="CL2" s="51"/>
      <c r="CM2" s="52"/>
      <c r="CN2" s="52"/>
      <c r="CO2" s="52"/>
      <c r="CP2" s="53"/>
      <c r="CQ2" s="53"/>
      <c r="CR2" s="53"/>
      <c r="CS2" s="51"/>
      <c r="CT2" s="51"/>
      <c r="CU2" s="51"/>
      <c r="CV2" s="51"/>
      <c r="CW2" s="51"/>
      <c r="CX2" s="51"/>
      <c r="CY2" s="52"/>
      <c r="CZ2" s="52"/>
      <c r="DA2" s="52"/>
      <c r="DB2" s="53"/>
      <c r="DC2" s="53"/>
      <c r="DD2" s="53"/>
      <c r="DE2" s="51"/>
      <c r="DF2" s="51"/>
      <c r="DG2" s="51"/>
      <c r="DH2" s="51"/>
      <c r="DI2" s="51"/>
      <c r="DJ2" s="51"/>
      <c r="DK2" s="52"/>
      <c r="DL2" s="52"/>
      <c r="DM2" s="52"/>
      <c r="DN2" s="53"/>
      <c r="DO2" s="53"/>
      <c r="DP2" s="53"/>
      <c r="DQ2" s="51"/>
      <c r="DR2" s="51"/>
      <c r="DS2" s="51"/>
      <c r="DT2" s="51"/>
      <c r="DU2" s="51"/>
      <c r="DV2" s="51"/>
      <c r="DW2" s="52"/>
      <c r="DX2" s="52"/>
      <c r="DY2" s="52"/>
      <c r="DZ2" s="53"/>
      <c r="EA2" s="53"/>
      <c r="EB2" s="53"/>
      <c r="EC2" s="51"/>
      <c r="ED2" s="51"/>
      <c r="EE2" s="51"/>
      <c r="EF2" s="51"/>
      <c r="EG2" s="51"/>
      <c r="EH2" s="51"/>
      <c r="EI2" s="52"/>
      <c r="EJ2" s="52"/>
      <c r="EK2" s="52"/>
      <c r="EL2" s="53"/>
      <c r="EM2" s="53"/>
      <c r="EN2" s="53"/>
      <c r="EO2" s="51"/>
      <c r="EP2" s="51"/>
      <c r="EQ2" s="51"/>
      <c r="ER2" s="51"/>
      <c r="ES2" s="51"/>
      <c r="ET2" s="51"/>
      <c r="EU2" s="52"/>
      <c r="EV2" s="52"/>
      <c r="EW2" s="52"/>
      <c r="EX2" s="53"/>
      <c r="EY2" s="53"/>
      <c r="EZ2" s="53"/>
      <c r="FA2" s="51"/>
      <c r="FB2" s="51"/>
      <c r="FC2" s="51"/>
      <c r="FD2" s="51"/>
      <c r="FE2" s="51"/>
      <c r="FF2" s="51"/>
      <c r="FG2" s="52"/>
      <c r="FH2" s="52"/>
      <c r="FI2" s="52"/>
      <c r="FJ2" s="53"/>
      <c r="FK2" s="53"/>
      <c r="FL2" s="53"/>
      <c r="FM2" s="51"/>
      <c r="FN2" s="51"/>
      <c r="FO2" s="51"/>
      <c r="FP2" s="51"/>
      <c r="FQ2" s="51"/>
      <c r="FR2" s="51"/>
      <c r="FS2" s="52"/>
      <c r="FT2" s="52"/>
      <c r="FU2" s="52"/>
      <c r="FV2" s="53"/>
      <c r="FW2" s="53"/>
      <c r="FX2" s="53"/>
      <c r="FY2" s="51"/>
      <c r="FZ2" s="51"/>
      <c r="GA2" s="51"/>
      <c r="GB2" s="51"/>
      <c r="GC2" s="51"/>
      <c r="GD2" s="51"/>
      <c r="GE2" s="52"/>
      <c r="GF2" s="52"/>
      <c r="GG2" s="52"/>
      <c r="GH2" s="53"/>
      <c r="GI2" s="53"/>
      <c r="GJ2" s="53"/>
      <c r="GK2" s="51"/>
      <c r="GL2" s="51"/>
      <c r="GM2" s="51"/>
      <c r="GN2" s="51"/>
      <c r="GO2" s="51"/>
      <c r="GP2" s="51"/>
      <c r="GQ2" s="52"/>
      <c r="GR2" s="52"/>
      <c r="GS2" s="52"/>
      <c r="GT2" s="53"/>
      <c r="GU2" s="53"/>
      <c r="GV2" s="53"/>
      <c r="GW2" s="51"/>
      <c r="GX2" s="51"/>
      <c r="GY2" s="51"/>
      <c r="GZ2" s="51"/>
      <c r="HA2" s="51"/>
      <c r="HB2" s="51"/>
      <c r="HC2" s="52"/>
      <c r="HD2" s="52"/>
      <c r="HE2" s="52"/>
      <c r="HF2" s="53"/>
      <c r="HG2" s="53"/>
      <c r="HH2" s="53"/>
      <c r="HI2" s="51"/>
      <c r="HJ2" s="51"/>
      <c r="HK2" s="51"/>
      <c r="HL2" s="51"/>
      <c r="HM2" s="51"/>
      <c r="HN2" s="51"/>
      <c r="HO2" s="52"/>
      <c r="HP2" s="52"/>
      <c r="HQ2" s="52"/>
      <c r="HR2" s="53"/>
      <c r="HS2" s="53"/>
      <c r="HT2" s="53"/>
      <c r="HU2" s="51"/>
      <c r="HV2" s="51"/>
      <c r="HW2" s="51"/>
      <c r="HX2" s="51"/>
      <c r="HY2" s="51"/>
      <c r="HZ2" s="51"/>
      <c r="IA2" s="52"/>
      <c r="IB2" s="52"/>
      <c r="IC2" s="52"/>
      <c r="ID2" s="53"/>
      <c r="IE2" s="53"/>
      <c r="IF2" s="53"/>
      <c r="IG2" s="51"/>
      <c r="IH2" s="51"/>
      <c r="II2" s="51"/>
      <c r="IJ2" s="51"/>
      <c r="IK2" s="51"/>
      <c r="IL2" s="51"/>
      <c r="IM2" s="52"/>
      <c r="IN2" s="52"/>
      <c r="IO2" s="52"/>
      <c r="IP2" s="53"/>
      <c r="IQ2" s="53"/>
      <c r="IR2" s="53"/>
      <c r="IS2" s="51"/>
      <c r="IT2" s="51"/>
      <c r="IU2" s="51"/>
      <c r="IV2" s="51"/>
    </row>
    <row r="3" spans="1:256" s="3" customFormat="1" ht="18" customHeight="1">
      <c r="A3" s="75"/>
      <c r="B3" s="75"/>
      <c r="C3" s="75"/>
      <c r="D3" s="75"/>
      <c r="E3" s="75"/>
      <c r="F3" s="75"/>
      <c r="G3" s="55"/>
      <c r="H3" s="55"/>
      <c r="I3" s="55"/>
      <c r="J3" s="76"/>
      <c r="K3" s="76"/>
      <c r="L3" s="76"/>
      <c r="M3" s="75"/>
      <c r="N3" s="75"/>
      <c r="O3" s="75"/>
      <c r="P3" s="75"/>
      <c r="Q3" s="75"/>
      <c r="R3" s="75"/>
      <c r="S3" s="55"/>
      <c r="T3" s="55"/>
      <c r="U3" s="55"/>
      <c r="V3" s="76"/>
      <c r="W3" s="76"/>
      <c r="X3" s="76"/>
      <c r="Y3" s="75"/>
      <c r="Z3" s="75"/>
      <c r="AA3" s="75"/>
      <c r="AB3" s="75"/>
      <c r="AC3" s="75"/>
      <c r="AD3" s="75"/>
      <c r="AE3" s="55"/>
      <c r="AF3" s="55"/>
      <c r="AG3" s="55"/>
      <c r="AH3" s="76"/>
      <c r="AI3" s="76"/>
      <c r="AJ3" s="76"/>
      <c r="AK3" s="75"/>
      <c r="AL3" s="75"/>
      <c r="AM3" s="75"/>
      <c r="AN3" s="75"/>
      <c r="AO3" s="75"/>
      <c r="AP3" s="75"/>
      <c r="AQ3" s="55"/>
      <c r="AR3" s="55"/>
      <c r="AS3" s="55"/>
      <c r="AT3" s="76"/>
      <c r="AU3" s="76"/>
      <c r="AV3" s="76"/>
      <c r="AW3" s="75"/>
      <c r="AX3" s="75"/>
      <c r="AY3" s="75"/>
      <c r="AZ3" s="75"/>
      <c r="BA3" s="75"/>
      <c r="BB3" s="75"/>
      <c r="BC3" s="55"/>
      <c r="BD3" s="55"/>
      <c r="BE3" s="55"/>
      <c r="BF3" s="76"/>
      <c r="BG3" s="76"/>
      <c r="BH3" s="76"/>
      <c r="BI3" s="75"/>
      <c r="BJ3" s="75"/>
      <c r="BK3" s="75"/>
      <c r="BL3" s="75"/>
      <c r="BM3" s="75"/>
      <c r="BN3" s="75"/>
      <c r="BO3" s="55"/>
      <c r="BP3" s="55"/>
      <c r="BQ3" s="55"/>
      <c r="BR3" s="76"/>
      <c r="BS3" s="76"/>
      <c r="BT3" s="76"/>
      <c r="BU3" s="75"/>
      <c r="BV3" s="75"/>
      <c r="BW3" s="75"/>
      <c r="BX3" s="75"/>
      <c r="BY3" s="75"/>
      <c r="BZ3" s="75"/>
      <c r="CA3" s="55"/>
      <c r="CB3" s="55"/>
      <c r="CC3" s="55"/>
      <c r="CD3" s="76"/>
      <c r="CE3" s="76"/>
      <c r="CF3" s="76"/>
      <c r="CG3" s="75"/>
      <c r="CH3" s="75"/>
      <c r="CI3" s="75"/>
      <c r="CJ3" s="75"/>
      <c r="CK3" s="75"/>
      <c r="CL3" s="75"/>
      <c r="CM3" s="55"/>
      <c r="CN3" s="55"/>
      <c r="CO3" s="55"/>
      <c r="CP3" s="76"/>
      <c r="CQ3" s="76"/>
      <c r="CR3" s="76"/>
      <c r="CS3" s="75"/>
      <c r="CT3" s="75"/>
      <c r="CU3" s="75"/>
      <c r="CV3" s="75"/>
      <c r="CW3" s="75"/>
      <c r="CX3" s="75"/>
      <c r="CY3" s="55"/>
      <c r="CZ3" s="55"/>
      <c r="DA3" s="55"/>
      <c r="DB3" s="76"/>
      <c r="DC3" s="76"/>
      <c r="DD3" s="76"/>
      <c r="DE3" s="75"/>
      <c r="DF3" s="75"/>
      <c r="DG3" s="75"/>
      <c r="DH3" s="75"/>
      <c r="DI3" s="75"/>
      <c r="DJ3" s="75"/>
      <c r="DK3" s="55"/>
      <c r="DL3" s="55"/>
      <c r="DM3" s="55"/>
      <c r="DN3" s="76"/>
      <c r="DO3" s="76"/>
      <c r="DP3" s="76"/>
      <c r="DQ3" s="75"/>
      <c r="DR3" s="75"/>
      <c r="DS3" s="75"/>
      <c r="DT3" s="75"/>
      <c r="DU3" s="75"/>
      <c r="DV3" s="75"/>
      <c r="DW3" s="55"/>
      <c r="DX3" s="55"/>
      <c r="DY3" s="55"/>
      <c r="DZ3" s="76"/>
      <c r="EA3" s="76"/>
      <c r="EB3" s="76"/>
      <c r="EC3" s="75"/>
      <c r="ED3" s="75"/>
      <c r="EE3" s="75"/>
      <c r="EF3" s="75"/>
      <c r="EG3" s="75"/>
      <c r="EH3" s="75"/>
      <c r="EI3" s="55"/>
      <c r="EJ3" s="55"/>
      <c r="EK3" s="55"/>
      <c r="EL3" s="76"/>
      <c r="EM3" s="76"/>
      <c r="EN3" s="76"/>
      <c r="EO3" s="75"/>
      <c r="EP3" s="75"/>
      <c r="EQ3" s="75"/>
      <c r="ER3" s="75"/>
      <c r="ES3" s="75"/>
      <c r="ET3" s="75"/>
      <c r="EU3" s="55"/>
      <c r="EV3" s="55"/>
      <c r="EW3" s="55"/>
      <c r="EX3" s="76"/>
      <c r="EY3" s="76"/>
      <c r="EZ3" s="76"/>
      <c r="FA3" s="75"/>
      <c r="FB3" s="75"/>
      <c r="FC3" s="75"/>
      <c r="FD3" s="75"/>
      <c r="FE3" s="75"/>
      <c r="FF3" s="75"/>
      <c r="FG3" s="55"/>
      <c r="FH3" s="55"/>
      <c r="FI3" s="55"/>
      <c r="FJ3" s="76"/>
      <c r="FK3" s="76"/>
      <c r="FL3" s="76"/>
      <c r="FM3" s="75"/>
      <c r="FN3" s="75"/>
      <c r="FO3" s="75"/>
      <c r="FP3" s="75"/>
      <c r="FQ3" s="75"/>
      <c r="FR3" s="75"/>
      <c r="FS3" s="55"/>
      <c r="FT3" s="55"/>
      <c r="FU3" s="55"/>
      <c r="FV3" s="76"/>
      <c r="FW3" s="76"/>
      <c r="FX3" s="76"/>
      <c r="FY3" s="75"/>
      <c r="FZ3" s="75"/>
      <c r="GA3" s="75"/>
      <c r="GB3" s="75"/>
      <c r="GC3" s="75"/>
      <c r="GD3" s="75"/>
      <c r="GE3" s="55"/>
      <c r="GF3" s="55"/>
      <c r="GG3" s="55"/>
      <c r="GH3" s="76"/>
      <c r="GI3" s="76"/>
      <c r="GJ3" s="76"/>
      <c r="GK3" s="75"/>
      <c r="GL3" s="75"/>
      <c r="GM3" s="75"/>
      <c r="GN3" s="75"/>
      <c r="GO3" s="75"/>
      <c r="GP3" s="75"/>
      <c r="GQ3" s="55"/>
      <c r="GR3" s="55"/>
      <c r="GS3" s="55"/>
      <c r="GT3" s="76"/>
      <c r="GU3" s="76"/>
      <c r="GV3" s="76"/>
      <c r="GW3" s="75"/>
      <c r="GX3" s="75"/>
      <c r="GY3" s="75"/>
      <c r="GZ3" s="75"/>
      <c r="HA3" s="75"/>
      <c r="HB3" s="75"/>
      <c r="HC3" s="55"/>
      <c r="HD3" s="55"/>
      <c r="HE3" s="55"/>
      <c r="HF3" s="76"/>
      <c r="HG3" s="76"/>
      <c r="HH3" s="76"/>
      <c r="HI3" s="75"/>
      <c r="HJ3" s="75"/>
      <c r="HK3" s="75"/>
      <c r="HL3" s="75"/>
      <c r="HM3" s="75"/>
      <c r="HN3" s="75"/>
      <c r="HO3" s="55"/>
      <c r="HP3" s="55"/>
      <c r="HQ3" s="55"/>
      <c r="HR3" s="76"/>
      <c r="HS3" s="76"/>
      <c r="HT3" s="76"/>
      <c r="HU3" s="75"/>
      <c r="HV3" s="75"/>
      <c r="HW3" s="75"/>
      <c r="HX3" s="75"/>
      <c r="HY3" s="75"/>
      <c r="HZ3" s="75"/>
      <c r="IA3" s="55"/>
      <c r="IB3" s="55"/>
      <c r="IC3" s="55"/>
      <c r="ID3" s="76"/>
      <c r="IE3" s="76"/>
      <c r="IF3" s="76"/>
      <c r="IG3" s="75"/>
      <c r="IH3" s="75"/>
      <c r="II3" s="75"/>
      <c r="IJ3" s="75"/>
      <c r="IK3" s="75"/>
      <c r="IL3" s="75"/>
      <c r="IM3" s="55"/>
      <c r="IN3" s="55"/>
      <c r="IO3" s="55"/>
      <c r="IP3" s="76"/>
      <c r="IQ3" s="76"/>
      <c r="IR3" s="76"/>
      <c r="IS3" s="75"/>
      <c r="IT3" s="75"/>
      <c r="IU3" s="75"/>
      <c r="IV3" s="75"/>
    </row>
    <row r="4" spans="1:256" s="4" customFormat="1" ht="28.5" customHeight="1">
      <c r="A4" s="80" t="s">
        <v>37</v>
      </c>
      <c r="B4" s="57">
        <v>2002</v>
      </c>
      <c r="C4" s="57">
        <v>2003</v>
      </c>
      <c r="D4" s="57">
        <v>2004</v>
      </c>
      <c r="E4" s="57">
        <v>2005</v>
      </c>
      <c r="F4" s="57">
        <v>2006</v>
      </c>
      <c r="G4" s="57">
        <v>2007</v>
      </c>
      <c r="H4" s="57">
        <v>2008</v>
      </c>
      <c r="I4" s="57">
        <v>2009</v>
      </c>
      <c r="J4" s="57">
        <v>2010</v>
      </c>
      <c r="K4" s="57">
        <v>2011</v>
      </c>
      <c r="L4" s="57">
        <v>2012</v>
      </c>
      <c r="M4" s="77"/>
      <c r="N4" s="78"/>
      <c r="O4" s="78"/>
      <c r="P4" s="79"/>
      <c r="Q4" s="79"/>
      <c r="R4" s="79"/>
      <c r="S4" s="78"/>
      <c r="T4" s="78"/>
      <c r="U4" s="79"/>
      <c r="V4" s="79"/>
      <c r="W4" s="79"/>
      <c r="X4" s="78"/>
      <c r="Y4" s="77"/>
      <c r="Z4" s="78"/>
      <c r="AA4" s="78"/>
      <c r="AB4" s="79"/>
      <c r="AC4" s="79"/>
      <c r="AD4" s="79"/>
      <c r="AE4" s="78"/>
      <c r="AF4" s="78"/>
      <c r="AG4" s="79"/>
      <c r="AH4" s="79"/>
      <c r="AI4" s="79"/>
      <c r="AJ4" s="78"/>
      <c r="AK4" s="77"/>
      <c r="AL4" s="78"/>
      <c r="AM4" s="78"/>
      <c r="AN4" s="79"/>
      <c r="AO4" s="79"/>
      <c r="AP4" s="79"/>
      <c r="AQ4" s="78"/>
      <c r="AR4" s="78"/>
      <c r="AS4" s="79"/>
      <c r="AT4" s="79"/>
      <c r="AU4" s="79"/>
      <c r="AV4" s="78"/>
      <c r="AW4" s="77"/>
      <c r="AX4" s="78"/>
      <c r="AY4" s="78"/>
      <c r="AZ4" s="79"/>
      <c r="BA4" s="79"/>
      <c r="BB4" s="79"/>
      <c r="BC4" s="78"/>
      <c r="BD4" s="78"/>
      <c r="BE4" s="79"/>
      <c r="BF4" s="79"/>
      <c r="BG4" s="79"/>
      <c r="BH4" s="78"/>
      <c r="BI4" s="77"/>
      <c r="BJ4" s="78"/>
      <c r="BK4" s="78"/>
      <c r="BL4" s="79"/>
      <c r="BM4" s="79"/>
      <c r="BN4" s="79"/>
      <c r="BO4" s="78"/>
      <c r="BP4" s="78"/>
      <c r="BQ4" s="79"/>
      <c r="BR4" s="79"/>
      <c r="BS4" s="79"/>
      <c r="BT4" s="78"/>
      <c r="BU4" s="77"/>
      <c r="BV4" s="78"/>
      <c r="BW4" s="78"/>
      <c r="BX4" s="79"/>
      <c r="BY4" s="79"/>
      <c r="BZ4" s="79"/>
      <c r="CA4" s="78"/>
      <c r="CB4" s="78"/>
      <c r="CC4" s="79"/>
      <c r="CD4" s="79"/>
      <c r="CE4" s="79"/>
      <c r="CF4" s="78"/>
      <c r="CG4" s="77"/>
      <c r="CH4" s="78"/>
      <c r="CI4" s="78"/>
      <c r="CJ4" s="79"/>
      <c r="CK4" s="79"/>
      <c r="CL4" s="79"/>
      <c r="CM4" s="78"/>
      <c r="CN4" s="78"/>
      <c r="CO4" s="79"/>
      <c r="CP4" s="79"/>
      <c r="CQ4" s="79"/>
      <c r="CR4" s="78"/>
      <c r="CS4" s="77"/>
      <c r="CT4" s="78"/>
      <c r="CU4" s="78"/>
      <c r="CV4" s="79"/>
      <c r="CW4" s="79"/>
      <c r="CX4" s="79"/>
      <c r="CY4" s="78"/>
      <c r="CZ4" s="78"/>
      <c r="DA4" s="79"/>
      <c r="DB4" s="79"/>
      <c r="DC4" s="79"/>
      <c r="DD4" s="78"/>
      <c r="DE4" s="77"/>
      <c r="DF4" s="78"/>
      <c r="DG4" s="78"/>
      <c r="DH4" s="79"/>
      <c r="DI4" s="79"/>
      <c r="DJ4" s="79"/>
      <c r="DK4" s="78"/>
      <c r="DL4" s="78"/>
      <c r="DM4" s="79"/>
      <c r="DN4" s="79"/>
      <c r="DO4" s="79"/>
      <c r="DP4" s="78"/>
      <c r="DQ4" s="77"/>
      <c r="DR4" s="78"/>
      <c r="DS4" s="78"/>
      <c r="DT4" s="79"/>
      <c r="DU4" s="79"/>
      <c r="DV4" s="79"/>
      <c r="DW4" s="78"/>
      <c r="DX4" s="78"/>
      <c r="DY4" s="79"/>
      <c r="DZ4" s="79"/>
      <c r="EA4" s="79"/>
      <c r="EB4" s="78"/>
      <c r="EC4" s="77"/>
      <c r="ED4" s="78"/>
      <c r="EE4" s="78"/>
      <c r="EF4" s="79"/>
      <c r="EG4" s="79"/>
      <c r="EH4" s="79"/>
      <c r="EI4" s="78"/>
      <c r="EJ4" s="78"/>
      <c r="EK4" s="79"/>
      <c r="EL4" s="79"/>
      <c r="EM4" s="79"/>
      <c r="EN4" s="78"/>
      <c r="EO4" s="77"/>
      <c r="EP4" s="78"/>
      <c r="EQ4" s="78"/>
      <c r="ER4" s="79"/>
      <c r="ES4" s="79"/>
      <c r="ET4" s="79"/>
      <c r="EU4" s="78"/>
      <c r="EV4" s="78"/>
      <c r="EW4" s="79"/>
      <c r="EX4" s="79"/>
      <c r="EY4" s="79"/>
      <c r="EZ4" s="78"/>
      <c r="FA4" s="77"/>
      <c r="FB4" s="78"/>
      <c r="FC4" s="78"/>
      <c r="FD4" s="79"/>
      <c r="FE4" s="79"/>
      <c r="FF4" s="79"/>
      <c r="FG4" s="78"/>
      <c r="FH4" s="78"/>
      <c r="FI4" s="79"/>
      <c r="FJ4" s="79"/>
      <c r="FK4" s="79"/>
      <c r="FL4" s="78"/>
      <c r="FM4" s="77"/>
      <c r="FN4" s="78"/>
      <c r="FO4" s="78"/>
      <c r="FP4" s="79"/>
      <c r="FQ4" s="79"/>
      <c r="FR4" s="79"/>
      <c r="FS4" s="78"/>
      <c r="FT4" s="78"/>
      <c r="FU4" s="79"/>
      <c r="FV4" s="79"/>
      <c r="FW4" s="79"/>
      <c r="FX4" s="78"/>
      <c r="FY4" s="77"/>
      <c r="FZ4" s="78"/>
      <c r="GA4" s="78"/>
      <c r="GB4" s="79"/>
      <c r="GC4" s="79"/>
      <c r="GD4" s="79"/>
      <c r="GE4" s="78"/>
      <c r="GF4" s="78"/>
      <c r="GG4" s="79"/>
      <c r="GH4" s="79"/>
      <c r="GI4" s="79"/>
      <c r="GJ4" s="78"/>
      <c r="GK4" s="77"/>
      <c r="GL4" s="78"/>
      <c r="GM4" s="78"/>
      <c r="GN4" s="79"/>
      <c r="GO4" s="79"/>
      <c r="GP4" s="79"/>
      <c r="GQ4" s="78"/>
      <c r="GR4" s="78"/>
      <c r="GS4" s="79"/>
      <c r="GT4" s="79"/>
      <c r="GU4" s="79"/>
      <c r="GV4" s="78"/>
      <c r="GW4" s="77"/>
      <c r="GX4" s="78"/>
      <c r="GY4" s="78"/>
      <c r="GZ4" s="79"/>
      <c r="HA4" s="79"/>
      <c r="HB4" s="79"/>
      <c r="HC4" s="78"/>
      <c r="HD4" s="78"/>
      <c r="HE4" s="79"/>
      <c r="HF4" s="79"/>
      <c r="HG4" s="79"/>
      <c r="HH4" s="78"/>
      <c r="HI4" s="77"/>
      <c r="HJ4" s="78"/>
      <c r="HK4" s="78"/>
      <c r="HL4" s="79"/>
      <c r="HM4" s="79"/>
      <c r="HN4" s="79"/>
      <c r="HO4" s="78"/>
      <c r="HP4" s="78"/>
      <c r="HQ4" s="79"/>
      <c r="HR4" s="79"/>
      <c r="HS4" s="79"/>
      <c r="HT4" s="78"/>
      <c r="HU4" s="77"/>
      <c r="HV4" s="78"/>
      <c r="HW4" s="78"/>
      <c r="HX4" s="79"/>
      <c r="HY4" s="79"/>
      <c r="HZ4" s="79"/>
      <c r="IA4" s="78"/>
      <c r="IB4" s="78"/>
      <c r="IC4" s="79"/>
      <c r="ID4" s="79"/>
      <c r="IE4" s="79"/>
      <c r="IF4" s="78"/>
      <c r="IG4" s="77"/>
      <c r="IH4" s="78"/>
      <c r="II4" s="78"/>
      <c r="IJ4" s="79"/>
      <c r="IK4" s="79"/>
      <c r="IL4" s="79"/>
      <c r="IM4" s="78"/>
      <c r="IN4" s="78"/>
      <c r="IO4" s="79"/>
      <c r="IP4" s="79"/>
      <c r="IQ4" s="79"/>
      <c r="IR4" s="78"/>
      <c r="IS4" s="77"/>
      <c r="IT4" s="78"/>
      <c r="IU4" s="78"/>
      <c r="IV4" s="79"/>
    </row>
    <row r="5" spans="1:256" s="13" customFormat="1" ht="14.25">
      <c r="A5" s="59"/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9"/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</row>
    <row r="6" spans="1:256" s="7" customFormat="1" ht="14.25">
      <c r="A6" s="60" t="s">
        <v>36</v>
      </c>
      <c r="B6" s="61">
        <v>1.5530513730542372</v>
      </c>
      <c r="C6" s="61">
        <v>1.5080970760380952</v>
      </c>
      <c r="D6" s="61">
        <v>1.8599428694262787</v>
      </c>
      <c r="E6" s="61">
        <v>2.5343279587808576</v>
      </c>
      <c r="F6" s="61">
        <v>2.3350194577171246</v>
      </c>
      <c r="G6" s="61">
        <v>1.8151317980097392</v>
      </c>
      <c r="H6" s="62">
        <v>4.4917219852861789</v>
      </c>
      <c r="I6" s="62">
        <v>-9.1851262161379843E-3</v>
      </c>
      <c r="J6" s="62">
        <v>2.3324708108662495</v>
      </c>
      <c r="K6" s="62">
        <v>3.4537237164454782</v>
      </c>
      <c r="L6" s="62">
        <v>2.0488820997490942</v>
      </c>
      <c r="M6" s="60"/>
      <c r="N6" s="61"/>
      <c r="O6" s="61"/>
      <c r="P6" s="61"/>
      <c r="Q6" s="61"/>
      <c r="R6" s="61"/>
      <c r="S6" s="61"/>
      <c r="T6" s="62"/>
      <c r="U6" s="62"/>
      <c r="V6" s="62"/>
      <c r="W6" s="62"/>
      <c r="X6" s="62"/>
      <c r="Y6" s="60"/>
      <c r="Z6" s="61"/>
      <c r="AA6" s="61"/>
      <c r="AB6" s="61"/>
      <c r="AC6" s="61"/>
      <c r="AD6" s="61"/>
      <c r="AE6" s="61"/>
      <c r="AF6" s="62"/>
      <c r="AG6" s="62"/>
      <c r="AH6" s="62"/>
      <c r="AI6" s="62"/>
      <c r="AJ6" s="62"/>
      <c r="AK6" s="60"/>
      <c r="AL6" s="61"/>
      <c r="AM6" s="61"/>
      <c r="AN6" s="61"/>
      <c r="AO6" s="61"/>
      <c r="AP6" s="61"/>
      <c r="AQ6" s="61"/>
      <c r="AR6" s="62"/>
      <c r="AS6" s="62"/>
      <c r="AT6" s="62"/>
      <c r="AU6" s="62"/>
      <c r="AV6" s="62"/>
      <c r="AW6" s="60"/>
      <c r="AX6" s="61"/>
      <c r="AY6" s="61"/>
      <c r="AZ6" s="61"/>
      <c r="BA6" s="61"/>
      <c r="BB6" s="61"/>
      <c r="BC6" s="61"/>
      <c r="BD6" s="62"/>
      <c r="BE6" s="62"/>
      <c r="BF6" s="62"/>
      <c r="BG6" s="62"/>
      <c r="BH6" s="62"/>
      <c r="BI6" s="60"/>
      <c r="BJ6" s="61"/>
      <c r="BK6" s="61"/>
      <c r="BL6" s="61"/>
      <c r="BM6" s="61"/>
      <c r="BN6" s="61"/>
      <c r="BO6" s="61"/>
      <c r="BP6" s="62"/>
      <c r="BQ6" s="62"/>
      <c r="BR6" s="62"/>
      <c r="BS6" s="62"/>
      <c r="BT6" s="62"/>
      <c r="BU6" s="60"/>
      <c r="BV6" s="61"/>
      <c r="BW6" s="61"/>
      <c r="BX6" s="61"/>
      <c r="BY6" s="61"/>
      <c r="BZ6" s="61"/>
      <c r="CA6" s="61"/>
      <c r="CB6" s="62"/>
      <c r="CC6" s="62"/>
      <c r="CD6" s="62"/>
      <c r="CE6" s="62"/>
      <c r="CF6" s="62"/>
      <c r="CG6" s="60"/>
      <c r="CH6" s="61"/>
      <c r="CI6" s="61"/>
      <c r="CJ6" s="61"/>
      <c r="CK6" s="61"/>
      <c r="CL6" s="61"/>
      <c r="CM6" s="61"/>
      <c r="CN6" s="62"/>
      <c r="CO6" s="62"/>
      <c r="CP6" s="62"/>
      <c r="CQ6" s="62"/>
      <c r="CR6" s="62"/>
      <c r="CS6" s="60"/>
      <c r="CT6" s="61"/>
      <c r="CU6" s="61"/>
      <c r="CV6" s="61"/>
      <c r="CW6" s="61"/>
      <c r="CX6" s="61"/>
      <c r="CY6" s="61"/>
      <c r="CZ6" s="62"/>
      <c r="DA6" s="62"/>
      <c r="DB6" s="62"/>
      <c r="DC6" s="62"/>
      <c r="DD6" s="62"/>
      <c r="DE6" s="60"/>
      <c r="DF6" s="61"/>
      <c r="DG6" s="61"/>
      <c r="DH6" s="61"/>
      <c r="DI6" s="61"/>
      <c r="DJ6" s="61"/>
      <c r="DK6" s="61"/>
      <c r="DL6" s="62"/>
      <c r="DM6" s="62"/>
      <c r="DN6" s="62"/>
      <c r="DO6" s="62"/>
      <c r="DP6" s="62"/>
      <c r="DQ6" s="60"/>
      <c r="DR6" s="61"/>
      <c r="DS6" s="61"/>
      <c r="DT6" s="61"/>
      <c r="DU6" s="61"/>
      <c r="DV6" s="61"/>
      <c r="DW6" s="61"/>
      <c r="DX6" s="62"/>
      <c r="DY6" s="62"/>
      <c r="DZ6" s="62"/>
      <c r="EA6" s="62"/>
      <c r="EB6" s="62"/>
      <c r="EC6" s="60"/>
      <c r="ED6" s="61"/>
      <c r="EE6" s="61"/>
      <c r="EF6" s="61"/>
      <c r="EG6" s="61"/>
      <c r="EH6" s="61"/>
      <c r="EI6" s="61"/>
      <c r="EJ6" s="62"/>
      <c r="EK6" s="62"/>
      <c r="EL6" s="62"/>
      <c r="EM6" s="62"/>
      <c r="EN6" s="62"/>
      <c r="EO6" s="60"/>
      <c r="EP6" s="61"/>
      <c r="EQ6" s="61"/>
      <c r="ER6" s="61"/>
      <c r="ES6" s="61"/>
      <c r="ET6" s="61"/>
      <c r="EU6" s="61"/>
      <c r="EV6" s="62"/>
      <c r="EW6" s="62"/>
      <c r="EX6" s="62"/>
      <c r="EY6" s="62"/>
      <c r="EZ6" s="62"/>
      <c r="FA6" s="60"/>
      <c r="FB6" s="61"/>
      <c r="FC6" s="61"/>
      <c r="FD6" s="61"/>
      <c r="FE6" s="61"/>
      <c r="FF6" s="61"/>
      <c r="FG6" s="61"/>
      <c r="FH6" s="62"/>
      <c r="FI6" s="62"/>
      <c r="FJ6" s="62"/>
      <c r="FK6" s="62"/>
      <c r="FL6" s="62"/>
      <c r="FM6" s="60"/>
      <c r="FN6" s="61"/>
      <c r="FO6" s="61"/>
      <c r="FP6" s="61"/>
      <c r="FQ6" s="61"/>
      <c r="FR6" s="61"/>
      <c r="FS6" s="61"/>
      <c r="FT6" s="62"/>
      <c r="FU6" s="62"/>
      <c r="FV6" s="62"/>
      <c r="FW6" s="62"/>
      <c r="FX6" s="62"/>
      <c r="FY6" s="60"/>
      <c r="FZ6" s="61"/>
      <c r="GA6" s="61"/>
      <c r="GB6" s="61"/>
      <c r="GC6" s="61"/>
      <c r="GD6" s="61"/>
      <c r="GE6" s="61"/>
      <c r="GF6" s="62"/>
      <c r="GG6" s="62"/>
      <c r="GH6" s="62"/>
      <c r="GI6" s="62"/>
      <c r="GJ6" s="62"/>
      <c r="GK6" s="60"/>
      <c r="GL6" s="61"/>
      <c r="GM6" s="61"/>
      <c r="GN6" s="61"/>
      <c r="GO6" s="61"/>
      <c r="GP6" s="61"/>
      <c r="GQ6" s="61"/>
      <c r="GR6" s="62"/>
      <c r="GS6" s="62"/>
      <c r="GT6" s="62"/>
      <c r="GU6" s="62"/>
      <c r="GV6" s="62"/>
      <c r="GW6" s="60"/>
      <c r="GX6" s="61"/>
      <c r="GY6" s="61"/>
      <c r="GZ6" s="61"/>
      <c r="HA6" s="61"/>
      <c r="HB6" s="61"/>
      <c r="HC6" s="61"/>
      <c r="HD6" s="62"/>
      <c r="HE6" s="62"/>
      <c r="HF6" s="62"/>
      <c r="HG6" s="62"/>
      <c r="HH6" s="62"/>
      <c r="HI6" s="60"/>
      <c r="HJ6" s="61"/>
      <c r="HK6" s="61"/>
      <c r="HL6" s="61"/>
      <c r="HM6" s="61"/>
      <c r="HN6" s="61"/>
      <c r="HO6" s="61"/>
      <c r="HP6" s="62"/>
      <c r="HQ6" s="62"/>
      <c r="HR6" s="62"/>
      <c r="HS6" s="62"/>
      <c r="HT6" s="62"/>
      <c r="HU6" s="60"/>
      <c r="HV6" s="61"/>
      <c r="HW6" s="61"/>
      <c r="HX6" s="61"/>
      <c r="HY6" s="61"/>
      <c r="HZ6" s="61"/>
      <c r="IA6" s="61"/>
      <c r="IB6" s="62"/>
      <c r="IC6" s="62"/>
      <c r="ID6" s="62"/>
      <c r="IE6" s="62"/>
      <c r="IF6" s="62"/>
      <c r="IG6" s="60"/>
      <c r="IH6" s="61"/>
      <c r="II6" s="61"/>
      <c r="IJ6" s="61"/>
      <c r="IK6" s="61"/>
      <c r="IL6" s="61"/>
      <c r="IM6" s="61"/>
      <c r="IN6" s="62"/>
      <c r="IO6" s="62"/>
      <c r="IP6" s="62"/>
      <c r="IQ6" s="62"/>
      <c r="IR6" s="62"/>
      <c r="IS6" s="60"/>
      <c r="IT6" s="61"/>
      <c r="IU6" s="61"/>
      <c r="IV6" s="61"/>
    </row>
    <row r="7" spans="1:256" s="7" customFormat="1" ht="14.25">
      <c r="A7" s="60" t="s">
        <v>35</v>
      </c>
      <c r="B7" s="61">
        <v>1.3529307237992061</v>
      </c>
      <c r="C7" s="61">
        <v>1.0326029982178353</v>
      </c>
      <c r="D7" s="61">
        <v>1.7898832684824839</v>
      </c>
      <c r="E7" s="61">
        <v>1.9198096839959211</v>
      </c>
      <c r="F7" s="61">
        <v>1.783630672373282</v>
      </c>
      <c r="G7" s="61">
        <v>2.2764493277836806</v>
      </c>
      <c r="H7" s="62">
        <v>2.7542033955978207</v>
      </c>
      <c r="I7" s="62">
        <v>0.23375409069659181</v>
      </c>
      <c r="J7" s="62">
        <v>1.1504974813432822</v>
      </c>
      <c r="K7" s="62">
        <v>2.4232880425524961</v>
      </c>
      <c r="L7" s="62">
        <v>1.7373724848450456</v>
      </c>
      <c r="M7" s="60"/>
      <c r="N7" s="61"/>
      <c r="O7" s="61"/>
      <c r="P7" s="61"/>
      <c r="Q7" s="61"/>
      <c r="R7" s="61"/>
      <c r="S7" s="61"/>
      <c r="T7" s="62"/>
      <c r="U7" s="62"/>
      <c r="V7" s="62"/>
      <c r="W7" s="62"/>
      <c r="X7" s="62"/>
      <c r="Y7" s="60"/>
      <c r="Z7" s="61"/>
      <c r="AA7" s="61"/>
      <c r="AB7" s="61"/>
      <c r="AC7" s="61"/>
      <c r="AD7" s="61"/>
      <c r="AE7" s="61"/>
      <c r="AF7" s="62"/>
      <c r="AG7" s="62"/>
      <c r="AH7" s="62"/>
      <c r="AI7" s="62"/>
      <c r="AJ7" s="62"/>
      <c r="AK7" s="60"/>
      <c r="AL7" s="61"/>
      <c r="AM7" s="61"/>
      <c r="AN7" s="61"/>
      <c r="AO7" s="61"/>
      <c r="AP7" s="61"/>
      <c r="AQ7" s="61"/>
      <c r="AR7" s="62"/>
      <c r="AS7" s="62"/>
      <c r="AT7" s="62"/>
      <c r="AU7" s="62"/>
      <c r="AV7" s="62"/>
      <c r="AW7" s="60"/>
      <c r="AX7" s="61"/>
      <c r="AY7" s="61"/>
      <c r="AZ7" s="61"/>
      <c r="BA7" s="61"/>
      <c r="BB7" s="61"/>
      <c r="BC7" s="61"/>
      <c r="BD7" s="62"/>
      <c r="BE7" s="62"/>
      <c r="BF7" s="62"/>
      <c r="BG7" s="62"/>
      <c r="BH7" s="62"/>
      <c r="BI7" s="60"/>
      <c r="BJ7" s="61"/>
      <c r="BK7" s="61"/>
      <c r="BL7" s="61"/>
      <c r="BM7" s="61"/>
      <c r="BN7" s="61"/>
      <c r="BO7" s="61"/>
      <c r="BP7" s="62"/>
      <c r="BQ7" s="62"/>
      <c r="BR7" s="62"/>
      <c r="BS7" s="62"/>
      <c r="BT7" s="62"/>
      <c r="BU7" s="60"/>
      <c r="BV7" s="61"/>
      <c r="BW7" s="61"/>
      <c r="BX7" s="61"/>
      <c r="BY7" s="61"/>
      <c r="BZ7" s="61"/>
      <c r="CA7" s="61"/>
      <c r="CB7" s="62"/>
      <c r="CC7" s="62"/>
      <c r="CD7" s="62"/>
      <c r="CE7" s="62"/>
      <c r="CF7" s="62"/>
      <c r="CG7" s="60"/>
      <c r="CH7" s="61"/>
      <c r="CI7" s="61"/>
      <c r="CJ7" s="61"/>
      <c r="CK7" s="61"/>
      <c r="CL7" s="61"/>
      <c r="CM7" s="61"/>
      <c r="CN7" s="62"/>
      <c r="CO7" s="62"/>
      <c r="CP7" s="62"/>
      <c r="CQ7" s="62"/>
      <c r="CR7" s="62"/>
      <c r="CS7" s="60"/>
      <c r="CT7" s="61"/>
      <c r="CU7" s="61"/>
      <c r="CV7" s="61"/>
      <c r="CW7" s="61"/>
      <c r="CX7" s="61"/>
      <c r="CY7" s="61"/>
      <c r="CZ7" s="62"/>
      <c r="DA7" s="62"/>
      <c r="DB7" s="62"/>
      <c r="DC7" s="62"/>
      <c r="DD7" s="62"/>
      <c r="DE7" s="60"/>
      <c r="DF7" s="61"/>
      <c r="DG7" s="61"/>
      <c r="DH7" s="61"/>
      <c r="DI7" s="61"/>
      <c r="DJ7" s="61"/>
      <c r="DK7" s="61"/>
      <c r="DL7" s="62"/>
      <c r="DM7" s="62"/>
      <c r="DN7" s="62"/>
      <c r="DO7" s="62"/>
      <c r="DP7" s="62"/>
      <c r="DQ7" s="60"/>
      <c r="DR7" s="61"/>
      <c r="DS7" s="61"/>
      <c r="DT7" s="61"/>
      <c r="DU7" s="61"/>
      <c r="DV7" s="61"/>
      <c r="DW7" s="61"/>
      <c r="DX7" s="62"/>
      <c r="DY7" s="62"/>
      <c r="DZ7" s="62"/>
      <c r="EA7" s="62"/>
      <c r="EB7" s="62"/>
      <c r="EC7" s="60"/>
      <c r="ED7" s="61"/>
      <c r="EE7" s="61"/>
      <c r="EF7" s="61"/>
      <c r="EG7" s="61"/>
      <c r="EH7" s="61"/>
      <c r="EI7" s="61"/>
      <c r="EJ7" s="62"/>
      <c r="EK7" s="62"/>
      <c r="EL7" s="62"/>
      <c r="EM7" s="62"/>
      <c r="EN7" s="62"/>
      <c r="EO7" s="60"/>
      <c r="EP7" s="61"/>
      <c r="EQ7" s="61"/>
      <c r="ER7" s="61"/>
      <c r="ES7" s="61"/>
      <c r="ET7" s="61"/>
      <c r="EU7" s="61"/>
      <c r="EV7" s="62"/>
      <c r="EW7" s="62"/>
      <c r="EX7" s="62"/>
      <c r="EY7" s="62"/>
      <c r="EZ7" s="62"/>
      <c r="FA7" s="60"/>
      <c r="FB7" s="61"/>
      <c r="FC7" s="61"/>
      <c r="FD7" s="61"/>
      <c r="FE7" s="61"/>
      <c r="FF7" s="61"/>
      <c r="FG7" s="61"/>
      <c r="FH7" s="62"/>
      <c r="FI7" s="62"/>
      <c r="FJ7" s="62"/>
      <c r="FK7" s="62"/>
      <c r="FL7" s="62"/>
      <c r="FM7" s="60"/>
      <c r="FN7" s="61"/>
      <c r="FO7" s="61"/>
      <c r="FP7" s="61"/>
      <c r="FQ7" s="61"/>
      <c r="FR7" s="61"/>
      <c r="FS7" s="61"/>
      <c r="FT7" s="62"/>
      <c r="FU7" s="62"/>
      <c r="FV7" s="62"/>
      <c r="FW7" s="62"/>
      <c r="FX7" s="62"/>
      <c r="FY7" s="60"/>
      <c r="FZ7" s="61"/>
      <c r="GA7" s="61"/>
      <c r="GB7" s="61"/>
      <c r="GC7" s="61"/>
      <c r="GD7" s="61"/>
      <c r="GE7" s="61"/>
      <c r="GF7" s="62"/>
      <c r="GG7" s="62"/>
      <c r="GH7" s="62"/>
      <c r="GI7" s="62"/>
      <c r="GJ7" s="62"/>
      <c r="GK7" s="60"/>
      <c r="GL7" s="61"/>
      <c r="GM7" s="61"/>
      <c r="GN7" s="61"/>
      <c r="GO7" s="61"/>
      <c r="GP7" s="61"/>
      <c r="GQ7" s="61"/>
      <c r="GR7" s="62"/>
      <c r="GS7" s="62"/>
      <c r="GT7" s="62"/>
      <c r="GU7" s="62"/>
      <c r="GV7" s="62"/>
      <c r="GW7" s="60"/>
      <c r="GX7" s="61"/>
      <c r="GY7" s="61"/>
      <c r="GZ7" s="61"/>
      <c r="HA7" s="61"/>
      <c r="HB7" s="61"/>
      <c r="HC7" s="61"/>
      <c r="HD7" s="62"/>
      <c r="HE7" s="62"/>
      <c r="HF7" s="62"/>
      <c r="HG7" s="62"/>
      <c r="HH7" s="62"/>
      <c r="HI7" s="60"/>
      <c r="HJ7" s="61"/>
      <c r="HK7" s="61"/>
      <c r="HL7" s="61"/>
      <c r="HM7" s="61"/>
      <c r="HN7" s="61"/>
      <c r="HO7" s="61"/>
      <c r="HP7" s="62"/>
      <c r="HQ7" s="62"/>
      <c r="HR7" s="62"/>
      <c r="HS7" s="62"/>
      <c r="HT7" s="62"/>
      <c r="HU7" s="60"/>
      <c r="HV7" s="61"/>
      <c r="HW7" s="61"/>
      <c r="HX7" s="61"/>
      <c r="HY7" s="61"/>
      <c r="HZ7" s="61"/>
      <c r="IA7" s="61"/>
      <c r="IB7" s="62"/>
      <c r="IC7" s="62"/>
      <c r="ID7" s="62"/>
      <c r="IE7" s="62"/>
      <c r="IF7" s="62"/>
      <c r="IG7" s="60"/>
      <c r="IH7" s="61"/>
      <c r="II7" s="61"/>
      <c r="IJ7" s="61"/>
      <c r="IK7" s="61"/>
      <c r="IL7" s="61"/>
      <c r="IM7" s="61"/>
      <c r="IN7" s="62"/>
      <c r="IO7" s="62"/>
      <c r="IP7" s="62"/>
      <c r="IQ7" s="62"/>
      <c r="IR7" s="62"/>
      <c r="IS7" s="60"/>
      <c r="IT7" s="61"/>
      <c r="IU7" s="61"/>
      <c r="IV7" s="61"/>
    </row>
    <row r="8" spans="1:256" s="7" customFormat="1" ht="14.25">
      <c r="A8" s="60" t="s">
        <v>34</v>
      </c>
      <c r="B8" s="61">
        <v>4.7248576868025971</v>
      </c>
      <c r="C8" s="61">
        <v>3.9952890030785504</v>
      </c>
      <c r="D8" s="61">
        <v>2.299851904277328</v>
      </c>
      <c r="E8" s="62">
        <v>2.1800222097181354</v>
      </c>
      <c r="F8" s="61">
        <v>2.7002250178514098</v>
      </c>
      <c r="G8" s="61">
        <v>2.8726771069146562</v>
      </c>
      <c r="H8" s="62">
        <v>3.1079908170362103</v>
      </c>
      <c r="I8" s="62">
        <v>-1.7060668349781927</v>
      </c>
      <c r="J8" s="62">
        <v>-1.5722292024992979</v>
      </c>
      <c r="K8" s="62">
        <v>1.1000003166534933</v>
      </c>
      <c r="L8" s="62">
        <v>0.70000013881776901</v>
      </c>
      <c r="M8" s="60"/>
      <c r="N8" s="61"/>
      <c r="O8" s="61"/>
      <c r="P8" s="61"/>
      <c r="Q8" s="62"/>
      <c r="R8" s="61"/>
      <c r="S8" s="61"/>
      <c r="T8" s="62"/>
      <c r="U8" s="62"/>
      <c r="V8" s="62"/>
      <c r="W8" s="62"/>
      <c r="X8" s="62"/>
      <c r="Y8" s="60"/>
      <c r="Z8" s="61"/>
      <c r="AA8" s="61"/>
      <c r="AB8" s="61"/>
      <c r="AC8" s="62"/>
      <c r="AD8" s="61"/>
      <c r="AE8" s="61"/>
      <c r="AF8" s="62"/>
      <c r="AG8" s="62"/>
      <c r="AH8" s="62"/>
      <c r="AI8" s="62"/>
      <c r="AJ8" s="62"/>
      <c r="AK8" s="60"/>
      <c r="AL8" s="61"/>
      <c r="AM8" s="61"/>
      <c r="AN8" s="61"/>
      <c r="AO8" s="62"/>
      <c r="AP8" s="61"/>
      <c r="AQ8" s="61"/>
      <c r="AR8" s="62"/>
      <c r="AS8" s="62"/>
      <c r="AT8" s="62"/>
      <c r="AU8" s="62"/>
      <c r="AV8" s="62"/>
      <c r="AW8" s="60"/>
      <c r="AX8" s="61"/>
      <c r="AY8" s="61"/>
      <c r="AZ8" s="61"/>
      <c r="BA8" s="62"/>
      <c r="BB8" s="61"/>
      <c r="BC8" s="61"/>
      <c r="BD8" s="62"/>
      <c r="BE8" s="62"/>
      <c r="BF8" s="62"/>
      <c r="BG8" s="62"/>
      <c r="BH8" s="62"/>
      <c r="BI8" s="60"/>
      <c r="BJ8" s="61"/>
      <c r="BK8" s="61"/>
      <c r="BL8" s="61"/>
      <c r="BM8" s="62"/>
      <c r="BN8" s="61"/>
      <c r="BO8" s="61"/>
      <c r="BP8" s="62"/>
      <c r="BQ8" s="62"/>
      <c r="BR8" s="62"/>
      <c r="BS8" s="62"/>
      <c r="BT8" s="62"/>
      <c r="BU8" s="60"/>
      <c r="BV8" s="61"/>
      <c r="BW8" s="61"/>
      <c r="BX8" s="61"/>
      <c r="BY8" s="62"/>
      <c r="BZ8" s="61"/>
      <c r="CA8" s="61"/>
      <c r="CB8" s="62"/>
      <c r="CC8" s="62"/>
      <c r="CD8" s="62"/>
      <c r="CE8" s="62"/>
      <c r="CF8" s="62"/>
      <c r="CG8" s="60"/>
      <c r="CH8" s="61"/>
      <c r="CI8" s="61"/>
      <c r="CJ8" s="61"/>
      <c r="CK8" s="62"/>
      <c r="CL8" s="61"/>
      <c r="CM8" s="61"/>
      <c r="CN8" s="62"/>
      <c r="CO8" s="62"/>
      <c r="CP8" s="62"/>
      <c r="CQ8" s="62"/>
      <c r="CR8" s="62"/>
      <c r="CS8" s="60"/>
      <c r="CT8" s="61"/>
      <c r="CU8" s="61"/>
      <c r="CV8" s="61"/>
      <c r="CW8" s="62"/>
      <c r="CX8" s="61"/>
      <c r="CY8" s="61"/>
      <c r="CZ8" s="62"/>
      <c r="DA8" s="62"/>
      <c r="DB8" s="62"/>
      <c r="DC8" s="62"/>
      <c r="DD8" s="62"/>
      <c r="DE8" s="60"/>
      <c r="DF8" s="61"/>
      <c r="DG8" s="61"/>
      <c r="DH8" s="61"/>
      <c r="DI8" s="62"/>
      <c r="DJ8" s="61"/>
      <c r="DK8" s="61"/>
      <c r="DL8" s="62"/>
      <c r="DM8" s="62"/>
      <c r="DN8" s="62"/>
      <c r="DO8" s="62"/>
      <c r="DP8" s="62"/>
      <c r="DQ8" s="60"/>
      <c r="DR8" s="61"/>
      <c r="DS8" s="61"/>
      <c r="DT8" s="61"/>
      <c r="DU8" s="62"/>
      <c r="DV8" s="61"/>
      <c r="DW8" s="61"/>
      <c r="DX8" s="62"/>
      <c r="DY8" s="62"/>
      <c r="DZ8" s="62"/>
      <c r="EA8" s="62"/>
      <c r="EB8" s="62"/>
      <c r="EC8" s="60"/>
      <c r="ED8" s="61"/>
      <c r="EE8" s="61"/>
      <c r="EF8" s="61"/>
      <c r="EG8" s="62"/>
      <c r="EH8" s="61"/>
      <c r="EI8" s="61"/>
      <c r="EJ8" s="62"/>
      <c r="EK8" s="62"/>
      <c r="EL8" s="62"/>
      <c r="EM8" s="62"/>
      <c r="EN8" s="62"/>
      <c r="EO8" s="60"/>
      <c r="EP8" s="61"/>
      <c r="EQ8" s="61"/>
      <c r="ER8" s="61"/>
      <c r="ES8" s="62"/>
      <c r="ET8" s="61"/>
      <c r="EU8" s="61"/>
      <c r="EV8" s="62"/>
      <c r="EW8" s="62"/>
      <c r="EX8" s="62"/>
      <c r="EY8" s="62"/>
      <c r="EZ8" s="62"/>
      <c r="FA8" s="60"/>
      <c r="FB8" s="61"/>
      <c r="FC8" s="61"/>
      <c r="FD8" s="61"/>
      <c r="FE8" s="62"/>
      <c r="FF8" s="61"/>
      <c r="FG8" s="61"/>
      <c r="FH8" s="62"/>
      <c r="FI8" s="62"/>
      <c r="FJ8" s="62"/>
      <c r="FK8" s="62"/>
      <c r="FL8" s="62"/>
      <c r="FM8" s="60"/>
      <c r="FN8" s="61"/>
      <c r="FO8" s="61"/>
      <c r="FP8" s="61"/>
      <c r="FQ8" s="62"/>
      <c r="FR8" s="61"/>
      <c r="FS8" s="61"/>
      <c r="FT8" s="62"/>
      <c r="FU8" s="62"/>
      <c r="FV8" s="62"/>
      <c r="FW8" s="62"/>
      <c r="FX8" s="62"/>
      <c r="FY8" s="60"/>
      <c r="FZ8" s="61"/>
      <c r="GA8" s="61"/>
      <c r="GB8" s="61"/>
      <c r="GC8" s="62"/>
      <c r="GD8" s="61"/>
      <c r="GE8" s="61"/>
      <c r="GF8" s="62"/>
      <c r="GG8" s="62"/>
      <c r="GH8" s="62"/>
      <c r="GI8" s="62"/>
      <c r="GJ8" s="62"/>
      <c r="GK8" s="60"/>
      <c r="GL8" s="61"/>
      <c r="GM8" s="61"/>
      <c r="GN8" s="61"/>
      <c r="GO8" s="62"/>
      <c r="GP8" s="61"/>
      <c r="GQ8" s="61"/>
      <c r="GR8" s="62"/>
      <c r="GS8" s="62"/>
      <c r="GT8" s="62"/>
      <c r="GU8" s="62"/>
      <c r="GV8" s="62"/>
      <c r="GW8" s="60"/>
      <c r="GX8" s="61"/>
      <c r="GY8" s="61"/>
      <c r="GZ8" s="61"/>
      <c r="HA8" s="62"/>
      <c r="HB8" s="61"/>
      <c r="HC8" s="61"/>
      <c r="HD8" s="62"/>
      <c r="HE8" s="62"/>
      <c r="HF8" s="62"/>
      <c r="HG8" s="62"/>
      <c r="HH8" s="62"/>
      <c r="HI8" s="60"/>
      <c r="HJ8" s="61"/>
      <c r="HK8" s="61"/>
      <c r="HL8" s="61"/>
      <c r="HM8" s="62"/>
      <c r="HN8" s="61"/>
      <c r="HO8" s="61"/>
      <c r="HP8" s="62"/>
      <c r="HQ8" s="62"/>
      <c r="HR8" s="62"/>
      <c r="HS8" s="62"/>
      <c r="HT8" s="62"/>
      <c r="HU8" s="60"/>
      <c r="HV8" s="61"/>
      <c r="HW8" s="61"/>
      <c r="HX8" s="61"/>
      <c r="HY8" s="62"/>
      <c r="HZ8" s="61"/>
      <c r="IA8" s="61"/>
      <c r="IB8" s="62"/>
      <c r="IC8" s="62"/>
      <c r="ID8" s="62"/>
      <c r="IE8" s="62"/>
      <c r="IF8" s="62"/>
      <c r="IG8" s="60"/>
      <c r="IH8" s="61"/>
      <c r="II8" s="61"/>
      <c r="IJ8" s="61"/>
      <c r="IK8" s="62"/>
      <c r="IL8" s="61"/>
      <c r="IM8" s="61"/>
      <c r="IN8" s="62"/>
      <c r="IO8" s="62"/>
      <c r="IP8" s="62"/>
      <c r="IQ8" s="62"/>
      <c r="IR8" s="62"/>
      <c r="IS8" s="60"/>
      <c r="IT8" s="61"/>
      <c r="IU8" s="61"/>
      <c r="IV8" s="61"/>
    </row>
    <row r="9" spans="1:256" s="7" customFormat="1" ht="14.25">
      <c r="A9" s="63" t="s">
        <v>33</v>
      </c>
      <c r="B9" s="61">
        <v>3.9176360093977403</v>
      </c>
      <c r="C9" s="61">
        <v>3.4372472992564074</v>
      </c>
      <c r="D9" s="61">
        <v>3.0298184241390302</v>
      </c>
      <c r="E9" s="61">
        <v>3.4848824562393688</v>
      </c>
      <c r="F9" s="61">
        <v>3.3133609102364625</v>
      </c>
      <c r="G9" s="61">
        <v>2.9885057471264354</v>
      </c>
      <c r="H9" s="61">
        <v>4.2324561090225421</v>
      </c>
      <c r="I9" s="61">
        <v>1.3487722645393108</v>
      </c>
      <c r="J9" s="61">
        <v>4.7005093143630994</v>
      </c>
      <c r="K9" s="61">
        <v>2.9603381981178289</v>
      </c>
      <c r="L9" s="61">
        <v>0.81615102549139618</v>
      </c>
      <c r="M9" s="63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3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3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3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3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3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3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3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3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3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3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3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3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3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3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3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3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3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3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3"/>
      <c r="IH9" s="61"/>
      <c r="II9" s="61"/>
      <c r="IJ9" s="61"/>
      <c r="IK9" s="61"/>
      <c r="IL9" s="61"/>
      <c r="IM9" s="61"/>
      <c r="IN9" s="61"/>
      <c r="IO9" s="61"/>
      <c r="IP9" s="61"/>
      <c r="IQ9" s="61"/>
      <c r="IR9" s="61"/>
      <c r="IS9" s="63"/>
      <c r="IT9" s="61"/>
      <c r="IU9" s="61"/>
      <c r="IV9" s="61"/>
    </row>
    <row r="10" spans="1:256" s="7" customFormat="1" ht="14.25">
      <c r="A10" s="60" t="s">
        <v>32</v>
      </c>
      <c r="B10" s="61">
        <v>3.5890043888872736</v>
      </c>
      <c r="C10" s="61">
        <v>3.102173115025586</v>
      </c>
      <c r="D10" s="61">
        <v>3.0532249833533198</v>
      </c>
      <c r="E10" s="61">
        <v>3.3823251041171343</v>
      </c>
      <c r="F10" s="61">
        <v>3.5625000000000018</v>
      </c>
      <c r="G10" s="61">
        <v>2.8436934218466936</v>
      </c>
      <c r="H10" s="61">
        <v>4.1295996056615714</v>
      </c>
      <c r="I10" s="61">
        <v>-0.23818999608923308</v>
      </c>
      <c r="J10" s="61">
        <v>2.0426301116087675</v>
      </c>
      <c r="K10" s="61">
        <v>2.9794334293915092</v>
      </c>
      <c r="L10" s="61">
        <v>1.0613226064685177</v>
      </c>
      <c r="M10" s="60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0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0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0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0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0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0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0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0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0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0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0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0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0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0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0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0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0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0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0"/>
      <c r="IH10" s="61"/>
      <c r="II10" s="61"/>
      <c r="IJ10" s="61"/>
      <c r="IK10" s="61"/>
      <c r="IL10" s="61"/>
      <c r="IM10" s="61"/>
      <c r="IN10" s="61"/>
      <c r="IO10" s="61"/>
      <c r="IP10" s="61"/>
      <c r="IQ10" s="61"/>
      <c r="IR10" s="61"/>
      <c r="IS10" s="60"/>
      <c r="IT10" s="61"/>
      <c r="IU10" s="61"/>
      <c r="IV10" s="61"/>
    </row>
    <row r="11" spans="1:256" s="7" customFormat="1" ht="14.25">
      <c r="A11" s="60" t="s">
        <v>31</v>
      </c>
      <c r="B11" s="61">
        <v>1.9378196504277856</v>
      </c>
      <c r="C11" s="61">
        <v>2.1691260987693806</v>
      </c>
      <c r="D11" s="61">
        <v>2.3420730873969786</v>
      </c>
      <c r="E11" s="61">
        <v>1.8995617669577802</v>
      </c>
      <c r="F11" s="61">
        <v>1.9124840632703144</v>
      </c>
      <c r="G11" s="61">
        <v>1.6067573760733644</v>
      </c>
      <c r="H11" s="62">
        <v>3.1586741465652768</v>
      </c>
      <c r="I11" s="62">
        <v>0.10297536389216599</v>
      </c>
      <c r="J11" s="62">
        <v>1.7355320058805468</v>
      </c>
      <c r="K11" s="62">
        <v>2.200000000000002</v>
      </c>
      <c r="L11" s="62">
        <v>1.4899997369150597</v>
      </c>
      <c r="M11" s="60"/>
      <c r="N11" s="78"/>
      <c r="O11" s="61"/>
      <c r="P11" s="61"/>
      <c r="Q11" s="61"/>
      <c r="R11" s="61"/>
      <c r="S11" s="61"/>
      <c r="T11" s="62"/>
      <c r="U11" s="62"/>
      <c r="V11" s="62"/>
      <c r="W11" s="62"/>
      <c r="X11" s="62"/>
      <c r="Y11" s="60"/>
      <c r="Z11" s="61"/>
      <c r="AA11" s="61"/>
      <c r="AB11" s="61"/>
      <c r="AC11" s="61"/>
      <c r="AD11" s="61"/>
      <c r="AE11" s="61"/>
      <c r="AF11" s="62"/>
      <c r="AG11" s="62"/>
      <c r="AH11" s="62"/>
      <c r="AI11" s="62"/>
      <c r="AJ11" s="62"/>
      <c r="AK11" s="60"/>
      <c r="AL11" s="61"/>
      <c r="AM11" s="61"/>
      <c r="AN11" s="61"/>
      <c r="AO11" s="61"/>
      <c r="AP11" s="61"/>
      <c r="AQ11" s="61"/>
      <c r="AR11" s="62"/>
      <c r="AS11" s="62"/>
      <c r="AT11" s="62"/>
      <c r="AU11" s="62"/>
      <c r="AV11" s="62"/>
      <c r="AW11" s="60"/>
      <c r="AX11" s="61"/>
      <c r="AY11" s="61"/>
      <c r="AZ11" s="61"/>
      <c r="BA11" s="61"/>
      <c r="BB11" s="61"/>
      <c r="BC11" s="61"/>
      <c r="BD11" s="62"/>
      <c r="BE11" s="62"/>
      <c r="BF11" s="62"/>
      <c r="BG11" s="62"/>
      <c r="BH11" s="62"/>
      <c r="BI11" s="60"/>
      <c r="BJ11" s="61"/>
      <c r="BK11" s="61"/>
      <c r="BL11" s="61"/>
      <c r="BM11" s="61"/>
      <c r="BN11" s="61"/>
      <c r="BO11" s="61"/>
      <c r="BP11" s="62"/>
      <c r="BQ11" s="62"/>
      <c r="BR11" s="62"/>
      <c r="BS11" s="62"/>
      <c r="BT11" s="62"/>
      <c r="BU11" s="60"/>
      <c r="BV11" s="61"/>
      <c r="BW11" s="61"/>
      <c r="BX11" s="61"/>
      <c r="BY11" s="61"/>
      <c r="BZ11" s="61"/>
      <c r="CA11" s="61"/>
      <c r="CB11" s="62"/>
      <c r="CC11" s="62"/>
      <c r="CD11" s="62"/>
      <c r="CE11" s="62"/>
      <c r="CF11" s="62"/>
      <c r="CG11" s="60"/>
      <c r="CH11" s="61"/>
      <c r="CI11" s="61"/>
      <c r="CJ11" s="61"/>
      <c r="CK11" s="61"/>
      <c r="CL11" s="61"/>
      <c r="CM11" s="61"/>
      <c r="CN11" s="62"/>
      <c r="CO11" s="62"/>
      <c r="CP11" s="62"/>
      <c r="CQ11" s="62"/>
      <c r="CR11" s="62"/>
      <c r="CS11" s="60"/>
      <c r="CT11" s="61"/>
      <c r="CU11" s="61"/>
      <c r="CV11" s="61"/>
      <c r="CW11" s="61"/>
      <c r="CX11" s="61"/>
      <c r="CY11" s="61"/>
      <c r="CZ11" s="62"/>
      <c r="DA11" s="62"/>
      <c r="DB11" s="62"/>
      <c r="DC11" s="62"/>
      <c r="DD11" s="62"/>
      <c r="DE11" s="60"/>
      <c r="DF11" s="61"/>
      <c r="DG11" s="61"/>
      <c r="DH11" s="61"/>
      <c r="DI11" s="61"/>
      <c r="DJ11" s="61"/>
      <c r="DK11" s="61"/>
      <c r="DL11" s="62"/>
      <c r="DM11" s="62"/>
      <c r="DN11" s="62"/>
      <c r="DO11" s="62"/>
      <c r="DP11" s="62"/>
      <c r="DQ11" s="60"/>
      <c r="DR11" s="61"/>
      <c r="DS11" s="61"/>
      <c r="DT11" s="61"/>
      <c r="DU11" s="61"/>
      <c r="DV11" s="61"/>
      <c r="DW11" s="61"/>
      <c r="DX11" s="62"/>
      <c r="DY11" s="62"/>
      <c r="DZ11" s="62"/>
      <c r="EA11" s="62"/>
      <c r="EB11" s="62"/>
      <c r="EC11" s="60"/>
      <c r="ED11" s="61"/>
      <c r="EE11" s="61"/>
      <c r="EF11" s="61"/>
      <c r="EG11" s="61"/>
      <c r="EH11" s="61"/>
      <c r="EI11" s="61"/>
      <c r="EJ11" s="62"/>
      <c r="EK11" s="62"/>
      <c r="EL11" s="62"/>
      <c r="EM11" s="62"/>
      <c r="EN11" s="62"/>
      <c r="EO11" s="60"/>
      <c r="EP11" s="61"/>
      <c r="EQ11" s="61"/>
      <c r="ER11" s="61"/>
      <c r="ES11" s="61"/>
      <c r="ET11" s="61"/>
      <c r="EU11" s="61"/>
      <c r="EV11" s="62"/>
      <c r="EW11" s="62"/>
      <c r="EX11" s="62"/>
      <c r="EY11" s="62"/>
      <c r="EZ11" s="62"/>
      <c r="FA11" s="60"/>
      <c r="FB11" s="61"/>
      <c r="FC11" s="61"/>
      <c r="FD11" s="61"/>
      <c r="FE11" s="61"/>
      <c r="FF11" s="61"/>
      <c r="FG11" s="61"/>
      <c r="FH11" s="62"/>
      <c r="FI11" s="62"/>
      <c r="FJ11" s="62"/>
      <c r="FK11" s="62"/>
      <c r="FL11" s="62"/>
      <c r="FM11" s="60"/>
      <c r="FN11" s="61"/>
      <c r="FO11" s="61"/>
      <c r="FP11" s="61"/>
      <c r="FQ11" s="61"/>
      <c r="FR11" s="61"/>
      <c r="FS11" s="61"/>
      <c r="FT11" s="62"/>
      <c r="FU11" s="62"/>
      <c r="FV11" s="62"/>
      <c r="FW11" s="62"/>
      <c r="FX11" s="62"/>
      <c r="FY11" s="60"/>
      <c r="FZ11" s="61"/>
      <c r="GA11" s="61"/>
      <c r="GB11" s="61"/>
      <c r="GC11" s="61"/>
      <c r="GD11" s="61"/>
      <c r="GE11" s="61"/>
      <c r="GF11" s="62"/>
      <c r="GG11" s="62"/>
      <c r="GH11" s="62"/>
      <c r="GI11" s="62"/>
      <c r="GJ11" s="62"/>
      <c r="GK11" s="60"/>
      <c r="GL11" s="61"/>
      <c r="GM11" s="61"/>
      <c r="GN11" s="61"/>
      <c r="GO11" s="61"/>
      <c r="GP11" s="61"/>
      <c r="GQ11" s="61"/>
      <c r="GR11" s="62"/>
      <c r="GS11" s="62"/>
      <c r="GT11" s="62"/>
      <c r="GU11" s="62"/>
      <c r="GV11" s="62"/>
      <c r="GW11" s="60"/>
      <c r="GX11" s="61"/>
      <c r="GY11" s="61"/>
      <c r="GZ11" s="61"/>
      <c r="HA11" s="61"/>
      <c r="HB11" s="61"/>
      <c r="HC11" s="61"/>
      <c r="HD11" s="62"/>
      <c r="HE11" s="62"/>
      <c r="HF11" s="62"/>
      <c r="HG11" s="62"/>
      <c r="HH11" s="62"/>
      <c r="HI11" s="60"/>
      <c r="HJ11" s="61"/>
      <c r="HK11" s="61"/>
      <c r="HL11" s="61"/>
      <c r="HM11" s="61"/>
      <c r="HN11" s="61"/>
      <c r="HO11" s="61"/>
      <c r="HP11" s="62"/>
      <c r="HQ11" s="62"/>
      <c r="HR11" s="62"/>
      <c r="HS11" s="62"/>
      <c r="HT11" s="62"/>
      <c r="HU11" s="60"/>
      <c r="HV11" s="61"/>
      <c r="HW11" s="61"/>
      <c r="HX11" s="61"/>
      <c r="HY11" s="61"/>
      <c r="HZ11" s="61"/>
      <c r="IA11" s="61"/>
      <c r="IB11" s="62"/>
      <c r="IC11" s="62"/>
      <c r="ID11" s="62"/>
      <c r="IE11" s="62"/>
      <c r="IF11" s="62"/>
      <c r="IG11" s="60"/>
      <c r="IH11" s="61"/>
      <c r="II11" s="61"/>
      <c r="IJ11" s="61"/>
      <c r="IK11" s="61"/>
      <c r="IL11" s="61"/>
      <c r="IM11" s="61"/>
      <c r="IN11" s="62"/>
      <c r="IO11" s="62"/>
      <c r="IP11" s="62"/>
      <c r="IQ11" s="62"/>
      <c r="IR11" s="62"/>
      <c r="IS11" s="60"/>
      <c r="IT11" s="61"/>
      <c r="IU11" s="61"/>
      <c r="IV11" s="61"/>
    </row>
    <row r="12" spans="1:256" s="7" customFormat="1" ht="14.25">
      <c r="A12" s="60" t="s">
        <v>30</v>
      </c>
      <c r="B12" s="61">
        <v>2.609814410075284</v>
      </c>
      <c r="C12" s="61">
        <v>2.8121082213863557</v>
      </c>
      <c r="D12" s="61">
        <v>2.2735191629709162</v>
      </c>
      <c r="E12" s="61">
        <v>2.2059449443127654</v>
      </c>
      <c r="F12" s="61">
        <v>2.2166667000000029</v>
      </c>
      <c r="G12" s="61">
        <v>2.0381542142383191</v>
      </c>
      <c r="H12" s="62">
        <v>3.4995206136145818</v>
      </c>
      <c r="I12" s="62">
        <v>0.76424270495600855</v>
      </c>
      <c r="J12" s="62">
        <v>1.6394698230291826</v>
      </c>
      <c r="K12" s="62">
        <v>2.6821677855377146</v>
      </c>
      <c r="L12" s="62">
        <v>1.9710220262892042</v>
      </c>
      <c r="M12" s="60"/>
      <c r="N12" s="61"/>
      <c r="O12" s="61"/>
      <c r="P12" s="61"/>
      <c r="Q12" s="61"/>
      <c r="R12" s="61"/>
      <c r="S12" s="61"/>
      <c r="T12" s="62"/>
      <c r="U12" s="62"/>
      <c r="V12" s="62"/>
      <c r="W12" s="62"/>
      <c r="X12" s="62"/>
      <c r="Y12" s="60"/>
      <c r="Z12" s="61"/>
      <c r="AA12" s="61"/>
      <c r="AB12" s="61"/>
      <c r="AC12" s="61"/>
      <c r="AD12" s="61"/>
      <c r="AE12" s="61"/>
      <c r="AF12" s="62"/>
      <c r="AG12" s="62"/>
      <c r="AH12" s="62"/>
      <c r="AI12" s="62"/>
      <c r="AJ12" s="62"/>
      <c r="AK12" s="60"/>
      <c r="AL12" s="61"/>
      <c r="AM12" s="61"/>
      <c r="AN12" s="61"/>
      <c r="AO12" s="61"/>
      <c r="AP12" s="61"/>
      <c r="AQ12" s="61"/>
      <c r="AR12" s="62"/>
      <c r="AS12" s="62"/>
      <c r="AT12" s="62"/>
      <c r="AU12" s="62"/>
      <c r="AV12" s="62"/>
      <c r="AW12" s="60"/>
      <c r="AX12" s="61"/>
      <c r="AY12" s="61"/>
      <c r="AZ12" s="61"/>
      <c r="BA12" s="61"/>
      <c r="BB12" s="61"/>
      <c r="BC12" s="61"/>
      <c r="BD12" s="62"/>
      <c r="BE12" s="62"/>
      <c r="BF12" s="62"/>
      <c r="BG12" s="62"/>
      <c r="BH12" s="62"/>
      <c r="BI12" s="60"/>
      <c r="BJ12" s="61"/>
      <c r="BK12" s="61"/>
      <c r="BL12" s="61"/>
      <c r="BM12" s="61"/>
      <c r="BN12" s="61"/>
      <c r="BO12" s="61"/>
      <c r="BP12" s="62"/>
      <c r="BQ12" s="62"/>
      <c r="BR12" s="62"/>
      <c r="BS12" s="62"/>
      <c r="BT12" s="62"/>
      <c r="BU12" s="60"/>
      <c r="BV12" s="61"/>
      <c r="BW12" s="61"/>
      <c r="BX12" s="61"/>
      <c r="BY12" s="61"/>
      <c r="BZ12" s="61"/>
      <c r="CA12" s="61"/>
      <c r="CB12" s="62"/>
      <c r="CC12" s="62"/>
      <c r="CD12" s="62"/>
      <c r="CE12" s="62"/>
      <c r="CF12" s="62"/>
      <c r="CG12" s="60"/>
      <c r="CH12" s="61"/>
      <c r="CI12" s="61"/>
      <c r="CJ12" s="61"/>
      <c r="CK12" s="61"/>
      <c r="CL12" s="61"/>
      <c r="CM12" s="61"/>
      <c r="CN12" s="62"/>
      <c r="CO12" s="62"/>
      <c r="CP12" s="62"/>
      <c r="CQ12" s="62"/>
      <c r="CR12" s="62"/>
      <c r="CS12" s="60"/>
      <c r="CT12" s="61"/>
      <c r="CU12" s="61"/>
      <c r="CV12" s="61"/>
      <c r="CW12" s="61"/>
      <c r="CX12" s="61"/>
      <c r="CY12" s="61"/>
      <c r="CZ12" s="62"/>
      <c r="DA12" s="62"/>
      <c r="DB12" s="62"/>
      <c r="DC12" s="62"/>
      <c r="DD12" s="62"/>
      <c r="DE12" s="60"/>
      <c r="DF12" s="61"/>
      <c r="DG12" s="61"/>
      <c r="DH12" s="61"/>
      <c r="DI12" s="61"/>
      <c r="DJ12" s="61"/>
      <c r="DK12" s="61"/>
      <c r="DL12" s="62"/>
      <c r="DM12" s="62"/>
      <c r="DN12" s="62"/>
      <c r="DO12" s="62"/>
      <c r="DP12" s="62"/>
      <c r="DQ12" s="60"/>
      <c r="DR12" s="61"/>
      <c r="DS12" s="61"/>
      <c r="DT12" s="61"/>
      <c r="DU12" s="61"/>
      <c r="DV12" s="61"/>
      <c r="DW12" s="61"/>
      <c r="DX12" s="62"/>
      <c r="DY12" s="62"/>
      <c r="DZ12" s="62"/>
      <c r="EA12" s="62"/>
      <c r="EB12" s="62"/>
      <c r="EC12" s="60"/>
      <c r="ED12" s="61"/>
      <c r="EE12" s="61"/>
      <c r="EF12" s="61"/>
      <c r="EG12" s="61"/>
      <c r="EH12" s="61"/>
      <c r="EI12" s="61"/>
      <c r="EJ12" s="62"/>
      <c r="EK12" s="62"/>
      <c r="EL12" s="62"/>
      <c r="EM12" s="62"/>
      <c r="EN12" s="62"/>
      <c r="EO12" s="60"/>
      <c r="EP12" s="61"/>
      <c r="EQ12" s="61"/>
      <c r="ER12" s="61"/>
      <c r="ES12" s="61"/>
      <c r="ET12" s="61"/>
      <c r="EU12" s="61"/>
      <c r="EV12" s="62"/>
      <c r="EW12" s="62"/>
      <c r="EX12" s="62"/>
      <c r="EY12" s="62"/>
      <c r="EZ12" s="62"/>
      <c r="FA12" s="60"/>
      <c r="FB12" s="61"/>
      <c r="FC12" s="61"/>
      <c r="FD12" s="61"/>
      <c r="FE12" s="61"/>
      <c r="FF12" s="61"/>
      <c r="FG12" s="61"/>
      <c r="FH12" s="62"/>
      <c r="FI12" s="62"/>
      <c r="FJ12" s="62"/>
      <c r="FK12" s="62"/>
      <c r="FL12" s="62"/>
      <c r="FM12" s="60"/>
      <c r="FN12" s="61"/>
      <c r="FO12" s="61"/>
      <c r="FP12" s="61"/>
      <c r="FQ12" s="61"/>
      <c r="FR12" s="61"/>
      <c r="FS12" s="61"/>
      <c r="FT12" s="62"/>
      <c r="FU12" s="62"/>
      <c r="FV12" s="62"/>
      <c r="FW12" s="62"/>
      <c r="FX12" s="62"/>
      <c r="FY12" s="60"/>
      <c r="FZ12" s="61"/>
      <c r="GA12" s="61"/>
      <c r="GB12" s="61"/>
      <c r="GC12" s="61"/>
      <c r="GD12" s="61"/>
      <c r="GE12" s="61"/>
      <c r="GF12" s="62"/>
      <c r="GG12" s="62"/>
      <c r="GH12" s="62"/>
      <c r="GI12" s="62"/>
      <c r="GJ12" s="62"/>
      <c r="GK12" s="60"/>
      <c r="GL12" s="61"/>
      <c r="GM12" s="61"/>
      <c r="GN12" s="61"/>
      <c r="GO12" s="61"/>
      <c r="GP12" s="61"/>
      <c r="GQ12" s="61"/>
      <c r="GR12" s="62"/>
      <c r="GS12" s="62"/>
      <c r="GT12" s="62"/>
      <c r="GU12" s="62"/>
      <c r="GV12" s="62"/>
      <c r="GW12" s="60"/>
      <c r="GX12" s="61"/>
      <c r="GY12" s="61"/>
      <c r="GZ12" s="61"/>
      <c r="HA12" s="61"/>
      <c r="HB12" s="61"/>
      <c r="HC12" s="61"/>
      <c r="HD12" s="62"/>
      <c r="HE12" s="62"/>
      <c r="HF12" s="62"/>
      <c r="HG12" s="62"/>
      <c r="HH12" s="62"/>
      <c r="HI12" s="60"/>
      <c r="HJ12" s="61"/>
      <c r="HK12" s="61"/>
      <c r="HL12" s="61"/>
      <c r="HM12" s="61"/>
      <c r="HN12" s="61"/>
      <c r="HO12" s="61"/>
      <c r="HP12" s="62"/>
      <c r="HQ12" s="62"/>
      <c r="HR12" s="62"/>
      <c r="HS12" s="62"/>
      <c r="HT12" s="62"/>
      <c r="HU12" s="60"/>
      <c r="HV12" s="61"/>
      <c r="HW12" s="61"/>
      <c r="HX12" s="61"/>
      <c r="HY12" s="61"/>
      <c r="HZ12" s="61"/>
      <c r="IA12" s="61"/>
      <c r="IB12" s="62"/>
      <c r="IC12" s="62"/>
      <c r="ID12" s="62"/>
      <c r="IE12" s="62"/>
      <c r="IF12" s="62"/>
      <c r="IG12" s="60"/>
      <c r="IH12" s="61"/>
      <c r="II12" s="61"/>
      <c r="IJ12" s="61"/>
      <c r="IK12" s="61"/>
      <c r="IL12" s="61"/>
      <c r="IM12" s="61"/>
      <c r="IN12" s="62"/>
      <c r="IO12" s="62"/>
      <c r="IP12" s="62"/>
      <c r="IQ12" s="62"/>
      <c r="IR12" s="62"/>
      <c r="IS12" s="60"/>
      <c r="IT12" s="61"/>
      <c r="IU12" s="61"/>
      <c r="IV12" s="61"/>
    </row>
    <row r="13" spans="1:256" s="7" customFormat="1" ht="14.25">
      <c r="A13" s="60" t="s">
        <v>29</v>
      </c>
      <c r="B13" s="61">
        <v>2.792695987705951</v>
      </c>
      <c r="C13" s="61">
        <v>3.9626346340936092</v>
      </c>
      <c r="D13" s="61">
        <v>1.8958332227936303</v>
      </c>
      <c r="E13" s="62">
        <v>2.0416839932170472</v>
      </c>
      <c r="F13" s="61">
        <v>2.2450000000000081</v>
      </c>
      <c r="G13" s="61">
        <v>2.16473499926646</v>
      </c>
      <c r="H13" s="62">
        <v>4.3773434397693878</v>
      </c>
      <c r="I13" s="62">
        <v>0.17426263218331961</v>
      </c>
      <c r="J13" s="62">
        <v>2.5636134750127493</v>
      </c>
      <c r="K13" s="62">
        <v>3.3681184908664452</v>
      </c>
      <c r="L13" s="62">
        <v>2.7600738860453111</v>
      </c>
      <c r="M13" s="60"/>
      <c r="N13" s="61"/>
      <c r="O13" s="61"/>
      <c r="P13" s="61"/>
      <c r="Q13" s="62"/>
      <c r="R13" s="61"/>
      <c r="S13" s="61"/>
      <c r="T13" s="62"/>
      <c r="U13" s="62"/>
      <c r="V13" s="62"/>
      <c r="W13" s="62"/>
      <c r="X13" s="62"/>
      <c r="Y13" s="60"/>
      <c r="Z13" s="61"/>
      <c r="AA13" s="61"/>
      <c r="AB13" s="61"/>
      <c r="AC13" s="62"/>
      <c r="AD13" s="61"/>
      <c r="AE13" s="61"/>
      <c r="AF13" s="62"/>
      <c r="AG13" s="62"/>
      <c r="AH13" s="62"/>
      <c r="AI13" s="62"/>
      <c r="AJ13" s="62"/>
      <c r="AK13" s="60"/>
      <c r="AL13" s="61"/>
      <c r="AM13" s="61"/>
      <c r="AN13" s="61"/>
      <c r="AO13" s="62"/>
      <c r="AP13" s="61"/>
      <c r="AQ13" s="61"/>
      <c r="AR13" s="62"/>
      <c r="AS13" s="62"/>
      <c r="AT13" s="62"/>
      <c r="AU13" s="62"/>
      <c r="AV13" s="62"/>
      <c r="AW13" s="60"/>
      <c r="AX13" s="61"/>
      <c r="AY13" s="61"/>
      <c r="AZ13" s="61"/>
      <c r="BA13" s="62"/>
      <c r="BB13" s="61"/>
      <c r="BC13" s="61"/>
      <c r="BD13" s="62"/>
      <c r="BE13" s="62"/>
      <c r="BF13" s="62"/>
      <c r="BG13" s="62"/>
      <c r="BH13" s="62"/>
      <c r="BI13" s="60"/>
      <c r="BJ13" s="61"/>
      <c r="BK13" s="61"/>
      <c r="BL13" s="61"/>
      <c r="BM13" s="62"/>
      <c r="BN13" s="61"/>
      <c r="BO13" s="61"/>
      <c r="BP13" s="62"/>
      <c r="BQ13" s="62"/>
      <c r="BR13" s="62"/>
      <c r="BS13" s="62"/>
      <c r="BT13" s="62"/>
      <c r="BU13" s="60"/>
      <c r="BV13" s="61"/>
      <c r="BW13" s="61"/>
      <c r="BX13" s="61"/>
      <c r="BY13" s="62"/>
      <c r="BZ13" s="61"/>
      <c r="CA13" s="61"/>
      <c r="CB13" s="62"/>
      <c r="CC13" s="62"/>
      <c r="CD13" s="62"/>
      <c r="CE13" s="62"/>
      <c r="CF13" s="62"/>
      <c r="CG13" s="60"/>
      <c r="CH13" s="61"/>
      <c r="CI13" s="61"/>
      <c r="CJ13" s="61"/>
      <c r="CK13" s="62"/>
      <c r="CL13" s="61"/>
      <c r="CM13" s="61"/>
      <c r="CN13" s="62"/>
      <c r="CO13" s="62"/>
      <c r="CP13" s="62"/>
      <c r="CQ13" s="62"/>
      <c r="CR13" s="62"/>
      <c r="CS13" s="60"/>
      <c r="CT13" s="61"/>
      <c r="CU13" s="61"/>
      <c r="CV13" s="61"/>
      <c r="CW13" s="62"/>
      <c r="CX13" s="61"/>
      <c r="CY13" s="61"/>
      <c r="CZ13" s="62"/>
      <c r="DA13" s="62"/>
      <c r="DB13" s="62"/>
      <c r="DC13" s="62"/>
      <c r="DD13" s="62"/>
      <c r="DE13" s="60"/>
      <c r="DF13" s="61"/>
      <c r="DG13" s="61"/>
      <c r="DH13" s="61"/>
      <c r="DI13" s="62"/>
      <c r="DJ13" s="61"/>
      <c r="DK13" s="61"/>
      <c r="DL13" s="62"/>
      <c r="DM13" s="62"/>
      <c r="DN13" s="62"/>
      <c r="DO13" s="62"/>
      <c r="DP13" s="62"/>
      <c r="DQ13" s="60"/>
      <c r="DR13" s="61"/>
      <c r="DS13" s="61"/>
      <c r="DT13" s="61"/>
      <c r="DU13" s="62"/>
      <c r="DV13" s="61"/>
      <c r="DW13" s="61"/>
      <c r="DX13" s="62"/>
      <c r="DY13" s="62"/>
      <c r="DZ13" s="62"/>
      <c r="EA13" s="62"/>
      <c r="EB13" s="62"/>
      <c r="EC13" s="60"/>
      <c r="ED13" s="61"/>
      <c r="EE13" s="61"/>
      <c r="EF13" s="61"/>
      <c r="EG13" s="62"/>
      <c r="EH13" s="61"/>
      <c r="EI13" s="61"/>
      <c r="EJ13" s="62"/>
      <c r="EK13" s="62"/>
      <c r="EL13" s="62"/>
      <c r="EM13" s="62"/>
      <c r="EN13" s="62"/>
      <c r="EO13" s="60"/>
      <c r="EP13" s="61"/>
      <c r="EQ13" s="61"/>
      <c r="ER13" s="61"/>
      <c r="ES13" s="62"/>
      <c r="ET13" s="61"/>
      <c r="EU13" s="61"/>
      <c r="EV13" s="62"/>
      <c r="EW13" s="62"/>
      <c r="EX13" s="62"/>
      <c r="EY13" s="62"/>
      <c r="EZ13" s="62"/>
      <c r="FA13" s="60"/>
      <c r="FB13" s="61"/>
      <c r="FC13" s="61"/>
      <c r="FD13" s="61"/>
      <c r="FE13" s="62"/>
      <c r="FF13" s="61"/>
      <c r="FG13" s="61"/>
      <c r="FH13" s="62"/>
      <c r="FI13" s="62"/>
      <c r="FJ13" s="62"/>
      <c r="FK13" s="62"/>
      <c r="FL13" s="62"/>
      <c r="FM13" s="60"/>
      <c r="FN13" s="61"/>
      <c r="FO13" s="61"/>
      <c r="FP13" s="61"/>
      <c r="FQ13" s="62"/>
      <c r="FR13" s="61"/>
      <c r="FS13" s="61"/>
      <c r="FT13" s="62"/>
      <c r="FU13" s="62"/>
      <c r="FV13" s="62"/>
      <c r="FW13" s="62"/>
      <c r="FX13" s="62"/>
      <c r="FY13" s="60"/>
      <c r="FZ13" s="61"/>
      <c r="GA13" s="61"/>
      <c r="GB13" s="61"/>
      <c r="GC13" s="62"/>
      <c r="GD13" s="61"/>
      <c r="GE13" s="61"/>
      <c r="GF13" s="62"/>
      <c r="GG13" s="62"/>
      <c r="GH13" s="62"/>
      <c r="GI13" s="62"/>
      <c r="GJ13" s="62"/>
      <c r="GK13" s="60"/>
      <c r="GL13" s="61"/>
      <c r="GM13" s="61"/>
      <c r="GN13" s="61"/>
      <c r="GO13" s="62"/>
      <c r="GP13" s="61"/>
      <c r="GQ13" s="61"/>
      <c r="GR13" s="62"/>
      <c r="GS13" s="62"/>
      <c r="GT13" s="62"/>
      <c r="GU13" s="62"/>
      <c r="GV13" s="62"/>
      <c r="GW13" s="60"/>
      <c r="GX13" s="61"/>
      <c r="GY13" s="61"/>
      <c r="GZ13" s="61"/>
      <c r="HA13" s="62"/>
      <c r="HB13" s="61"/>
      <c r="HC13" s="61"/>
      <c r="HD13" s="62"/>
      <c r="HE13" s="62"/>
      <c r="HF13" s="62"/>
      <c r="HG13" s="62"/>
      <c r="HH13" s="62"/>
      <c r="HI13" s="60"/>
      <c r="HJ13" s="61"/>
      <c r="HK13" s="61"/>
      <c r="HL13" s="61"/>
      <c r="HM13" s="62"/>
      <c r="HN13" s="61"/>
      <c r="HO13" s="61"/>
      <c r="HP13" s="62"/>
      <c r="HQ13" s="62"/>
      <c r="HR13" s="62"/>
      <c r="HS13" s="62"/>
      <c r="HT13" s="62"/>
      <c r="HU13" s="60"/>
      <c r="HV13" s="61"/>
      <c r="HW13" s="61"/>
      <c r="HX13" s="61"/>
      <c r="HY13" s="62"/>
      <c r="HZ13" s="61"/>
      <c r="IA13" s="61"/>
      <c r="IB13" s="62"/>
      <c r="IC13" s="62"/>
      <c r="ID13" s="62"/>
      <c r="IE13" s="62"/>
      <c r="IF13" s="62"/>
      <c r="IG13" s="60"/>
      <c r="IH13" s="61"/>
      <c r="II13" s="61"/>
      <c r="IJ13" s="61"/>
      <c r="IK13" s="62"/>
      <c r="IL13" s="61"/>
      <c r="IM13" s="61"/>
      <c r="IN13" s="62"/>
      <c r="IO13" s="62"/>
      <c r="IP13" s="62"/>
      <c r="IQ13" s="62"/>
      <c r="IR13" s="62"/>
      <c r="IS13" s="60"/>
      <c r="IT13" s="61"/>
      <c r="IU13" s="61"/>
      <c r="IV13" s="61"/>
    </row>
    <row r="14" spans="1:256" s="7" customFormat="1" ht="14.25">
      <c r="A14" s="63" t="s">
        <v>28</v>
      </c>
      <c r="B14" s="61">
        <v>2.0551145080075051</v>
      </c>
      <c r="C14" s="61">
        <v>2.5427917610827411</v>
      </c>
      <c r="D14" s="61">
        <v>3.2322276562172902</v>
      </c>
      <c r="E14" s="61">
        <v>3.7613814200688767</v>
      </c>
      <c r="F14" s="61">
        <v>2.9608579728294782</v>
      </c>
      <c r="G14" s="61">
        <v>2.6523244949494984</v>
      </c>
      <c r="H14" s="61">
        <v>4.0897586527023799</v>
      </c>
      <c r="I14" s="61">
        <v>8.3323536566259904E-3</v>
      </c>
      <c r="J14" s="61">
        <v>2.7979125178940745</v>
      </c>
      <c r="K14" s="61">
        <v>3.6207681946407</v>
      </c>
      <c r="L14" s="61">
        <v>2.1402292065337836</v>
      </c>
      <c r="M14" s="63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3"/>
      <c r="Z14" s="61"/>
      <c r="AA14" s="61"/>
      <c r="AB14" s="61"/>
      <c r="AC14" s="61"/>
      <c r="AD14" s="61"/>
      <c r="AE14" s="61"/>
      <c r="AF14" s="61"/>
      <c r="AG14" s="61"/>
      <c r="AH14" s="61"/>
      <c r="AI14" s="61"/>
      <c r="AJ14" s="61"/>
      <c r="AK14" s="63"/>
      <c r="AL14" s="61"/>
      <c r="AM14" s="61"/>
      <c r="AN14" s="61"/>
      <c r="AO14" s="61"/>
      <c r="AP14" s="61"/>
      <c r="AQ14" s="61"/>
      <c r="AR14" s="61"/>
      <c r="AS14" s="61"/>
      <c r="AT14" s="61"/>
      <c r="AU14" s="61"/>
      <c r="AV14" s="61"/>
      <c r="AW14" s="63"/>
      <c r="AX14" s="61"/>
      <c r="AY14" s="61"/>
      <c r="AZ14" s="61"/>
      <c r="BA14" s="61"/>
      <c r="BB14" s="61"/>
      <c r="BC14" s="61"/>
      <c r="BD14" s="61"/>
      <c r="BE14" s="61"/>
      <c r="BF14" s="61"/>
      <c r="BG14" s="61"/>
      <c r="BH14" s="61"/>
      <c r="BI14" s="63"/>
      <c r="BJ14" s="61"/>
      <c r="BK14" s="61"/>
      <c r="BL14" s="61"/>
      <c r="BM14" s="61"/>
      <c r="BN14" s="61"/>
      <c r="BO14" s="61"/>
      <c r="BP14" s="61"/>
      <c r="BQ14" s="61"/>
      <c r="BR14" s="61"/>
      <c r="BS14" s="61"/>
      <c r="BT14" s="61"/>
      <c r="BU14" s="63"/>
      <c r="BV14" s="61"/>
      <c r="BW14" s="61"/>
      <c r="BX14" s="61"/>
      <c r="BY14" s="61"/>
      <c r="BZ14" s="61"/>
      <c r="CA14" s="61"/>
      <c r="CB14" s="61"/>
      <c r="CC14" s="61"/>
      <c r="CD14" s="61"/>
      <c r="CE14" s="61"/>
      <c r="CF14" s="61"/>
      <c r="CG14" s="63"/>
      <c r="CH14" s="61"/>
      <c r="CI14" s="61"/>
      <c r="CJ14" s="61"/>
      <c r="CK14" s="61"/>
      <c r="CL14" s="61"/>
      <c r="CM14" s="61"/>
      <c r="CN14" s="61"/>
      <c r="CO14" s="61"/>
      <c r="CP14" s="61"/>
      <c r="CQ14" s="61"/>
      <c r="CR14" s="61"/>
      <c r="CS14" s="63"/>
      <c r="CT14" s="61"/>
      <c r="CU14" s="61"/>
      <c r="CV14" s="61"/>
      <c r="CW14" s="61"/>
      <c r="CX14" s="61"/>
      <c r="CY14" s="61"/>
      <c r="CZ14" s="61"/>
      <c r="DA14" s="61"/>
      <c r="DB14" s="61"/>
      <c r="DC14" s="61"/>
      <c r="DD14" s="61"/>
      <c r="DE14" s="63"/>
      <c r="DF14" s="61"/>
      <c r="DG14" s="61"/>
      <c r="DH14" s="61"/>
      <c r="DI14" s="61"/>
      <c r="DJ14" s="61"/>
      <c r="DK14" s="61"/>
      <c r="DL14" s="61"/>
      <c r="DM14" s="61"/>
      <c r="DN14" s="61"/>
      <c r="DO14" s="61"/>
      <c r="DP14" s="61"/>
      <c r="DQ14" s="63"/>
      <c r="DR14" s="61"/>
      <c r="DS14" s="61"/>
      <c r="DT14" s="61"/>
      <c r="DU14" s="61"/>
      <c r="DV14" s="61"/>
      <c r="DW14" s="61"/>
      <c r="DX14" s="61"/>
      <c r="DY14" s="61"/>
      <c r="DZ14" s="61"/>
      <c r="EA14" s="61"/>
      <c r="EB14" s="61"/>
      <c r="EC14" s="63"/>
      <c r="ED14" s="61"/>
      <c r="EE14" s="61"/>
      <c r="EF14" s="61"/>
      <c r="EG14" s="61"/>
      <c r="EH14" s="61"/>
      <c r="EI14" s="61"/>
      <c r="EJ14" s="61"/>
      <c r="EK14" s="61"/>
      <c r="EL14" s="61"/>
      <c r="EM14" s="61"/>
      <c r="EN14" s="61"/>
      <c r="EO14" s="63"/>
      <c r="EP14" s="61"/>
      <c r="EQ14" s="61"/>
      <c r="ER14" s="61"/>
      <c r="ES14" s="61"/>
      <c r="ET14" s="61"/>
      <c r="EU14" s="61"/>
      <c r="EV14" s="61"/>
      <c r="EW14" s="61"/>
      <c r="EX14" s="61"/>
      <c r="EY14" s="61"/>
      <c r="EZ14" s="61"/>
      <c r="FA14" s="63"/>
      <c r="FB14" s="61"/>
      <c r="FC14" s="61"/>
      <c r="FD14" s="61"/>
      <c r="FE14" s="61"/>
      <c r="FF14" s="61"/>
      <c r="FG14" s="61"/>
      <c r="FH14" s="61"/>
      <c r="FI14" s="61"/>
      <c r="FJ14" s="61"/>
      <c r="FK14" s="61"/>
      <c r="FL14" s="61"/>
      <c r="FM14" s="63"/>
      <c r="FN14" s="61"/>
      <c r="FO14" s="61"/>
      <c r="FP14" s="61"/>
      <c r="FQ14" s="61"/>
      <c r="FR14" s="61"/>
      <c r="FS14" s="61"/>
      <c r="FT14" s="61"/>
      <c r="FU14" s="61"/>
      <c r="FV14" s="61"/>
      <c r="FW14" s="61"/>
      <c r="FX14" s="61"/>
      <c r="FY14" s="63"/>
      <c r="FZ14" s="61"/>
      <c r="GA14" s="61"/>
      <c r="GB14" s="61"/>
      <c r="GC14" s="61"/>
      <c r="GD14" s="61"/>
      <c r="GE14" s="61"/>
      <c r="GF14" s="61"/>
      <c r="GG14" s="61"/>
      <c r="GH14" s="61"/>
      <c r="GI14" s="61"/>
      <c r="GJ14" s="61"/>
      <c r="GK14" s="63"/>
      <c r="GL14" s="61"/>
      <c r="GM14" s="61"/>
      <c r="GN14" s="61"/>
      <c r="GO14" s="61"/>
      <c r="GP14" s="61"/>
      <c r="GQ14" s="61"/>
      <c r="GR14" s="61"/>
      <c r="GS14" s="61"/>
      <c r="GT14" s="61"/>
      <c r="GU14" s="61"/>
      <c r="GV14" s="61"/>
      <c r="GW14" s="63"/>
      <c r="GX14" s="61"/>
      <c r="GY14" s="61"/>
      <c r="GZ14" s="61"/>
      <c r="HA14" s="61"/>
      <c r="HB14" s="61"/>
      <c r="HC14" s="61"/>
      <c r="HD14" s="61"/>
      <c r="HE14" s="61"/>
      <c r="HF14" s="61"/>
      <c r="HG14" s="61"/>
      <c r="HH14" s="61"/>
      <c r="HI14" s="63"/>
      <c r="HJ14" s="61"/>
      <c r="HK14" s="61"/>
      <c r="HL14" s="61"/>
      <c r="HM14" s="61"/>
      <c r="HN14" s="61"/>
      <c r="HO14" s="61"/>
      <c r="HP14" s="61"/>
      <c r="HQ14" s="61"/>
      <c r="HR14" s="61"/>
      <c r="HS14" s="61"/>
      <c r="HT14" s="61"/>
      <c r="HU14" s="63"/>
      <c r="HV14" s="61"/>
      <c r="HW14" s="61"/>
      <c r="HX14" s="61"/>
      <c r="HY14" s="61"/>
      <c r="HZ14" s="61"/>
      <c r="IA14" s="61"/>
      <c r="IB14" s="61"/>
      <c r="IC14" s="61"/>
      <c r="ID14" s="61"/>
      <c r="IE14" s="61"/>
      <c r="IF14" s="61"/>
      <c r="IG14" s="63"/>
      <c r="IH14" s="61"/>
      <c r="II14" s="61"/>
      <c r="IJ14" s="61"/>
      <c r="IK14" s="61"/>
      <c r="IL14" s="61"/>
      <c r="IM14" s="61"/>
      <c r="IN14" s="61"/>
      <c r="IO14" s="61"/>
      <c r="IP14" s="61"/>
      <c r="IQ14" s="61"/>
      <c r="IR14" s="61"/>
      <c r="IS14" s="63"/>
      <c r="IT14" s="61"/>
      <c r="IU14" s="61"/>
      <c r="IV14" s="61"/>
    </row>
    <row r="15" spans="1:256" s="7" customFormat="1" ht="14.25">
      <c r="A15" s="60" t="s">
        <v>27</v>
      </c>
      <c r="B15" s="61">
        <v>2.6063088288066583</v>
      </c>
      <c r="C15" s="61">
        <v>1.938854902810716</v>
      </c>
      <c r="D15" s="61">
        <v>2.725261993785888</v>
      </c>
      <c r="E15" s="61">
        <v>2.5282170558531769</v>
      </c>
      <c r="F15" s="61">
        <v>2.5792096876878556</v>
      </c>
      <c r="G15" s="61">
        <v>0.6962215885549794</v>
      </c>
      <c r="H15" s="61">
        <v>4.6849535442727186</v>
      </c>
      <c r="I15" s="61">
        <v>1.8395925003936942</v>
      </c>
      <c r="J15" s="61">
        <v>2.0401986015256002</v>
      </c>
      <c r="K15" s="61">
        <v>2.6224259262466854</v>
      </c>
      <c r="L15" s="61">
        <v>2.1923991620633743</v>
      </c>
      <c r="M15" s="60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0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0"/>
      <c r="AL15" s="61"/>
      <c r="AM15" s="61"/>
      <c r="AN15" s="61"/>
      <c r="AO15" s="61"/>
      <c r="AP15" s="61"/>
      <c r="AQ15" s="61"/>
      <c r="AR15" s="61"/>
      <c r="AS15" s="61"/>
      <c r="AT15" s="61"/>
      <c r="AU15" s="61"/>
      <c r="AV15" s="61"/>
      <c r="AW15" s="60"/>
      <c r="AX15" s="61"/>
      <c r="AY15" s="61"/>
      <c r="AZ15" s="61"/>
      <c r="BA15" s="61"/>
      <c r="BB15" s="61"/>
      <c r="BC15" s="61"/>
      <c r="BD15" s="61"/>
      <c r="BE15" s="61"/>
      <c r="BF15" s="61"/>
      <c r="BG15" s="61"/>
      <c r="BH15" s="61"/>
      <c r="BI15" s="60"/>
      <c r="BJ15" s="61"/>
      <c r="BK15" s="61"/>
      <c r="BL15" s="61"/>
      <c r="BM15" s="61"/>
      <c r="BN15" s="61"/>
      <c r="BO15" s="61"/>
      <c r="BP15" s="61"/>
      <c r="BQ15" s="61"/>
      <c r="BR15" s="61"/>
      <c r="BS15" s="61"/>
      <c r="BT15" s="61"/>
      <c r="BU15" s="60"/>
      <c r="BV15" s="61"/>
      <c r="BW15" s="61"/>
      <c r="BX15" s="61"/>
      <c r="BY15" s="61"/>
      <c r="BZ15" s="61"/>
      <c r="CA15" s="61"/>
      <c r="CB15" s="61"/>
      <c r="CC15" s="61"/>
      <c r="CD15" s="61"/>
      <c r="CE15" s="61"/>
      <c r="CF15" s="61"/>
      <c r="CG15" s="60"/>
      <c r="CH15" s="61"/>
      <c r="CI15" s="61"/>
      <c r="CJ15" s="61"/>
      <c r="CK15" s="61"/>
      <c r="CL15" s="61"/>
      <c r="CM15" s="61"/>
      <c r="CN15" s="61"/>
      <c r="CO15" s="61"/>
      <c r="CP15" s="61"/>
      <c r="CQ15" s="61"/>
      <c r="CR15" s="61"/>
      <c r="CS15" s="60"/>
      <c r="CT15" s="61"/>
      <c r="CU15" s="61"/>
      <c r="CV15" s="61"/>
      <c r="CW15" s="61"/>
      <c r="CX15" s="61"/>
      <c r="CY15" s="61"/>
      <c r="CZ15" s="61"/>
      <c r="DA15" s="61"/>
      <c r="DB15" s="61"/>
      <c r="DC15" s="61"/>
      <c r="DD15" s="61"/>
      <c r="DE15" s="60"/>
      <c r="DF15" s="61"/>
      <c r="DG15" s="61"/>
      <c r="DH15" s="61"/>
      <c r="DI15" s="61"/>
      <c r="DJ15" s="61"/>
      <c r="DK15" s="61"/>
      <c r="DL15" s="61"/>
      <c r="DM15" s="61"/>
      <c r="DN15" s="61"/>
      <c r="DO15" s="61"/>
      <c r="DP15" s="61"/>
      <c r="DQ15" s="60"/>
      <c r="DR15" s="61"/>
      <c r="DS15" s="61"/>
      <c r="DT15" s="61"/>
      <c r="DU15" s="61"/>
      <c r="DV15" s="61"/>
      <c r="DW15" s="61"/>
      <c r="DX15" s="61"/>
      <c r="DY15" s="61"/>
      <c r="DZ15" s="61"/>
      <c r="EA15" s="61"/>
      <c r="EB15" s="61"/>
      <c r="EC15" s="60"/>
      <c r="ED15" s="61"/>
      <c r="EE15" s="61"/>
      <c r="EF15" s="61"/>
      <c r="EG15" s="61"/>
      <c r="EH15" s="61"/>
      <c r="EI15" s="61"/>
      <c r="EJ15" s="61"/>
      <c r="EK15" s="61"/>
      <c r="EL15" s="61"/>
      <c r="EM15" s="61"/>
      <c r="EN15" s="61"/>
      <c r="EO15" s="60"/>
      <c r="EP15" s="61"/>
      <c r="EQ15" s="61"/>
      <c r="ER15" s="61"/>
      <c r="ES15" s="61"/>
      <c r="ET15" s="61"/>
      <c r="EU15" s="61"/>
      <c r="EV15" s="61"/>
      <c r="EW15" s="61"/>
      <c r="EX15" s="61"/>
      <c r="EY15" s="61"/>
      <c r="EZ15" s="61"/>
      <c r="FA15" s="60"/>
      <c r="FB15" s="61"/>
      <c r="FC15" s="61"/>
      <c r="FD15" s="61"/>
      <c r="FE15" s="61"/>
      <c r="FF15" s="61"/>
      <c r="FG15" s="61"/>
      <c r="FH15" s="61"/>
      <c r="FI15" s="61"/>
      <c r="FJ15" s="61"/>
      <c r="FK15" s="61"/>
      <c r="FL15" s="61"/>
      <c r="FM15" s="60"/>
      <c r="FN15" s="61"/>
      <c r="FO15" s="61"/>
      <c r="FP15" s="61"/>
      <c r="FQ15" s="61"/>
      <c r="FR15" s="61"/>
      <c r="FS15" s="61"/>
      <c r="FT15" s="61"/>
      <c r="FU15" s="61"/>
      <c r="FV15" s="61"/>
      <c r="FW15" s="61"/>
      <c r="FX15" s="61"/>
      <c r="FY15" s="60"/>
      <c r="FZ15" s="61"/>
      <c r="GA15" s="61"/>
      <c r="GB15" s="61"/>
      <c r="GC15" s="61"/>
      <c r="GD15" s="61"/>
      <c r="GE15" s="61"/>
      <c r="GF15" s="61"/>
      <c r="GG15" s="61"/>
      <c r="GH15" s="61"/>
      <c r="GI15" s="61"/>
      <c r="GJ15" s="61"/>
      <c r="GK15" s="60"/>
      <c r="GL15" s="61"/>
      <c r="GM15" s="61"/>
      <c r="GN15" s="61"/>
      <c r="GO15" s="61"/>
      <c r="GP15" s="61"/>
      <c r="GQ15" s="61"/>
      <c r="GR15" s="61"/>
      <c r="GS15" s="61"/>
      <c r="GT15" s="61"/>
      <c r="GU15" s="61"/>
      <c r="GV15" s="61"/>
      <c r="GW15" s="60"/>
      <c r="GX15" s="61"/>
      <c r="GY15" s="61"/>
      <c r="GZ15" s="61"/>
      <c r="HA15" s="61"/>
      <c r="HB15" s="61"/>
      <c r="HC15" s="61"/>
      <c r="HD15" s="61"/>
      <c r="HE15" s="61"/>
      <c r="HF15" s="61"/>
      <c r="HG15" s="61"/>
      <c r="HH15" s="61"/>
      <c r="HI15" s="60"/>
      <c r="HJ15" s="61"/>
      <c r="HK15" s="61"/>
      <c r="HL15" s="61"/>
      <c r="HM15" s="61"/>
      <c r="HN15" s="61"/>
      <c r="HO15" s="61"/>
      <c r="HP15" s="61"/>
      <c r="HQ15" s="61"/>
      <c r="HR15" s="61"/>
      <c r="HS15" s="61"/>
      <c r="HT15" s="61"/>
      <c r="HU15" s="60"/>
      <c r="HV15" s="61"/>
      <c r="HW15" s="61"/>
      <c r="HX15" s="61"/>
      <c r="HY15" s="61"/>
      <c r="HZ15" s="61"/>
      <c r="IA15" s="61"/>
      <c r="IB15" s="61"/>
      <c r="IC15" s="61"/>
      <c r="ID15" s="61"/>
      <c r="IE15" s="61"/>
      <c r="IF15" s="61"/>
      <c r="IG15" s="60"/>
      <c r="IH15" s="61"/>
      <c r="II15" s="61"/>
      <c r="IJ15" s="61"/>
      <c r="IK15" s="61"/>
      <c r="IL15" s="61"/>
      <c r="IM15" s="61"/>
      <c r="IN15" s="61"/>
      <c r="IO15" s="61"/>
      <c r="IP15" s="61"/>
      <c r="IQ15" s="61"/>
      <c r="IR15" s="61"/>
      <c r="IS15" s="60"/>
      <c r="IT15" s="61"/>
      <c r="IU15" s="61"/>
      <c r="IV15" s="61"/>
    </row>
    <row r="16" spans="1:256" s="7" customFormat="1" ht="14.25">
      <c r="A16" s="60" t="s">
        <v>26</v>
      </c>
      <c r="B16" s="61">
        <v>3.8664322996015299</v>
      </c>
      <c r="C16" s="61">
        <v>2.2364833118539762</v>
      </c>
      <c r="D16" s="61">
        <v>1.3797657918876771</v>
      </c>
      <c r="E16" s="61">
        <v>1.5022457553937052</v>
      </c>
      <c r="F16" s="61">
        <v>1.6508470565085309</v>
      </c>
      <c r="G16" s="61">
        <v>1.583046433841595</v>
      </c>
      <c r="H16" s="62">
        <v>2.2104575050768904</v>
      </c>
      <c r="I16" s="62">
        <v>0.97433869688927643</v>
      </c>
      <c r="J16" s="62">
        <v>0.92974880360328083</v>
      </c>
      <c r="K16" s="62">
        <v>2.5331942087138959</v>
      </c>
      <c r="L16" s="62">
        <v>1.9269179361391053</v>
      </c>
      <c r="M16" s="60"/>
      <c r="N16" s="61"/>
      <c r="O16" s="61"/>
      <c r="P16" s="61"/>
      <c r="Q16" s="61"/>
      <c r="R16" s="61"/>
      <c r="S16" s="61"/>
      <c r="T16" s="62"/>
      <c r="U16" s="62"/>
      <c r="V16" s="62"/>
      <c r="W16" s="62"/>
      <c r="X16" s="62"/>
      <c r="Y16" s="60"/>
      <c r="Z16" s="61"/>
      <c r="AA16" s="61"/>
      <c r="AB16" s="61"/>
      <c r="AC16" s="61"/>
      <c r="AD16" s="61"/>
      <c r="AE16" s="61"/>
      <c r="AF16" s="62"/>
      <c r="AG16" s="62"/>
      <c r="AH16" s="62"/>
      <c r="AI16" s="62"/>
      <c r="AJ16" s="62"/>
      <c r="AK16" s="60"/>
      <c r="AL16" s="61"/>
      <c r="AM16" s="61"/>
      <c r="AN16" s="61"/>
      <c r="AO16" s="61"/>
      <c r="AP16" s="61"/>
      <c r="AQ16" s="61"/>
      <c r="AR16" s="62"/>
      <c r="AS16" s="62"/>
      <c r="AT16" s="62"/>
      <c r="AU16" s="62"/>
      <c r="AV16" s="62"/>
      <c r="AW16" s="60"/>
      <c r="AX16" s="61"/>
      <c r="AY16" s="61"/>
      <c r="AZ16" s="61"/>
      <c r="BA16" s="61"/>
      <c r="BB16" s="61"/>
      <c r="BC16" s="61"/>
      <c r="BD16" s="62"/>
      <c r="BE16" s="62"/>
      <c r="BF16" s="62"/>
      <c r="BG16" s="62"/>
      <c r="BH16" s="62"/>
      <c r="BI16" s="60"/>
      <c r="BJ16" s="61"/>
      <c r="BK16" s="61"/>
      <c r="BL16" s="61"/>
      <c r="BM16" s="61"/>
      <c r="BN16" s="61"/>
      <c r="BO16" s="61"/>
      <c r="BP16" s="62"/>
      <c r="BQ16" s="62"/>
      <c r="BR16" s="62"/>
      <c r="BS16" s="62"/>
      <c r="BT16" s="62"/>
      <c r="BU16" s="60"/>
      <c r="BV16" s="61"/>
      <c r="BW16" s="61"/>
      <c r="BX16" s="61"/>
      <c r="BY16" s="61"/>
      <c r="BZ16" s="61"/>
      <c r="CA16" s="61"/>
      <c r="CB16" s="62"/>
      <c r="CC16" s="62"/>
      <c r="CD16" s="62"/>
      <c r="CE16" s="62"/>
      <c r="CF16" s="62"/>
      <c r="CG16" s="60"/>
      <c r="CH16" s="61"/>
      <c r="CI16" s="61"/>
      <c r="CJ16" s="61"/>
      <c r="CK16" s="61"/>
      <c r="CL16" s="61"/>
      <c r="CM16" s="61"/>
      <c r="CN16" s="62"/>
      <c r="CO16" s="62"/>
      <c r="CP16" s="62"/>
      <c r="CQ16" s="62"/>
      <c r="CR16" s="62"/>
      <c r="CS16" s="60"/>
      <c r="CT16" s="61"/>
      <c r="CU16" s="61"/>
      <c r="CV16" s="61"/>
      <c r="CW16" s="61"/>
      <c r="CX16" s="61"/>
      <c r="CY16" s="61"/>
      <c r="CZ16" s="62"/>
      <c r="DA16" s="62"/>
      <c r="DB16" s="62"/>
      <c r="DC16" s="62"/>
      <c r="DD16" s="62"/>
      <c r="DE16" s="60"/>
      <c r="DF16" s="61"/>
      <c r="DG16" s="61"/>
      <c r="DH16" s="61"/>
      <c r="DI16" s="61"/>
      <c r="DJ16" s="61"/>
      <c r="DK16" s="61"/>
      <c r="DL16" s="62"/>
      <c r="DM16" s="62"/>
      <c r="DN16" s="62"/>
      <c r="DO16" s="62"/>
      <c r="DP16" s="62"/>
      <c r="DQ16" s="60"/>
      <c r="DR16" s="61"/>
      <c r="DS16" s="61"/>
      <c r="DT16" s="61"/>
      <c r="DU16" s="61"/>
      <c r="DV16" s="61"/>
      <c r="DW16" s="61"/>
      <c r="DX16" s="62"/>
      <c r="DY16" s="62"/>
      <c r="DZ16" s="62"/>
      <c r="EA16" s="62"/>
      <c r="EB16" s="62"/>
      <c r="EC16" s="60"/>
      <c r="ED16" s="61"/>
      <c r="EE16" s="61"/>
      <c r="EF16" s="61"/>
      <c r="EG16" s="61"/>
      <c r="EH16" s="61"/>
      <c r="EI16" s="61"/>
      <c r="EJ16" s="62"/>
      <c r="EK16" s="62"/>
      <c r="EL16" s="62"/>
      <c r="EM16" s="62"/>
      <c r="EN16" s="62"/>
      <c r="EO16" s="60"/>
      <c r="EP16" s="61"/>
      <c r="EQ16" s="61"/>
      <c r="ER16" s="61"/>
      <c r="ES16" s="61"/>
      <c r="ET16" s="61"/>
      <c r="EU16" s="61"/>
      <c r="EV16" s="62"/>
      <c r="EW16" s="62"/>
      <c r="EX16" s="62"/>
      <c r="EY16" s="62"/>
      <c r="EZ16" s="62"/>
      <c r="FA16" s="60"/>
      <c r="FB16" s="61"/>
      <c r="FC16" s="61"/>
      <c r="FD16" s="61"/>
      <c r="FE16" s="61"/>
      <c r="FF16" s="61"/>
      <c r="FG16" s="61"/>
      <c r="FH16" s="62"/>
      <c r="FI16" s="62"/>
      <c r="FJ16" s="62"/>
      <c r="FK16" s="62"/>
      <c r="FL16" s="62"/>
      <c r="FM16" s="60"/>
      <c r="FN16" s="61"/>
      <c r="FO16" s="61"/>
      <c r="FP16" s="61"/>
      <c r="FQ16" s="61"/>
      <c r="FR16" s="61"/>
      <c r="FS16" s="61"/>
      <c r="FT16" s="62"/>
      <c r="FU16" s="62"/>
      <c r="FV16" s="62"/>
      <c r="FW16" s="62"/>
      <c r="FX16" s="62"/>
      <c r="FY16" s="60"/>
      <c r="FZ16" s="61"/>
      <c r="GA16" s="61"/>
      <c r="GB16" s="61"/>
      <c r="GC16" s="61"/>
      <c r="GD16" s="61"/>
      <c r="GE16" s="61"/>
      <c r="GF16" s="62"/>
      <c r="GG16" s="62"/>
      <c r="GH16" s="62"/>
      <c r="GI16" s="62"/>
      <c r="GJ16" s="62"/>
      <c r="GK16" s="60"/>
      <c r="GL16" s="61"/>
      <c r="GM16" s="61"/>
      <c r="GN16" s="61"/>
      <c r="GO16" s="61"/>
      <c r="GP16" s="61"/>
      <c r="GQ16" s="61"/>
      <c r="GR16" s="62"/>
      <c r="GS16" s="62"/>
      <c r="GT16" s="62"/>
      <c r="GU16" s="62"/>
      <c r="GV16" s="62"/>
      <c r="GW16" s="60"/>
      <c r="GX16" s="61"/>
      <c r="GY16" s="61"/>
      <c r="GZ16" s="61"/>
      <c r="HA16" s="61"/>
      <c r="HB16" s="61"/>
      <c r="HC16" s="61"/>
      <c r="HD16" s="62"/>
      <c r="HE16" s="62"/>
      <c r="HF16" s="62"/>
      <c r="HG16" s="62"/>
      <c r="HH16" s="62"/>
      <c r="HI16" s="60"/>
      <c r="HJ16" s="61"/>
      <c r="HK16" s="61"/>
      <c r="HL16" s="61"/>
      <c r="HM16" s="61"/>
      <c r="HN16" s="61"/>
      <c r="HO16" s="61"/>
      <c r="HP16" s="62"/>
      <c r="HQ16" s="62"/>
      <c r="HR16" s="62"/>
      <c r="HS16" s="62"/>
      <c r="HT16" s="62"/>
      <c r="HU16" s="60"/>
      <c r="HV16" s="61"/>
      <c r="HW16" s="61"/>
      <c r="HX16" s="61"/>
      <c r="HY16" s="61"/>
      <c r="HZ16" s="61"/>
      <c r="IA16" s="61"/>
      <c r="IB16" s="62"/>
      <c r="IC16" s="62"/>
      <c r="ID16" s="62"/>
      <c r="IE16" s="62"/>
      <c r="IF16" s="62"/>
      <c r="IG16" s="60"/>
      <c r="IH16" s="61"/>
      <c r="II16" s="61"/>
      <c r="IJ16" s="61"/>
      <c r="IK16" s="61"/>
      <c r="IL16" s="61"/>
      <c r="IM16" s="61"/>
      <c r="IN16" s="62"/>
      <c r="IO16" s="62"/>
      <c r="IP16" s="62"/>
      <c r="IQ16" s="62"/>
      <c r="IR16" s="62"/>
      <c r="IS16" s="60"/>
      <c r="IT16" s="61"/>
      <c r="IU16" s="61"/>
      <c r="IV16" s="61"/>
    </row>
    <row r="17" spans="1:256" s="12" customFormat="1" ht="14.25">
      <c r="A17" s="59" t="s">
        <v>25</v>
      </c>
      <c r="B17" s="70">
        <v>1.6997622841158133</v>
      </c>
      <c r="C17" s="70">
        <v>1.2961336032675241</v>
      </c>
      <c r="D17" s="70">
        <v>1.9501192452830107</v>
      </c>
      <c r="E17" s="70">
        <v>2.1076725754474168</v>
      </c>
      <c r="F17" s="70">
        <v>1.6858333000000059</v>
      </c>
      <c r="G17" s="70">
        <v>2.2020439104765588</v>
      </c>
      <c r="H17" s="71">
        <v>3.2242802982920482</v>
      </c>
      <c r="I17" s="71">
        <v>0.40316629262668879</v>
      </c>
      <c r="J17" s="71">
        <v>1.6920696330188223</v>
      </c>
      <c r="K17" s="71">
        <v>3.4087269196371617</v>
      </c>
      <c r="L17" s="71">
        <v>2.1712083629128243</v>
      </c>
      <c r="M17" s="59"/>
      <c r="N17" s="70"/>
      <c r="O17" s="70"/>
      <c r="P17" s="70"/>
      <c r="Q17" s="70"/>
      <c r="R17" s="70"/>
      <c r="S17" s="70"/>
      <c r="T17" s="71"/>
      <c r="U17" s="71"/>
      <c r="V17" s="71"/>
      <c r="W17" s="71"/>
      <c r="X17" s="71"/>
      <c r="Y17" s="59"/>
      <c r="Z17" s="70"/>
      <c r="AA17" s="70"/>
      <c r="AB17" s="70"/>
      <c r="AC17" s="70"/>
      <c r="AD17" s="70"/>
      <c r="AE17" s="70"/>
      <c r="AF17" s="71"/>
      <c r="AG17" s="71"/>
      <c r="AH17" s="71"/>
      <c r="AI17" s="71"/>
      <c r="AJ17" s="71"/>
      <c r="AK17" s="59"/>
      <c r="AL17" s="70"/>
      <c r="AM17" s="70"/>
      <c r="AN17" s="70"/>
      <c r="AO17" s="70"/>
      <c r="AP17" s="70"/>
      <c r="AQ17" s="70"/>
      <c r="AR17" s="71"/>
      <c r="AS17" s="71"/>
      <c r="AT17" s="71"/>
      <c r="AU17" s="71"/>
      <c r="AV17" s="71"/>
      <c r="AW17" s="59"/>
      <c r="AX17" s="70"/>
      <c r="AY17" s="70"/>
      <c r="AZ17" s="70"/>
      <c r="BA17" s="70"/>
      <c r="BB17" s="70"/>
      <c r="BC17" s="70"/>
      <c r="BD17" s="71"/>
      <c r="BE17" s="71"/>
      <c r="BF17" s="71"/>
      <c r="BG17" s="71"/>
      <c r="BH17" s="71"/>
      <c r="BI17" s="59"/>
      <c r="BJ17" s="70"/>
      <c r="BK17" s="70"/>
      <c r="BL17" s="70"/>
      <c r="BM17" s="70"/>
      <c r="BN17" s="70"/>
      <c r="BO17" s="70"/>
      <c r="BP17" s="71"/>
      <c r="BQ17" s="71"/>
      <c r="BR17" s="71"/>
      <c r="BS17" s="71"/>
      <c r="BT17" s="71"/>
      <c r="BU17" s="59"/>
      <c r="BV17" s="70"/>
      <c r="BW17" s="70"/>
      <c r="BX17" s="70"/>
      <c r="BY17" s="70"/>
      <c r="BZ17" s="70"/>
      <c r="CA17" s="70"/>
      <c r="CB17" s="71"/>
      <c r="CC17" s="71"/>
      <c r="CD17" s="71"/>
      <c r="CE17" s="71"/>
      <c r="CF17" s="71"/>
      <c r="CG17" s="59"/>
      <c r="CH17" s="70"/>
      <c r="CI17" s="70"/>
      <c r="CJ17" s="70"/>
      <c r="CK17" s="70"/>
      <c r="CL17" s="70"/>
      <c r="CM17" s="70"/>
      <c r="CN17" s="71"/>
      <c r="CO17" s="71"/>
      <c r="CP17" s="71"/>
      <c r="CQ17" s="71"/>
      <c r="CR17" s="71"/>
      <c r="CS17" s="59"/>
      <c r="CT17" s="70"/>
      <c r="CU17" s="70"/>
      <c r="CV17" s="70"/>
      <c r="CW17" s="70"/>
      <c r="CX17" s="70"/>
      <c r="CY17" s="70"/>
      <c r="CZ17" s="71"/>
      <c r="DA17" s="71"/>
      <c r="DB17" s="71"/>
      <c r="DC17" s="71"/>
      <c r="DD17" s="71"/>
      <c r="DE17" s="59"/>
      <c r="DF17" s="70"/>
      <c r="DG17" s="70"/>
      <c r="DH17" s="70"/>
      <c r="DI17" s="70"/>
      <c r="DJ17" s="70"/>
      <c r="DK17" s="70"/>
      <c r="DL17" s="71"/>
      <c r="DM17" s="71"/>
      <c r="DN17" s="71"/>
      <c r="DO17" s="71"/>
      <c r="DP17" s="71"/>
      <c r="DQ17" s="59"/>
      <c r="DR17" s="70"/>
      <c r="DS17" s="70"/>
      <c r="DT17" s="70"/>
      <c r="DU17" s="70"/>
      <c r="DV17" s="70"/>
      <c r="DW17" s="70"/>
      <c r="DX17" s="71"/>
      <c r="DY17" s="71"/>
      <c r="DZ17" s="71"/>
      <c r="EA17" s="71"/>
      <c r="EB17" s="71"/>
      <c r="EC17" s="59"/>
      <c r="ED17" s="70"/>
      <c r="EE17" s="70"/>
      <c r="EF17" s="70"/>
      <c r="EG17" s="70"/>
      <c r="EH17" s="70"/>
      <c r="EI17" s="70"/>
      <c r="EJ17" s="71"/>
      <c r="EK17" s="71"/>
      <c r="EL17" s="71"/>
      <c r="EM17" s="71"/>
      <c r="EN17" s="71"/>
      <c r="EO17" s="59"/>
      <c r="EP17" s="70"/>
      <c r="EQ17" s="70"/>
      <c r="ER17" s="70"/>
      <c r="ES17" s="70"/>
      <c r="ET17" s="70"/>
      <c r="EU17" s="70"/>
      <c r="EV17" s="71"/>
      <c r="EW17" s="71"/>
      <c r="EX17" s="71"/>
      <c r="EY17" s="71"/>
      <c r="EZ17" s="71"/>
      <c r="FA17" s="59"/>
      <c r="FB17" s="70"/>
      <c r="FC17" s="70"/>
      <c r="FD17" s="70"/>
      <c r="FE17" s="70"/>
      <c r="FF17" s="70"/>
      <c r="FG17" s="70"/>
      <c r="FH17" s="71"/>
      <c r="FI17" s="71"/>
      <c r="FJ17" s="71"/>
      <c r="FK17" s="71"/>
      <c r="FL17" s="71"/>
      <c r="FM17" s="59"/>
      <c r="FN17" s="70"/>
      <c r="FO17" s="70"/>
      <c r="FP17" s="70"/>
      <c r="FQ17" s="70"/>
      <c r="FR17" s="70"/>
      <c r="FS17" s="70"/>
      <c r="FT17" s="71"/>
      <c r="FU17" s="71"/>
      <c r="FV17" s="71"/>
      <c r="FW17" s="71"/>
      <c r="FX17" s="71"/>
      <c r="FY17" s="59"/>
      <c r="FZ17" s="70"/>
      <c r="GA17" s="70"/>
      <c r="GB17" s="70"/>
      <c r="GC17" s="70"/>
      <c r="GD17" s="70"/>
      <c r="GE17" s="70"/>
      <c r="GF17" s="71"/>
      <c r="GG17" s="71"/>
      <c r="GH17" s="71"/>
      <c r="GI17" s="71"/>
      <c r="GJ17" s="71"/>
      <c r="GK17" s="59"/>
      <c r="GL17" s="70"/>
      <c r="GM17" s="70"/>
      <c r="GN17" s="70"/>
      <c r="GO17" s="70"/>
      <c r="GP17" s="70"/>
      <c r="GQ17" s="70"/>
      <c r="GR17" s="71"/>
      <c r="GS17" s="71"/>
      <c r="GT17" s="71"/>
      <c r="GU17" s="71"/>
      <c r="GV17" s="71"/>
      <c r="GW17" s="59"/>
      <c r="GX17" s="70"/>
      <c r="GY17" s="70"/>
      <c r="GZ17" s="70"/>
      <c r="HA17" s="70"/>
      <c r="HB17" s="70"/>
      <c r="HC17" s="70"/>
      <c r="HD17" s="71"/>
      <c r="HE17" s="71"/>
      <c r="HF17" s="71"/>
      <c r="HG17" s="71"/>
      <c r="HH17" s="71"/>
      <c r="HI17" s="59"/>
      <c r="HJ17" s="70"/>
      <c r="HK17" s="70"/>
      <c r="HL17" s="70"/>
      <c r="HM17" s="70"/>
      <c r="HN17" s="70"/>
      <c r="HO17" s="70"/>
      <c r="HP17" s="71"/>
      <c r="HQ17" s="71"/>
      <c r="HR17" s="71"/>
      <c r="HS17" s="71"/>
      <c r="HT17" s="71"/>
      <c r="HU17" s="59"/>
      <c r="HV17" s="70"/>
      <c r="HW17" s="70"/>
      <c r="HX17" s="70"/>
      <c r="HY17" s="70"/>
      <c r="HZ17" s="70"/>
      <c r="IA17" s="70"/>
      <c r="IB17" s="71"/>
      <c r="IC17" s="71"/>
      <c r="ID17" s="71"/>
      <c r="IE17" s="71"/>
      <c r="IF17" s="71"/>
      <c r="IG17" s="59"/>
      <c r="IH17" s="70"/>
      <c r="II17" s="70"/>
      <c r="IJ17" s="70"/>
      <c r="IK17" s="70"/>
      <c r="IL17" s="70"/>
      <c r="IM17" s="70"/>
      <c r="IN17" s="71"/>
      <c r="IO17" s="71"/>
      <c r="IP17" s="71"/>
      <c r="IQ17" s="71"/>
      <c r="IR17" s="71"/>
      <c r="IS17" s="59"/>
      <c r="IT17" s="70"/>
      <c r="IU17" s="70"/>
      <c r="IV17" s="70"/>
    </row>
    <row r="18" spans="1:256" s="12" customFormat="1" ht="15.75">
      <c r="A18" s="59" t="s">
        <v>24</v>
      </c>
      <c r="B18" s="70">
        <v>1.7</v>
      </c>
      <c r="C18" s="70">
        <v>1.3</v>
      </c>
      <c r="D18" s="70">
        <v>2</v>
      </c>
      <c r="E18" s="71">
        <v>2.1</v>
      </c>
      <c r="F18" s="70">
        <v>1.7</v>
      </c>
      <c r="G18" s="70">
        <v>2.2000000000000002</v>
      </c>
      <c r="H18" s="71">
        <v>3.2</v>
      </c>
      <c r="I18" s="71">
        <v>0.4</v>
      </c>
      <c r="J18" s="71">
        <v>1.7</v>
      </c>
      <c r="K18" s="71">
        <v>3.5</v>
      </c>
      <c r="L18" s="71">
        <v>2.2999999999999998</v>
      </c>
      <c r="M18" s="59"/>
      <c r="N18" s="70"/>
      <c r="O18" s="70"/>
      <c r="P18" s="70"/>
      <c r="Q18" s="71"/>
      <c r="R18" s="70"/>
      <c r="S18" s="70"/>
      <c r="T18" s="71"/>
      <c r="U18" s="71"/>
      <c r="V18" s="71"/>
      <c r="W18" s="71"/>
      <c r="X18" s="71"/>
      <c r="Y18" s="59"/>
      <c r="Z18" s="70"/>
      <c r="AA18" s="70"/>
      <c r="AB18" s="70"/>
      <c r="AC18" s="71"/>
      <c r="AD18" s="70"/>
      <c r="AE18" s="70"/>
      <c r="AF18" s="71"/>
      <c r="AG18" s="71"/>
      <c r="AH18" s="71"/>
      <c r="AI18" s="71"/>
      <c r="AJ18" s="71"/>
      <c r="AK18" s="59"/>
      <c r="AL18" s="70"/>
      <c r="AM18" s="70"/>
      <c r="AN18" s="70"/>
      <c r="AO18" s="71"/>
      <c r="AP18" s="70"/>
      <c r="AQ18" s="70"/>
      <c r="AR18" s="71"/>
      <c r="AS18" s="71"/>
      <c r="AT18" s="71"/>
      <c r="AU18" s="71"/>
      <c r="AV18" s="71"/>
      <c r="AW18" s="59"/>
      <c r="AX18" s="70"/>
      <c r="AY18" s="70"/>
      <c r="AZ18" s="70"/>
      <c r="BA18" s="71"/>
      <c r="BB18" s="70"/>
      <c r="BC18" s="70"/>
      <c r="BD18" s="71"/>
      <c r="BE18" s="71"/>
      <c r="BF18" s="71"/>
      <c r="BG18" s="71"/>
      <c r="BH18" s="71"/>
      <c r="BI18" s="59"/>
      <c r="BJ18" s="70"/>
      <c r="BK18" s="70"/>
      <c r="BL18" s="70"/>
      <c r="BM18" s="71"/>
      <c r="BN18" s="70"/>
      <c r="BO18" s="70"/>
      <c r="BP18" s="71"/>
      <c r="BQ18" s="71"/>
      <c r="BR18" s="71"/>
      <c r="BS18" s="71"/>
      <c r="BT18" s="71"/>
      <c r="BU18" s="59"/>
      <c r="BV18" s="70"/>
      <c r="BW18" s="70"/>
      <c r="BX18" s="70"/>
      <c r="BY18" s="71"/>
      <c r="BZ18" s="70"/>
      <c r="CA18" s="70"/>
      <c r="CB18" s="71"/>
      <c r="CC18" s="71"/>
      <c r="CD18" s="71"/>
      <c r="CE18" s="71"/>
      <c r="CF18" s="71"/>
      <c r="CG18" s="59"/>
      <c r="CH18" s="70"/>
      <c r="CI18" s="70"/>
      <c r="CJ18" s="70"/>
      <c r="CK18" s="71"/>
      <c r="CL18" s="70"/>
      <c r="CM18" s="70"/>
      <c r="CN18" s="71"/>
      <c r="CO18" s="71"/>
      <c r="CP18" s="71"/>
      <c r="CQ18" s="71"/>
      <c r="CR18" s="71"/>
      <c r="CS18" s="59"/>
      <c r="CT18" s="70"/>
      <c r="CU18" s="70"/>
      <c r="CV18" s="70"/>
      <c r="CW18" s="71"/>
      <c r="CX18" s="70"/>
      <c r="CY18" s="70"/>
      <c r="CZ18" s="71"/>
      <c r="DA18" s="71"/>
      <c r="DB18" s="71"/>
      <c r="DC18" s="71"/>
      <c r="DD18" s="71"/>
      <c r="DE18" s="59"/>
      <c r="DF18" s="70"/>
      <c r="DG18" s="70"/>
      <c r="DH18" s="70"/>
      <c r="DI18" s="71"/>
      <c r="DJ18" s="70"/>
      <c r="DK18" s="70"/>
      <c r="DL18" s="71"/>
      <c r="DM18" s="71"/>
      <c r="DN18" s="71"/>
      <c r="DO18" s="71"/>
      <c r="DP18" s="71"/>
      <c r="DQ18" s="59"/>
      <c r="DR18" s="70"/>
      <c r="DS18" s="70"/>
      <c r="DT18" s="70"/>
      <c r="DU18" s="71"/>
      <c r="DV18" s="70"/>
      <c r="DW18" s="70"/>
      <c r="DX18" s="71"/>
      <c r="DY18" s="71"/>
      <c r="DZ18" s="71"/>
      <c r="EA18" s="71"/>
      <c r="EB18" s="71"/>
      <c r="EC18" s="59"/>
      <c r="ED18" s="70"/>
      <c r="EE18" s="70"/>
      <c r="EF18" s="70"/>
      <c r="EG18" s="71"/>
      <c r="EH18" s="70"/>
      <c r="EI18" s="70"/>
      <c r="EJ18" s="71"/>
      <c r="EK18" s="71"/>
      <c r="EL18" s="71"/>
      <c r="EM18" s="71"/>
      <c r="EN18" s="71"/>
      <c r="EO18" s="59"/>
      <c r="EP18" s="70"/>
      <c r="EQ18" s="70"/>
      <c r="ER18" s="70"/>
      <c r="ES18" s="71"/>
      <c r="ET18" s="70"/>
      <c r="EU18" s="70"/>
      <c r="EV18" s="71"/>
      <c r="EW18" s="71"/>
      <c r="EX18" s="71"/>
      <c r="EY18" s="71"/>
      <c r="EZ18" s="71"/>
      <c r="FA18" s="59"/>
      <c r="FB18" s="70"/>
      <c r="FC18" s="70"/>
      <c r="FD18" s="70"/>
      <c r="FE18" s="71"/>
      <c r="FF18" s="70"/>
      <c r="FG18" s="70"/>
      <c r="FH18" s="71"/>
      <c r="FI18" s="71"/>
      <c r="FJ18" s="71"/>
      <c r="FK18" s="71"/>
      <c r="FL18" s="71"/>
      <c r="FM18" s="59"/>
      <c r="FN18" s="70"/>
      <c r="FO18" s="70"/>
      <c r="FP18" s="70"/>
      <c r="FQ18" s="71"/>
      <c r="FR18" s="70"/>
      <c r="FS18" s="70"/>
      <c r="FT18" s="71"/>
      <c r="FU18" s="71"/>
      <c r="FV18" s="71"/>
      <c r="FW18" s="71"/>
      <c r="FX18" s="71"/>
      <c r="FY18" s="59"/>
      <c r="FZ18" s="70"/>
      <c r="GA18" s="70"/>
      <c r="GB18" s="70"/>
      <c r="GC18" s="71"/>
      <c r="GD18" s="70"/>
      <c r="GE18" s="70"/>
      <c r="GF18" s="71"/>
      <c r="GG18" s="71"/>
      <c r="GH18" s="71"/>
      <c r="GI18" s="71"/>
      <c r="GJ18" s="71"/>
      <c r="GK18" s="59"/>
      <c r="GL18" s="70"/>
      <c r="GM18" s="70"/>
      <c r="GN18" s="70"/>
      <c r="GO18" s="71"/>
      <c r="GP18" s="70"/>
      <c r="GQ18" s="70"/>
      <c r="GR18" s="71"/>
      <c r="GS18" s="71"/>
      <c r="GT18" s="71"/>
      <c r="GU18" s="71"/>
      <c r="GV18" s="71"/>
      <c r="GW18" s="59"/>
      <c r="GX18" s="70"/>
      <c r="GY18" s="70"/>
      <c r="GZ18" s="70"/>
      <c r="HA18" s="71"/>
      <c r="HB18" s="70"/>
      <c r="HC18" s="70"/>
      <c r="HD18" s="71"/>
      <c r="HE18" s="71"/>
      <c r="HF18" s="71"/>
      <c r="HG18" s="71"/>
      <c r="HH18" s="71"/>
      <c r="HI18" s="59"/>
      <c r="HJ18" s="70"/>
      <c r="HK18" s="70"/>
      <c r="HL18" s="70"/>
      <c r="HM18" s="71"/>
      <c r="HN18" s="70"/>
      <c r="HO18" s="70"/>
      <c r="HP18" s="71"/>
      <c r="HQ18" s="71"/>
      <c r="HR18" s="71"/>
      <c r="HS18" s="71"/>
      <c r="HT18" s="71"/>
      <c r="HU18" s="59"/>
      <c r="HV18" s="70"/>
      <c r="HW18" s="70"/>
      <c r="HX18" s="70"/>
      <c r="HY18" s="71"/>
      <c r="HZ18" s="70"/>
      <c r="IA18" s="70"/>
      <c r="IB18" s="71"/>
      <c r="IC18" s="71"/>
      <c r="ID18" s="71"/>
      <c r="IE18" s="71"/>
      <c r="IF18" s="71"/>
      <c r="IG18" s="59"/>
      <c r="IH18" s="70"/>
      <c r="II18" s="70"/>
      <c r="IJ18" s="70"/>
      <c r="IK18" s="71"/>
      <c r="IL18" s="70"/>
      <c r="IM18" s="70"/>
      <c r="IN18" s="71"/>
      <c r="IO18" s="71"/>
      <c r="IP18" s="71"/>
      <c r="IQ18" s="71"/>
      <c r="IR18" s="71"/>
      <c r="IS18" s="59"/>
      <c r="IT18" s="70"/>
      <c r="IU18" s="70"/>
      <c r="IV18" s="70"/>
    </row>
    <row r="19" spans="1:256" s="7" customFormat="1" ht="14.25">
      <c r="A19" s="63" t="s">
        <v>23</v>
      </c>
      <c r="B19" s="61">
        <v>3.677967722051001</v>
      </c>
      <c r="C19" s="61">
        <v>3.25832365117531</v>
      </c>
      <c r="D19" s="61">
        <v>2.5090512898613859</v>
      </c>
      <c r="E19" s="61">
        <v>2.1267904102943769</v>
      </c>
      <c r="F19" s="61">
        <v>3.0433332999999951</v>
      </c>
      <c r="G19" s="61">
        <v>2.4229288980115005</v>
      </c>
      <c r="H19" s="61">
        <v>2.6514433390183667</v>
      </c>
      <c r="I19" s="61">
        <v>-0.90303521403720666</v>
      </c>
      <c r="J19" s="61">
        <v>1.3894063897168296</v>
      </c>
      <c r="K19" s="61">
        <v>3.4746718306335467</v>
      </c>
      <c r="L19" s="61">
        <v>2.9822253814091093</v>
      </c>
      <c r="M19" s="63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3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3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3"/>
      <c r="AX19" s="61"/>
      <c r="AY19" s="61"/>
      <c r="AZ19" s="61"/>
      <c r="BA19" s="61"/>
      <c r="BB19" s="61"/>
      <c r="BC19" s="61"/>
      <c r="BD19" s="61"/>
      <c r="BE19" s="61"/>
      <c r="BF19" s="61"/>
      <c r="BG19" s="61"/>
      <c r="BH19" s="61"/>
      <c r="BI19" s="63"/>
      <c r="BJ19" s="61"/>
      <c r="BK19" s="61"/>
      <c r="BL19" s="61"/>
      <c r="BM19" s="61"/>
      <c r="BN19" s="61"/>
      <c r="BO19" s="61"/>
      <c r="BP19" s="61"/>
      <c r="BQ19" s="61"/>
      <c r="BR19" s="61"/>
      <c r="BS19" s="61"/>
      <c r="BT19" s="61"/>
      <c r="BU19" s="63"/>
      <c r="BV19" s="61"/>
      <c r="BW19" s="61"/>
      <c r="BX19" s="61"/>
      <c r="BY19" s="61"/>
      <c r="BZ19" s="61"/>
      <c r="CA19" s="61"/>
      <c r="CB19" s="61"/>
      <c r="CC19" s="61"/>
      <c r="CD19" s="61"/>
      <c r="CE19" s="61"/>
      <c r="CF19" s="61"/>
      <c r="CG19" s="63"/>
      <c r="CH19" s="61"/>
      <c r="CI19" s="61"/>
      <c r="CJ19" s="61"/>
      <c r="CK19" s="61"/>
      <c r="CL19" s="61"/>
      <c r="CM19" s="61"/>
      <c r="CN19" s="61"/>
      <c r="CO19" s="61"/>
      <c r="CP19" s="61"/>
      <c r="CQ19" s="61"/>
      <c r="CR19" s="61"/>
      <c r="CS19" s="63"/>
      <c r="CT19" s="61"/>
      <c r="CU19" s="61"/>
      <c r="CV19" s="61"/>
      <c r="CW19" s="61"/>
      <c r="CX19" s="61"/>
      <c r="CY19" s="61"/>
      <c r="CZ19" s="61"/>
      <c r="DA19" s="61"/>
      <c r="DB19" s="61"/>
      <c r="DC19" s="61"/>
      <c r="DD19" s="61"/>
      <c r="DE19" s="63"/>
      <c r="DF19" s="61"/>
      <c r="DG19" s="61"/>
      <c r="DH19" s="61"/>
      <c r="DI19" s="61"/>
      <c r="DJ19" s="61"/>
      <c r="DK19" s="61"/>
      <c r="DL19" s="61"/>
      <c r="DM19" s="61"/>
      <c r="DN19" s="61"/>
      <c r="DO19" s="61"/>
      <c r="DP19" s="61"/>
      <c r="DQ19" s="63"/>
      <c r="DR19" s="61"/>
      <c r="DS19" s="61"/>
      <c r="DT19" s="61"/>
      <c r="DU19" s="61"/>
      <c r="DV19" s="61"/>
      <c r="DW19" s="61"/>
      <c r="DX19" s="61"/>
      <c r="DY19" s="61"/>
      <c r="DZ19" s="61"/>
      <c r="EA19" s="61"/>
      <c r="EB19" s="61"/>
      <c r="EC19" s="63"/>
      <c r="ED19" s="61"/>
      <c r="EE19" s="61"/>
      <c r="EF19" s="61"/>
      <c r="EG19" s="61"/>
      <c r="EH19" s="61"/>
      <c r="EI19" s="61"/>
      <c r="EJ19" s="61"/>
      <c r="EK19" s="61"/>
      <c r="EL19" s="61"/>
      <c r="EM19" s="61"/>
      <c r="EN19" s="61"/>
      <c r="EO19" s="63"/>
      <c r="EP19" s="61"/>
      <c r="EQ19" s="61"/>
      <c r="ER19" s="61"/>
      <c r="ES19" s="61"/>
      <c r="ET19" s="61"/>
      <c r="EU19" s="61"/>
      <c r="EV19" s="61"/>
      <c r="EW19" s="61"/>
      <c r="EX19" s="61"/>
      <c r="EY19" s="61"/>
      <c r="EZ19" s="61"/>
      <c r="FA19" s="63"/>
      <c r="FB19" s="61"/>
      <c r="FC19" s="61"/>
      <c r="FD19" s="61"/>
      <c r="FE19" s="61"/>
      <c r="FF19" s="61"/>
      <c r="FG19" s="61"/>
      <c r="FH19" s="61"/>
      <c r="FI19" s="61"/>
      <c r="FJ19" s="61"/>
      <c r="FK19" s="61"/>
      <c r="FL19" s="61"/>
      <c r="FM19" s="63"/>
      <c r="FN19" s="61"/>
      <c r="FO19" s="61"/>
      <c r="FP19" s="61"/>
      <c r="FQ19" s="61"/>
      <c r="FR19" s="61"/>
      <c r="FS19" s="61"/>
      <c r="FT19" s="61"/>
      <c r="FU19" s="61"/>
      <c r="FV19" s="61"/>
      <c r="FW19" s="61"/>
      <c r="FX19" s="61"/>
      <c r="FY19" s="63"/>
      <c r="FZ19" s="61"/>
      <c r="GA19" s="61"/>
      <c r="GB19" s="61"/>
      <c r="GC19" s="61"/>
      <c r="GD19" s="61"/>
      <c r="GE19" s="61"/>
      <c r="GF19" s="61"/>
      <c r="GG19" s="61"/>
      <c r="GH19" s="61"/>
      <c r="GI19" s="61"/>
      <c r="GJ19" s="61"/>
      <c r="GK19" s="63"/>
      <c r="GL19" s="61"/>
      <c r="GM19" s="61"/>
      <c r="GN19" s="61"/>
      <c r="GO19" s="61"/>
      <c r="GP19" s="61"/>
      <c r="GQ19" s="61"/>
      <c r="GR19" s="61"/>
      <c r="GS19" s="61"/>
      <c r="GT19" s="61"/>
      <c r="GU19" s="61"/>
      <c r="GV19" s="61"/>
      <c r="GW19" s="63"/>
      <c r="GX19" s="61"/>
      <c r="GY19" s="61"/>
      <c r="GZ19" s="61"/>
      <c r="HA19" s="61"/>
      <c r="HB19" s="61"/>
      <c r="HC19" s="61"/>
      <c r="HD19" s="61"/>
      <c r="HE19" s="61"/>
      <c r="HF19" s="61"/>
      <c r="HG19" s="61"/>
      <c r="HH19" s="61"/>
      <c r="HI19" s="63"/>
      <c r="HJ19" s="61"/>
      <c r="HK19" s="61"/>
      <c r="HL19" s="61"/>
      <c r="HM19" s="61"/>
      <c r="HN19" s="61"/>
      <c r="HO19" s="61"/>
      <c r="HP19" s="61"/>
      <c r="HQ19" s="61"/>
      <c r="HR19" s="61"/>
      <c r="HS19" s="61"/>
      <c r="HT19" s="61"/>
      <c r="HU19" s="63"/>
      <c r="HV19" s="61"/>
      <c r="HW19" s="61"/>
      <c r="HX19" s="61"/>
      <c r="HY19" s="61"/>
      <c r="HZ19" s="61"/>
      <c r="IA19" s="61"/>
      <c r="IB19" s="61"/>
      <c r="IC19" s="61"/>
      <c r="ID19" s="61"/>
      <c r="IE19" s="61"/>
      <c r="IF19" s="61"/>
      <c r="IG19" s="63"/>
      <c r="IH19" s="61"/>
      <c r="II19" s="61"/>
      <c r="IJ19" s="61"/>
      <c r="IK19" s="61"/>
      <c r="IL19" s="61"/>
      <c r="IM19" s="61"/>
      <c r="IN19" s="61"/>
      <c r="IO19" s="61"/>
      <c r="IP19" s="61"/>
      <c r="IQ19" s="61"/>
      <c r="IR19" s="61"/>
      <c r="IS19" s="63"/>
      <c r="IT19" s="61"/>
      <c r="IU19" s="61"/>
      <c r="IV19" s="61"/>
    </row>
    <row r="20" spans="1:256" s="7" customFormat="1" ht="14.25">
      <c r="A20" s="60" t="s">
        <v>22</v>
      </c>
      <c r="B20" s="61">
        <v>7.4648170084439025</v>
      </c>
      <c r="C20" s="61">
        <v>5.6900455000430394</v>
      </c>
      <c r="D20" s="61">
        <v>3.6561081167193255</v>
      </c>
      <c r="E20" s="61">
        <v>2.4598701844262383</v>
      </c>
      <c r="F20" s="61">
        <v>2.5424788135240517</v>
      </c>
      <c r="G20" s="61">
        <v>3.7553230191318621</v>
      </c>
      <c r="H20" s="61">
        <v>5.5289685350766504</v>
      </c>
      <c r="I20" s="61">
        <v>0.86393729749014714</v>
      </c>
      <c r="J20" s="61">
        <v>2.0979277971101551</v>
      </c>
      <c r="K20" s="61">
        <v>1.9458747216156036</v>
      </c>
      <c r="L20" s="61">
        <v>1.3383038903714617</v>
      </c>
      <c r="M20" s="60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0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0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0"/>
      <c r="AX20" s="61"/>
      <c r="AY20" s="61"/>
      <c r="AZ20" s="61"/>
      <c r="BA20" s="61"/>
      <c r="BB20" s="61"/>
      <c r="BC20" s="61"/>
      <c r="BD20" s="61"/>
      <c r="BE20" s="61"/>
      <c r="BF20" s="61"/>
      <c r="BG20" s="61"/>
      <c r="BH20" s="61"/>
      <c r="BI20" s="60"/>
      <c r="BJ20" s="61"/>
      <c r="BK20" s="61"/>
      <c r="BL20" s="61"/>
      <c r="BM20" s="61"/>
      <c r="BN20" s="61"/>
      <c r="BO20" s="61"/>
      <c r="BP20" s="61"/>
      <c r="BQ20" s="61"/>
      <c r="BR20" s="61"/>
      <c r="BS20" s="61"/>
      <c r="BT20" s="61"/>
      <c r="BU20" s="60"/>
      <c r="BV20" s="61"/>
      <c r="BW20" s="61"/>
      <c r="BX20" s="61"/>
      <c r="BY20" s="61"/>
      <c r="BZ20" s="61"/>
      <c r="CA20" s="61"/>
      <c r="CB20" s="61"/>
      <c r="CC20" s="61"/>
      <c r="CD20" s="61"/>
      <c r="CE20" s="61"/>
      <c r="CF20" s="61"/>
      <c r="CG20" s="60"/>
      <c r="CH20" s="61"/>
      <c r="CI20" s="61"/>
      <c r="CJ20" s="61"/>
      <c r="CK20" s="61"/>
      <c r="CL20" s="61"/>
      <c r="CM20" s="61"/>
      <c r="CN20" s="61"/>
      <c r="CO20" s="61"/>
      <c r="CP20" s="61"/>
      <c r="CQ20" s="61"/>
      <c r="CR20" s="61"/>
      <c r="CS20" s="60"/>
      <c r="CT20" s="61"/>
      <c r="CU20" s="61"/>
      <c r="CV20" s="61"/>
      <c r="CW20" s="61"/>
      <c r="CX20" s="61"/>
      <c r="CY20" s="61"/>
      <c r="CZ20" s="61"/>
      <c r="DA20" s="61"/>
      <c r="DB20" s="61"/>
      <c r="DC20" s="61"/>
      <c r="DD20" s="61"/>
      <c r="DE20" s="60"/>
      <c r="DF20" s="61"/>
      <c r="DG20" s="61"/>
      <c r="DH20" s="61"/>
      <c r="DI20" s="61"/>
      <c r="DJ20" s="61"/>
      <c r="DK20" s="61"/>
      <c r="DL20" s="61"/>
      <c r="DM20" s="61"/>
      <c r="DN20" s="61"/>
      <c r="DO20" s="61"/>
      <c r="DP20" s="61"/>
      <c r="DQ20" s="60"/>
      <c r="DR20" s="61"/>
      <c r="DS20" s="61"/>
      <c r="DT20" s="61"/>
      <c r="DU20" s="61"/>
      <c r="DV20" s="61"/>
      <c r="DW20" s="61"/>
      <c r="DX20" s="61"/>
      <c r="DY20" s="61"/>
      <c r="DZ20" s="61"/>
      <c r="EA20" s="61"/>
      <c r="EB20" s="61"/>
      <c r="EC20" s="60"/>
      <c r="ED20" s="61"/>
      <c r="EE20" s="61"/>
      <c r="EF20" s="61"/>
      <c r="EG20" s="61"/>
      <c r="EH20" s="61"/>
      <c r="EI20" s="61"/>
      <c r="EJ20" s="61"/>
      <c r="EK20" s="61"/>
      <c r="EL20" s="61"/>
      <c r="EM20" s="61"/>
      <c r="EN20" s="61"/>
      <c r="EO20" s="60"/>
      <c r="EP20" s="61"/>
      <c r="EQ20" s="61"/>
      <c r="ER20" s="61"/>
      <c r="ES20" s="61"/>
      <c r="ET20" s="61"/>
      <c r="EU20" s="61"/>
      <c r="EV20" s="61"/>
      <c r="EW20" s="61"/>
      <c r="EX20" s="61"/>
      <c r="EY20" s="61"/>
      <c r="EZ20" s="61"/>
      <c r="FA20" s="60"/>
      <c r="FB20" s="61"/>
      <c r="FC20" s="61"/>
      <c r="FD20" s="61"/>
      <c r="FE20" s="61"/>
      <c r="FF20" s="61"/>
      <c r="FG20" s="61"/>
      <c r="FH20" s="61"/>
      <c r="FI20" s="61"/>
      <c r="FJ20" s="61"/>
      <c r="FK20" s="61"/>
      <c r="FL20" s="61"/>
      <c r="FM20" s="60"/>
      <c r="FN20" s="61"/>
      <c r="FO20" s="61"/>
      <c r="FP20" s="61"/>
      <c r="FQ20" s="61"/>
      <c r="FR20" s="61"/>
      <c r="FS20" s="61"/>
      <c r="FT20" s="61"/>
      <c r="FU20" s="61"/>
      <c r="FV20" s="61"/>
      <c r="FW20" s="61"/>
      <c r="FX20" s="61"/>
      <c r="FY20" s="60"/>
      <c r="FZ20" s="61"/>
      <c r="GA20" s="61"/>
      <c r="GB20" s="61"/>
      <c r="GC20" s="61"/>
      <c r="GD20" s="61"/>
      <c r="GE20" s="61"/>
      <c r="GF20" s="61"/>
      <c r="GG20" s="61"/>
      <c r="GH20" s="61"/>
      <c r="GI20" s="61"/>
      <c r="GJ20" s="61"/>
      <c r="GK20" s="60"/>
      <c r="GL20" s="61"/>
      <c r="GM20" s="61"/>
      <c r="GN20" s="61"/>
      <c r="GO20" s="61"/>
      <c r="GP20" s="61"/>
      <c r="GQ20" s="61"/>
      <c r="GR20" s="61"/>
      <c r="GS20" s="61"/>
      <c r="GT20" s="61"/>
      <c r="GU20" s="61"/>
      <c r="GV20" s="61"/>
      <c r="GW20" s="60"/>
      <c r="GX20" s="61"/>
      <c r="GY20" s="61"/>
      <c r="GZ20" s="61"/>
      <c r="HA20" s="61"/>
      <c r="HB20" s="61"/>
      <c r="HC20" s="61"/>
      <c r="HD20" s="61"/>
      <c r="HE20" s="61"/>
      <c r="HF20" s="61"/>
      <c r="HG20" s="61"/>
      <c r="HH20" s="61"/>
      <c r="HI20" s="60"/>
      <c r="HJ20" s="61"/>
      <c r="HK20" s="61"/>
      <c r="HL20" s="61"/>
      <c r="HM20" s="61"/>
      <c r="HN20" s="61"/>
      <c r="HO20" s="61"/>
      <c r="HP20" s="61"/>
      <c r="HQ20" s="61"/>
      <c r="HR20" s="61"/>
      <c r="HS20" s="61"/>
      <c r="HT20" s="61"/>
      <c r="HU20" s="60"/>
      <c r="HV20" s="61"/>
      <c r="HW20" s="61"/>
      <c r="HX20" s="61"/>
      <c r="HY20" s="61"/>
      <c r="HZ20" s="61"/>
      <c r="IA20" s="61"/>
      <c r="IB20" s="61"/>
      <c r="IC20" s="61"/>
      <c r="ID20" s="61"/>
      <c r="IE20" s="61"/>
      <c r="IF20" s="61"/>
      <c r="IG20" s="60"/>
      <c r="IH20" s="61"/>
      <c r="II20" s="61"/>
      <c r="IJ20" s="61"/>
      <c r="IK20" s="61"/>
      <c r="IL20" s="61"/>
      <c r="IM20" s="61"/>
      <c r="IN20" s="61"/>
      <c r="IO20" s="61"/>
      <c r="IP20" s="61"/>
      <c r="IQ20" s="61"/>
      <c r="IR20" s="61"/>
      <c r="IS20" s="60"/>
      <c r="IT20" s="61"/>
      <c r="IU20" s="61"/>
      <c r="IV20" s="61"/>
    </row>
    <row r="21" spans="1:256" s="7" customFormat="1" ht="14.25">
      <c r="A21" s="60" t="s">
        <v>21</v>
      </c>
      <c r="B21" s="61">
        <v>3.4961928264007236</v>
      </c>
      <c r="C21" s="61">
        <v>8.4342400365623238</v>
      </c>
      <c r="D21" s="61">
        <v>7.4679628811312515</v>
      </c>
      <c r="E21" s="61">
        <v>2.7951960320723668</v>
      </c>
      <c r="F21" s="61">
        <v>4.2642021335963731</v>
      </c>
      <c r="G21" s="61">
        <v>1.8902459163944618</v>
      </c>
      <c r="H21" s="62">
        <v>3.9339195004953087</v>
      </c>
      <c r="I21" s="62">
        <v>0.92455627367604709</v>
      </c>
      <c r="J21" s="62">
        <v>0.69697348937056702</v>
      </c>
      <c r="K21" s="62">
        <v>3.9870125445365501</v>
      </c>
      <c r="L21" s="62">
        <v>1.6882899927029182</v>
      </c>
      <c r="M21" s="60"/>
      <c r="N21" s="61"/>
      <c r="O21" s="61"/>
      <c r="P21" s="61"/>
      <c r="Q21" s="61"/>
      <c r="R21" s="61"/>
      <c r="S21" s="61"/>
      <c r="T21" s="62"/>
      <c r="U21" s="62"/>
      <c r="V21" s="62"/>
      <c r="W21" s="62"/>
      <c r="X21" s="62"/>
      <c r="Y21" s="60"/>
      <c r="Z21" s="61"/>
      <c r="AA21" s="61"/>
      <c r="AB21" s="61"/>
      <c r="AC21" s="61"/>
      <c r="AD21" s="61"/>
      <c r="AE21" s="61"/>
      <c r="AF21" s="62"/>
      <c r="AG21" s="62"/>
      <c r="AH21" s="62"/>
      <c r="AI21" s="62"/>
      <c r="AJ21" s="62"/>
      <c r="AK21" s="60"/>
      <c r="AL21" s="61"/>
      <c r="AM21" s="61"/>
      <c r="AN21" s="61"/>
      <c r="AO21" s="61"/>
      <c r="AP21" s="61"/>
      <c r="AQ21" s="61"/>
      <c r="AR21" s="62"/>
      <c r="AS21" s="62"/>
      <c r="AT21" s="62"/>
      <c r="AU21" s="62"/>
      <c r="AV21" s="62"/>
      <c r="AW21" s="60"/>
      <c r="AX21" s="61"/>
      <c r="AY21" s="61"/>
      <c r="AZ21" s="61"/>
      <c r="BA21" s="61"/>
      <c r="BB21" s="61"/>
      <c r="BC21" s="61"/>
      <c r="BD21" s="62"/>
      <c r="BE21" s="62"/>
      <c r="BF21" s="62"/>
      <c r="BG21" s="62"/>
      <c r="BH21" s="62"/>
      <c r="BI21" s="60"/>
      <c r="BJ21" s="61"/>
      <c r="BK21" s="61"/>
      <c r="BL21" s="61"/>
      <c r="BM21" s="61"/>
      <c r="BN21" s="61"/>
      <c r="BO21" s="61"/>
      <c r="BP21" s="62"/>
      <c r="BQ21" s="62"/>
      <c r="BR21" s="62"/>
      <c r="BS21" s="62"/>
      <c r="BT21" s="62"/>
      <c r="BU21" s="60"/>
      <c r="BV21" s="61"/>
      <c r="BW21" s="61"/>
      <c r="BX21" s="61"/>
      <c r="BY21" s="61"/>
      <c r="BZ21" s="61"/>
      <c r="CA21" s="61"/>
      <c r="CB21" s="62"/>
      <c r="CC21" s="62"/>
      <c r="CD21" s="62"/>
      <c r="CE21" s="62"/>
      <c r="CF21" s="62"/>
      <c r="CG21" s="60"/>
      <c r="CH21" s="61"/>
      <c r="CI21" s="61"/>
      <c r="CJ21" s="61"/>
      <c r="CK21" s="61"/>
      <c r="CL21" s="61"/>
      <c r="CM21" s="61"/>
      <c r="CN21" s="62"/>
      <c r="CO21" s="62"/>
      <c r="CP21" s="62"/>
      <c r="CQ21" s="62"/>
      <c r="CR21" s="62"/>
      <c r="CS21" s="60"/>
      <c r="CT21" s="61"/>
      <c r="CU21" s="61"/>
      <c r="CV21" s="61"/>
      <c r="CW21" s="61"/>
      <c r="CX21" s="61"/>
      <c r="CY21" s="61"/>
      <c r="CZ21" s="62"/>
      <c r="DA21" s="62"/>
      <c r="DB21" s="62"/>
      <c r="DC21" s="62"/>
      <c r="DD21" s="62"/>
      <c r="DE21" s="60"/>
      <c r="DF21" s="61"/>
      <c r="DG21" s="61"/>
      <c r="DH21" s="61"/>
      <c r="DI21" s="61"/>
      <c r="DJ21" s="61"/>
      <c r="DK21" s="61"/>
      <c r="DL21" s="62"/>
      <c r="DM21" s="62"/>
      <c r="DN21" s="62"/>
      <c r="DO21" s="62"/>
      <c r="DP21" s="62"/>
      <c r="DQ21" s="60"/>
      <c r="DR21" s="61"/>
      <c r="DS21" s="61"/>
      <c r="DT21" s="61"/>
      <c r="DU21" s="61"/>
      <c r="DV21" s="61"/>
      <c r="DW21" s="61"/>
      <c r="DX21" s="62"/>
      <c r="DY21" s="62"/>
      <c r="DZ21" s="62"/>
      <c r="EA21" s="62"/>
      <c r="EB21" s="62"/>
      <c r="EC21" s="60"/>
      <c r="ED21" s="61"/>
      <c r="EE21" s="61"/>
      <c r="EF21" s="61"/>
      <c r="EG21" s="61"/>
      <c r="EH21" s="61"/>
      <c r="EI21" s="61"/>
      <c r="EJ21" s="62"/>
      <c r="EK21" s="62"/>
      <c r="EL21" s="62"/>
      <c r="EM21" s="62"/>
      <c r="EN21" s="62"/>
      <c r="EO21" s="60"/>
      <c r="EP21" s="61"/>
      <c r="EQ21" s="61"/>
      <c r="ER21" s="61"/>
      <c r="ES21" s="61"/>
      <c r="ET21" s="61"/>
      <c r="EU21" s="61"/>
      <c r="EV21" s="62"/>
      <c r="EW21" s="62"/>
      <c r="EX21" s="62"/>
      <c r="EY21" s="62"/>
      <c r="EZ21" s="62"/>
      <c r="FA21" s="60"/>
      <c r="FB21" s="61"/>
      <c r="FC21" s="61"/>
      <c r="FD21" s="61"/>
      <c r="FE21" s="61"/>
      <c r="FF21" s="61"/>
      <c r="FG21" s="61"/>
      <c r="FH21" s="62"/>
      <c r="FI21" s="62"/>
      <c r="FJ21" s="62"/>
      <c r="FK21" s="62"/>
      <c r="FL21" s="62"/>
      <c r="FM21" s="60"/>
      <c r="FN21" s="61"/>
      <c r="FO21" s="61"/>
      <c r="FP21" s="61"/>
      <c r="FQ21" s="61"/>
      <c r="FR21" s="61"/>
      <c r="FS21" s="61"/>
      <c r="FT21" s="62"/>
      <c r="FU21" s="62"/>
      <c r="FV21" s="62"/>
      <c r="FW21" s="62"/>
      <c r="FX21" s="62"/>
      <c r="FY21" s="60"/>
      <c r="FZ21" s="61"/>
      <c r="GA21" s="61"/>
      <c r="GB21" s="61"/>
      <c r="GC21" s="61"/>
      <c r="GD21" s="61"/>
      <c r="GE21" s="61"/>
      <c r="GF21" s="62"/>
      <c r="GG21" s="62"/>
      <c r="GH21" s="62"/>
      <c r="GI21" s="62"/>
      <c r="GJ21" s="62"/>
      <c r="GK21" s="60"/>
      <c r="GL21" s="61"/>
      <c r="GM21" s="61"/>
      <c r="GN21" s="61"/>
      <c r="GO21" s="61"/>
      <c r="GP21" s="61"/>
      <c r="GQ21" s="61"/>
      <c r="GR21" s="62"/>
      <c r="GS21" s="62"/>
      <c r="GT21" s="62"/>
      <c r="GU21" s="62"/>
      <c r="GV21" s="62"/>
      <c r="GW21" s="60"/>
      <c r="GX21" s="61"/>
      <c r="GY21" s="61"/>
      <c r="GZ21" s="61"/>
      <c r="HA21" s="61"/>
      <c r="HB21" s="61"/>
      <c r="HC21" s="61"/>
      <c r="HD21" s="62"/>
      <c r="HE21" s="62"/>
      <c r="HF21" s="62"/>
      <c r="HG21" s="62"/>
      <c r="HH21" s="62"/>
      <c r="HI21" s="60"/>
      <c r="HJ21" s="61"/>
      <c r="HK21" s="61"/>
      <c r="HL21" s="61"/>
      <c r="HM21" s="61"/>
      <c r="HN21" s="61"/>
      <c r="HO21" s="61"/>
      <c r="HP21" s="62"/>
      <c r="HQ21" s="62"/>
      <c r="HR21" s="62"/>
      <c r="HS21" s="62"/>
      <c r="HT21" s="62"/>
      <c r="HU21" s="60"/>
      <c r="HV21" s="61"/>
      <c r="HW21" s="61"/>
      <c r="HX21" s="61"/>
      <c r="HY21" s="61"/>
      <c r="HZ21" s="61"/>
      <c r="IA21" s="61"/>
      <c r="IB21" s="62"/>
      <c r="IC21" s="62"/>
      <c r="ID21" s="62"/>
      <c r="IE21" s="62"/>
      <c r="IF21" s="62"/>
      <c r="IG21" s="60"/>
      <c r="IH21" s="61"/>
      <c r="II21" s="61"/>
      <c r="IJ21" s="61"/>
      <c r="IK21" s="61"/>
      <c r="IL21" s="61"/>
      <c r="IM21" s="61"/>
      <c r="IN21" s="62"/>
      <c r="IO21" s="62"/>
      <c r="IP21" s="62"/>
      <c r="IQ21" s="62"/>
      <c r="IR21" s="62"/>
      <c r="IS21" s="60"/>
      <c r="IT21" s="61"/>
      <c r="IU21" s="61"/>
      <c r="IV21" s="61"/>
    </row>
    <row r="22" spans="1:256" s="7" customFormat="1" ht="14.25">
      <c r="A22" s="60" t="s">
        <v>20</v>
      </c>
      <c r="B22" s="61">
        <v>2.0099760151517376</v>
      </c>
      <c r="C22" s="61">
        <v>1.3025069806191114</v>
      </c>
      <c r="D22" s="61">
        <v>0.13959205507647621</v>
      </c>
      <c r="E22" s="61">
        <v>0.77088441746300251</v>
      </c>
      <c r="F22" s="61">
        <v>1.2749787499291898</v>
      </c>
      <c r="G22" s="61">
        <v>1.583944902878609</v>
      </c>
      <c r="H22" s="62">
        <v>3.9139133800153436</v>
      </c>
      <c r="I22" s="62">
        <v>1.6353701096742501</v>
      </c>
      <c r="J22" s="62">
        <v>1.6857509112674585</v>
      </c>
      <c r="K22" s="62">
        <v>3.2448032582871322</v>
      </c>
      <c r="L22" s="62">
        <v>2.6463593773375926</v>
      </c>
      <c r="M22" s="60"/>
      <c r="N22" s="61"/>
      <c r="O22" s="61"/>
      <c r="P22" s="61"/>
      <c r="Q22" s="61"/>
      <c r="R22" s="61"/>
      <c r="S22" s="61"/>
      <c r="T22" s="62"/>
      <c r="U22" s="62"/>
      <c r="V22" s="62"/>
      <c r="W22" s="62"/>
      <c r="X22" s="62"/>
      <c r="Y22" s="60"/>
      <c r="Z22" s="61"/>
      <c r="AA22" s="61"/>
      <c r="AB22" s="61"/>
      <c r="AC22" s="61"/>
      <c r="AD22" s="61"/>
      <c r="AE22" s="61"/>
      <c r="AF22" s="62"/>
      <c r="AG22" s="62"/>
      <c r="AH22" s="62"/>
      <c r="AI22" s="62"/>
      <c r="AJ22" s="62"/>
      <c r="AK22" s="60"/>
      <c r="AL22" s="61"/>
      <c r="AM22" s="61"/>
      <c r="AN22" s="61"/>
      <c r="AO22" s="61"/>
      <c r="AP22" s="61"/>
      <c r="AQ22" s="61"/>
      <c r="AR22" s="62"/>
      <c r="AS22" s="62"/>
      <c r="AT22" s="62"/>
      <c r="AU22" s="62"/>
      <c r="AV22" s="62"/>
      <c r="AW22" s="60"/>
      <c r="AX22" s="61"/>
      <c r="AY22" s="61"/>
      <c r="AZ22" s="61"/>
      <c r="BA22" s="61"/>
      <c r="BB22" s="61"/>
      <c r="BC22" s="61"/>
      <c r="BD22" s="62"/>
      <c r="BE22" s="62"/>
      <c r="BF22" s="62"/>
      <c r="BG22" s="62"/>
      <c r="BH22" s="62"/>
      <c r="BI22" s="60"/>
      <c r="BJ22" s="61"/>
      <c r="BK22" s="61"/>
      <c r="BL22" s="61"/>
      <c r="BM22" s="61"/>
      <c r="BN22" s="61"/>
      <c r="BO22" s="61"/>
      <c r="BP22" s="62"/>
      <c r="BQ22" s="62"/>
      <c r="BR22" s="62"/>
      <c r="BS22" s="62"/>
      <c r="BT22" s="62"/>
      <c r="BU22" s="60"/>
      <c r="BV22" s="61"/>
      <c r="BW22" s="61"/>
      <c r="BX22" s="61"/>
      <c r="BY22" s="61"/>
      <c r="BZ22" s="61"/>
      <c r="CA22" s="61"/>
      <c r="CB22" s="62"/>
      <c r="CC22" s="62"/>
      <c r="CD22" s="62"/>
      <c r="CE22" s="62"/>
      <c r="CF22" s="62"/>
      <c r="CG22" s="60"/>
      <c r="CH22" s="61"/>
      <c r="CI22" s="61"/>
      <c r="CJ22" s="61"/>
      <c r="CK22" s="61"/>
      <c r="CL22" s="61"/>
      <c r="CM22" s="61"/>
      <c r="CN22" s="62"/>
      <c r="CO22" s="62"/>
      <c r="CP22" s="62"/>
      <c r="CQ22" s="62"/>
      <c r="CR22" s="62"/>
      <c r="CS22" s="60"/>
      <c r="CT22" s="61"/>
      <c r="CU22" s="61"/>
      <c r="CV22" s="61"/>
      <c r="CW22" s="61"/>
      <c r="CX22" s="61"/>
      <c r="CY22" s="61"/>
      <c r="CZ22" s="62"/>
      <c r="DA22" s="62"/>
      <c r="DB22" s="62"/>
      <c r="DC22" s="62"/>
      <c r="DD22" s="62"/>
      <c r="DE22" s="60"/>
      <c r="DF22" s="61"/>
      <c r="DG22" s="61"/>
      <c r="DH22" s="61"/>
      <c r="DI22" s="61"/>
      <c r="DJ22" s="61"/>
      <c r="DK22" s="61"/>
      <c r="DL22" s="62"/>
      <c r="DM22" s="62"/>
      <c r="DN22" s="62"/>
      <c r="DO22" s="62"/>
      <c r="DP22" s="62"/>
      <c r="DQ22" s="60"/>
      <c r="DR22" s="61"/>
      <c r="DS22" s="61"/>
      <c r="DT22" s="61"/>
      <c r="DU22" s="61"/>
      <c r="DV22" s="61"/>
      <c r="DW22" s="61"/>
      <c r="DX22" s="62"/>
      <c r="DY22" s="62"/>
      <c r="DZ22" s="62"/>
      <c r="EA22" s="62"/>
      <c r="EB22" s="62"/>
      <c r="EC22" s="60"/>
      <c r="ED22" s="61"/>
      <c r="EE22" s="61"/>
      <c r="EF22" s="61"/>
      <c r="EG22" s="61"/>
      <c r="EH22" s="61"/>
      <c r="EI22" s="61"/>
      <c r="EJ22" s="62"/>
      <c r="EK22" s="62"/>
      <c r="EL22" s="62"/>
      <c r="EM22" s="62"/>
      <c r="EN22" s="62"/>
      <c r="EO22" s="60"/>
      <c r="EP22" s="61"/>
      <c r="EQ22" s="61"/>
      <c r="ER22" s="61"/>
      <c r="ES22" s="61"/>
      <c r="ET22" s="61"/>
      <c r="EU22" s="61"/>
      <c r="EV22" s="62"/>
      <c r="EW22" s="62"/>
      <c r="EX22" s="62"/>
      <c r="EY22" s="62"/>
      <c r="EZ22" s="62"/>
      <c r="FA22" s="60"/>
      <c r="FB22" s="61"/>
      <c r="FC22" s="61"/>
      <c r="FD22" s="61"/>
      <c r="FE22" s="61"/>
      <c r="FF22" s="61"/>
      <c r="FG22" s="61"/>
      <c r="FH22" s="62"/>
      <c r="FI22" s="62"/>
      <c r="FJ22" s="62"/>
      <c r="FK22" s="62"/>
      <c r="FL22" s="62"/>
      <c r="FM22" s="60"/>
      <c r="FN22" s="61"/>
      <c r="FO22" s="61"/>
      <c r="FP22" s="61"/>
      <c r="FQ22" s="61"/>
      <c r="FR22" s="61"/>
      <c r="FS22" s="61"/>
      <c r="FT22" s="62"/>
      <c r="FU22" s="62"/>
      <c r="FV22" s="62"/>
      <c r="FW22" s="62"/>
      <c r="FX22" s="62"/>
      <c r="FY22" s="60"/>
      <c r="FZ22" s="61"/>
      <c r="GA22" s="61"/>
      <c r="GB22" s="61"/>
      <c r="GC22" s="61"/>
      <c r="GD22" s="61"/>
      <c r="GE22" s="61"/>
      <c r="GF22" s="62"/>
      <c r="GG22" s="62"/>
      <c r="GH22" s="62"/>
      <c r="GI22" s="62"/>
      <c r="GJ22" s="62"/>
      <c r="GK22" s="60"/>
      <c r="GL22" s="61"/>
      <c r="GM22" s="61"/>
      <c r="GN22" s="61"/>
      <c r="GO22" s="61"/>
      <c r="GP22" s="61"/>
      <c r="GQ22" s="61"/>
      <c r="GR22" s="62"/>
      <c r="GS22" s="62"/>
      <c r="GT22" s="62"/>
      <c r="GU22" s="62"/>
      <c r="GV22" s="62"/>
      <c r="GW22" s="60"/>
      <c r="GX22" s="61"/>
      <c r="GY22" s="61"/>
      <c r="GZ22" s="61"/>
      <c r="HA22" s="61"/>
      <c r="HB22" s="61"/>
      <c r="HC22" s="61"/>
      <c r="HD22" s="62"/>
      <c r="HE22" s="62"/>
      <c r="HF22" s="62"/>
      <c r="HG22" s="62"/>
      <c r="HH22" s="62"/>
      <c r="HI22" s="60"/>
      <c r="HJ22" s="61"/>
      <c r="HK22" s="61"/>
      <c r="HL22" s="61"/>
      <c r="HM22" s="61"/>
      <c r="HN22" s="61"/>
      <c r="HO22" s="61"/>
      <c r="HP22" s="62"/>
      <c r="HQ22" s="62"/>
      <c r="HR22" s="62"/>
      <c r="HS22" s="62"/>
      <c r="HT22" s="62"/>
      <c r="HU22" s="60"/>
      <c r="HV22" s="61"/>
      <c r="HW22" s="61"/>
      <c r="HX22" s="61"/>
      <c r="HY22" s="61"/>
      <c r="HZ22" s="61"/>
      <c r="IA22" s="61"/>
      <c r="IB22" s="62"/>
      <c r="IC22" s="62"/>
      <c r="ID22" s="62"/>
      <c r="IE22" s="62"/>
      <c r="IF22" s="62"/>
      <c r="IG22" s="60"/>
      <c r="IH22" s="61"/>
      <c r="II22" s="61"/>
      <c r="IJ22" s="61"/>
      <c r="IK22" s="61"/>
      <c r="IL22" s="61"/>
      <c r="IM22" s="61"/>
      <c r="IN22" s="62"/>
      <c r="IO22" s="62"/>
      <c r="IP22" s="62"/>
      <c r="IQ22" s="62"/>
      <c r="IR22" s="62"/>
      <c r="IS22" s="60"/>
      <c r="IT22" s="61"/>
      <c r="IU22" s="61"/>
      <c r="IV22" s="61"/>
    </row>
    <row r="23" spans="1:256" s="7" customFormat="1" ht="14.25">
      <c r="A23" s="60" t="s">
        <v>19</v>
      </c>
      <c r="B23" s="61">
        <v>3.5911109455526002</v>
      </c>
      <c r="C23" s="61">
        <v>1.3866482993661666</v>
      </c>
      <c r="D23" s="61">
        <v>3.0303572077914565</v>
      </c>
      <c r="E23" s="62">
        <v>4.1142480709761564</v>
      </c>
      <c r="F23" s="61">
        <v>4.4449999999999878</v>
      </c>
      <c r="G23" s="61">
        <v>6.7443790511752644</v>
      </c>
      <c r="H23" s="62">
        <v>10.606411681073237</v>
      </c>
      <c r="I23" s="62">
        <v>0.19800368970908089</v>
      </c>
      <c r="J23" s="62">
        <v>2.7422945174997659</v>
      </c>
      <c r="K23" s="62">
        <v>5.2385573980573197</v>
      </c>
      <c r="L23" s="62">
        <v>3.2673265154540498</v>
      </c>
      <c r="M23" s="60"/>
      <c r="N23" s="61"/>
      <c r="O23" s="61"/>
      <c r="P23" s="61"/>
      <c r="Q23" s="62"/>
      <c r="R23" s="61"/>
      <c r="S23" s="61"/>
      <c r="T23" s="62"/>
      <c r="U23" s="62"/>
      <c r="V23" s="62"/>
      <c r="W23" s="62"/>
      <c r="X23" s="62"/>
      <c r="Y23" s="60"/>
      <c r="Z23" s="61"/>
      <c r="AA23" s="61"/>
      <c r="AB23" s="61"/>
      <c r="AC23" s="62"/>
      <c r="AD23" s="61"/>
      <c r="AE23" s="61"/>
      <c r="AF23" s="62"/>
      <c r="AG23" s="62"/>
      <c r="AH23" s="62"/>
      <c r="AI23" s="62"/>
      <c r="AJ23" s="62"/>
      <c r="AK23" s="60"/>
      <c r="AL23" s="61"/>
      <c r="AM23" s="61"/>
      <c r="AN23" s="61"/>
      <c r="AO23" s="62"/>
      <c r="AP23" s="61"/>
      <c r="AQ23" s="61"/>
      <c r="AR23" s="62"/>
      <c r="AS23" s="62"/>
      <c r="AT23" s="62"/>
      <c r="AU23" s="62"/>
      <c r="AV23" s="62"/>
      <c r="AW23" s="60"/>
      <c r="AX23" s="61"/>
      <c r="AY23" s="61"/>
      <c r="AZ23" s="61"/>
      <c r="BA23" s="62"/>
      <c r="BB23" s="61"/>
      <c r="BC23" s="61"/>
      <c r="BD23" s="62"/>
      <c r="BE23" s="62"/>
      <c r="BF23" s="62"/>
      <c r="BG23" s="62"/>
      <c r="BH23" s="62"/>
      <c r="BI23" s="60"/>
      <c r="BJ23" s="61"/>
      <c r="BK23" s="61"/>
      <c r="BL23" s="61"/>
      <c r="BM23" s="62"/>
      <c r="BN23" s="61"/>
      <c r="BO23" s="61"/>
      <c r="BP23" s="62"/>
      <c r="BQ23" s="62"/>
      <c r="BR23" s="62"/>
      <c r="BS23" s="62"/>
      <c r="BT23" s="62"/>
      <c r="BU23" s="60"/>
      <c r="BV23" s="61"/>
      <c r="BW23" s="61"/>
      <c r="BX23" s="61"/>
      <c r="BY23" s="62"/>
      <c r="BZ23" s="61"/>
      <c r="CA23" s="61"/>
      <c r="CB23" s="62"/>
      <c r="CC23" s="62"/>
      <c r="CD23" s="62"/>
      <c r="CE23" s="62"/>
      <c r="CF23" s="62"/>
      <c r="CG23" s="60"/>
      <c r="CH23" s="61"/>
      <c r="CI23" s="61"/>
      <c r="CJ23" s="61"/>
      <c r="CK23" s="62"/>
      <c r="CL23" s="61"/>
      <c r="CM23" s="61"/>
      <c r="CN23" s="62"/>
      <c r="CO23" s="62"/>
      <c r="CP23" s="62"/>
      <c r="CQ23" s="62"/>
      <c r="CR23" s="62"/>
      <c r="CS23" s="60"/>
      <c r="CT23" s="61"/>
      <c r="CU23" s="61"/>
      <c r="CV23" s="61"/>
      <c r="CW23" s="62"/>
      <c r="CX23" s="61"/>
      <c r="CY23" s="61"/>
      <c r="CZ23" s="62"/>
      <c r="DA23" s="62"/>
      <c r="DB23" s="62"/>
      <c r="DC23" s="62"/>
      <c r="DD23" s="62"/>
      <c r="DE23" s="60"/>
      <c r="DF23" s="61"/>
      <c r="DG23" s="61"/>
      <c r="DH23" s="61"/>
      <c r="DI23" s="62"/>
      <c r="DJ23" s="61"/>
      <c r="DK23" s="61"/>
      <c r="DL23" s="62"/>
      <c r="DM23" s="62"/>
      <c r="DN23" s="62"/>
      <c r="DO23" s="62"/>
      <c r="DP23" s="62"/>
      <c r="DQ23" s="60"/>
      <c r="DR23" s="61"/>
      <c r="DS23" s="61"/>
      <c r="DT23" s="61"/>
      <c r="DU23" s="62"/>
      <c r="DV23" s="61"/>
      <c r="DW23" s="61"/>
      <c r="DX23" s="62"/>
      <c r="DY23" s="62"/>
      <c r="DZ23" s="62"/>
      <c r="EA23" s="62"/>
      <c r="EB23" s="62"/>
      <c r="EC23" s="60"/>
      <c r="ED23" s="61"/>
      <c r="EE23" s="61"/>
      <c r="EF23" s="61"/>
      <c r="EG23" s="62"/>
      <c r="EH23" s="61"/>
      <c r="EI23" s="61"/>
      <c r="EJ23" s="62"/>
      <c r="EK23" s="62"/>
      <c r="EL23" s="62"/>
      <c r="EM23" s="62"/>
      <c r="EN23" s="62"/>
      <c r="EO23" s="60"/>
      <c r="EP23" s="61"/>
      <c r="EQ23" s="61"/>
      <c r="ER23" s="61"/>
      <c r="ES23" s="62"/>
      <c r="ET23" s="61"/>
      <c r="EU23" s="61"/>
      <c r="EV23" s="62"/>
      <c r="EW23" s="62"/>
      <c r="EX23" s="62"/>
      <c r="EY23" s="62"/>
      <c r="EZ23" s="62"/>
      <c r="FA23" s="60"/>
      <c r="FB23" s="61"/>
      <c r="FC23" s="61"/>
      <c r="FD23" s="61"/>
      <c r="FE23" s="62"/>
      <c r="FF23" s="61"/>
      <c r="FG23" s="61"/>
      <c r="FH23" s="62"/>
      <c r="FI23" s="62"/>
      <c r="FJ23" s="62"/>
      <c r="FK23" s="62"/>
      <c r="FL23" s="62"/>
      <c r="FM23" s="60"/>
      <c r="FN23" s="61"/>
      <c r="FO23" s="61"/>
      <c r="FP23" s="61"/>
      <c r="FQ23" s="62"/>
      <c r="FR23" s="61"/>
      <c r="FS23" s="61"/>
      <c r="FT23" s="62"/>
      <c r="FU23" s="62"/>
      <c r="FV23" s="62"/>
      <c r="FW23" s="62"/>
      <c r="FX23" s="62"/>
      <c r="FY23" s="60"/>
      <c r="FZ23" s="61"/>
      <c r="GA23" s="61"/>
      <c r="GB23" s="61"/>
      <c r="GC23" s="62"/>
      <c r="GD23" s="61"/>
      <c r="GE23" s="61"/>
      <c r="GF23" s="62"/>
      <c r="GG23" s="62"/>
      <c r="GH23" s="62"/>
      <c r="GI23" s="62"/>
      <c r="GJ23" s="62"/>
      <c r="GK23" s="60"/>
      <c r="GL23" s="61"/>
      <c r="GM23" s="61"/>
      <c r="GN23" s="61"/>
      <c r="GO23" s="62"/>
      <c r="GP23" s="61"/>
      <c r="GQ23" s="61"/>
      <c r="GR23" s="62"/>
      <c r="GS23" s="62"/>
      <c r="GT23" s="62"/>
      <c r="GU23" s="62"/>
      <c r="GV23" s="62"/>
      <c r="GW23" s="60"/>
      <c r="GX23" s="61"/>
      <c r="GY23" s="61"/>
      <c r="GZ23" s="61"/>
      <c r="HA23" s="62"/>
      <c r="HB23" s="61"/>
      <c r="HC23" s="61"/>
      <c r="HD23" s="62"/>
      <c r="HE23" s="62"/>
      <c r="HF23" s="62"/>
      <c r="HG23" s="62"/>
      <c r="HH23" s="62"/>
      <c r="HI23" s="60"/>
      <c r="HJ23" s="61"/>
      <c r="HK23" s="61"/>
      <c r="HL23" s="61"/>
      <c r="HM23" s="62"/>
      <c r="HN23" s="61"/>
      <c r="HO23" s="61"/>
      <c r="HP23" s="62"/>
      <c r="HQ23" s="62"/>
      <c r="HR23" s="62"/>
      <c r="HS23" s="62"/>
      <c r="HT23" s="62"/>
      <c r="HU23" s="60"/>
      <c r="HV23" s="61"/>
      <c r="HW23" s="61"/>
      <c r="HX23" s="61"/>
      <c r="HY23" s="62"/>
      <c r="HZ23" s="61"/>
      <c r="IA23" s="61"/>
      <c r="IB23" s="62"/>
      <c r="IC23" s="62"/>
      <c r="ID23" s="62"/>
      <c r="IE23" s="62"/>
      <c r="IF23" s="62"/>
      <c r="IG23" s="60"/>
      <c r="IH23" s="61"/>
      <c r="II23" s="61"/>
      <c r="IJ23" s="61"/>
      <c r="IK23" s="62"/>
      <c r="IL23" s="61"/>
      <c r="IM23" s="61"/>
      <c r="IN23" s="62"/>
      <c r="IO23" s="62"/>
      <c r="IP23" s="62"/>
      <c r="IQ23" s="62"/>
      <c r="IR23" s="62"/>
      <c r="IS23" s="60"/>
      <c r="IT23" s="61"/>
      <c r="IU23" s="61"/>
      <c r="IV23" s="61"/>
    </row>
    <row r="24" spans="1:256" s="72" customFormat="1" ht="14.25">
      <c r="A24" s="73" t="s">
        <v>18</v>
      </c>
      <c r="B24" s="70">
        <v>2.2980878209554634</v>
      </c>
      <c r="C24" s="70">
        <v>2.1176803324370663</v>
      </c>
      <c r="D24" s="70">
        <v>2.1817926578809654</v>
      </c>
      <c r="E24" s="70">
        <v>2.1839045523445622</v>
      </c>
      <c r="F24" s="70">
        <v>2.2087436000000071</v>
      </c>
      <c r="G24" s="70">
        <v>2.1397342565514066</v>
      </c>
      <c r="H24" s="70">
        <v>3.2965962305256724</v>
      </c>
      <c r="I24" s="70">
        <v>0.29549187732356152</v>
      </c>
      <c r="J24" s="70">
        <v>1.6115732698191776</v>
      </c>
      <c r="K24" s="70">
        <v>2.6139190834845394</v>
      </c>
      <c r="L24" s="70">
        <v>1.6879045036378937</v>
      </c>
      <c r="M24" s="73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3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3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3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3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3"/>
      <c r="BV24" s="7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3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3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3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3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3"/>
      <c r="ED24" s="70"/>
      <c r="EE24" s="70"/>
      <c r="EF24" s="70"/>
      <c r="EG24" s="70"/>
      <c r="EH24" s="70"/>
      <c r="EI24" s="70"/>
      <c r="EJ24" s="70"/>
      <c r="EK24" s="70"/>
      <c r="EL24" s="70"/>
      <c r="EM24" s="70"/>
      <c r="EN24" s="70"/>
      <c r="EO24" s="73"/>
      <c r="EP24" s="70"/>
      <c r="EQ24" s="70"/>
      <c r="ER24" s="70"/>
      <c r="ES24" s="70"/>
      <c r="ET24" s="70"/>
      <c r="EU24" s="70"/>
      <c r="EV24" s="70"/>
      <c r="EW24" s="70"/>
      <c r="EX24" s="70"/>
      <c r="EY24" s="70"/>
      <c r="EZ24" s="70"/>
      <c r="FA24" s="73"/>
      <c r="FB24" s="70"/>
      <c r="FC24" s="70"/>
      <c r="FD24" s="70"/>
      <c r="FE24" s="70"/>
      <c r="FF24" s="70"/>
      <c r="FG24" s="70"/>
      <c r="FH24" s="70"/>
      <c r="FI24" s="70"/>
      <c r="FJ24" s="70"/>
      <c r="FK24" s="70"/>
      <c r="FL24" s="70"/>
      <c r="FM24" s="73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70"/>
      <c r="FY24" s="73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3"/>
      <c r="GL24" s="70"/>
      <c r="GM24" s="70"/>
      <c r="GN24" s="70"/>
      <c r="GO24" s="70"/>
      <c r="GP24" s="70"/>
      <c r="GQ24" s="70"/>
      <c r="GR24" s="70"/>
      <c r="GS24" s="70"/>
      <c r="GT24" s="70"/>
      <c r="GU24" s="70"/>
      <c r="GV24" s="70"/>
      <c r="GW24" s="73"/>
      <c r="GX24" s="70"/>
      <c r="GY24" s="70"/>
      <c r="GZ24" s="70"/>
      <c r="HA24" s="70"/>
      <c r="HB24" s="70"/>
      <c r="HC24" s="70"/>
      <c r="HD24" s="70"/>
      <c r="HE24" s="70"/>
      <c r="HF24" s="70"/>
      <c r="HG24" s="70"/>
      <c r="HH24" s="70"/>
      <c r="HI24" s="73"/>
      <c r="HJ24" s="70"/>
      <c r="HK24" s="70"/>
      <c r="HL24" s="70"/>
      <c r="HM24" s="70"/>
      <c r="HN24" s="70"/>
      <c r="HO24" s="70"/>
      <c r="HP24" s="70"/>
      <c r="HQ24" s="70"/>
      <c r="HR24" s="70"/>
      <c r="HS24" s="70"/>
      <c r="HT24" s="70"/>
      <c r="HU24" s="73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70"/>
      <c r="IG24" s="73"/>
      <c r="IH24" s="70"/>
      <c r="II24" s="70"/>
      <c r="IJ24" s="70"/>
      <c r="IK24" s="70"/>
      <c r="IL24" s="70"/>
      <c r="IM24" s="70"/>
      <c r="IN24" s="70"/>
      <c r="IO24" s="70"/>
      <c r="IP24" s="70"/>
      <c r="IQ24" s="70"/>
      <c r="IR24" s="70"/>
      <c r="IS24" s="73"/>
      <c r="IT24" s="70"/>
      <c r="IU24" s="70"/>
      <c r="IV24" s="70"/>
    </row>
    <row r="25" spans="1:256" s="7" customFormat="1" ht="14.25">
      <c r="A25" s="60" t="s">
        <v>17</v>
      </c>
      <c r="B25" s="61">
        <v>5.8072446237763753</v>
      </c>
      <c r="C25" s="61">
        <v>2.3482426197402262</v>
      </c>
      <c r="D25" s="61">
        <v>6.1486366089724687</v>
      </c>
      <c r="E25" s="61">
        <v>6.0407903948396235</v>
      </c>
      <c r="F25" s="61">
        <v>7.4175000000000102</v>
      </c>
      <c r="G25" s="61">
        <v>7.5709265250075486</v>
      </c>
      <c r="H25" s="61">
        <v>11.950093725659894</v>
      </c>
      <c r="I25" s="61">
        <v>2.4724602724917721</v>
      </c>
      <c r="J25" s="61">
        <v>3.0358085339513119</v>
      </c>
      <c r="K25" s="61">
        <v>3.6308066660477811</v>
      </c>
      <c r="L25" s="61">
        <v>3.1059005315545063</v>
      </c>
      <c r="M25" s="60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0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0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0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0"/>
      <c r="BJ25" s="61"/>
      <c r="BK25" s="61"/>
      <c r="BL25" s="61"/>
      <c r="BM25" s="61"/>
      <c r="BN25" s="61"/>
      <c r="BO25" s="61"/>
      <c r="BP25" s="61"/>
      <c r="BQ25" s="61"/>
      <c r="BR25" s="61"/>
      <c r="BS25" s="61"/>
      <c r="BT25" s="61"/>
      <c r="BU25" s="60"/>
      <c r="BV25" s="61"/>
      <c r="BW25" s="61"/>
      <c r="BX25" s="61"/>
      <c r="BY25" s="61"/>
      <c r="BZ25" s="61"/>
      <c r="CA25" s="61"/>
      <c r="CB25" s="61"/>
      <c r="CC25" s="61"/>
      <c r="CD25" s="61"/>
      <c r="CE25" s="61"/>
      <c r="CF25" s="61"/>
      <c r="CG25" s="60"/>
      <c r="CH25" s="61"/>
      <c r="CI25" s="61"/>
      <c r="CJ25" s="61"/>
      <c r="CK25" s="61"/>
      <c r="CL25" s="61"/>
      <c r="CM25" s="61"/>
      <c r="CN25" s="61"/>
      <c r="CO25" s="61"/>
      <c r="CP25" s="61"/>
      <c r="CQ25" s="61"/>
      <c r="CR25" s="61"/>
      <c r="CS25" s="60"/>
      <c r="CT25" s="61"/>
      <c r="CU25" s="61"/>
      <c r="CV25" s="61"/>
      <c r="CW25" s="61"/>
      <c r="CX25" s="61"/>
      <c r="CY25" s="61"/>
      <c r="CZ25" s="61"/>
      <c r="DA25" s="61"/>
      <c r="DB25" s="61"/>
      <c r="DC25" s="61"/>
      <c r="DD25" s="61"/>
      <c r="DE25" s="60"/>
      <c r="DF25" s="61"/>
      <c r="DG25" s="61"/>
      <c r="DH25" s="61"/>
      <c r="DI25" s="61"/>
      <c r="DJ25" s="61"/>
      <c r="DK25" s="61"/>
      <c r="DL25" s="61"/>
      <c r="DM25" s="61"/>
      <c r="DN25" s="61"/>
      <c r="DO25" s="61"/>
      <c r="DP25" s="61"/>
      <c r="DQ25" s="60"/>
      <c r="DR25" s="61"/>
      <c r="DS25" s="61"/>
      <c r="DT25" s="61"/>
      <c r="DU25" s="61"/>
      <c r="DV25" s="61"/>
      <c r="DW25" s="61"/>
      <c r="DX25" s="61"/>
      <c r="DY25" s="61"/>
      <c r="DZ25" s="61"/>
      <c r="EA25" s="61"/>
      <c r="EB25" s="61"/>
      <c r="EC25" s="60"/>
      <c r="ED25" s="61"/>
      <c r="EE25" s="61"/>
      <c r="EF25" s="61"/>
      <c r="EG25" s="61"/>
      <c r="EH25" s="61"/>
      <c r="EI25" s="61"/>
      <c r="EJ25" s="61"/>
      <c r="EK25" s="61"/>
      <c r="EL25" s="61"/>
      <c r="EM25" s="61"/>
      <c r="EN25" s="61"/>
      <c r="EO25" s="60"/>
      <c r="EP25" s="61"/>
      <c r="EQ25" s="61"/>
      <c r="ER25" s="61"/>
      <c r="ES25" s="61"/>
      <c r="ET25" s="61"/>
      <c r="EU25" s="61"/>
      <c r="EV25" s="61"/>
      <c r="EW25" s="61"/>
      <c r="EX25" s="61"/>
      <c r="EY25" s="61"/>
      <c r="EZ25" s="61"/>
      <c r="FA25" s="60"/>
      <c r="FB25" s="61"/>
      <c r="FC25" s="61"/>
      <c r="FD25" s="61"/>
      <c r="FE25" s="61"/>
      <c r="FF25" s="61"/>
      <c r="FG25" s="61"/>
      <c r="FH25" s="61"/>
      <c r="FI25" s="61"/>
      <c r="FJ25" s="61"/>
      <c r="FK25" s="61"/>
      <c r="FL25" s="61"/>
      <c r="FM25" s="60"/>
      <c r="FN25" s="61"/>
      <c r="FO25" s="61"/>
      <c r="FP25" s="61"/>
      <c r="FQ25" s="61"/>
      <c r="FR25" s="61"/>
      <c r="FS25" s="61"/>
      <c r="FT25" s="61"/>
      <c r="FU25" s="61"/>
      <c r="FV25" s="61"/>
      <c r="FW25" s="61"/>
      <c r="FX25" s="61"/>
      <c r="FY25" s="60"/>
      <c r="FZ25" s="61"/>
      <c r="GA25" s="61"/>
      <c r="GB25" s="61"/>
      <c r="GC25" s="61"/>
      <c r="GD25" s="61"/>
      <c r="GE25" s="61"/>
      <c r="GF25" s="61"/>
      <c r="GG25" s="61"/>
      <c r="GH25" s="61"/>
      <c r="GI25" s="61"/>
      <c r="GJ25" s="61"/>
      <c r="GK25" s="60"/>
      <c r="GL25" s="61"/>
      <c r="GM25" s="61"/>
      <c r="GN25" s="61"/>
      <c r="GO25" s="61"/>
      <c r="GP25" s="61"/>
      <c r="GQ25" s="61"/>
      <c r="GR25" s="61"/>
      <c r="GS25" s="61"/>
      <c r="GT25" s="61"/>
      <c r="GU25" s="61"/>
      <c r="GV25" s="61"/>
      <c r="GW25" s="60"/>
      <c r="GX25" s="61"/>
      <c r="GY25" s="61"/>
      <c r="GZ25" s="61"/>
      <c r="HA25" s="61"/>
      <c r="HB25" s="61"/>
      <c r="HC25" s="61"/>
      <c r="HD25" s="61"/>
      <c r="HE25" s="61"/>
      <c r="HF25" s="61"/>
      <c r="HG25" s="61"/>
      <c r="HH25" s="61"/>
      <c r="HI25" s="60"/>
      <c r="HJ25" s="61"/>
      <c r="HK25" s="61"/>
      <c r="HL25" s="61"/>
      <c r="HM25" s="61"/>
      <c r="HN25" s="61"/>
      <c r="HO25" s="61"/>
      <c r="HP25" s="61"/>
      <c r="HQ25" s="61"/>
      <c r="HR25" s="61"/>
      <c r="HS25" s="61"/>
      <c r="HT25" s="61"/>
      <c r="HU25" s="60"/>
      <c r="HV25" s="61"/>
      <c r="HW25" s="61"/>
      <c r="HX25" s="61"/>
      <c r="HY25" s="61"/>
      <c r="HZ25" s="61"/>
      <c r="IA25" s="61"/>
      <c r="IB25" s="61"/>
      <c r="IC25" s="61"/>
      <c r="ID25" s="61"/>
      <c r="IE25" s="61"/>
      <c r="IF25" s="61"/>
      <c r="IG25" s="60"/>
      <c r="IH25" s="61"/>
      <c r="II25" s="61"/>
      <c r="IJ25" s="61"/>
      <c r="IK25" s="61"/>
      <c r="IL25" s="61"/>
      <c r="IM25" s="61"/>
      <c r="IN25" s="61"/>
      <c r="IO25" s="61"/>
      <c r="IP25" s="61"/>
      <c r="IQ25" s="61"/>
      <c r="IR25" s="61"/>
      <c r="IS25" s="60"/>
      <c r="IT25" s="61"/>
      <c r="IU25" s="61"/>
      <c r="IV25" s="61"/>
    </row>
    <row r="26" spans="1:256" s="7" customFormat="1" ht="14.25">
      <c r="A26" s="60" t="s">
        <v>16</v>
      </c>
      <c r="B26" s="61">
        <v>1.4255543822597527</v>
      </c>
      <c r="C26" s="61">
        <v>-6.9408328995312907E-2</v>
      </c>
      <c r="D26" s="61">
        <v>2.5525264811781634</v>
      </c>
      <c r="E26" s="61">
        <v>1.6000677282763442</v>
      </c>
      <c r="F26" s="61">
        <v>2.0914924096630205</v>
      </c>
      <c r="G26" s="61">
        <v>2.9546196865817942</v>
      </c>
      <c r="H26" s="62">
        <v>6.2549548101300312</v>
      </c>
      <c r="I26" s="62">
        <v>0.58942024902202128</v>
      </c>
      <c r="J26" s="62">
        <v>1.2312712950600879</v>
      </c>
      <c r="K26" s="62">
        <v>1.7847265538642354</v>
      </c>
      <c r="L26" s="62">
        <v>2.7164159457312875</v>
      </c>
      <c r="M26" s="60"/>
      <c r="N26" s="61"/>
      <c r="O26" s="61"/>
      <c r="P26" s="61"/>
      <c r="Q26" s="61"/>
      <c r="R26" s="61"/>
      <c r="S26" s="61"/>
      <c r="T26" s="62"/>
      <c r="U26" s="62"/>
      <c r="V26" s="62"/>
      <c r="W26" s="62"/>
      <c r="X26" s="62"/>
      <c r="Y26" s="60"/>
      <c r="Z26" s="61"/>
      <c r="AA26" s="61"/>
      <c r="AB26" s="61"/>
      <c r="AC26" s="61"/>
      <c r="AD26" s="61"/>
      <c r="AE26" s="61"/>
      <c r="AF26" s="62"/>
      <c r="AG26" s="62"/>
      <c r="AH26" s="62"/>
      <c r="AI26" s="62"/>
      <c r="AJ26" s="62"/>
      <c r="AK26" s="60"/>
      <c r="AL26" s="61"/>
      <c r="AM26" s="61"/>
      <c r="AN26" s="61"/>
      <c r="AO26" s="61"/>
      <c r="AP26" s="61"/>
      <c r="AQ26" s="61"/>
      <c r="AR26" s="62"/>
      <c r="AS26" s="62"/>
      <c r="AT26" s="62"/>
      <c r="AU26" s="62"/>
      <c r="AV26" s="62"/>
      <c r="AW26" s="60"/>
      <c r="AX26" s="61"/>
      <c r="AY26" s="61"/>
      <c r="AZ26" s="61"/>
      <c r="BA26" s="61"/>
      <c r="BB26" s="61"/>
      <c r="BC26" s="61"/>
      <c r="BD26" s="62"/>
      <c r="BE26" s="62"/>
      <c r="BF26" s="62"/>
      <c r="BG26" s="62"/>
      <c r="BH26" s="62"/>
      <c r="BI26" s="60"/>
      <c r="BJ26" s="61"/>
      <c r="BK26" s="61"/>
      <c r="BL26" s="61"/>
      <c r="BM26" s="61"/>
      <c r="BN26" s="61"/>
      <c r="BO26" s="61"/>
      <c r="BP26" s="62"/>
      <c r="BQ26" s="62"/>
      <c r="BR26" s="62"/>
      <c r="BS26" s="62"/>
      <c r="BT26" s="62"/>
      <c r="BU26" s="60"/>
      <c r="BV26" s="61"/>
      <c r="BW26" s="61"/>
      <c r="BX26" s="61"/>
      <c r="BY26" s="61"/>
      <c r="BZ26" s="61"/>
      <c r="CA26" s="61"/>
      <c r="CB26" s="62"/>
      <c r="CC26" s="62"/>
      <c r="CD26" s="62"/>
      <c r="CE26" s="62"/>
      <c r="CF26" s="62"/>
      <c r="CG26" s="60"/>
      <c r="CH26" s="61"/>
      <c r="CI26" s="61"/>
      <c r="CJ26" s="61"/>
      <c r="CK26" s="61"/>
      <c r="CL26" s="61"/>
      <c r="CM26" s="61"/>
      <c r="CN26" s="62"/>
      <c r="CO26" s="62"/>
      <c r="CP26" s="62"/>
      <c r="CQ26" s="62"/>
      <c r="CR26" s="62"/>
      <c r="CS26" s="60"/>
      <c r="CT26" s="61"/>
      <c r="CU26" s="61"/>
      <c r="CV26" s="61"/>
      <c r="CW26" s="61"/>
      <c r="CX26" s="61"/>
      <c r="CY26" s="61"/>
      <c r="CZ26" s="62"/>
      <c r="DA26" s="62"/>
      <c r="DB26" s="62"/>
      <c r="DC26" s="62"/>
      <c r="DD26" s="62"/>
      <c r="DE26" s="60"/>
      <c r="DF26" s="61"/>
      <c r="DG26" s="61"/>
      <c r="DH26" s="61"/>
      <c r="DI26" s="61"/>
      <c r="DJ26" s="61"/>
      <c r="DK26" s="61"/>
      <c r="DL26" s="62"/>
      <c r="DM26" s="62"/>
      <c r="DN26" s="62"/>
      <c r="DO26" s="62"/>
      <c r="DP26" s="62"/>
      <c r="DQ26" s="60"/>
      <c r="DR26" s="61"/>
      <c r="DS26" s="61"/>
      <c r="DT26" s="61"/>
      <c r="DU26" s="61"/>
      <c r="DV26" s="61"/>
      <c r="DW26" s="61"/>
      <c r="DX26" s="62"/>
      <c r="DY26" s="62"/>
      <c r="DZ26" s="62"/>
      <c r="EA26" s="62"/>
      <c r="EB26" s="62"/>
      <c r="EC26" s="60"/>
      <c r="ED26" s="61"/>
      <c r="EE26" s="61"/>
      <c r="EF26" s="61"/>
      <c r="EG26" s="61"/>
      <c r="EH26" s="61"/>
      <c r="EI26" s="61"/>
      <c r="EJ26" s="62"/>
      <c r="EK26" s="62"/>
      <c r="EL26" s="62"/>
      <c r="EM26" s="62"/>
      <c r="EN26" s="62"/>
      <c r="EO26" s="60"/>
      <c r="EP26" s="61"/>
      <c r="EQ26" s="61"/>
      <c r="ER26" s="61"/>
      <c r="ES26" s="61"/>
      <c r="ET26" s="61"/>
      <c r="EU26" s="61"/>
      <c r="EV26" s="62"/>
      <c r="EW26" s="62"/>
      <c r="EX26" s="62"/>
      <c r="EY26" s="62"/>
      <c r="EZ26" s="62"/>
      <c r="FA26" s="60"/>
      <c r="FB26" s="61"/>
      <c r="FC26" s="61"/>
      <c r="FD26" s="61"/>
      <c r="FE26" s="61"/>
      <c r="FF26" s="61"/>
      <c r="FG26" s="61"/>
      <c r="FH26" s="62"/>
      <c r="FI26" s="62"/>
      <c r="FJ26" s="62"/>
      <c r="FK26" s="62"/>
      <c r="FL26" s="62"/>
      <c r="FM26" s="60"/>
      <c r="FN26" s="61"/>
      <c r="FO26" s="61"/>
      <c r="FP26" s="61"/>
      <c r="FQ26" s="61"/>
      <c r="FR26" s="61"/>
      <c r="FS26" s="61"/>
      <c r="FT26" s="62"/>
      <c r="FU26" s="62"/>
      <c r="FV26" s="62"/>
      <c r="FW26" s="62"/>
      <c r="FX26" s="62"/>
      <c r="FY26" s="60"/>
      <c r="FZ26" s="61"/>
      <c r="GA26" s="61"/>
      <c r="GB26" s="61"/>
      <c r="GC26" s="61"/>
      <c r="GD26" s="61"/>
      <c r="GE26" s="61"/>
      <c r="GF26" s="62"/>
      <c r="GG26" s="62"/>
      <c r="GH26" s="62"/>
      <c r="GI26" s="62"/>
      <c r="GJ26" s="62"/>
      <c r="GK26" s="60"/>
      <c r="GL26" s="61"/>
      <c r="GM26" s="61"/>
      <c r="GN26" s="61"/>
      <c r="GO26" s="61"/>
      <c r="GP26" s="61"/>
      <c r="GQ26" s="61"/>
      <c r="GR26" s="62"/>
      <c r="GS26" s="62"/>
      <c r="GT26" s="62"/>
      <c r="GU26" s="62"/>
      <c r="GV26" s="62"/>
      <c r="GW26" s="60"/>
      <c r="GX26" s="61"/>
      <c r="GY26" s="61"/>
      <c r="GZ26" s="61"/>
      <c r="HA26" s="61"/>
      <c r="HB26" s="61"/>
      <c r="HC26" s="61"/>
      <c r="HD26" s="62"/>
      <c r="HE26" s="62"/>
      <c r="HF26" s="62"/>
      <c r="HG26" s="62"/>
      <c r="HH26" s="62"/>
      <c r="HI26" s="60"/>
      <c r="HJ26" s="61"/>
      <c r="HK26" s="61"/>
      <c r="HL26" s="61"/>
      <c r="HM26" s="61"/>
      <c r="HN26" s="61"/>
      <c r="HO26" s="61"/>
      <c r="HP26" s="62"/>
      <c r="HQ26" s="62"/>
      <c r="HR26" s="62"/>
      <c r="HS26" s="62"/>
      <c r="HT26" s="62"/>
      <c r="HU26" s="60"/>
      <c r="HV26" s="61"/>
      <c r="HW26" s="61"/>
      <c r="HX26" s="61"/>
      <c r="HY26" s="61"/>
      <c r="HZ26" s="61"/>
      <c r="IA26" s="61"/>
      <c r="IB26" s="62"/>
      <c r="IC26" s="62"/>
      <c r="ID26" s="62"/>
      <c r="IE26" s="62"/>
      <c r="IF26" s="62"/>
      <c r="IG26" s="60"/>
      <c r="IH26" s="61"/>
      <c r="II26" s="61"/>
      <c r="IJ26" s="61"/>
      <c r="IK26" s="61"/>
      <c r="IL26" s="61"/>
      <c r="IM26" s="61"/>
      <c r="IN26" s="62"/>
      <c r="IO26" s="62"/>
      <c r="IP26" s="62"/>
      <c r="IQ26" s="62"/>
      <c r="IR26" s="62"/>
      <c r="IS26" s="60"/>
      <c r="IT26" s="61"/>
      <c r="IU26" s="61"/>
      <c r="IV26" s="61"/>
    </row>
    <row r="27" spans="1:256" s="7" customFormat="1" ht="14.25">
      <c r="A27" s="60" t="s">
        <v>15</v>
      </c>
      <c r="B27" s="61">
        <v>2.3839285722799586</v>
      </c>
      <c r="C27" s="61">
        <v>1.979593652037881</v>
      </c>
      <c r="D27" s="61">
        <v>0.8978963571061982</v>
      </c>
      <c r="E27" s="61">
        <v>1.6950589371980573</v>
      </c>
      <c r="F27" s="61">
        <v>1.8501541788982001</v>
      </c>
      <c r="G27" s="61">
        <v>1.6692578343280307</v>
      </c>
      <c r="H27" s="62">
        <v>3.6136820270056491</v>
      </c>
      <c r="I27" s="62">
        <v>1.064160354532917</v>
      </c>
      <c r="J27" s="62">
        <v>2.190454231035277</v>
      </c>
      <c r="K27" s="62">
        <v>2.6261272563177007</v>
      </c>
      <c r="L27" s="62">
        <v>1.6924467927547759</v>
      </c>
      <c r="M27" s="60"/>
      <c r="N27" s="61"/>
      <c r="O27" s="61"/>
      <c r="P27" s="61"/>
      <c r="Q27" s="61"/>
      <c r="R27" s="61"/>
      <c r="S27" s="61"/>
      <c r="T27" s="62"/>
      <c r="U27" s="62"/>
      <c r="V27" s="62"/>
      <c r="W27" s="62"/>
      <c r="X27" s="62"/>
      <c r="Y27" s="60"/>
      <c r="Z27" s="61"/>
      <c r="AA27" s="61"/>
      <c r="AB27" s="61"/>
      <c r="AC27" s="61"/>
      <c r="AD27" s="61"/>
      <c r="AE27" s="61"/>
      <c r="AF27" s="62"/>
      <c r="AG27" s="62"/>
      <c r="AH27" s="62"/>
      <c r="AI27" s="62"/>
      <c r="AJ27" s="62"/>
      <c r="AK27" s="60"/>
      <c r="AL27" s="61"/>
      <c r="AM27" s="61"/>
      <c r="AN27" s="61"/>
      <c r="AO27" s="61"/>
      <c r="AP27" s="61"/>
      <c r="AQ27" s="61"/>
      <c r="AR27" s="62"/>
      <c r="AS27" s="62"/>
      <c r="AT27" s="62"/>
      <c r="AU27" s="62"/>
      <c r="AV27" s="62"/>
      <c r="AW27" s="60"/>
      <c r="AX27" s="61"/>
      <c r="AY27" s="61"/>
      <c r="AZ27" s="61"/>
      <c r="BA27" s="61"/>
      <c r="BB27" s="61"/>
      <c r="BC27" s="61"/>
      <c r="BD27" s="62"/>
      <c r="BE27" s="62"/>
      <c r="BF27" s="62"/>
      <c r="BG27" s="62"/>
      <c r="BH27" s="62"/>
      <c r="BI27" s="60"/>
      <c r="BJ27" s="61"/>
      <c r="BK27" s="61"/>
      <c r="BL27" s="61"/>
      <c r="BM27" s="61"/>
      <c r="BN27" s="61"/>
      <c r="BO27" s="61"/>
      <c r="BP27" s="62"/>
      <c r="BQ27" s="62"/>
      <c r="BR27" s="62"/>
      <c r="BS27" s="62"/>
      <c r="BT27" s="62"/>
      <c r="BU27" s="60"/>
      <c r="BV27" s="61"/>
      <c r="BW27" s="61"/>
      <c r="BX27" s="61"/>
      <c r="BY27" s="61"/>
      <c r="BZ27" s="61"/>
      <c r="CA27" s="61"/>
      <c r="CB27" s="62"/>
      <c r="CC27" s="62"/>
      <c r="CD27" s="62"/>
      <c r="CE27" s="62"/>
      <c r="CF27" s="62"/>
      <c r="CG27" s="60"/>
      <c r="CH27" s="61"/>
      <c r="CI27" s="61"/>
      <c r="CJ27" s="61"/>
      <c r="CK27" s="61"/>
      <c r="CL27" s="61"/>
      <c r="CM27" s="61"/>
      <c r="CN27" s="62"/>
      <c r="CO27" s="62"/>
      <c r="CP27" s="62"/>
      <c r="CQ27" s="62"/>
      <c r="CR27" s="62"/>
      <c r="CS27" s="60"/>
      <c r="CT27" s="61"/>
      <c r="CU27" s="61"/>
      <c r="CV27" s="61"/>
      <c r="CW27" s="61"/>
      <c r="CX27" s="61"/>
      <c r="CY27" s="61"/>
      <c r="CZ27" s="62"/>
      <c r="DA27" s="62"/>
      <c r="DB27" s="62"/>
      <c r="DC27" s="62"/>
      <c r="DD27" s="62"/>
      <c r="DE27" s="60"/>
      <c r="DF27" s="61"/>
      <c r="DG27" s="61"/>
      <c r="DH27" s="61"/>
      <c r="DI27" s="61"/>
      <c r="DJ27" s="61"/>
      <c r="DK27" s="61"/>
      <c r="DL27" s="62"/>
      <c r="DM27" s="62"/>
      <c r="DN27" s="62"/>
      <c r="DO27" s="62"/>
      <c r="DP27" s="62"/>
      <c r="DQ27" s="60"/>
      <c r="DR27" s="61"/>
      <c r="DS27" s="61"/>
      <c r="DT27" s="61"/>
      <c r="DU27" s="61"/>
      <c r="DV27" s="61"/>
      <c r="DW27" s="61"/>
      <c r="DX27" s="62"/>
      <c r="DY27" s="62"/>
      <c r="DZ27" s="62"/>
      <c r="EA27" s="62"/>
      <c r="EB27" s="62"/>
      <c r="EC27" s="60"/>
      <c r="ED27" s="61"/>
      <c r="EE27" s="61"/>
      <c r="EF27" s="61"/>
      <c r="EG27" s="61"/>
      <c r="EH27" s="61"/>
      <c r="EI27" s="61"/>
      <c r="EJ27" s="62"/>
      <c r="EK27" s="62"/>
      <c r="EL27" s="62"/>
      <c r="EM27" s="62"/>
      <c r="EN27" s="62"/>
      <c r="EO27" s="60"/>
      <c r="EP27" s="61"/>
      <c r="EQ27" s="61"/>
      <c r="ER27" s="61"/>
      <c r="ES27" s="61"/>
      <c r="ET27" s="61"/>
      <c r="EU27" s="61"/>
      <c r="EV27" s="62"/>
      <c r="EW27" s="62"/>
      <c r="EX27" s="62"/>
      <c r="EY27" s="62"/>
      <c r="EZ27" s="62"/>
      <c r="FA27" s="60"/>
      <c r="FB27" s="61"/>
      <c r="FC27" s="61"/>
      <c r="FD27" s="61"/>
      <c r="FE27" s="61"/>
      <c r="FF27" s="61"/>
      <c r="FG27" s="61"/>
      <c r="FH27" s="62"/>
      <c r="FI27" s="62"/>
      <c r="FJ27" s="62"/>
      <c r="FK27" s="62"/>
      <c r="FL27" s="62"/>
      <c r="FM27" s="60"/>
      <c r="FN27" s="61"/>
      <c r="FO27" s="61"/>
      <c r="FP27" s="61"/>
      <c r="FQ27" s="61"/>
      <c r="FR27" s="61"/>
      <c r="FS27" s="61"/>
      <c r="FT27" s="62"/>
      <c r="FU27" s="62"/>
      <c r="FV27" s="62"/>
      <c r="FW27" s="62"/>
      <c r="FX27" s="62"/>
      <c r="FY27" s="60"/>
      <c r="FZ27" s="61"/>
      <c r="GA27" s="61"/>
      <c r="GB27" s="61"/>
      <c r="GC27" s="61"/>
      <c r="GD27" s="61"/>
      <c r="GE27" s="61"/>
      <c r="GF27" s="62"/>
      <c r="GG27" s="62"/>
      <c r="GH27" s="62"/>
      <c r="GI27" s="62"/>
      <c r="GJ27" s="62"/>
      <c r="GK27" s="60"/>
      <c r="GL27" s="61"/>
      <c r="GM27" s="61"/>
      <c r="GN27" s="61"/>
      <c r="GO27" s="61"/>
      <c r="GP27" s="61"/>
      <c r="GQ27" s="61"/>
      <c r="GR27" s="62"/>
      <c r="GS27" s="62"/>
      <c r="GT27" s="62"/>
      <c r="GU27" s="62"/>
      <c r="GV27" s="62"/>
      <c r="GW27" s="60"/>
      <c r="GX27" s="61"/>
      <c r="GY27" s="61"/>
      <c r="GZ27" s="61"/>
      <c r="HA27" s="61"/>
      <c r="HB27" s="61"/>
      <c r="HC27" s="61"/>
      <c r="HD27" s="62"/>
      <c r="HE27" s="62"/>
      <c r="HF27" s="62"/>
      <c r="HG27" s="62"/>
      <c r="HH27" s="62"/>
      <c r="HI27" s="60"/>
      <c r="HJ27" s="61"/>
      <c r="HK27" s="61"/>
      <c r="HL27" s="61"/>
      <c r="HM27" s="61"/>
      <c r="HN27" s="61"/>
      <c r="HO27" s="61"/>
      <c r="HP27" s="62"/>
      <c r="HQ27" s="62"/>
      <c r="HR27" s="62"/>
      <c r="HS27" s="62"/>
      <c r="HT27" s="62"/>
      <c r="HU27" s="60"/>
      <c r="HV27" s="61"/>
      <c r="HW27" s="61"/>
      <c r="HX27" s="61"/>
      <c r="HY27" s="61"/>
      <c r="HZ27" s="61"/>
      <c r="IA27" s="61"/>
      <c r="IB27" s="62"/>
      <c r="IC27" s="62"/>
      <c r="ID27" s="62"/>
      <c r="IE27" s="62"/>
      <c r="IF27" s="62"/>
      <c r="IG27" s="60"/>
      <c r="IH27" s="61"/>
      <c r="II27" s="61"/>
      <c r="IJ27" s="61"/>
      <c r="IK27" s="61"/>
      <c r="IL27" s="61"/>
      <c r="IM27" s="61"/>
      <c r="IN27" s="62"/>
      <c r="IO27" s="62"/>
      <c r="IP27" s="62"/>
      <c r="IQ27" s="62"/>
      <c r="IR27" s="62"/>
      <c r="IS27" s="60"/>
      <c r="IT27" s="61"/>
      <c r="IU27" s="61"/>
      <c r="IV27" s="61"/>
    </row>
    <row r="28" spans="1:256" s="7" customFormat="1" ht="14.25">
      <c r="A28" s="60" t="s">
        <v>14</v>
      </c>
      <c r="B28" s="61">
        <v>1.9547692399332739</v>
      </c>
      <c r="C28" s="61">
        <v>2.9406896415438366</v>
      </c>
      <c r="D28" s="61">
        <v>6.1882195294985731</v>
      </c>
      <c r="E28" s="62">
        <v>6.8965516504167823</v>
      </c>
      <c r="F28" s="61">
        <v>6.5707786457015471</v>
      </c>
      <c r="G28" s="61">
        <v>10.083199064766069</v>
      </c>
      <c r="H28" s="62">
        <v>15.252058132844626</v>
      </c>
      <c r="I28" s="62">
        <v>3.2597240120699755</v>
      </c>
      <c r="J28" s="62">
        <v>-1.224170608259223</v>
      </c>
      <c r="K28" s="62">
        <v>4.1999999989848602</v>
      </c>
      <c r="L28" s="62">
        <v>2.3999998324302441</v>
      </c>
      <c r="M28" s="60"/>
      <c r="N28" s="61"/>
      <c r="O28" s="61"/>
      <c r="P28" s="61"/>
      <c r="Q28" s="62"/>
      <c r="R28" s="61"/>
      <c r="S28" s="61"/>
      <c r="T28" s="62"/>
      <c r="U28" s="62"/>
      <c r="V28" s="62"/>
      <c r="W28" s="62"/>
      <c r="X28" s="62"/>
      <c r="Y28" s="60"/>
      <c r="Z28" s="61"/>
      <c r="AA28" s="61"/>
      <c r="AB28" s="61"/>
      <c r="AC28" s="62"/>
      <c r="AD28" s="61"/>
      <c r="AE28" s="61"/>
      <c r="AF28" s="62"/>
      <c r="AG28" s="62"/>
      <c r="AH28" s="62"/>
      <c r="AI28" s="62"/>
      <c r="AJ28" s="62"/>
      <c r="AK28" s="60"/>
      <c r="AL28" s="61"/>
      <c r="AM28" s="61"/>
      <c r="AN28" s="61"/>
      <c r="AO28" s="62"/>
      <c r="AP28" s="61"/>
      <c r="AQ28" s="61"/>
      <c r="AR28" s="62"/>
      <c r="AS28" s="62"/>
      <c r="AT28" s="62"/>
      <c r="AU28" s="62"/>
      <c r="AV28" s="62"/>
      <c r="AW28" s="60"/>
      <c r="AX28" s="61"/>
      <c r="AY28" s="61"/>
      <c r="AZ28" s="61"/>
      <c r="BA28" s="62"/>
      <c r="BB28" s="61"/>
      <c r="BC28" s="61"/>
      <c r="BD28" s="62"/>
      <c r="BE28" s="62"/>
      <c r="BF28" s="62"/>
      <c r="BG28" s="62"/>
      <c r="BH28" s="62"/>
      <c r="BI28" s="60"/>
      <c r="BJ28" s="61"/>
      <c r="BK28" s="61"/>
      <c r="BL28" s="61"/>
      <c r="BM28" s="62"/>
      <c r="BN28" s="61"/>
      <c r="BO28" s="61"/>
      <c r="BP28" s="62"/>
      <c r="BQ28" s="62"/>
      <c r="BR28" s="62"/>
      <c r="BS28" s="62"/>
      <c r="BT28" s="62"/>
      <c r="BU28" s="60"/>
      <c r="BV28" s="61"/>
      <c r="BW28" s="61"/>
      <c r="BX28" s="61"/>
      <c r="BY28" s="62"/>
      <c r="BZ28" s="61"/>
      <c r="CA28" s="61"/>
      <c r="CB28" s="62"/>
      <c r="CC28" s="62"/>
      <c r="CD28" s="62"/>
      <c r="CE28" s="62"/>
      <c r="CF28" s="62"/>
      <c r="CG28" s="60"/>
      <c r="CH28" s="61"/>
      <c r="CI28" s="61"/>
      <c r="CJ28" s="61"/>
      <c r="CK28" s="62"/>
      <c r="CL28" s="61"/>
      <c r="CM28" s="61"/>
      <c r="CN28" s="62"/>
      <c r="CO28" s="62"/>
      <c r="CP28" s="62"/>
      <c r="CQ28" s="62"/>
      <c r="CR28" s="62"/>
      <c r="CS28" s="60"/>
      <c r="CT28" s="61"/>
      <c r="CU28" s="61"/>
      <c r="CV28" s="61"/>
      <c r="CW28" s="62"/>
      <c r="CX28" s="61"/>
      <c r="CY28" s="61"/>
      <c r="CZ28" s="62"/>
      <c r="DA28" s="62"/>
      <c r="DB28" s="62"/>
      <c r="DC28" s="62"/>
      <c r="DD28" s="62"/>
      <c r="DE28" s="60"/>
      <c r="DF28" s="61"/>
      <c r="DG28" s="61"/>
      <c r="DH28" s="61"/>
      <c r="DI28" s="62"/>
      <c r="DJ28" s="61"/>
      <c r="DK28" s="61"/>
      <c r="DL28" s="62"/>
      <c r="DM28" s="62"/>
      <c r="DN28" s="62"/>
      <c r="DO28" s="62"/>
      <c r="DP28" s="62"/>
      <c r="DQ28" s="60"/>
      <c r="DR28" s="61"/>
      <c r="DS28" s="61"/>
      <c r="DT28" s="61"/>
      <c r="DU28" s="62"/>
      <c r="DV28" s="61"/>
      <c r="DW28" s="61"/>
      <c r="DX28" s="62"/>
      <c r="DY28" s="62"/>
      <c r="DZ28" s="62"/>
      <c r="EA28" s="62"/>
      <c r="EB28" s="62"/>
      <c r="EC28" s="60"/>
      <c r="ED28" s="61"/>
      <c r="EE28" s="61"/>
      <c r="EF28" s="61"/>
      <c r="EG28" s="62"/>
      <c r="EH28" s="61"/>
      <c r="EI28" s="61"/>
      <c r="EJ28" s="62"/>
      <c r="EK28" s="62"/>
      <c r="EL28" s="62"/>
      <c r="EM28" s="62"/>
      <c r="EN28" s="62"/>
      <c r="EO28" s="60"/>
      <c r="EP28" s="61"/>
      <c r="EQ28" s="61"/>
      <c r="ER28" s="61"/>
      <c r="ES28" s="62"/>
      <c r="ET28" s="61"/>
      <c r="EU28" s="61"/>
      <c r="EV28" s="62"/>
      <c r="EW28" s="62"/>
      <c r="EX28" s="62"/>
      <c r="EY28" s="62"/>
      <c r="EZ28" s="62"/>
      <c r="FA28" s="60"/>
      <c r="FB28" s="61"/>
      <c r="FC28" s="61"/>
      <c r="FD28" s="61"/>
      <c r="FE28" s="62"/>
      <c r="FF28" s="61"/>
      <c r="FG28" s="61"/>
      <c r="FH28" s="62"/>
      <c r="FI28" s="62"/>
      <c r="FJ28" s="62"/>
      <c r="FK28" s="62"/>
      <c r="FL28" s="62"/>
      <c r="FM28" s="60"/>
      <c r="FN28" s="61"/>
      <c r="FO28" s="61"/>
      <c r="FP28" s="61"/>
      <c r="FQ28" s="62"/>
      <c r="FR28" s="61"/>
      <c r="FS28" s="61"/>
      <c r="FT28" s="62"/>
      <c r="FU28" s="62"/>
      <c r="FV28" s="62"/>
      <c r="FW28" s="62"/>
      <c r="FX28" s="62"/>
      <c r="FY28" s="60"/>
      <c r="FZ28" s="61"/>
      <c r="GA28" s="61"/>
      <c r="GB28" s="61"/>
      <c r="GC28" s="62"/>
      <c r="GD28" s="61"/>
      <c r="GE28" s="61"/>
      <c r="GF28" s="62"/>
      <c r="GG28" s="62"/>
      <c r="GH28" s="62"/>
      <c r="GI28" s="62"/>
      <c r="GJ28" s="62"/>
      <c r="GK28" s="60"/>
      <c r="GL28" s="61"/>
      <c r="GM28" s="61"/>
      <c r="GN28" s="61"/>
      <c r="GO28" s="62"/>
      <c r="GP28" s="61"/>
      <c r="GQ28" s="61"/>
      <c r="GR28" s="62"/>
      <c r="GS28" s="62"/>
      <c r="GT28" s="62"/>
      <c r="GU28" s="62"/>
      <c r="GV28" s="62"/>
      <c r="GW28" s="60"/>
      <c r="GX28" s="61"/>
      <c r="GY28" s="61"/>
      <c r="GZ28" s="61"/>
      <c r="HA28" s="62"/>
      <c r="HB28" s="61"/>
      <c r="HC28" s="61"/>
      <c r="HD28" s="62"/>
      <c r="HE28" s="62"/>
      <c r="HF28" s="62"/>
      <c r="HG28" s="62"/>
      <c r="HH28" s="62"/>
      <c r="HI28" s="60"/>
      <c r="HJ28" s="61"/>
      <c r="HK28" s="61"/>
      <c r="HL28" s="61"/>
      <c r="HM28" s="62"/>
      <c r="HN28" s="61"/>
      <c r="HO28" s="61"/>
      <c r="HP28" s="62"/>
      <c r="HQ28" s="62"/>
      <c r="HR28" s="62"/>
      <c r="HS28" s="62"/>
      <c r="HT28" s="62"/>
      <c r="HU28" s="60"/>
      <c r="HV28" s="61"/>
      <c r="HW28" s="61"/>
      <c r="HX28" s="61"/>
      <c r="HY28" s="62"/>
      <c r="HZ28" s="61"/>
      <c r="IA28" s="61"/>
      <c r="IB28" s="62"/>
      <c r="IC28" s="62"/>
      <c r="ID28" s="62"/>
      <c r="IE28" s="62"/>
      <c r="IF28" s="62"/>
      <c r="IG28" s="60"/>
      <c r="IH28" s="61"/>
      <c r="II28" s="61"/>
      <c r="IJ28" s="61"/>
      <c r="IK28" s="62"/>
      <c r="IL28" s="61"/>
      <c r="IM28" s="61"/>
      <c r="IN28" s="62"/>
      <c r="IO28" s="62"/>
      <c r="IP28" s="62"/>
      <c r="IQ28" s="62"/>
      <c r="IR28" s="62"/>
      <c r="IS28" s="60"/>
      <c r="IT28" s="61"/>
      <c r="IU28" s="61"/>
      <c r="IV28" s="61"/>
    </row>
    <row r="29" spans="1:256" s="7" customFormat="1" ht="14.25">
      <c r="A29" s="63" t="s">
        <v>13</v>
      </c>
      <c r="B29" s="61">
        <v>0.34360715390164831</v>
      </c>
      <c r="C29" s="61">
        <v>-1.0820805742841721</v>
      </c>
      <c r="D29" s="61">
        <v>1.1631529753868497</v>
      </c>
      <c r="E29" s="61">
        <v>2.6580091366389613</v>
      </c>
      <c r="F29" s="61">
        <v>3.7883648684444493</v>
      </c>
      <c r="G29" s="61">
        <v>5.8203861736721763</v>
      </c>
      <c r="H29" s="61">
        <v>11.087758171415318</v>
      </c>
      <c r="I29" s="61">
        <v>4.1637353416609013</v>
      </c>
      <c r="J29" s="61">
        <v>1.1901405221379724</v>
      </c>
      <c r="K29" s="61">
        <v>4.0018232491353611</v>
      </c>
      <c r="L29" s="61">
        <v>2.670912842975981</v>
      </c>
      <c r="M29" s="63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3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3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3"/>
      <c r="AX29" s="61"/>
      <c r="AY29" s="61"/>
      <c r="AZ29" s="61"/>
      <c r="BA29" s="61"/>
      <c r="BB29" s="61"/>
      <c r="BC29" s="61"/>
      <c r="BD29" s="61"/>
      <c r="BE29" s="61"/>
      <c r="BF29" s="61"/>
      <c r="BG29" s="61"/>
      <c r="BH29" s="61"/>
      <c r="BI29" s="63"/>
      <c r="BJ29" s="61"/>
      <c r="BK29" s="61"/>
      <c r="BL29" s="61"/>
      <c r="BM29" s="61"/>
      <c r="BN29" s="61"/>
      <c r="BO29" s="61"/>
      <c r="BP29" s="61"/>
      <c r="BQ29" s="61"/>
      <c r="BR29" s="61"/>
      <c r="BS29" s="61"/>
      <c r="BT29" s="61"/>
      <c r="BU29" s="63"/>
      <c r="BV29" s="61"/>
      <c r="BW29" s="61"/>
      <c r="BX29" s="61"/>
      <c r="BY29" s="61"/>
      <c r="BZ29" s="61"/>
      <c r="CA29" s="61"/>
      <c r="CB29" s="61"/>
      <c r="CC29" s="61"/>
      <c r="CD29" s="61"/>
      <c r="CE29" s="61"/>
      <c r="CF29" s="61"/>
      <c r="CG29" s="63"/>
      <c r="CH29" s="61"/>
      <c r="CI29" s="61"/>
      <c r="CJ29" s="61"/>
      <c r="CK29" s="61"/>
      <c r="CL29" s="61"/>
      <c r="CM29" s="61"/>
      <c r="CN29" s="61"/>
      <c r="CO29" s="61"/>
      <c r="CP29" s="61"/>
      <c r="CQ29" s="61"/>
      <c r="CR29" s="61"/>
      <c r="CS29" s="63"/>
      <c r="CT29" s="61"/>
      <c r="CU29" s="61"/>
      <c r="CV29" s="61"/>
      <c r="CW29" s="61"/>
      <c r="CX29" s="61"/>
      <c r="CY29" s="61"/>
      <c r="CZ29" s="61"/>
      <c r="DA29" s="61"/>
      <c r="DB29" s="61"/>
      <c r="DC29" s="61"/>
      <c r="DD29" s="61"/>
      <c r="DE29" s="63"/>
      <c r="DF29" s="61"/>
      <c r="DG29" s="61"/>
      <c r="DH29" s="61"/>
      <c r="DI29" s="61"/>
      <c r="DJ29" s="61"/>
      <c r="DK29" s="61"/>
      <c r="DL29" s="61"/>
      <c r="DM29" s="61"/>
      <c r="DN29" s="61"/>
      <c r="DO29" s="61"/>
      <c r="DP29" s="61"/>
      <c r="DQ29" s="63"/>
      <c r="DR29" s="61"/>
      <c r="DS29" s="61"/>
      <c r="DT29" s="61"/>
      <c r="DU29" s="61"/>
      <c r="DV29" s="61"/>
      <c r="DW29" s="61"/>
      <c r="DX29" s="61"/>
      <c r="DY29" s="61"/>
      <c r="DZ29" s="61"/>
      <c r="EA29" s="61"/>
      <c r="EB29" s="61"/>
      <c r="EC29" s="63"/>
      <c r="ED29" s="61"/>
      <c r="EE29" s="61"/>
      <c r="EF29" s="61"/>
      <c r="EG29" s="61"/>
      <c r="EH29" s="61"/>
      <c r="EI29" s="61"/>
      <c r="EJ29" s="61"/>
      <c r="EK29" s="61"/>
      <c r="EL29" s="61"/>
      <c r="EM29" s="61"/>
      <c r="EN29" s="61"/>
      <c r="EO29" s="63"/>
      <c r="EP29" s="61"/>
      <c r="EQ29" s="61"/>
      <c r="ER29" s="61"/>
      <c r="ES29" s="61"/>
      <c r="ET29" s="61"/>
      <c r="EU29" s="61"/>
      <c r="EV29" s="61"/>
      <c r="EW29" s="61"/>
      <c r="EX29" s="61"/>
      <c r="EY29" s="61"/>
      <c r="EZ29" s="61"/>
      <c r="FA29" s="63"/>
      <c r="FB29" s="61"/>
      <c r="FC29" s="61"/>
      <c r="FD29" s="61"/>
      <c r="FE29" s="61"/>
      <c r="FF29" s="61"/>
      <c r="FG29" s="61"/>
      <c r="FH29" s="61"/>
      <c r="FI29" s="61"/>
      <c r="FJ29" s="61"/>
      <c r="FK29" s="61"/>
      <c r="FL29" s="61"/>
      <c r="FM29" s="63"/>
      <c r="FN29" s="61"/>
      <c r="FO29" s="61"/>
      <c r="FP29" s="61"/>
      <c r="FQ29" s="61"/>
      <c r="FR29" s="61"/>
      <c r="FS29" s="61"/>
      <c r="FT29" s="61"/>
      <c r="FU29" s="61"/>
      <c r="FV29" s="61"/>
      <c r="FW29" s="61"/>
      <c r="FX29" s="61"/>
      <c r="FY29" s="63"/>
      <c r="FZ29" s="61"/>
      <c r="GA29" s="61"/>
      <c r="GB29" s="61"/>
      <c r="GC29" s="61"/>
      <c r="GD29" s="61"/>
      <c r="GE29" s="61"/>
      <c r="GF29" s="61"/>
      <c r="GG29" s="61"/>
      <c r="GH29" s="61"/>
      <c r="GI29" s="61"/>
      <c r="GJ29" s="61"/>
      <c r="GK29" s="63"/>
      <c r="GL29" s="61"/>
      <c r="GM29" s="61"/>
      <c r="GN29" s="61"/>
      <c r="GO29" s="61"/>
      <c r="GP29" s="61"/>
      <c r="GQ29" s="61"/>
      <c r="GR29" s="61"/>
      <c r="GS29" s="61"/>
      <c r="GT29" s="61"/>
      <c r="GU29" s="61"/>
      <c r="GV29" s="61"/>
      <c r="GW29" s="63"/>
      <c r="GX29" s="61"/>
      <c r="GY29" s="61"/>
      <c r="GZ29" s="61"/>
      <c r="HA29" s="61"/>
      <c r="HB29" s="61"/>
      <c r="HC29" s="61"/>
      <c r="HD29" s="61"/>
      <c r="HE29" s="61"/>
      <c r="HF29" s="61"/>
      <c r="HG29" s="61"/>
      <c r="HH29" s="61"/>
      <c r="HI29" s="63"/>
      <c r="HJ29" s="61"/>
      <c r="HK29" s="61"/>
      <c r="HL29" s="61"/>
      <c r="HM29" s="61"/>
      <c r="HN29" s="61"/>
      <c r="HO29" s="61"/>
      <c r="HP29" s="61"/>
      <c r="HQ29" s="61"/>
      <c r="HR29" s="61"/>
      <c r="HS29" s="61"/>
      <c r="HT29" s="61"/>
      <c r="HU29" s="63"/>
      <c r="HV29" s="61"/>
      <c r="HW29" s="61"/>
      <c r="HX29" s="61"/>
      <c r="HY29" s="61"/>
      <c r="HZ29" s="61"/>
      <c r="IA29" s="61"/>
      <c r="IB29" s="61"/>
      <c r="IC29" s="61"/>
      <c r="ID29" s="61"/>
      <c r="IE29" s="61"/>
      <c r="IF29" s="61"/>
      <c r="IG29" s="63"/>
      <c r="IH29" s="61"/>
      <c r="II29" s="61"/>
      <c r="IJ29" s="61"/>
      <c r="IK29" s="61"/>
      <c r="IL29" s="61"/>
      <c r="IM29" s="61"/>
      <c r="IN29" s="61"/>
      <c r="IO29" s="61"/>
      <c r="IP29" s="61"/>
      <c r="IQ29" s="61"/>
      <c r="IR29" s="61"/>
      <c r="IS29" s="63"/>
      <c r="IT29" s="61"/>
      <c r="IU29" s="61"/>
      <c r="IV29" s="61"/>
    </row>
    <row r="30" spans="1:256" s="7" customFormat="1" ht="14.25">
      <c r="A30" s="60" t="s">
        <v>12</v>
      </c>
      <c r="B30" s="61">
        <v>5.2433507109844069</v>
      </c>
      <c r="C30" s="61">
        <v>4.6765813901835873</v>
      </c>
      <c r="D30" s="61">
        <v>6.7742143034722924</v>
      </c>
      <c r="E30" s="61">
        <v>3.4848223537374157</v>
      </c>
      <c r="F30" s="61">
        <v>4.0316331044013332</v>
      </c>
      <c r="G30" s="61">
        <v>7.9278110205945218</v>
      </c>
      <c r="H30" s="61">
        <v>6.031795511221949</v>
      </c>
      <c r="I30" s="61">
        <v>4.0262348963692407</v>
      </c>
      <c r="J30" s="61">
        <v>4.7242876438379211</v>
      </c>
      <c r="K30" s="61">
        <v>4.0088277766046732</v>
      </c>
      <c r="L30" s="61">
        <v>4.522709926483226</v>
      </c>
      <c r="M30" s="60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0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0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0"/>
      <c r="AX30" s="61"/>
      <c r="AY30" s="61"/>
      <c r="AZ30" s="61"/>
      <c r="BA30" s="61"/>
      <c r="BB30" s="61"/>
      <c r="BC30" s="61"/>
      <c r="BD30" s="61"/>
      <c r="BE30" s="61"/>
      <c r="BF30" s="61"/>
      <c r="BG30" s="61"/>
      <c r="BH30" s="61"/>
      <c r="BI30" s="60"/>
      <c r="BJ30" s="61"/>
      <c r="BK30" s="61"/>
      <c r="BL30" s="61"/>
      <c r="BM30" s="61"/>
      <c r="BN30" s="61"/>
      <c r="BO30" s="61"/>
      <c r="BP30" s="61"/>
      <c r="BQ30" s="61"/>
      <c r="BR30" s="61"/>
      <c r="BS30" s="61"/>
      <c r="BT30" s="61"/>
      <c r="BU30" s="60"/>
      <c r="BV30" s="61"/>
      <c r="BW30" s="61"/>
      <c r="BX30" s="61"/>
      <c r="BY30" s="61"/>
      <c r="BZ30" s="61"/>
      <c r="CA30" s="61"/>
      <c r="CB30" s="61"/>
      <c r="CC30" s="61"/>
      <c r="CD30" s="61"/>
      <c r="CE30" s="61"/>
      <c r="CF30" s="61"/>
      <c r="CG30" s="60"/>
      <c r="CH30" s="61"/>
      <c r="CI30" s="61"/>
      <c r="CJ30" s="61"/>
      <c r="CK30" s="61"/>
      <c r="CL30" s="61"/>
      <c r="CM30" s="61"/>
      <c r="CN30" s="61"/>
      <c r="CO30" s="61"/>
      <c r="CP30" s="61"/>
      <c r="CQ30" s="61"/>
      <c r="CR30" s="61"/>
      <c r="CS30" s="60"/>
      <c r="CT30" s="61"/>
      <c r="CU30" s="61"/>
      <c r="CV30" s="61"/>
      <c r="CW30" s="61"/>
      <c r="CX30" s="61"/>
      <c r="CY30" s="61"/>
      <c r="CZ30" s="61"/>
      <c r="DA30" s="61"/>
      <c r="DB30" s="61"/>
      <c r="DC30" s="61"/>
      <c r="DD30" s="61"/>
      <c r="DE30" s="60"/>
      <c r="DF30" s="61"/>
      <c r="DG30" s="61"/>
      <c r="DH30" s="61"/>
      <c r="DI30" s="61"/>
      <c r="DJ30" s="61"/>
      <c r="DK30" s="61"/>
      <c r="DL30" s="61"/>
      <c r="DM30" s="61"/>
      <c r="DN30" s="61"/>
      <c r="DO30" s="61"/>
      <c r="DP30" s="61"/>
      <c r="DQ30" s="60"/>
      <c r="DR30" s="61"/>
      <c r="DS30" s="61"/>
      <c r="DT30" s="61"/>
      <c r="DU30" s="61"/>
      <c r="DV30" s="61"/>
      <c r="DW30" s="61"/>
      <c r="DX30" s="61"/>
      <c r="DY30" s="61"/>
      <c r="DZ30" s="61"/>
      <c r="EA30" s="61"/>
      <c r="EB30" s="61"/>
      <c r="EC30" s="60"/>
      <c r="ED30" s="61"/>
      <c r="EE30" s="61"/>
      <c r="EF30" s="61"/>
      <c r="EG30" s="61"/>
      <c r="EH30" s="61"/>
      <c r="EI30" s="61"/>
      <c r="EJ30" s="61"/>
      <c r="EK30" s="61"/>
      <c r="EL30" s="61"/>
      <c r="EM30" s="61"/>
      <c r="EN30" s="61"/>
      <c r="EO30" s="60"/>
      <c r="EP30" s="61"/>
      <c r="EQ30" s="61"/>
      <c r="ER30" s="61"/>
      <c r="ES30" s="61"/>
      <c r="ET30" s="61"/>
      <c r="EU30" s="61"/>
      <c r="EV30" s="61"/>
      <c r="EW30" s="61"/>
      <c r="EX30" s="61"/>
      <c r="EY30" s="61"/>
      <c r="EZ30" s="61"/>
      <c r="FA30" s="60"/>
      <c r="FB30" s="61"/>
      <c r="FC30" s="61"/>
      <c r="FD30" s="61"/>
      <c r="FE30" s="61"/>
      <c r="FF30" s="61"/>
      <c r="FG30" s="61"/>
      <c r="FH30" s="61"/>
      <c r="FI30" s="61"/>
      <c r="FJ30" s="61"/>
      <c r="FK30" s="61"/>
      <c r="FL30" s="61"/>
      <c r="FM30" s="60"/>
      <c r="FN30" s="61"/>
      <c r="FO30" s="61"/>
      <c r="FP30" s="61"/>
      <c r="FQ30" s="61"/>
      <c r="FR30" s="61"/>
      <c r="FS30" s="61"/>
      <c r="FT30" s="61"/>
      <c r="FU30" s="61"/>
      <c r="FV30" s="61"/>
      <c r="FW30" s="61"/>
      <c r="FX30" s="61"/>
      <c r="FY30" s="60"/>
      <c r="FZ30" s="61"/>
      <c r="GA30" s="61"/>
      <c r="GB30" s="61"/>
      <c r="GC30" s="61"/>
      <c r="GD30" s="61"/>
      <c r="GE30" s="61"/>
      <c r="GF30" s="61"/>
      <c r="GG30" s="61"/>
      <c r="GH30" s="61"/>
      <c r="GI30" s="61"/>
      <c r="GJ30" s="61"/>
      <c r="GK30" s="60"/>
      <c r="GL30" s="61"/>
      <c r="GM30" s="61"/>
      <c r="GN30" s="61"/>
      <c r="GO30" s="61"/>
      <c r="GP30" s="61"/>
      <c r="GQ30" s="61"/>
      <c r="GR30" s="61"/>
      <c r="GS30" s="61"/>
      <c r="GT30" s="61"/>
      <c r="GU30" s="61"/>
      <c r="GV30" s="61"/>
      <c r="GW30" s="60"/>
      <c r="GX30" s="61"/>
      <c r="GY30" s="61"/>
      <c r="GZ30" s="61"/>
      <c r="HA30" s="61"/>
      <c r="HB30" s="61"/>
      <c r="HC30" s="61"/>
      <c r="HD30" s="61"/>
      <c r="HE30" s="61"/>
      <c r="HF30" s="61"/>
      <c r="HG30" s="61"/>
      <c r="HH30" s="61"/>
      <c r="HI30" s="60"/>
      <c r="HJ30" s="61"/>
      <c r="HK30" s="61"/>
      <c r="HL30" s="61"/>
      <c r="HM30" s="61"/>
      <c r="HN30" s="61"/>
      <c r="HO30" s="61"/>
      <c r="HP30" s="61"/>
      <c r="HQ30" s="61"/>
      <c r="HR30" s="61"/>
      <c r="HS30" s="61"/>
      <c r="HT30" s="61"/>
      <c r="HU30" s="60"/>
      <c r="HV30" s="61"/>
      <c r="HW30" s="61"/>
      <c r="HX30" s="61"/>
      <c r="HY30" s="61"/>
      <c r="HZ30" s="61"/>
      <c r="IA30" s="61"/>
      <c r="IB30" s="61"/>
      <c r="IC30" s="61"/>
      <c r="ID30" s="61"/>
      <c r="IE30" s="61"/>
      <c r="IF30" s="61"/>
      <c r="IG30" s="60"/>
      <c r="IH30" s="61"/>
      <c r="II30" s="61"/>
      <c r="IJ30" s="61"/>
      <c r="IK30" s="61"/>
      <c r="IL30" s="61"/>
      <c r="IM30" s="61"/>
      <c r="IN30" s="61"/>
      <c r="IO30" s="61"/>
      <c r="IP30" s="61"/>
      <c r="IQ30" s="61"/>
      <c r="IR30" s="61"/>
      <c r="IS30" s="60"/>
      <c r="IT30" s="61"/>
      <c r="IU30" s="61"/>
      <c r="IV30" s="61"/>
    </row>
    <row r="31" spans="1:256" s="7" customFormat="1" ht="14.25">
      <c r="A31" s="60" t="s">
        <v>11</v>
      </c>
      <c r="B31" s="61">
        <v>1.9469347459929232</v>
      </c>
      <c r="C31" s="61">
        <v>0.71060572012413559</v>
      </c>
      <c r="D31" s="61">
        <v>3.5896983960450601</v>
      </c>
      <c r="E31" s="61">
        <v>2.1796508812260473</v>
      </c>
      <c r="F31" s="61">
        <v>1.2665611536593735</v>
      </c>
      <c r="G31" s="61">
        <v>2.6001809923475561</v>
      </c>
      <c r="H31" s="62">
        <v>4.1863822292682373</v>
      </c>
      <c r="I31" s="62">
        <v>3.9796783015871418</v>
      </c>
      <c r="J31" s="62">
        <v>2.6650873548519138</v>
      </c>
      <c r="K31" s="62">
        <v>3.6887281789187432</v>
      </c>
      <c r="L31" s="62">
        <v>2.6684295999305441</v>
      </c>
      <c r="M31" s="60"/>
      <c r="N31" s="61"/>
      <c r="O31" s="61"/>
      <c r="P31" s="61"/>
      <c r="Q31" s="61"/>
      <c r="R31" s="61"/>
      <c r="S31" s="61"/>
      <c r="T31" s="62"/>
      <c r="U31" s="62"/>
      <c r="V31" s="62"/>
      <c r="W31" s="62"/>
      <c r="X31" s="62"/>
      <c r="Y31" s="60"/>
      <c r="Z31" s="61"/>
      <c r="AA31" s="61"/>
      <c r="AB31" s="61"/>
      <c r="AC31" s="61"/>
      <c r="AD31" s="61"/>
      <c r="AE31" s="61"/>
      <c r="AF31" s="62"/>
      <c r="AG31" s="62"/>
      <c r="AH31" s="62"/>
      <c r="AI31" s="62"/>
      <c r="AJ31" s="62"/>
      <c r="AK31" s="60"/>
      <c r="AL31" s="61"/>
      <c r="AM31" s="61"/>
      <c r="AN31" s="61"/>
      <c r="AO31" s="61"/>
      <c r="AP31" s="61"/>
      <c r="AQ31" s="61"/>
      <c r="AR31" s="62"/>
      <c r="AS31" s="62"/>
      <c r="AT31" s="62"/>
      <c r="AU31" s="62"/>
      <c r="AV31" s="62"/>
      <c r="AW31" s="60"/>
      <c r="AX31" s="61"/>
      <c r="AY31" s="61"/>
      <c r="AZ31" s="61"/>
      <c r="BA31" s="61"/>
      <c r="BB31" s="61"/>
      <c r="BC31" s="61"/>
      <c r="BD31" s="62"/>
      <c r="BE31" s="62"/>
      <c r="BF31" s="62"/>
      <c r="BG31" s="62"/>
      <c r="BH31" s="62"/>
      <c r="BI31" s="60"/>
      <c r="BJ31" s="61"/>
      <c r="BK31" s="61"/>
      <c r="BL31" s="61"/>
      <c r="BM31" s="61"/>
      <c r="BN31" s="61"/>
      <c r="BO31" s="61"/>
      <c r="BP31" s="62"/>
      <c r="BQ31" s="62"/>
      <c r="BR31" s="62"/>
      <c r="BS31" s="62"/>
      <c r="BT31" s="62"/>
      <c r="BU31" s="60"/>
      <c r="BV31" s="61"/>
      <c r="BW31" s="61"/>
      <c r="BX31" s="61"/>
      <c r="BY31" s="61"/>
      <c r="BZ31" s="61"/>
      <c r="CA31" s="61"/>
      <c r="CB31" s="62"/>
      <c r="CC31" s="62"/>
      <c r="CD31" s="62"/>
      <c r="CE31" s="62"/>
      <c r="CF31" s="62"/>
      <c r="CG31" s="60"/>
      <c r="CH31" s="61"/>
      <c r="CI31" s="61"/>
      <c r="CJ31" s="61"/>
      <c r="CK31" s="61"/>
      <c r="CL31" s="61"/>
      <c r="CM31" s="61"/>
      <c r="CN31" s="62"/>
      <c r="CO31" s="62"/>
      <c r="CP31" s="62"/>
      <c r="CQ31" s="62"/>
      <c r="CR31" s="62"/>
      <c r="CS31" s="60"/>
      <c r="CT31" s="61"/>
      <c r="CU31" s="61"/>
      <c r="CV31" s="61"/>
      <c r="CW31" s="61"/>
      <c r="CX31" s="61"/>
      <c r="CY31" s="61"/>
      <c r="CZ31" s="62"/>
      <c r="DA31" s="62"/>
      <c r="DB31" s="62"/>
      <c r="DC31" s="62"/>
      <c r="DD31" s="62"/>
      <c r="DE31" s="60"/>
      <c r="DF31" s="61"/>
      <c r="DG31" s="61"/>
      <c r="DH31" s="61"/>
      <c r="DI31" s="61"/>
      <c r="DJ31" s="61"/>
      <c r="DK31" s="61"/>
      <c r="DL31" s="62"/>
      <c r="DM31" s="62"/>
      <c r="DN31" s="62"/>
      <c r="DO31" s="62"/>
      <c r="DP31" s="62"/>
      <c r="DQ31" s="60"/>
      <c r="DR31" s="61"/>
      <c r="DS31" s="61"/>
      <c r="DT31" s="61"/>
      <c r="DU31" s="61"/>
      <c r="DV31" s="61"/>
      <c r="DW31" s="61"/>
      <c r="DX31" s="62"/>
      <c r="DY31" s="62"/>
      <c r="DZ31" s="62"/>
      <c r="EA31" s="62"/>
      <c r="EB31" s="62"/>
      <c r="EC31" s="60"/>
      <c r="ED31" s="61"/>
      <c r="EE31" s="61"/>
      <c r="EF31" s="61"/>
      <c r="EG31" s="61"/>
      <c r="EH31" s="61"/>
      <c r="EI31" s="61"/>
      <c r="EJ31" s="62"/>
      <c r="EK31" s="62"/>
      <c r="EL31" s="62"/>
      <c r="EM31" s="62"/>
      <c r="EN31" s="62"/>
      <c r="EO31" s="60"/>
      <c r="EP31" s="61"/>
      <c r="EQ31" s="61"/>
      <c r="ER31" s="61"/>
      <c r="ES31" s="61"/>
      <c r="ET31" s="61"/>
      <c r="EU31" s="61"/>
      <c r="EV31" s="62"/>
      <c r="EW31" s="62"/>
      <c r="EX31" s="62"/>
      <c r="EY31" s="62"/>
      <c r="EZ31" s="62"/>
      <c r="FA31" s="60"/>
      <c r="FB31" s="61"/>
      <c r="FC31" s="61"/>
      <c r="FD31" s="61"/>
      <c r="FE31" s="61"/>
      <c r="FF31" s="61"/>
      <c r="FG31" s="61"/>
      <c r="FH31" s="62"/>
      <c r="FI31" s="62"/>
      <c r="FJ31" s="62"/>
      <c r="FK31" s="62"/>
      <c r="FL31" s="62"/>
      <c r="FM31" s="60"/>
      <c r="FN31" s="61"/>
      <c r="FO31" s="61"/>
      <c r="FP31" s="61"/>
      <c r="FQ31" s="61"/>
      <c r="FR31" s="61"/>
      <c r="FS31" s="61"/>
      <c r="FT31" s="62"/>
      <c r="FU31" s="62"/>
      <c r="FV31" s="62"/>
      <c r="FW31" s="62"/>
      <c r="FX31" s="62"/>
      <c r="FY31" s="60"/>
      <c r="FZ31" s="61"/>
      <c r="GA31" s="61"/>
      <c r="GB31" s="61"/>
      <c r="GC31" s="61"/>
      <c r="GD31" s="61"/>
      <c r="GE31" s="61"/>
      <c r="GF31" s="62"/>
      <c r="GG31" s="62"/>
      <c r="GH31" s="62"/>
      <c r="GI31" s="62"/>
      <c r="GJ31" s="62"/>
      <c r="GK31" s="60"/>
      <c r="GL31" s="61"/>
      <c r="GM31" s="61"/>
      <c r="GN31" s="61"/>
      <c r="GO31" s="61"/>
      <c r="GP31" s="61"/>
      <c r="GQ31" s="61"/>
      <c r="GR31" s="62"/>
      <c r="GS31" s="62"/>
      <c r="GT31" s="62"/>
      <c r="GU31" s="62"/>
      <c r="GV31" s="62"/>
      <c r="GW31" s="60"/>
      <c r="GX31" s="61"/>
      <c r="GY31" s="61"/>
      <c r="GZ31" s="61"/>
      <c r="HA31" s="61"/>
      <c r="HB31" s="61"/>
      <c r="HC31" s="61"/>
      <c r="HD31" s="62"/>
      <c r="HE31" s="62"/>
      <c r="HF31" s="62"/>
      <c r="HG31" s="62"/>
      <c r="HH31" s="62"/>
      <c r="HI31" s="60"/>
      <c r="HJ31" s="61"/>
      <c r="HK31" s="61"/>
      <c r="HL31" s="61"/>
      <c r="HM31" s="61"/>
      <c r="HN31" s="61"/>
      <c r="HO31" s="61"/>
      <c r="HP31" s="62"/>
      <c r="HQ31" s="62"/>
      <c r="HR31" s="62"/>
      <c r="HS31" s="62"/>
      <c r="HT31" s="62"/>
      <c r="HU31" s="60"/>
      <c r="HV31" s="61"/>
      <c r="HW31" s="61"/>
      <c r="HX31" s="61"/>
      <c r="HY31" s="61"/>
      <c r="HZ31" s="61"/>
      <c r="IA31" s="61"/>
      <c r="IB31" s="62"/>
      <c r="IC31" s="62"/>
      <c r="ID31" s="62"/>
      <c r="IE31" s="62"/>
      <c r="IF31" s="62"/>
      <c r="IG31" s="60"/>
      <c r="IH31" s="61"/>
      <c r="II31" s="61"/>
      <c r="IJ31" s="61"/>
      <c r="IK31" s="61"/>
      <c r="IL31" s="61"/>
      <c r="IM31" s="61"/>
      <c r="IN31" s="62"/>
      <c r="IO31" s="62"/>
      <c r="IP31" s="62"/>
      <c r="IQ31" s="62"/>
      <c r="IR31" s="62"/>
      <c r="IS31" s="60"/>
      <c r="IT31" s="61"/>
      <c r="IU31" s="61"/>
      <c r="IV31" s="61"/>
    </row>
    <row r="32" spans="1:256" s="7" customFormat="1" ht="14.25">
      <c r="A32" s="60" t="s">
        <v>10</v>
      </c>
      <c r="B32" s="61">
        <v>22.515367451321545</v>
      </c>
      <c r="C32" s="61">
        <v>15.266397045894141</v>
      </c>
      <c r="D32" s="61">
        <v>11.891831462045399</v>
      </c>
      <c r="E32" s="61">
        <v>9.0682687090398062</v>
      </c>
      <c r="F32" s="61">
        <v>6.6051100873698365</v>
      </c>
      <c r="G32" s="61">
        <v>4.9099465635564776</v>
      </c>
      <c r="H32" s="62">
        <v>7.9125219179613238</v>
      </c>
      <c r="I32" s="62">
        <v>5.5833287008829169</v>
      </c>
      <c r="J32" s="62">
        <v>6.0748152246419496</v>
      </c>
      <c r="K32" s="62">
        <v>5.9133020563414851</v>
      </c>
      <c r="L32" s="62">
        <v>3.3656050638043</v>
      </c>
      <c r="M32" s="60"/>
      <c r="N32" s="61"/>
      <c r="O32" s="61"/>
      <c r="P32" s="61"/>
      <c r="Q32" s="61"/>
      <c r="R32" s="61"/>
      <c r="S32" s="61"/>
      <c r="T32" s="62"/>
      <c r="U32" s="62"/>
      <c r="V32" s="62"/>
      <c r="W32" s="62"/>
      <c r="X32" s="62"/>
      <c r="Y32" s="60"/>
      <c r="Z32" s="61"/>
      <c r="AA32" s="61"/>
      <c r="AB32" s="61"/>
      <c r="AC32" s="61"/>
      <c r="AD32" s="61"/>
      <c r="AE32" s="61"/>
      <c r="AF32" s="62"/>
      <c r="AG32" s="62"/>
      <c r="AH32" s="62"/>
      <c r="AI32" s="62"/>
      <c r="AJ32" s="62"/>
      <c r="AK32" s="60"/>
      <c r="AL32" s="61"/>
      <c r="AM32" s="61"/>
      <c r="AN32" s="61"/>
      <c r="AO32" s="61"/>
      <c r="AP32" s="61"/>
      <c r="AQ32" s="61"/>
      <c r="AR32" s="62"/>
      <c r="AS32" s="62"/>
      <c r="AT32" s="62"/>
      <c r="AU32" s="62"/>
      <c r="AV32" s="62"/>
      <c r="AW32" s="60"/>
      <c r="AX32" s="61"/>
      <c r="AY32" s="61"/>
      <c r="AZ32" s="61"/>
      <c r="BA32" s="61"/>
      <c r="BB32" s="61"/>
      <c r="BC32" s="61"/>
      <c r="BD32" s="62"/>
      <c r="BE32" s="62"/>
      <c r="BF32" s="62"/>
      <c r="BG32" s="62"/>
      <c r="BH32" s="62"/>
      <c r="BI32" s="60"/>
      <c r="BJ32" s="61"/>
      <c r="BK32" s="61"/>
      <c r="BL32" s="61"/>
      <c r="BM32" s="61"/>
      <c r="BN32" s="61"/>
      <c r="BO32" s="61"/>
      <c r="BP32" s="62"/>
      <c r="BQ32" s="62"/>
      <c r="BR32" s="62"/>
      <c r="BS32" s="62"/>
      <c r="BT32" s="62"/>
      <c r="BU32" s="60"/>
      <c r="BV32" s="61"/>
      <c r="BW32" s="61"/>
      <c r="BX32" s="61"/>
      <c r="BY32" s="61"/>
      <c r="BZ32" s="61"/>
      <c r="CA32" s="61"/>
      <c r="CB32" s="62"/>
      <c r="CC32" s="62"/>
      <c r="CD32" s="62"/>
      <c r="CE32" s="62"/>
      <c r="CF32" s="62"/>
      <c r="CG32" s="60"/>
      <c r="CH32" s="61"/>
      <c r="CI32" s="61"/>
      <c r="CJ32" s="61"/>
      <c r="CK32" s="61"/>
      <c r="CL32" s="61"/>
      <c r="CM32" s="61"/>
      <c r="CN32" s="62"/>
      <c r="CO32" s="62"/>
      <c r="CP32" s="62"/>
      <c r="CQ32" s="62"/>
      <c r="CR32" s="62"/>
      <c r="CS32" s="60"/>
      <c r="CT32" s="61"/>
      <c r="CU32" s="61"/>
      <c r="CV32" s="61"/>
      <c r="CW32" s="61"/>
      <c r="CX32" s="61"/>
      <c r="CY32" s="61"/>
      <c r="CZ32" s="62"/>
      <c r="DA32" s="62"/>
      <c r="DB32" s="62"/>
      <c r="DC32" s="62"/>
      <c r="DD32" s="62"/>
      <c r="DE32" s="60"/>
      <c r="DF32" s="61"/>
      <c r="DG32" s="61"/>
      <c r="DH32" s="61"/>
      <c r="DI32" s="61"/>
      <c r="DJ32" s="61"/>
      <c r="DK32" s="61"/>
      <c r="DL32" s="62"/>
      <c r="DM32" s="62"/>
      <c r="DN32" s="62"/>
      <c r="DO32" s="62"/>
      <c r="DP32" s="62"/>
      <c r="DQ32" s="60"/>
      <c r="DR32" s="61"/>
      <c r="DS32" s="61"/>
      <c r="DT32" s="61"/>
      <c r="DU32" s="61"/>
      <c r="DV32" s="61"/>
      <c r="DW32" s="61"/>
      <c r="DX32" s="62"/>
      <c r="DY32" s="62"/>
      <c r="DZ32" s="62"/>
      <c r="EA32" s="62"/>
      <c r="EB32" s="62"/>
      <c r="EC32" s="60"/>
      <c r="ED32" s="61"/>
      <c r="EE32" s="61"/>
      <c r="EF32" s="61"/>
      <c r="EG32" s="61"/>
      <c r="EH32" s="61"/>
      <c r="EI32" s="61"/>
      <c r="EJ32" s="62"/>
      <c r="EK32" s="62"/>
      <c r="EL32" s="62"/>
      <c r="EM32" s="62"/>
      <c r="EN32" s="62"/>
      <c r="EO32" s="60"/>
      <c r="EP32" s="61"/>
      <c r="EQ32" s="61"/>
      <c r="ER32" s="61"/>
      <c r="ES32" s="61"/>
      <c r="ET32" s="61"/>
      <c r="EU32" s="61"/>
      <c r="EV32" s="62"/>
      <c r="EW32" s="62"/>
      <c r="EX32" s="62"/>
      <c r="EY32" s="62"/>
      <c r="EZ32" s="62"/>
      <c r="FA32" s="60"/>
      <c r="FB32" s="61"/>
      <c r="FC32" s="61"/>
      <c r="FD32" s="61"/>
      <c r="FE32" s="61"/>
      <c r="FF32" s="61"/>
      <c r="FG32" s="61"/>
      <c r="FH32" s="62"/>
      <c r="FI32" s="62"/>
      <c r="FJ32" s="62"/>
      <c r="FK32" s="62"/>
      <c r="FL32" s="62"/>
      <c r="FM32" s="60"/>
      <c r="FN32" s="61"/>
      <c r="FO32" s="61"/>
      <c r="FP32" s="61"/>
      <c r="FQ32" s="61"/>
      <c r="FR32" s="61"/>
      <c r="FS32" s="61"/>
      <c r="FT32" s="62"/>
      <c r="FU32" s="62"/>
      <c r="FV32" s="62"/>
      <c r="FW32" s="62"/>
      <c r="FX32" s="62"/>
      <c r="FY32" s="60"/>
      <c r="FZ32" s="61"/>
      <c r="GA32" s="61"/>
      <c r="GB32" s="61"/>
      <c r="GC32" s="61"/>
      <c r="GD32" s="61"/>
      <c r="GE32" s="61"/>
      <c r="GF32" s="62"/>
      <c r="GG32" s="62"/>
      <c r="GH32" s="62"/>
      <c r="GI32" s="62"/>
      <c r="GJ32" s="62"/>
      <c r="GK32" s="60"/>
      <c r="GL32" s="61"/>
      <c r="GM32" s="61"/>
      <c r="GN32" s="61"/>
      <c r="GO32" s="61"/>
      <c r="GP32" s="61"/>
      <c r="GQ32" s="61"/>
      <c r="GR32" s="62"/>
      <c r="GS32" s="62"/>
      <c r="GT32" s="62"/>
      <c r="GU32" s="62"/>
      <c r="GV32" s="62"/>
      <c r="GW32" s="60"/>
      <c r="GX32" s="61"/>
      <c r="GY32" s="61"/>
      <c r="GZ32" s="61"/>
      <c r="HA32" s="61"/>
      <c r="HB32" s="61"/>
      <c r="HC32" s="61"/>
      <c r="HD32" s="62"/>
      <c r="HE32" s="62"/>
      <c r="HF32" s="62"/>
      <c r="HG32" s="62"/>
      <c r="HH32" s="62"/>
      <c r="HI32" s="60"/>
      <c r="HJ32" s="61"/>
      <c r="HK32" s="61"/>
      <c r="HL32" s="61"/>
      <c r="HM32" s="61"/>
      <c r="HN32" s="61"/>
      <c r="HO32" s="61"/>
      <c r="HP32" s="62"/>
      <c r="HQ32" s="62"/>
      <c r="HR32" s="62"/>
      <c r="HS32" s="62"/>
      <c r="HT32" s="62"/>
      <c r="HU32" s="60"/>
      <c r="HV32" s="61"/>
      <c r="HW32" s="61"/>
      <c r="HX32" s="61"/>
      <c r="HY32" s="61"/>
      <c r="HZ32" s="61"/>
      <c r="IA32" s="61"/>
      <c r="IB32" s="62"/>
      <c r="IC32" s="62"/>
      <c r="ID32" s="62"/>
      <c r="IE32" s="62"/>
      <c r="IF32" s="62"/>
      <c r="IG32" s="60"/>
      <c r="IH32" s="61"/>
      <c r="II32" s="61"/>
      <c r="IJ32" s="61"/>
      <c r="IK32" s="61"/>
      <c r="IL32" s="61"/>
      <c r="IM32" s="61"/>
      <c r="IN32" s="62"/>
      <c r="IO32" s="62"/>
      <c r="IP32" s="62"/>
      <c r="IQ32" s="62"/>
      <c r="IR32" s="62"/>
      <c r="IS32" s="60"/>
      <c r="IT32" s="61"/>
      <c r="IU32" s="61"/>
      <c r="IV32" s="61"/>
    </row>
    <row r="33" spans="1:256" s="7" customFormat="1" ht="14.25">
      <c r="A33" s="60" t="s">
        <v>9</v>
      </c>
      <c r="B33" s="61">
        <v>1.9283380700682695</v>
      </c>
      <c r="C33" s="61">
        <v>2.3400651465798061</v>
      </c>
      <c r="D33" s="61">
        <v>1.0185114455223632</v>
      </c>
      <c r="E33" s="62">
        <v>0.82171754089683802</v>
      </c>
      <c r="F33" s="61">
        <v>1.4983707592689743</v>
      </c>
      <c r="G33" s="61">
        <v>1.6774087611732602</v>
      </c>
      <c r="H33" s="62">
        <v>3.347114812366847</v>
      </c>
      <c r="I33" s="62">
        <v>1.9393200346921047</v>
      </c>
      <c r="J33" s="62">
        <v>1.9077913929123724</v>
      </c>
      <c r="K33" s="62">
        <v>1.4627890247754793</v>
      </c>
      <c r="L33" s="62">
        <v>1.2927746191061074</v>
      </c>
      <c r="M33" s="60"/>
      <c r="N33" s="61"/>
      <c r="O33" s="61"/>
      <c r="P33" s="61"/>
      <c r="Q33" s="62"/>
      <c r="R33" s="61"/>
      <c r="S33" s="61"/>
      <c r="T33" s="62"/>
      <c r="U33" s="62"/>
      <c r="V33" s="62"/>
      <c r="W33" s="62"/>
      <c r="X33" s="62"/>
      <c r="Y33" s="60"/>
      <c r="Z33" s="61"/>
      <c r="AA33" s="61"/>
      <c r="AB33" s="61"/>
      <c r="AC33" s="62"/>
      <c r="AD33" s="61"/>
      <c r="AE33" s="61"/>
      <c r="AF33" s="62"/>
      <c r="AG33" s="62"/>
      <c r="AH33" s="62"/>
      <c r="AI33" s="62"/>
      <c r="AJ33" s="62"/>
      <c r="AK33" s="60"/>
      <c r="AL33" s="61"/>
      <c r="AM33" s="61"/>
      <c r="AN33" s="61"/>
      <c r="AO33" s="62"/>
      <c r="AP33" s="61"/>
      <c r="AQ33" s="61"/>
      <c r="AR33" s="62"/>
      <c r="AS33" s="62"/>
      <c r="AT33" s="62"/>
      <c r="AU33" s="62"/>
      <c r="AV33" s="62"/>
      <c r="AW33" s="60"/>
      <c r="AX33" s="61"/>
      <c r="AY33" s="61"/>
      <c r="AZ33" s="61"/>
      <c r="BA33" s="62"/>
      <c r="BB33" s="61"/>
      <c r="BC33" s="61"/>
      <c r="BD33" s="62"/>
      <c r="BE33" s="62"/>
      <c r="BF33" s="62"/>
      <c r="BG33" s="62"/>
      <c r="BH33" s="62"/>
      <c r="BI33" s="60"/>
      <c r="BJ33" s="61"/>
      <c r="BK33" s="61"/>
      <c r="BL33" s="61"/>
      <c r="BM33" s="62"/>
      <c r="BN33" s="61"/>
      <c r="BO33" s="61"/>
      <c r="BP33" s="62"/>
      <c r="BQ33" s="62"/>
      <c r="BR33" s="62"/>
      <c r="BS33" s="62"/>
      <c r="BT33" s="62"/>
      <c r="BU33" s="60"/>
      <c r="BV33" s="61"/>
      <c r="BW33" s="61"/>
      <c r="BX33" s="61"/>
      <c r="BY33" s="62"/>
      <c r="BZ33" s="61"/>
      <c r="CA33" s="61"/>
      <c r="CB33" s="62"/>
      <c r="CC33" s="62"/>
      <c r="CD33" s="62"/>
      <c r="CE33" s="62"/>
      <c r="CF33" s="62"/>
      <c r="CG33" s="60"/>
      <c r="CH33" s="61"/>
      <c r="CI33" s="61"/>
      <c r="CJ33" s="61"/>
      <c r="CK33" s="62"/>
      <c r="CL33" s="61"/>
      <c r="CM33" s="61"/>
      <c r="CN33" s="62"/>
      <c r="CO33" s="62"/>
      <c r="CP33" s="62"/>
      <c r="CQ33" s="62"/>
      <c r="CR33" s="62"/>
      <c r="CS33" s="60"/>
      <c r="CT33" s="61"/>
      <c r="CU33" s="61"/>
      <c r="CV33" s="61"/>
      <c r="CW33" s="62"/>
      <c r="CX33" s="61"/>
      <c r="CY33" s="61"/>
      <c r="CZ33" s="62"/>
      <c r="DA33" s="62"/>
      <c r="DB33" s="62"/>
      <c r="DC33" s="62"/>
      <c r="DD33" s="62"/>
      <c r="DE33" s="60"/>
      <c r="DF33" s="61"/>
      <c r="DG33" s="61"/>
      <c r="DH33" s="61"/>
      <c r="DI33" s="62"/>
      <c r="DJ33" s="61"/>
      <c r="DK33" s="61"/>
      <c r="DL33" s="62"/>
      <c r="DM33" s="62"/>
      <c r="DN33" s="62"/>
      <c r="DO33" s="62"/>
      <c r="DP33" s="62"/>
      <c r="DQ33" s="60"/>
      <c r="DR33" s="61"/>
      <c r="DS33" s="61"/>
      <c r="DT33" s="61"/>
      <c r="DU33" s="62"/>
      <c r="DV33" s="61"/>
      <c r="DW33" s="61"/>
      <c r="DX33" s="62"/>
      <c r="DY33" s="62"/>
      <c r="DZ33" s="62"/>
      <c r="EA33" s="62"/>
      <c r="EB33" s="62"/>
      <c r="EC33" s="60"/>
      <c r="ED33" s="61"/>
      <c r="EE33" s="61"/>
      <c r="EF33" s="61"/>
      <c r="EG33" s="62"/>
      <c r="EH33" s="61"/>
      <c r="EI33" s="61"/>
      <c r="EJ33" s="62"/>
      <c r="EK33" s="62"/>
      <c r="EL33" s="62"/>
      <c r="EM33" s="62"/>
      <c r="EN33" s="62"/>
      <c r="EO33" s="60"/>
      <c r="EP33" s="61"/>
      <c r="EQ33" s="61"/>
      <c r="ER33" s="61"/>
      <c r="ES33" s="62"/>
      <c r="ET33" s="61"/>
      <c r="EU33" s="61"/>
      <c r="EV33" s="62"/>
      <c r="EW33" s="62"/>
      <c r="EX33" s="62"/>
      <c r="EY33" s="62"/>
      <c r="EZ33" s="62"/>
      <c r="FA33" s="60"/>
      <c r="FB33" s="61"/>
      <c r="FC33" s="61"/>
      <c r="FD33" s="61"/>
      <c r="FE33" s="62"/>
      <c r="FF33" s="61"/>
      <c r="FG33" s="61"/>
      <c r="FH33" s="62"/>
      <c r="FI33" s="62"/>
      <c r="FJ33" s="62"/>
      <c r="FK33" s="62"/>
      <c r="FL33" s="62"/>
      <c r="FM33" s="60"/>
      <c r="FN33" s="61"/>
      <c r="FO33" s="61"/>
      <c r="FP33" s="61"/>
      <c r="FQ33" s="62"/>
      <c r="FR33" s="61"/>
      <c r="FS33" s="61"/>
      <c r="FT33" s="62"/>
      <c r="FU33" s="62"/>
      <c r="FV33" s="62"/>
      <c r="FW33" s="62"/>
      <c r="FX33" s="62"/>
      <c r="FY33" s="60"/>
      <c r="FZ33" s="61"/>
      <c r="GA33" s="61"/>
      <c r="GB33" s="61"/>
      <c r="GC33" s="62"/>
      <c r="GD33" s="61"/>
      <c r="GE33" s="61"/>
      <c r="GF33" s="62"/>
      <c r="GG33" s="62"/>
      <c r="GH33" s="62"/>
      <c r="GI33" s="62"/>
      <c r="GJ33" s="62"/>
      <c r="GK33" s="60"/>
      <c r="GL33" s="61"/>
      <c r="GM33" s="61"/>
      <c r="GN33" s="61"/>
      <c r="GO33" s="62"/>
      <c r="GP33" s="61"/>
      <c r="GQ33" s="61"/>
      <c r="GR33" s="62"/>
      <c r="GS33" s="62"/>
      <c r="GT33" s="62"/>
      <c r="GU33" s="62"/>
      <c r="GV33" s="62"/>
      <c r="GW33" s="60"/>
      <c r="GX33" s="61"/>
      <c r="GY33" s="61"/>
      <c r="GZ33" s="61"/>
      <c r="HA33" s="62"/>
      <c r="HB33" s="61"/>
      <c r="HC33" s="61"/>
      <c r="HD33" s="62"/>
      <c r="HE33" s="62"/>
      <c r="HF33" s="62"/>
      <c r="HG33" s="62"/>
      <c r="HH33" s="62"/>
      <c r="HI33" s="60"/>
      <c r="HJ33" s="61"/>
      <c r="HK33" s="61"/>
      <c r="HL33" s="61"/>
      <c r="HM33" s="62"/>
      <c r="HN33" s="61"/>
      <c r="HO33" s="61"/>
      <c r="HP33" s="62"/>
      <c r="HQ33" s="62"/>
      <c r="HR33" s="62"/>
      <c r="HS33" s="62"/>
      <c r="HT33" s="62"/>
      <c r="HU33" s="60"/>
      <c r="HV33" s="61"/>
      <c r="HW33" s="61"/>
      <c r="HX33" s="61"/>
      <c r="HY33" s="62"/>
      <c r="HZ33" s="61"/>
      <c r="IA33" s="61"/>
      <c r="IB33" s="62"/>
      <c r="IC33" s="62"/>
      <c r="ID33" s="62"/>
      <c r="IE33" s="62"/>
      <c r="IF33" s="62"/>
      <c r="IG33" s="60"/>
      <c r="IH33" s="61"/>
      <c r="II33" s="61"/>
      <c r="IJ33" s="61"/>
      <c r="IK33" s="62"/>
      <c r="IL33" s="61"/>
      <c r="IM33" s="61"/>
      <c r="IN33" s="62"/>
      <c r="IO33" s="62"/>
      <c r="IP33" s="62"/>
      <c r="IQ33" s="62"/>
      <c r="IR33" s="62"/>
      <c r="IS33" s="60"/>
      <c r="IT33" s="61"/>
      <c r="IU33" s="61"/>
      <c r="IV33" s="61"/>
    </row>
    <row r="34" spans="1:256" s="7" customFormat="1" ht="14.25">
      <c r="A34" s="63" t="s">
        <v>8</v>
      </c>
      <c r="B34" s="61">
        <v>1.2561924628450072</v>
      </c>
      <c r="C34" s="61">
        <v>1.3629215451207211</v>
      </c>
      <c r="D34" s="61">
        <v>1.3445957598154035</v>
      </c>
      <c r="E34" s="61">
        <v>2.058173193420032</v>
      </c>
      <c r="F34" s="61">
        <v>2.3249999999999993</v>
      </c>
      <c r="G34" s="61">
        <v>2.3210359149767879</v>
      </c>
      <c r="H34" s="61">
        <v>3.6134988538681911</v>
      </c>
      <c r="I34" s="61">
        <v>2.1662313726121596</v>
      </c>
      <c r="J34" s="61">
        <v>3.2831729333182347</v>
      </c>
      <c r="K34" s="61">
        <v>4.3319502232294749</v>
      </c>
      <c r="L34" s="61">
        <v>2.8727163291146329</v>
      </c>
      <c r="M34" s="63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3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3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3"/>
      <c r="AX34" s="61"/>
      <c r="AY34" s="61"/>
      <c r="AZ34" s="61"/>
      <c r="BA34" s="61"/>
      <c r="BB34" s="61"/>
      <c r="BC34" s="61"/>
      <c r="BD34" s="61"/>
      <c r="BE34" s="61"/>
      <c r="BF34" s="61"/>
      <c r="BG34" s="61"/>
      <c r="BH34" s="61"/>
      <c r="BI34" s="63"/>
      <c r="BJ34" s="61"/>
      <c r="BK34" s="61"/>
      <c r="BL34" s="61"/>
      <c r="BM34" s="61"/>
      <c r="BN34" s="61"/>
      <c r="BO34" s="61"/>
      <c r="BP34" s="61"/>
      <c r="BQ34" s="61"/>
      <c r="BR34" s="61"/>
      <c r="BS34" s="61"/>
      <c r="BT34" s="61"/>
      <c r="BU34" s="63"/>
      <c r="BV34" s="61"/>
      <c r="BW34" s="61"/>
      <c r="BX34" s="61"/>
      <c r="BY34" s="61"/>
      <c r="BZ34" s="61"/>
      <c r="CA34" s="61"/>
      <c r="CB34" s="61"/>
      <c r="CC34" s="61"/>
      <c r="CD34" s="61"/>
      <c r="CE34" s="61"/>
      <c r="CF34" s="61"/>
      <c r="CG34" s="63"/>
      <c r="CH34" s="61"/>
      <c r="CI34" s="61"/>
      <c r="CJ34" s="61"/>
      <c r="CK34" s="61"/>
      <c r="CL34" s="61"/>
      <c r="CM34" s="61"/>
      <c r="CN34" s="61"/>
      <c r="CO34" s="61"/>
      <c r="CP34" s="61"/>
      <c r="CQ34" s="61"/>
      <c r="CR34" s="61"/>
      <c r="CS34" s="63"/>
      <c r="CT34" s="61"/>
      <c r="CU34" s="61"/>
      <c r="CV34" s="61"/>
      <c r="CW34" s="61"/>
      <c r="CX34" s="61"/>
      <c r="CY34" s="61"/>
      <c r="CZ34" s="61"/>
      <c r="DA34" s="61"/>
      <c r="DB34" s="61"/>
      <c r="DC34" s="61"/>
      <c r="DD34" s="61"/>
      <c r="DE34" s="63"/>
      <c r="DF34" s="61"/>
      <c r="DG34" s="61"/>
      <c r="DH34" s="61"/>
      <c r="DI34" s="61"/>
      <c r="DJ34" s="61"/>
      <c r="DK34" s="61"/>
      <c r="DL34" s="61"/>
      <c r="DM34" s="61"/>
      <c r="DN34" s="61"/>
      <c r="DO34" s="61"/>
      <c r="DP34" s="61"/>
      <c r="DQ34" s="63"/>
      <c r="DR34" s="61"/>
      <c r="DS34" s="61"/>
      <c r="DT34" s="61"/>
      <c r="DU34" s="61"/>
      <c r="DV34" s="61"/>
      <c r="DW34" s="61"/>
      <c r="DX34" s="61"/>
      <c r="DY34" s="61"/>
      <c r="DZ34" s="61"/>
      <c r="EA34" s="61"/>
      <c r="EB34" s="61"/>
      <c r="EC34" s="63"/>
      <c r="ED34" s="61"/>
      <c r="EE34" s="61"/>
      <c r="EF34" s="61"/>
      <c r="EG34" s="61"/>
      <c r="EH34" s="61"/>
      <c r="EI34" s="61"/>
      <c r="EJ34" s="61"/>
      <c r="EK34" s="61"/>
      <c r="EL34" s="61"/>
      <c r="EM34" s="61"/>
      <c r="EN34" s="61"/>
      <c r="EO34" s="63"/>
      <c r="EP34" s="61"/>
      <c r="EQ34" s="61"/>
      <c r="ER34" s="61"/>
      <c r="ES34" s="61"/>
      <c r="ET34" s="61"/>
      <c r="EU34" s="61"/>
      <c r="EV34" s="61"/>
      <c r="EW34" s="61"/>
      <c r="EX34" s="61"/>
      <c r="EY34" s="61"/>
      <c r="EZ34" s="61"/>
      <c r="FA34" s="63"/>
      <c r="FB34" s="61"/>
      <c r="FC34" s="61"/>
      <c r="FD34" s="61"/>
      <c r="FE34" s="61"/>
      <c r="FF34" s="61"/>
      <c r="FG34" s="61"/>
      <c r="FH34" s="61"/>
      <c r="FI34" s="61"/>
      <c r="FJ34" s="61"/>
      <c r="FK34" s="61"/>
      <c r="FL34" s="61"/>
      <c r="FM34" s="63"/>
      <c r="FN34" s="61"/>
      <c r="FO34" s="61"/>
      <c r="FP34" s="61"/>
      <c r="FQ34" s="61"/>
      <c r="FR34" s="61"/>
      <c r="FS34" s="61"/>
      <c r="FT34" s="61"/>
      <c r="FU34" s="61"/>
      <c r="FV34" s="61"/>
      <c r="FW34" s="61"/>
      <c r="FX34" s="61"/>
      <c r="FY34" s="63"/>
      <c r="FZ34" s="61"/>
      <c r="GA34" s="61"/>
      <c r="GB34" s="61"/>
      <c r="GC34" s="61"/>
      <c r="GD34" s="61"/>
      <c r="GE34" s="61"/>
      <c r="GF34" s="61"/>
      <c r="GG34" s="61"/>
      <c r="GH34" s="61"/>
      <c r="GI34" s="61"/>
      <c r="GJ34" s="61"/>
      <c r="GK34" s="63"/>
      <c r="GL34" s="61"/>
      <c r="GM34" s="61"/>
      <c r="GN34" s="61"/>
      <c r="GO34" s="61"/>
      <c r="GP34" s="61"/>
      <c r="GQ34" s="61"/>
      <c r="GR34" s="61"/>
      <c r="GS34" s="61"/>
      <c r="GT34" s="61"/>
      <c r="GU34" s="61"/>
      <c r="GV34" s="61"/>
      <c r="GW34" s="63"/>
      <c r="GX34" s="61"/>
      <c r="GY34" s="61"/>
      <c r="GZ34" s="61"/>
      <c r="HA34" s="61"/>
      <c r="HB34" s="61"/>
      <c r="HC34" s="61"/>
      <c r="HD34" s="61"/>
      <c r="HE34" s="61"/>
      <c r="HF34" s="61"/>
      <c r="HG34" s="61"/>
      <c r="HH34" s="61"/>
      <c r="HI34" s="63"/>
      <c r="HJ34" s="61"/>
      <c r="HK34" s="61"/>
      <c r="HL34" s="61"/>
      <c r="HM34" s="61"/>
      <c r="HN34" s="61"/>
      <c r="HO34" s="61"/>
      <c r="HP34" s="61"/>
      <c r="HQ34" s="61"/>
      <c r="HR34" s="61"/>
      <c r="HS34" s="61"/>
      <c r="HT34" s="61"/>
      <c r="HU34" s="63"/>
      <c r="HV34" s="61"/>
      <c r="HW34" s="61"/>
      <c r="HX34" s="61"/>
      <c r="HY34" s="61"/>
      <c r="HZ34" s="61"/>
      <c r="IA34" s="61"/>
      <c r="IB34" s="61"/>
      <c r="IC34" s="61"/>
      <c r="ID34" s="61"/>
      <c r="IE34" s="61"/>
      <c r="IF34" s="61"/>
      <c r="IG34" s="63"/>
      <c r="IH34" s="61"/>
      <c r="II34" s="61"/>
      <c r="IJ34" s="61"/>
      <c r="IK34" s="61"/>
      <c r="IL34" s="61"/>
      <c r="IM34" s="61"/>
      <c r="IN34" s="61"/>
      <c r="IO34" s="61"/>
      <c r="IP34" s="61"/>
      <c r="IQ34" s="61"/>
      <c r="IR34" s="61"/>
      <c r="IS34" s="63"/>
      <c r="IT34" s="61"/>
      <c r="IU34" s="61"/>
      <c r="IV34" s="61"/>
    </row>
    <row r="35" spans="1:256" s="72" customFormat="1" ht="14.25">
      <c r="A35" s="59" t="s">
        <v>7</v>
      </c>
      <c r="B35" s="70">
        <v>2.5472473294987585</v>
      </c>
      <c r="C35" s="70">
        <v>2.1367521367521292</v>
      </c>
      <c r="D35" s="70">
        <v>2.2663877615062944</v>
      </c>
      <c r="E35" s="70">
        <v>2.284350459500728</v>
      </c>
      <c r="F35" s="70">
        <v>2.3058333000000042</v>
      </c>
      <c r="G35" s="70">
        <v>2.365456515958031</v>
      </c>
      <c r="H35" s="70">
        <v>3.6587598105080055</v>
      </c>
      <c r="I35" s="70">
        <v>0.98411744927802136</v>
      </c>
      <c r="J35" s="70">
        <v>2.0813221038475715</v>
      </c>
      <c r="K35" s="70">
        <v>3.0141874315841255</v>
      </c>
      <c r="L35" s="70">
        <v>2.0060494687667463</v>
      </c>
      <c r="M35" s="59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59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59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59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59"/>
      <c r="BJ35" s="70"/>
      <c r="BK35" s="70"/>
      <c r="BL35" s="70"/>
      <c r="BM35" s="70"/>
      <c r="BN35" s="70"/>
      <c r="BO35" s="70"/>
      <c r="BP35" s="70"/>
      <c r="BQ35" s="70"/>
      <c r="BR35" s="70"/>
      <c r="BS35" s="70"/>
      <c r="BT35" s="70"/>
      <c r="BU35" s="59"/>
      <c r="BV35" s="70"/>
      <c r="BW35" s="70"/>
      <c r="BX35" s="70"/>
      <c r="BY35" s="70"/>
      <c r="BZ35" s="70"/>
      <c r="CA35" s="70"/>
      <c r="CB35" s="70"/>
      <c r="CC35" s="70"/>
      <c r="CD35" s="70"/>
      <c r="CE35" s="70"/>
      <c r="CF35" s="70"/>
      <c r="CG35" s="59"/>
      <c r="CH35" s="70"/>
      <c r="CI35" s="70"/>
      <c r="CJ35" s="70"/>
      <c r="CK35" s="70"/>
      <c r="CL35" s="70"/>
      <c r="CM35" s="70"/>
      <c r="CN35" s="70"/>
      <c r="CO35" s="70"/>
      <c r="CP35" s="70"/>
      <c r="CQ35" s="70"/>
      <c r="CR35" s="70"/>
      <c r="CS35" s="59"/>
      <c r="CT35" s="70"/>
      <c r="CU35" s="70"/>
      <c r="CV35" s="70"/>
      <c r="CW35" s="70"/>
      <c r="CX35" s="70"/>
      <c r="CY35" s="70"/>
      <c r="CZ35" s="70"/>
      <c r="DA35" s="70"/>
      <c r="DB35" s="70"/>
      <c r="DC35" s="70"/>
      <c r="DD35" s="70"/>
      <c r="DE35" s="59"/>
      <c r="DF35" s="70"/>
      <c r="DG35" s="70"/>
      <c r="DH35" s="70"/>
      <c r="DI35" s="70"/>
      <c r="DJ35" s="70"/>
      <c r="DK35" s="70"/>
      <c r="DL35" s="70"/>
      <c r="DM35" s="70"/>
      <c r="DN35" s="70"/>
      <c r="DO35" s="70"/>
      <c r="DP35" s="70"/>
      <c r="DQ35" s="59"/>
      <c r="DR35" s="70"/>
      <c r="DS35" s="70"/>
      <c r="DT35" s="70"/>
      <c r="DU35" s="70"/>
      <c r="DV35" s="70"/>
      <c r="DW35" s="70"/>
      <c r="DX35" s="70"/>
      <c r="DY35" s="70"/>
      <c r="DZ35" s="70"/>
      <c r="EA35" s="70"/>
      <c r="EB35" s="70"/>
      <c r="EC35" s="59"/>
      <c r="ED35" s="70"/>
      <c r="EE35" s="70"/>
      <c r="EF35" s="70"/>
      <c r="EG35" s="70"/>
      <c r="EH35" s="70"/>
      <c r="EI35" s="70"/>
      <c r="EJ35" s="70"/>
      <c r="EK35" s="70"/>
      <c r="EL35" s="70"/>
      <c r="EM35" s="70"/>
      <c r="EN35" s="70"/>
      <c r="EO35" s="59"/>
      <c r="EP35" s="70"/>
      <c r="EQ35" s="70"/>
      <c r="ER35" s="70"/>
      <c r="ES35" s="70"/>
      <c r="ET35" s="70"/>
      <c r="EU35" s="70"/>
      <c r="EV35" s="70"/>
      <c r="EW35" s="70"/>
      <c r="EX35" s="70"/>
      <c r="EY35" s="70"/>
      <c r="EZ35" s="70"/>
      <c r="FA35" s="59"/>
      <c r="FB35" s="70"/>
      <c r="FC35" s="70"/>
      <c r="FD35" s="70"/>
      <c r="FE35" s="70"/>
      <c r="FF35" s="70"/>
      <c r="FG35" s="70"/>
      <c r="FH35" s="70"/>
      <c r="FI35" s="70"/>
      <c r="FJ35" s="70"/>
      <c r="FK35" s="70"/>
      <c r="FL35" s="70"/>
      <c r="FM35" s="59"/>
      <c r="FN35" s="70"/>
      <c r="FO35" s="70"/>
      <c r="FP35" s="70"/>
      <c r="FQ35" s="70"/>
      <c r="FR35" s="70"/>
      <c r="FS35" s="70"/>
      <c r="FT35" s="70"/>
      <c r="FU35" s="70"/>
      <c r="FV35" s="70"/>
      <c r="FW35" s="70"/>
      <c r="FX35" s="70"/>
      <c r="FY35" s="59"/>
      <c r="FZ35" s="70"/>
      <c r="GA35" s="70"/>
      <c r="GB35" s="70"/>
      <c r="GC35" s="70"/>
      <c r="GD35" s="70"/>
      <c r="GE35" s="70"/>
      <c r="GF35" s="70"/>
      <c r="GG35" s="70"/>
      <c r="GH35" s="70"/>
      <c r="GI35" s="70"/>
      <c r="GJ35" s="70"/>
      <c r="GK35" s="59"/>
      <c r="GL35" s="70"/>
      <c r="GM35" s="70"/>
      <c r="GN35" s="70"/>
      <c r="GO35" s="70"/>
      <c r="GP35" s="70"/>
      <c r="GQ35" s="70"/>
      <c r="GR35" s="70"/>
      <c r="GS35" s="70"/>
      <c r="GT35" s="70"/>
      <c r="GU35" s="70"/>
      <c r="GV35" s="70"/>
      <c r="GW35" s="59"/>
      <c r="GX35" s="70"/>
      <c r="GY35" s="70"/>
      <c r="GZ35" s="70"/>
      <c r="HA35" s="70"/>
      <c r="HB35" s="70"/>
      <c r="HC35" s="70"/>
      <c r="HD35" s="70"/>
      <c r="HE35" s="70"/>
      <c r="HF35" s="70"/>
      <c r="HG35" s="70"/>
      <c r="HH35" s="70"/>
      <c r="HI35" s="59"/>
      <c r="HJ35" s="70"/>
      <c r="HK35" s="70"/>
      <c r="HL35" s="70"/>
      <c r="HM35" s="70"/>
      <c r="HN35" s="70"/>
      <c r="HO35" s="70"/>
      <c r="HP35" s="70"/>
      <c r="HQ35" s="70"/>
      <c r="HR35" s="70"/>
      <c r="HS35" s="70"/>
      <c r="HT35" s="70"/>
      <c r="HU35" s="59"/>
      <c r="HV35" s="70"/>
      <c r="HW35" s="70"/>
      <c r="HX35" s="70"/>
      <c r="HY35" s="70"/>
      <c r="HZ35" s="70"/>
      <c r="IA35" s="70"/>
      <c r="IB35" s="70"/>
      <c r="IC35" s="70"/>
      <c r="ID35" s="70"/>
      <c r="IE35" s="70"/>
      <c r="IF35" s="70"/>
      <c r="IG35" s="59"/>
      <c r="IH35" s="70"/>
      <c r="II35" s="70"/>
      <c r="IJ35" s="70"/>
      <c r="IK35" s="70"/>
      <c r="IL35" s="70"/>
      <c r="IM35" s="70"/>
      <c r="IN35" s="70"/>
      <c r="IO35" s="70"/>
      <c r="IP35" s="70"/>
      <c r="IQ35" s="70"/>
      <c r="IR35" s="70"/>
      <c r="IS35" s="59"/>
      <c r="IT35" s="70"/>
      <c r="IU35" s="70"/>
      <c r="IV35" s="70"/>
    </row>
    <row r="36" spans="1:256" s="7" customFormat="1" ht="14.25">
      <c r="A36" s="60" t="s">
        <v>6</v>
      </c>
      <c r="B36" s="61">
        <v>1.5999999991174629</v>
      </c>
      <c r="C36" s="61">
        <v>2.2801302931596101</v>
      </c>
      <c r="D36" s="61">
        <v>2.6539278131634925</v>
      </c>
      <c r="E36" s="61">
        <v>3.4126163391933861</v>
      </c>
      <c r="F36" s="61">
        <v>3.2258064999999947</v>
      </c>
      <c r="G36" s="61">
        <v>2.8482143174148877</v>
      </c>
      <c r="H36" s="62">
        <v>3.8395500343463951</v>
      </c>
      <c r="I36" s="62">
        <v>-0.35577766974997926</v>
      </c>
      <c r="J36" s="62">
        <v>1.6402765770694661</v>
      </c>
      <c r="K36" s="62">
        <v>3.1685619363019502</v>
      </c>
      <c r="L36" s="62">
        <v>1.9156407199447223</v>
      </c>
      <c r="M36" s="60"/>
      <c r="N36" s="61"/>
      <c r="O36" s="61"/>
      <c r="P36" s="61"/>
      <c r="Q36" s="61"/>
      <c r="R36" s="61"/>
      <c r="S36" s="61"/>
      <c r="T36" s="62"/>
      <c r="U36" s="62"/>
      <c r="V36" s="62"/>
      <c r="W36" s="62"/>
      <c r="X36" s="62"/>
      <c r="Y36" s="60"/>
      <c r="Z36" s="61"/>
      <c r="AA36" s="61"/>
      <c r="AB36" s="61"/>
      <c r="AC36" s="61"/>
      <c r="AD36" s="61"/>
      <c r="AE36" s="61"/>
      <c r="AF36" s="62"/>
      <c r="AG36" s="62"/>
      <c r="AH36" s="62"/>
      <c r="AI36" s="62"/>
      <c r="AJ36" s="62"/>
      <c r="AK36" s="60"/>
      <c r="AL36" s="61"/>
      <c r="AM36" s="61"/>
      <c r="AN36" s="61"/>
      <c r="AO36" s="61"/>
      <c r="AP36" s="61"/>
      <c r="AQ36" s="61"/>
      <c r="AR36" s="62"/>
      <c r="AS36" s="62"/>
      <c r="AT36" s="62"/>
      <c r="AU36" s="62"/>
      <c r="AV36" s="62"/>
      <c r="AW36" s="60"/>
      <c r="AX36" s="61"/>
      <c r="AY36" s="61"/>
      <c r="AZ36" s="61"/>
      <c r="BA36" s="61"/>
      <c r="BB36" s="61"/>
      <c r="BC36" s="61"/>
      <c r="BD36" s="62"/>
      <c r="BE36" s="62"/>
      <c r="BF36" s="62"/>
      <c r="BG36" s="62"/>
      <c r="BH36" s="62"/>
      <c r="BI36" s="60"/>
      <c r="BJ36" s="61"/>
      <c r="BK36" s="61"/>
      <c r="BL36" s="61"/>
      <c r="BM36" s="61"/>
      <c r="BN36" s="61"/>
      <c r="BO36" s="61"/>
      <c r="BP36" s="62"/>
      <c r="BQ36" s="62"/>
      <c r="BR36" s="62"/>
      <c r="BS36" s="62"/>
      <c r="BT36" s="62"/>
      <c r="BU36" s="60"/>
      <c r="BV36" s="61"/>
      <c r="BW36" s="61"/>
      <c r="BX36" s="61"/>
      <c r="BY36" s="61"/>
      <c r="BZ36" s="61"/>
      <c r="CA36" s="61"/>
      <c r="CB36" s="62"/>
      <c r="CC36" s="62"/>
      <c r="CD36" s="62"/>
      <c r="CE36" s="62"/>
      <c r="CF36" s="62"/>
      <c r="CG36" s="60"/>
      <c r="CH36" s="61"/>
      <c r="CI36" s="61"/>
      <c r="CJ36" s="61"/>
      <c r="CK36" s="61"/>
      <c r="CL36" s="61"/>
      <c r="CM36" s="61"/>
      <c r="CN36" s="62"/>
      <c r="CO36" s="62"/>
      <c r="CP36" s="62"/>
      <c r="CQ36" s="62"/>
      <c r="CR36" s="62"/>
      <c r="CS36" s="60"/>
      <c r="CT36" s="61"/>
      <c r="CU36" s="61"/>
      <c r="CV36" s="61"/>
      <c r="CW36" s="61"/>
      <c r="CX36" s="61"/>
      <c r="CY36" s="61"/>
      <c r="CZ36" s="62"/>
      <c r="DA36" s="62"/>
      <c r="DB36" s="62"/>
      <c r="DC36" s="62"/>
      <c r="DD36" s="62"/>
      <c r="DE36" s="60"/>
      <c r="DF36" s="61"/>
      <c r="DG36" s="61"/>
      <c r="DH36" s="61"/>
      <c r="DI36" s="61"/>
      <c r="DJ36" s="61"/>
      <c r="DK36" s="61"/>
      <c r="DL36" s="62"/>
      <c r="DM36" s="62"/>
      <c r="DN36" s="62"/>
      <c r="DO36" s="62"/>
      <c r="DP36" s="62"/>
      <c r="DQ36" s="60"/>
      <c r="DR36" s="61"/>
      <c r="DS36" s="61"/>
      <c r="DT36" s="61"/>
      <c r="DU36" s="61"/>
      <c r="DV36" s="61"/>
      <c r="DW36" s="61"/>
      <c r="DX36" s="62"/>
      <c r="DY36" s="62"/>
      <c r="DZ36" s="62"/>
      <c r="EA36" s="62"/>
      <c r="EB36" s="62"/>
      <c r="EC36" s="60"/>
      <c r="ED36" s="61"/>
      <c r="EE36" s="61"/>
      <c r="EF36" s="61"/>
      <c r="EG36" s="61"/>
      <c r="EH36" s="61"/>
      <c r="EI36" s="61"/>
      <c r="EJ36" s="62"/>
      <c r="EK36" s="62"/>
      <c r="EL36" s="62"/>
      <c r="EM36" s="62"/>
      <c r="EN36" s="62"/>
      <c r="EO36" s="60"/>
      <c r="EP36" s="61"/>
      <c r="EQ36" s="61"/>
      <c r="ER36" s="61"/>
      <c r="ES36" s="61"/>
      <c r="ET36" s="61"/>
      <c r="EU36" s="61"/>
      <c r="EV36" s="62"/>
      <c r="EW36" s="62"/>
      <c r="EX36" s="62"/>
      <c r="EY36" s="62"/>
      <c r="EZ36" s="62"/>
      <c r="FA36" s="60"/>
      <c r="FB36" s="61"/>
      <c r="FC36" s="61"/>
      <c r="FD36" s="61"/>
      <c r="FE36" s="61"/>
      <c r="FF36" s="61"/>
      <c r="FG36" s="61"/>
      <c r="FH36" s="62"/>
      <c r="FI36" s="62"/>
      <c r="FJ36" s="62"/>
      <c r="FK36" s="62"/>
      <c r="FL36" s="62"/>
      <c r="FM36" s="60"/>
      <c r="FN36" s="61"/>
      <c r="FO36" s="61"/>
      <c r="FP36" s="61"/>
      <c r="FQ36" s="61"/>
      <c r="FR36" s="61"/>
      <c r="FS36" s="61"/>
      <c r="FT36" s="62"/>
      <c r="FU36" s="62"/>
      <c r="FV36" s="62"/>
      <c r="FW36" s="62"/>
      <c r="FX36" s="62"/>
      <c r="FY36" s="60"/>
      <c r="FZ36" s="61"/>
      <c r="GA36" s="61"/>
      <c r="GB36" s="61"/>
      <c r="GC36" s="61"/>
      <c r="GD36" s="61"/>
      <c r="GE36" s="61"/>
      <c r="GF36" s="62"/>
      <c r="GG36" s="62"/>
      <c r="GH36" s="62"/>
      <c r="GI36" s="62"/>
      <c r="GJ36" s="62"/>
      <c r="GK36" s="60"/>
      <c r="GL36" s="61"/>
      <c r="GM36" s="61"/>
      <c r="GN36" s="61"/>
      <c r="GO36" s="61"/>
      <c r="GP36" s="61"/>
      <c r="GQ36" s="61"/>
      <c r="GR36" s="62"/>
      <c r="GS36" s="62"/>
      <c r="GT36" s="62"/>
      <c r="GU36" s="62"/>
      <c r="GV36" s="62"/>
      <c r="GW36" s="60"/>
      <c r="GX36" s="61"/>
      <c r="GY36" s="61"/>
      <c r="GZ36" s="61"/>
      <c r="HA36" s="61"/>
      <c r="HB36" s="61"/>
      <c r="HC36" s="61"/>
      <c r="HD36" s="62"/>
      <c r="HE36" s="62"/>
      <c r="HF36" s="62"/>
      <c r="HG36" s="62"/>
      <c r="HH36" s="62"/>
      <c r="HI36" s="60"/>
      <c r="HJ36" s="61"/>
      <c r="HK36" s="61"/>
      <c r="HL36" s="61"/>
      <c r="HM36" s="61"/>
      <c r="HN36" s="61"/>
      <c r="HO36" s="61"/>
      <c r="HP36" s="62"/>
      <c r="HQ36" s="62"/>
      <c r="HR36" s="62"/>
      <c r="HS36" s="62"/>
      <c r="HT36" s="62"/>
      <c r="HU36" s="60"/>
      <c r="HV36" s="61"/>
      <c r="HW36" s="61"/>
      <c r="HX36" s="61"/>
      <c r="HY36" s="61"/>
      <c r="HZ36" s="61"/>
      <c r="IA36" s="61"/>
      <c r="IB36" s="62"/>
      <c r="IC36" s="62"/>
      <c r="ID36" s="62"/>
      <c r="IE36" s="62"/>
      <c r="IF36" s="62"/>
      <c r="IG36" s="60"/>
      <c r="IH36" s="61"/>
      <c r="II36" s="61"/>
      <c r="IJ36" s="61"/>
      <c r="IK36" s="61"/>
      <c r="IL36" s="61"/>
      <c r="IM36" s="61"/>
      <c r="IN36" s="62"/>
      <c r="IO36" s="62"/>
      <c r="IP36" s="62"/>
      <c r="IQ36" s="62"/>
      <c r="IR36" s="62"/>
      <c r="IS36" s="60"/>
      <c r="IT36" s="61"/>
      <c r="IU36" s="61"/>
      <c r="IV36" s="61"/>
    </row>
    <row r="37" spans="1:256" s="7" customFormat="1" ht="14.25">
      <c r="A37" s="60" t="s">
        <v>5</v>
      </c>
      <c r="B37" s="61">
        <v>-0.88669960591133412</v>
      </c>
      <c r="C37" s="61">
        <v>-0.29821063647933466</v>
      </c>
      <c r="D37" s="61">
        <v>0</v>
      </c>
      <c r="E37" s="61">
        <v>-0.29910269192422456</v>
      </c>
      <c r="F37" s="61">
        <v>0.29999999999998916</v>
      </c>
      <c r="G37" s="61">
        <v>0</v>
      </c>
      <c r="H37" s="62">
        <v>1.4212612163509553</v>
      </c>
      <c r="I37" s="62">
        <v>-1.4013444511591477</v>
      </c>
      <c r="J37" s="62">
        <v>-0.70000000000000062</v>
      </c>
      <c r="K37" s="62">
        <v>-0.22500002510092987</v>
      </c>
      <c r="L37" s="62">
        <v>-8.4189390003286402E-2</v>
      </c>
      <c r="M37" s="60"/>
      <c r="N37" s="61"/>
      <c r="O37" s="61"/>
      <c r="P37" s="61"/>
      <c r="Q37" s="61"/>
      <c r="R37" s="61"/>
      <c r="S37" s="61"/>
      <c r="T37" s="62"/>
      <c r="U37" s="62"/>
      <c r="V37" s="62"/>
      <c r="W37" s="62"/>
      <c r="X37" s="62"/>
      <c r="Y37" s="60"/>
      <c r="Z37" s="61"/>
      <c r="AA37" s="61"/>
      <c r="AB37" s="61"/>
      <c r="AC37" s="61"/>
      <c r="AD37" s="61"/>
      <c r="AE37" s="61"/>
      <c r="AF37" s="62"/>
      <c r="AG37" s="62"/>
      <c r="AH37" s="62"/>
      <c r="AI37" s="62"/>
      <c r="AJ37" s="62"/>
      <c r="AK37" s="60"/>
      <c r="AL37" s="61"/>
      <c r="AM37" s="61"/>
      <c r="AN37" s="61"/>
      <c r="AO37" s="61"/>
      <c r="AP37" s="61"/>
      <c r="AQ37" s="61"/>
      <c r="AR37" s="62"/>
      <c r="AS37" s="62"/>
      <c r="AT37" s="62"/>
      <c r="AU37" s="62"/>
      <c r="AV37" s="62"/>
      <c r="AW37" s="60"/>
      <c r="AX37" s="61"/>
      <c r="AY37" s="61"/>
      <c r="AZ37" s="61"/>
      <c r="BA37" s="61"/>
      <c r="BB37" s="61"/>
      <c r="BC37" s="61"/>
      <c r="BD37" s="62"/>
      <c r="BE37" s="62"/>
      <c r="BF37" s="62"/>
      <c r="BG37" s="62"/>
      <c r="BH37" s="62"/>
      <c r="BI37" s="60"/>
      <c r="BJ37" s="61"/>
      <c r="BK37" s="61"/>
      <c r="BL37" s="61"/>
      <c r="BM37" s="61"/>
      <c r="BN37" s="61"/>
      <c r="BO37" s="61"/>
      <c r="BP37" s="62"/>
      <c r="BQ37" s="62"/>
      <c r="BR37" s="62"/>
      <c r="BS37" s="62"/>
      <c r="BT37" s="62"/>
      <c r="BU37" s="60"/>
      <c r="BV37" s="61"/>
      <c r="BW37" s="61"/>
      <c r="BX37" s="61"/>
      <c r="BY37" s="61"/>
      <c r="BZ37" s="61"/>
      <c r="CA37" s="61"/>
      <c r="CB37" s="62"/>
      <c r="CC37" s="62"/>
      <c r="CD37" s="62"/>
      <c r="CE37" s="62"/>
      <c r="CF37" s="62"/>
      <c r="CG37" s="60"/>
      <c r="CH37" s="61"/>
      <c r="CI37" s="61"/>
      <c r="CJ37" s="61"/>
      <c r="CK37" s="61"/>
      <c r="CL37" s="61"/>
      <c r="CM37" s="61"/>
      <c r="CN37" s="62"/>
      <c r="CO37" s="62"/>
      <c r="CP37" s="62"/>
      <c r="CQ37" s="62"/>
      <c r="CR37" s="62"/>
      <c r="CS37" s="60"/>
      <c r="CT37" s="61"/>
      <c r="CU37" s="61"/>
      <c r="CV37" s="61"/>
      <c r="CW37" s="61"/>
      <c r="CX37" s="61"/>
      <c r="CY37" s="61"/>
      <c r="CZ37" s="62"/>
      <c r="DA37" s="62"/>
      <c r="DB37" s="62"/>
      <c r="DC37" s="62"/>
      <c r="DD37" s="62"/>
      <c r="DE37" s="60"/>
      <c r="DF37" s="61"/>
      <c r="DG37" s="61"/>
      <c r="DH37" s="61"/>
      <c r="DI37" s="61"/>
      <c r="DJ37" s="61"/>
      <c r="DK37" s="61"/>
      <c r="DL37" s="62"/>
      <c r="DM37" s="62"/>
      <c r="DN37" s="62"/>
      <c r="DO37" s="62"/>
      <c r="DP37" s="62"/>
      <c r="DQ37" s="60"/>
      <c r="DR37" s="61"/>
      <c r="DS37" s="61"/>
      <c r="DT37" s="61"/>
      <c r="DU37" s="61"/>
      <c r="DV37" s="61"/>
      <c r="DW37" s="61"/>
      <c r="DX37" s="62"/>
      <c r="DY37" s="62"/>
      <c r="DZ37" s="62"/>
      <c r="EA37" s="62"/>
      <c r="EB37" s="62"/>
      <c r="EC37" s="60"/>
      <c r="ED37" s="61"/>
      <c r="EE37" s="61"/>
      <c r="EF37" s="61"/>
      <c r="EG37" s="61"/>
      <c r="EH37" s="61"/>
      <c r="EI37" s="61"/>
      <c r="EJ37" s="62"/>
      <c r="EK37" s="62"/>
      <c r="EL37" s="62"/>
      <c r="EM37" s="62"/>
      <c r="EN37" s="62"/>
      <c r="EO37" s="60"/>
      <c r="EP37" s="61"/>
      <c r="EQ37" s="61"/>
      <c r="ER37" s="61"/>
      <c r="ES37" s="61"/>
      <c r="ET37" s="61"/>
      <c r="EU37" s="61"/>
      <c r="EV37" s="62"/>
      <c r="EW37" s="62"/>
      <c r="EX37" s="62"/>
      <c r="EY37" s="62"/>
      <c r="EZ37" s="62"/>
      <c r="FA37" s="60"/>
      <c r="FB37" s="61"/>
      <c r="FC37" s="61"/>
      <c r="FD37" s="61"/>
      <c r="FE37" s="61"/>
      <c r="FF37" s="61"/>
      <c r="FG37" s="61"/>
      <c r="FH37" s="62"/>
      <c r="FI37" s="62"/>
      <c r="FJ37" s="62"/>
      <c r="FK37" s="62"/>
      <c r="FL37" s="62"/>
      <c r="FM37" s="60"/>
      <c r="FN37" s="61"/>
      <c r="FO37" s="61"/>
      <c r="FP37" s="61"/>
      <c r="FQ37" s="61"/>
      <c r="FR37" s="61"/>
      <c r="FS37" s="61"/>
      <c r="FT37" s="62"/>
      <c r="FU37" s="62"/>
      <c r="FV37" s="62"/>
      <c r="FW37" s="62"/>
      <c r="FX37" s="62"/>
      <c r="FY37" s="60"/>
      <c r="FZ37" s="61"/>
      <c r="GA37" s="61"/>
      <c r="GB37" s="61"/>
      <c r="GC37" s="61"/>
      <c r="GD37" s="61"/>
      <c r="GE37" s="61"/>
      <c r="GF37" s="62"/>
      <c r="GG37" s="62"/>
      <c r="GH37" s="62"/>
      <c r="GI37" s="62"/>
      <c r="GJ37" s="62"/>
      <c r="GK37" s="60"/>
      <c r="GL37" s="61"/>
      <c r="GM37" s="61"/>
      <c r="GN37" s="61"/>
      <c r="GO37" s="61"/>
      <c r="GP37" s="61"/>
      <c r="GQ37" s="61"/>
      <c r="GR37" s="62"/>
      <c r="GS37" s="62"/>
      <c r="GT37" s="62"/>
      <c r="GU37" s="62"/>
      <c r="GV37" s="62"/>
      <c r="GW37" s="60"/>
      <c r="GX37" s="61"/>
      <c r="GY37" s="61"/>
      <c r="GZ37" s="61"/>
      <c r="HA37" s="61"/>
      <c r="HB37" s="61"/>
      <c r="HC37" s="61"/>
      <c r="HD37" s="62"/>
      <c r="HE37" s="62"/>
      <c r="HF37" s="62"/>
      <c r="HG37" s="62"/>
      <c r="HH37" s="62"/>
      <c r="HI37" s="60"/>
      <c r="HJ37" s="61"/>
      <c r="HK37" s="61"/>
      <c r="HL37" s="61"/>
      <c r="HM37" s="61"/>
      <c r="HN37" s="61"/>
      <c r="HO37" s="61"/>
      <c r="HP37" s="62"/>
      <c r="HQ37" s="62"/>
      <c r="HR37" s="62"/>
      <c r="HS37" s="62"/>
      <c r="HT37" s="62"/>
      <c r="HU37" s="60"/>
      <c r="HV37" s="61"/>
      <c r="HW37" s="61"/>
      <c r="HX37" s="61"/>
      <c r="HY37" s="61"/>
      <c r="HZ37" s="61"/>
      <c r="IA37" s="61"/>
      <c r="IB37" s="62"/>
      <c r="IC37" s="62"/>
      <c r="ID37" s="62"/>
      <c r="IE37" s="62"/>
      <c r="IF37" s="62"/>
      <c r="IG37" s="60"/>
      <c r="IH37" s="61"/>
      <c r="II37" s="61"/>
      <c r="IJ37" s="61"/>
      <c r="IK37" s="61"/>
      <c r="IL37" s="61"/>
      <c r="IM37" s="61"/>
      <c r="IN37" s="62"/>
      <c r="IO37" s="62"/>
      <c r="IP37" s="62"/>
      <c r="IQ37" s="62"/>
      <c r="IR37" s="62"/>
      <c r="IS37" s="60"/>
      <c r="IT37" s="61"/>
      <c r="IU37" s="61"/>
      <c r="IV37" s="61"/>
    </row>
    <row r="38" spans="1:256" s="7" customFormat="1" ht="14.25">
      <c r="A38" s="64"/>
      <c r="B38" s="65"/>
      <c r="C38" s="65"/>
      <c r="D38" s="65"/>
      <c r="E38" s="65"/>
      <c r="F38" s="65"/>
      <c r="G38" s="65"/>
      <c r="H38" s="74"/>
      <c r="I38" s="74"/>
      <c r="J38" s="74"/>
      <c r="K38" s="74"/>
      <c r="L38" s="74"/>
      <c r="M38" s="60"/>
      <c r="N38" s="61"/>
      <c r="O38" s="61"/>
      <c r="P38" s="61"/>
      <c r="Q38" s="61"/>
      <c r="R38" s="61"/>
      <c r="S38" s="61"/>
      <c r="T38" s="62"/>
      <c r="U38" s="62"/>
      <c r="V38" s="62"/>
      <c r="W38" s="62"/>
      <c r="X38" s="62"/>
      <c r="Y38" s="60"/>
      <c r="Z38" s="61"/>
      <c r="AA38" s="61"/>
      <c r="AB38" s="61"/>
      <c r="AC38" s="61"/>
      <c r="AD38" s="61"/>
      <c r="AE38" s="61"/>
      <c r="AF38" s="62"/>
      <c r="AG38" s="62"/>
      <c r="AH38" s="62"/>
      <c r="AI38" s="62"/>
      <c r="AJ38" s="62"/>
      <c r="AK38" s="60"/>
      <c r="AL38" s="61"/>
      <c r="AM38" s="61"/>
      <c r="AN38" s="61"/>
      <c r="AO38" s="61"/>
      <c r="AP38" s="61"/>
      <c r="AQ38" s="61"/>
      <c r="AR38" s="62"/>
      <c r="AS38" s="62"/>
      <c r="AT38" s="62"/>
      <c r="AU38" s="62"/>
      <c r="AV38" s="62"/>
      <c r="AW38" s="60"/>
      <c r="AX38" s="61"/>
      <c r="AY38" s="61"/>
      <c r="AZ38" s="61"/>
      <c r="BA38" s="61"/>
      <c r="BB38" s="61"/>
      <c r="BC38" s="61"/>
      <c r="BD38" s="62"/>
      <c r="BE38" s="62"/>
      <c r="BF38" s="62"/>
      <c r="BG38" s="62"/>
      <c r="BH38" s="62"/>
      <c r="BI38" s="60"/>
      <c r="BJ38" s="61"/>
      <c r="BK38" s="61"/>
      <c r="BL38" s="61"/>
      <c r="BM38" s="61"/>
      <c r="BN38" s="61"/>
      <c r="BO38" s="61"/>
      <c r="BP38" s="62"/>
      <c r="BQ38" s="62"/>
      <c r="BR38" s="62"/>
      <c r="BS38" s="62"/>
      <c r="BT38" s="62"/>
      <c r="BU38" s="60"/>
      <c r="BV38" s="61"/>
      <c r="BW38" s="61"/>
      <c r="BX38" s="61"/>
      <c r="BY38" s="61"/>
      <c r="BZ38" s="61"/>
      <c r="CA38" s="61"/>
      <c r="CB38" s="62"/>
      <c r="CC38" s="62"/>
      <c r="CD38" s="62"/>
      <c r="CE38" s="62"/>
      <c r="CF38" s="62"/>
      <c r="CG38" s="60"/>
      <c r="CH38" s="61"/>
      <c r="CI38" s="61"/>
      <c r="CJ38" s="61"/>
      <c r="CK38" s="61"/>
      <c r="CL38" s="61"/>
      <c r="CM38" s="61"/>
      <c r="CN38" s="62"/>
      <c r="CO38" s="62"/>
      <c r="CP38" s="62"/>
      <c r="CQ38" s="62"/>
      <c r="CR38" s="62"/>
      <c r="CS38" s="60"/>
      <c r="CT38" s="61"/>
      <c r="CU38" s="61"/>
      <c r="CV38" s="61"/>
      <c r="CW38" s="61"/>
      <c r="CX38" s="61"/>
      <c r="CY38" s="61"/>
      <c r="CZ38" s="62"/>
      <c r="DA38" s="62"/>
      <c r="DB38" s="62"/>
      <c r="DC38" s="62"/>
      <c r="DD38" s="62"/>
      <c r="DE38" s="60"/>
      <c r="DF38" s="61"/>
      <c r="DG38" s="61"/>
      <c r="DH38" s="61"/>
      <c r="DI38" s="61"/>
      <c r="DJ38" s="61"/>
      <c r="DK38" s="61"/>
      <c r="DL38" s="62"/>
      <c r="DM38" s="62"/>
      <c r="DN38" s="62"/>
      <c r="DO38" s="62"/>
      <c r="DP38" s="62"/>
      <c r="DQ38" s="60"/>
      <c r="DR38" s="61"/>
      <c r="DS38" s="61"/>
      <c r="DT38" s="61"/>
      <c r="DU38" s="61"/>
      <c r="DV38" s="61"/>
      <c r="DW38" s="61"/>
      <c r="DX38" s="62"/>
      <c r="DY38" s="62"/>
      <c r="DZ38" s="62"/>
      <c r="EA38" s="62"/>
      <c r="EB38" s="62"/>
      <c r="EC38" s="60"/>
      <c r="ED38" s="61"/>
      <c r="EE38" s="61"/>
      <c r="EF38" s="61"/>
      <c r="EG38" s="61"/>
      <c r="EH38" s="61"/>
      <c r="EI38" s="61"/>
      <c r="EJ38" s="62"/>
      <c r="EK38" s="62"/>
      <c r="EL38" s="62"/>
      <c r="EM38" s="62"/>
      <c r="EN38" s="62"/>
      <c r="EO38" s="60"/>
      <c r="EP38" s="61"/>
      <c r="EQ38" s="61"/>
      <c r="ER38" s="61"/>
      <c r="ES38" s="61"/>
      <c r="ET38" s="61"/>
      <c r="EU38" s="61"/>
      <c r="EV38" s="62"/>
      <c r="EW38" s="62"/>
      <c r="EX38" s="62"/>
      <c r="EY38" s="62"/>
      <c r="EZ38" s="62"/>
      <c r="FA38" s="60"/>
      <c r="FB38" s="61"/>
      <c r="FC38" s="61"/>
      <c r="FD38" s="61"/>
      <c r="FE38" s="61"/>
      <c r="FF38" s="61"/>
      <c r="FG38" s="61"/>
      <c r="FH38" s="62"/>
      <c r="FI38" s="62"/>
      <c r="FJ38" s="62"/>
      <c r="FK38" s="62"/>
      <c r="FL38" s="62"/>
      <c r="FM38" s="60"/>
      <c r="FN38" s="61"/>
      <c r="FO38" s="61"/>
      <c r="FP38" s="61"/>
      <c r="FQ38" s="61"/>
      <c r="FR38" s="61"/>
      <c r="FS38" s="61"/>
      <c r="FT38" s="62"/>
      <c r="FU38" s="62"/>
      <c r="FV38" s="62"/>
      <c r="FW38" s="62"/>
      <c r="FX38" s="62"/>
      <c r="FY38" s="60"/>
      <c r="FZ38" s="61"/>
      <c r="GA38" s="61"/>
      <c r="GB38" s="61"/>
      <c r="GC38" s="61"/>
      <c r="GD38" s="61"/>
      <c r="GE38" s="61"/>
      <c r="GF38" s="62"/>
      <c r="GG38" s="62"/>
      <c r="GH38" s="62"/>
      <c r="GI38" s="62"/>
      <c r="GJ38" s="62"/>
      <c r="GK38" s="60"/>
      <c r="GL38" s="61"/>
      <c r="GM38" s="61"/>
      <c r="GN38" s="61"/>
      <c r="GO38" s="61"/>
      <c r="GP38" s="61"/>
      <c r="GQ38" s="61"/>
      <c r="GR38" s="62"/>
      <c r="GS38" s="62"/>
      <c r="GT38" s="62"/>
      <c r="GU38" s="62"/>
      <c r="GV38" s="62"/>
      <c r="GW38" s="60"/>
      <c r="GX38" s="61"/>
      <c r="GY38" s="61"/>
      <c r="GZ38" s="61"/>
      <c r="HA38" s="61"/>
      <c r="HB38" s="61"/>
      <c r="HC38" s="61"/>
      <c r="HD38" s="62"/>
      <c r="HE38" s="62"/>
      <c r="HF38" s="62"/>
      <c r="HG38" s="62"/>
      <c r="HH38" s="62"/>
      <c r="HI38" s="60"/>
      <c r="HJ38" s="61"/>
      <c r="HK38" s="61"/>
      <c r="HL38" s="61"/>
      <c r="HM38" s="61"/>
      <c r="HN38" s="61"/>
      <c r="HO38" s="61"/>
      <c r="HP38" s="62"/>
      <c r="HQ38" s="62"/>
      <c r="HR38" s="62"/>
      <c r="HS38" s="62"/>
      <c r="HT38" s="62"/>
      <c r="HU38" s="60"/>
      <c r="HV38" s="61"/>
      <c r="HW38" s="61"/>
      <c r="HX38" s="61"/>
      <c r="HY38" s="61"/>
      <c r="HZ38" s="61"/>
      <c r="IA38" s="61"/>
      <c r="IB38" s="62"/>
      <c r="IC38" s="62"/>
      <c r="ID38" s="62"/>
      <c r="IE38" s="62"/>
      <c r="IF38" s="62"/>
      <c r="IG38" s="60"/>
      <c r="IH38" s="61"/>
      <c r="II38" s="61"/>
      <c r="IJ38" s="61"/>
      <c r="IK38" s="61"/>
      <c r="IL38" s="61"/>
      <c r="IM38" s="61"/>
      <c r="IN38" s="62"/>
      <c r="IO38" s="62"/>
      <c r="IP38" s="62"/>
      <c r="IQ38" s="62"/>
      <c r="IR38" s="62"/>
      <c r="IS38" s="60"/>
      <c r="IT38" s="61"/>
      <c r="IU38" s="61"/>
      <c r="IV38" s="61"/>
    </row>
    <row r="39" spans="1:256" s="7" customFormat="1" ht="14.25">
      <c r="A39" s="60"/>
      <c r="B39" s="61"/>
      <c r="C39" s="61"/>
      <c r="D39" s="61"/>
      <c r="E39" s="61"/>
      <c r="F39" s="61"/>
      <c r="G39" s="61"/>
      <c r="H39" s="62"/>
      <c r="I39" s="62"/>
      <c r="J39" s="62"/>
      <c r="K39" s="62"/>
      <c r="L39" s="62"/>
      <c r="M39" s="60"/>
      <c r="N39" s="61"/>
      <c r="O39" s="61"/>
      <c r="P39" s="61"/>
      <c r="Q39" s="61"/>
      <c r="R39" s="61"/>
      <c r="S39" s="61"/>
      <c r="T39" s="62"/>
      <c r="U39" s="62"/>
      <c r="V39" s="62"/>
      <c r="W39" s="62"/>
      <c r="X39" s="62"/>
      <c r="Y39" s="60"/>
      <c r="Z39" s="61"/>
      <c r="AA39" s="61"/>
      <c r="AB39" s="61"/>
      <c r="AC39" s="61"/>
      <c r="AD39" s="61"/>
      <c r="AE39" s="61"/>
      <c r="AF39" s="62"/>
      <c r="AG39" s="62"/>
      <c r="AH39" s="62"/>
      <c r="AI39" s="62"/>
      <c r="AJ39" s="62"/>
      <c r="AK39" s="60"/>
      <c r="AL39" s="61"/>
      <c r="AM39" s="61"/>
      <c r="AN39" s="61"/>
      <c r="AO39" s="61"/>
      <c r="AP39" s="61"/>
      <c r="AQ39" s="61"/>
      <c r="AR39" s="62"/>
      <c r="AS39" s="62"/>
      <c r="AT39" s="62"/>
      <c r="AU39" s="62"/>
      <c r="AV39" s="62"/>
      <c r="AW39" s="60"/>
      <c r="AX39" s="61"/>
      <c r="AY39" s="61"/>
      <c r="AZ39" s="61"/>
      <c r="BA39" s="61"/>
      <c r="BB39" s="61"/>
      <c r="BC39" s="61"/>
      <c r="BD39" s="62"/>
      <c r="BE39" s="62"/>
      <c r="BF39" s="62"/>
      <c r="BG39" s="62"/>
      <c r="BH39" s="62"/>
      <c r="BI39" s="60"/>
      <c r="BJ39" s="61"/>
      <c r="BK39" s="61"/>
      <c r="BL39" s="61"/>
      <c r="BM39" s="61"/>
      <c r="BN39" s="61"/>
      <c r="BO39" s="61"/>
      <c r="BP39" s="62"/>
      <c r="BQ39" s="62"/>
      <c r="BR39" s="62"/>
      <c r="BS39" s="62"/>
      <c r="BT39" s="62"/>
      <c r="BU39" s="60"/>
      <c r="BV39" s="61"/>
      <c r="BW39" s="61"/>
      <c r="BX39" s="61"/>
      <c r="BY39" s="61"/>
      <c r="BZ39" s="61"/>
      <c r="CA39" s="61"/>
      <c r="CB39" s="62"/>
      <c r="CC39" s="62"/>
      <c r="CD39" s="62"/>
      <c r="CE39" s="62"/>
      <c r="CF39" s="62"/>
      <c r="CG39" s="60"/>
      <c r="CH39" s="61"/>
      <c r="CI39" s="61"/>
      <c r="CJ39" s="61"/>
      <c r="CK39" s="61"/>
      <c r="CL39" s="61"/>
      <c r="CM39" s="61"/>
      <c r="CN39" s="62"/>
      <c r="CO39" s="62"/>
      <c r="CP39" s="62"/>
      <c r="CQ39" s="62"/>
      <c r="CR39" s="62"/>
      <c r="CS39" s="60"/>
      <c r="CT39" s="61"/>
      <c r="CU39" s="61"/>
      <c r="CV39" s="61"/>
      <c r="CW39" s="61"/>
      <c r="CX39" s="61"/>
      <c r="CY39" s="61"/>
      <c r="CZ39" s="62"/>
      <c r="DA39" s="62"/>
      <c r="DB39" s="62"/>
      <c r="DC39" s="62"/>
      <c r="DD39" s="62"/>
      <c r="DE39" s="60"/>
      <c r="DF39" s="61"/>
      <c r="DG39" s="61"/>
      <c r="DH39" s="61"/>
      <c r="DI39" s="61"/>
      <c r="DJ39" s="61"/>
      <c r="DK39" s="61"/>
      <c r="DL39" s="62"/>
      <c r="DM39" s="62"/>
      <c r="DN39" s="62"/>
      <c r="DO39" s="62"/>
      <c r="DP39" s="62"/>
      <c r="DQ39" s="60"/>
      <c r="DR39" s="61"/>
      <c r="DS39" s="61"/>
      <c r="DT39" s="61"/>
      <c r="DU39" s="61"/>
      <c r="DV39" s="61"/>
      <c r="DW39" s="61"/>
      <c r="DX39" s="62"/>
      <c r="DY39" s="62"/>
      <c r="DZ39" s="62"/>
      <c r="EA39" s="62"/>
      <c r="EB39" s="62"/>
      <c r="EC39" s="60"/>
      <c r="ED39" s="61"/>
      <c r="EE39" s="61"/>
      <c r="EF39" s="61"/>
      <c r="EG39" s="61"/>
      <c r="EH39" s="61"/>
      <c r="EI39" s="61"/>
      <c r="EJ39" s="62"/>
      <c r="EK39" s="62"/>
      <c r="EL39" s="62"/>
      <c r="EM39" s="62"/>
      <c r="EN39" s="62"/>
      <c r="EO39" s="60"/>
      <c r="EP39" s="61"/>
      <c r="EQ39" s="61"/>
      <c r="ER39" s="61"/>
      <c r="ES39" s="61"/>
      <c r="ET39" s="61"/>
      <c r="EU39" s="61"/>
      <c r="EV39" s="62"/>
      <c r="EW39" s="62"/>
      <c r="EX39" s="62"/>
      <c r="EY39" s="62"/>
      <c r="EZ39" s="62"/>
      <c r="FA39" s="60"/>
      <c r="FB39" s="61"/>
      <c r="FC39" s="61"/>
      <c r="FD39" s="61"/>
      <c r="FE39" s="61"/>
      <c r="FF39" s="61"/>
      <c r="FG39" s="61"/>
      <c r="FH39" s="62"/>
      <c r="FI39" s="62"/>
      <c r="FJ39" s="62"/>
      <c r="FK39" s="62"/>
      <c r="FL39" s="62"/>
      <c r="FM39" s="60"/>
      <c r="FN39" s="61"/>
      <c r="FO39" s="61"/>
      <c r="FP39" s="61"/>
      <c r="FQ39" s="61"/>
      <c r="FR39" s="61"/>
      <c r="FS39" s="61"/>
      <c r="FT39" s="62"/>
      <c r="FU39" s="62"/>
      <c r="FV39" s="62"/>
      <c r="FW39" s="62"/>
      <c r="FX39" s="62"/>
      <c r="FY39" s="60"/>
      <c r="FZ39" s="61"/>
      <c r="GA39" s="61"/>
      <c r="GB39" s="61"/>
      <c r="GC39" s="61"/>
      <c r="GD39" s="61"/>
      <c r="GE39" s="61"/>
      <c r="GF39" s="62"/>
      <c r="GG39" s="62"/>
      <c r="GH39" s="62"/>
      <c r="GI39" s="62"/>
      <c r="GJ39" s="62"/>
      <c r="GK39" s="60"/>
      <c r="GL39" s="61"/>
      <c r="GM39" s="61"/>
      <c r="GN39" s="61"/>
      <c r="GO39" s="61"/>
      <c r="GP39" s="61"/>
      <c r="GQ39" s="61"/>
      <c r="GR39" s="62"/>
      <c r="GS39" s="62"/>
      <c r="GT39" s="62"/>
      <c r="GU39" s="62"/>
      <c r="GV39" s="62"/>
      <c r="GW39" s="60"/>
      <c r="GX39" s="61"/>
      <c r="GY39" s="61"/>
      <c r="GZ39" s="61"/>
      <c r="HA39" s="61"/>
      <c r="HB39" s="61"/>
      <c r="HC39" s="61"/>
      <c r="HD39" s="62"/>
      <c r="HE39" s="62"/>
      <c r="HF39" s="62"/>
      <c r="HG39" s="62"/>
      <c r="HH39" s="62"/>
      <c r="HI39" s="60"/>
      <c r="HJ39" s="61"/>
      <c r="HK39" s="61"/>
      <c r="HL39" s="61"/>
      <c r="HM39" s="61"/>
      <c r="HN39" s="61"/>
      <c r="HO39" s="61"/>
      <c r="HP39" s="62"/>
      <c r="HQ39" s="62"/>
      <c r="HR39" s="62"/>
      <c r="HS39" s="62"/>
      <c r="HT39" s="62"/>
      <c r="HU39" s="60"/>
      <c r="HV39" s="61"/>
      <c r="HW39" s="61"/>
      <c r="HX39" s="61"/>
      <c r="HY39" s="61"/>
      <c r="HZ39" s="61"/>
      <c r="IA39" s="61"/>
      <c r="IB39" s="62"/>
      <c r="IC39" s="62"/>
      <c r="ID39" s="62"/>
      <c r="IE39" s="62"/>
      <c r="IF39" s="62"/>
      <c r="IG39" s="60"/>
      <c r="IH39" s="61"/>
      <c r="II39" s="61"/>
      <c r="IJ39" s="61"/>
      <c r="IK39" s="61"/>
      <c r="IL39" s="61"/>
      <c r="IM39" s="61"/>
      <c r="IN39" s="62"/>
      <c r="IO39" s="62"/>
      <c r="IP39" s="62"/>
      <c r="IQ39" s="62"/>
      <c r="IR39" s="62"/>
      <c r="IS39" s="60"/>
      <c r="IT39" s="61"/>
      <c r="IU39" s="61"/>
      <c r="IV39" s="61"/>
    </row>
    <row r="40" spans="1:256" customFormat="1" ht="14.25">
      <c r="A40" s="82" t="s">
        <v>253</v>
      </c>
      <c r="B40" s="9"/>
      <c r="C40" s="9"/>
      <c r="D40" s="9"/>
      <c r="E40" s="9"/>
      <c r="F40" s="9"/>
      <c r="G40" s="9"/>
      <c r="H40" s="9"/>
      <c r="I40" s="9"/>
    </row>
    <row r="41" spans="1:256" customFormat="1" ht="14.25">
      <c r="A41" s="82" t="s">
        <v>537</v>
      </c>
      <c r="B41" s="9"/>
      <c r="C41" s="9"/>
      <c r="D41" s="9"/>
      <c r="E41" s="9"/>
      <c r="F41" s="9"/>
      <c r="G41" s="9"/>
      <c r="H41" s="9"/>
      <c r="I41" s="9"/>
    </row>
    <row r="42" spans="1:256" s="11" customFormat="1" ht="14.25">
      <c r="A42" s="81" t="s">
        <v>252</v>
      </c>
    </row>
  </sheetData>
  <pageMargins left="0.23622047244094491" right="0.23622047244094491" top="0.74803149606299213" bottom="0.74803149606299213" header="0.31496062992125984" footer="0.31496062992125984"/>
  <pageSetup paperSize="9" scale="75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showGridLines="0" workbookViewId="0"/>
  </sheetViews>
  <sheetFormatPr baseColWidth="10" defaultRowHeight="12.75"/>
  <cols>
    <col min="1" max="1" width="21" style="9" customWidth="1"/>
    <col min="2" max="2" width="11.42578125" style="9" customWidth="1"/>
    <col min="3" max="5" width="14" style="9" customWidth="1"/>
    <col min="6" max="6" width="15" style="9" customWidth="1"/>
    <col min="7" max="16384" width="11.42578125" style="9"/>
  </cols>
  <sheetData>
    <row r="1" spans="1:8" s="16" customFormat="1" ht="15">
      <c r="A1" s="84" t="s">
        <v>45</v>
      </c>
      <c r="B1" s="84"/>
      <c r="C1" s="84"/>
      <c r="D1" s="84"/>
      <c r="E1" s="84"/>
      <c r="F1" s="84"/>
      <c r="G1" s="84"/>
      <c r="H1" s="84"/>
    </row>
    <row r="2" spans="1:8" s="18" customFormat="1" ht="17.25" customHeight="1">
      <c r="A2" s="85"/>
      <c r="B2" s="85"/>
      <c r="C2" s="85"/>
      <c r="D2" s="85"/>
      <c r="E2" s="85"/>
      <c r="F2" s="85"/>
      <c r="G2" s="85"/>
      <c r="H2" s="85"/>
    </row>
    <row r="3" spans="1:8" s="83" customFormat="1" ht="67.5" customHeight="1">
      <c r="A3" s="115"/>
      <c r="B3" s="116" t="s">
        <v>258</v>
      </c>
      <c r="C3" s="116" t="s">
        <v>254</v>
      </c>
      <c r="D3" s="116" t="s">
        <v>255</v>
      </c>
      <c r="E3" s="116" t="s">
        <v>256</v>
      </c>
      <c r="F3" s="116" t="s">
        <v>257</v>
      </c>
      <c r="G3" s="86"/>
      <c r="H3" s="86"/>
    </row>
    <row r="4" spans="1:8" s="19" customFormat="1" ht="15">
      <c r="A4" s="87"/>
      <c r="B4" s="87"/>
      <c r="C4" s="87"/>
      <c r="D4" s="87"/>
      <c r="E4" s="87"/>
      <c r="F4" s="87"/>
      <c r="G4" s="87"/>
      <c r="H4" s="87"/>
    </row>
    <row r="5" spans="1:8" ht="15">
      <c r="A5" s="88" t="s">
        <v>36</v>
      </c>
      <c r="B5" s="89" t="s">
        <v>46</v>
      </c>
      <c r="C5" s="90">
        <v>2.2999999999999998</v>
      </c>
      <c r="D5" s="89">
        <v>3.46</v>
      </c>
      <c r="E5" s="90">
        <v>-4.0999999999999996</v>
      </c>
      <c r="F5" s="90">
        <v>96.2</v>
      </c>
      <c r="G5" s="91"/>
      <c r="H5" s="91"/>
    </row>
    <row r="6" spans="1:8" ht="15">
      <c r="A6" s="88" t="s">
        <v>35</v>
      </c>
      <c r="B6" s="89" t="s">
        <v>46</v>
      </c>
      <c r="C6" s="92">
        <v>1.2</v>
      </c>
      <c r="D6" s="89">
        <v>2.74</v>
      </c>
      <c r="E6" s="90">
        <v>-4.3</v>
      </c>
      <c r="F6" s="90">
        <v>83.2</v>
      </c>
      <c r="G6" s="91"/>
      <c r="H6" s="91"/>
    </row>
    <row r="7" spans="1:8" ht="15">
      <c r="A7" s="88" t="s">
        <v>33</v>
      </c>
      <c r="B7" s="89" t="s">
        <v>46</v>
      </c>
      <c r="C7" s="90">
        <v>4.7</v>
      </c>
      <c r="D7" s="89">
        <v>9.09</v>
      </c>
      <c r="E7" s="90">
        <v>-10.6</v>
      </c>
      <c r="F7" s="90">
        <v>144.9</v>
      </c>
      <c r="G7" s="91"/>
      <c r="H7" s="91"/>
    </row>
    <row r="8" spans="1:8" ht="15">
      <c r="A8" s="88" t="s">
        <v>32</v>
      </c>
      <c r="B8" s="89" t="s">
        <v>46</v>
      </c>
      <c r="C8" s="90">
        <v>2</v>
      </c>
      <c r="D8" s="89">
        <v>4.25</v>
      </c>
      <c r="E8" s="90">
        <v>-9.3000000000000007</v>
      </c>
      <c r="F8" s="90">
        <v>61</v>
      </c>
      <c r="G8" s="91"/>
      <c r="H8" s="91"/>
    </row>
    <row r="9" spans="1:8" ht="15">
      <c r="A9" s="88" t="s">
        <v>31</v>
      </c>
      <c r="B9" s="89" t="s">
        <v>46</v>
      </c>
      <c r="C9" s="90">
        <v>1.7</v>
      </c>
      <c r="D9" s="89">
        <v>3.12</v>
      </c>
      <c r="E9" s="90">
        <v>-7.1</v>
      </c>
      <c r="F9" s="90">
        <v>82.3</v>
      </c>
      <c r="G9" s="91"/>
      <c r="H9" s="91"/>
    </row>
    <row r="10" spans="1:8" ht="15">
      <c r="A10" s="88" t="s">
        <v>34</v>
      </c>
      <c r="B10" s="89" t="s">
        <v>46</v>
      </c>
      <c r="C10" s="90">
        <v>-1.6</v>
      </c>
      <c r="D10" s="89">
        <v>5.74</v>
      </c>
      <c r="E10" s="90">
        <v>-31.3</v>
      </c>
      <c r="F10" s="90">
        <v>92.5</v>
      </c>
      <c r="G10" s="91"/>
      <c r="H10" s="91"/>
    </row>
    <row r="11" spans="1:8" ht="15">
      <c r="A11" s="88" t="s">
        <v>30</v>
      </c>
      <c r="B11" s="89" t="s">
        <v>46</v>
      </c>
      <c r="C11" s="90">
        <v>1.6</v>
      </c>
      <c r="D11" s="89">
        <v>4.04</v>
      </c>
      <c r="E11" s="90">
        <v>-4.5999999999999996</v>
      </c>
      <c r="F11" s="90">
        <v>118.4</v>
      </c>
      <c r="G11" s="91"/>
      <c r="H11" s="91"/>
    </row>
    <row r="12" spans="1:8" ht="15">
      <c r="A12" s="88" t="s">
        <v>29</v>
      </c>
      <c r="B12" s="93" t="s">
        <v>46</v>
      </c>
      <c r="C12" s="90">
        <v>2.6</v>
      </c>
      <c r="D12" s="89">
        <v>4.5999999999999996</v>
      </c>
      <c r="E12" s="90">
        <v>-5.3</v>
      </c>
      <c r="F12" s="90">
        <v>61.5</v>
      </c>
      <c r="G12" s="91"/>
      <c r="H12" s="91"/>
    </row>
    <row r="13" spans="1:8" ht="15">
      <c r="A13" s="88" t="s">
        <v>28</v>
      </c>
      <c r="B13" s="89" t="s">
        <v>46</v>
      </c>
      <c r="C13" s="90">
        <v>2.8</v>
      </c>
      <c r="D13" s="89">
        <v>3.17</v>
      </c>
      <c r="E13" s="90">
        <v>-1.1000000000000001</v>
      </c>
      <c r="F13" s="90">
        <v>19.100000000000001</v>
      </c>
      <c r="G13" s="91"/>
      <c r="H13" s="91"/>
    </row>
    <row r="14" spans="1:8" ht="15">
      <c r="A14" s="88" t="s">
        <v>27</v>
      </c>
      <c r="B14" s="93" t="s">
        <v>46</v>
      </c>
      <c r="C14" s="90">
        <v>2</v>
      </c>
      <c r="D14" s="89">
        <v>4.1900000000000004</v>
      </c>
      <c r="E14" s="90">
        <v>-3.6</v>
      </c>
      <c r="F14" s="90">
        <v>69</v>
      </c>
      <c r="G14" s="91"/>
      <c r="H14" s="91"/>
    </row>
    <row r="15" spans="1:8" s="21" customFormat="1" ht="15">
      <c r="A15" s="88" t="s">
        <v>26</v>
      </c>
      <c r="B15" s="89" t="s">
        <v>46</v>
      </c>
      <c r="C15" s="90">
        <v>0.9</v>
      </c>
      <c r="D15" s="89">
        <v>2.99</v>
      </c>
      <c r="E15" s="90">
        <v>-5.0999999999999996</v>
      </c>
      <c r="F15" s="90">
        <v>62.9</v>
      </c>
      <c r="G15" s="94"/>
      <c r="H15" s="94"/>
    </row>
    <row r="16" spans="1:8" s="15" customFormat="1" ht="15">
      <c r="A16" s="95" t="s">
        <v>25</v>
      </c>
      <c r="B16" s="97" t="s">
        <v>46</v>
      </c>
      <c r="C16" s="96">
        <v>1.7</v>
      </c>
      <c r="D16" s="97">
        <v>3.23</v>
      </c>
      <c r="E16" s="96">
        <v>-4.4000000000000004</v>
      </c>
      <c r="F16" s="98">
        <v>71.8</v>
      </c>
      <c r="G16" s="114"/>
      <c r="H16" s="114"/>
    </row>
    <row r="17" spans="1:8" ht="15">
      <c r="A17" s="88" t="s">
        <v>23</v>
      </c>
      <c r="B17" s="89" t="s">
        <v>46</v>
      </c>
      <c r="C17" s="90">
        <v>1.4</v>
      </c>
      <c r="D17" s="89">
        <v>5.4</v>
      </c>
      <c r="E17" s="90">
        <v>-9.8000000000000007</v>
      </c>
      <c r="F17" s="90">
        <v>93.3</v>
      </c>
      <c r="G17" s="91"/>
      <c r="H17" s="91"/>
    </row>
    <row r="18" spans="1:8" s="22" customFormat="1" ht="15">
      <c r="A18" s="88" t="s">
        <v>22</v>
      </c>
      <c r="B18" s="93" t="s">
        <v>46</v>
      </c>
      <c r="C18" s="90">
        <v>2.1</v>
      </c>
      <c r="D18" s="89">
        <v>3.83</v>
      </c>
      <c r="E18" s="90">
        <v>-5.8</v>
      </c>
      <c r="F18" s="90">
        <v>38.799999999999997</v>
      </c>
      <c r="G18" s="99"/>
      <c r="H18" s="99"/>
    </row>
    <row r="19" spans="1:8" ht="15">
      <c r="A19" s="88" t="s">
        <v>47</v>
      </c>
      <c r="B19" s="93" t="s">
        <v>46</v>
      </c>
      <c r="C19" s="90">
        <v>0.7</v>
      </c>
      <c r="D19" s="89">
        <v>3.87</v>
      </c>
      <c r="E19" s="90">
        <v>-7.7</v>
      </c>
      <c r="F19" s="90">
        <v>41</v>
      </c>
      <c r="G19" s="91"/>
      <c r="H19" s="91"/>
    </row>
    <row r="20" spans="1:8" s="20" customFormat="1" ht="15">
      <c r="A20" s="88" t="s">
        <v>20</v>
      </c>
      <c r="B20" s="89" t="s">
        <v>46</v>
      </c>
      <c r="C20" s="90">
        <v>1.7</v>
      </c>
      <c r="D20" s="89">
        <v>3.01</v>
      </c>
      <c r="E20" s="90">
        <v>-2.5</v>
      </c>
      <c r="F20" s="90">
        <v>48.3</v>
      </c>
      <c r="G20" s="88"/>
      <c r="H20" s="88"/>
    </row>
    <row r="21" spans="1:8" s="20" customFormat="1" ht="18.75" customHeight="1">
      <c r="A21" s="117" t="s">
        <v>19</v>
      </c>
      <c r="B21" s="118" t="s">
        <v>46</v>
      </c>
      <c r="C21" s="119">
        <v>2.7</v>
      </c>
      <c r="D21" s="118">
        <v>5.9</v>
      </c>
      <c r="E21" s="119">
        <v>0.2</v>
      </c>
      <c r="F21" s="119">
        <v>6.7</v>
      </c>
      <c r="G21" s="88"/>
      <c r="H21" s="88"/>
    </row>
    <row r="22" spans="1:8" s="22" customFormat="1" ht="15">
      <c r="A22" s="99"/>
      <c r="B22" s="99"/>
      <c r="C22" s="99"/>
      <c r="D22" s="99"/>
      <c r="E22" s="99"/>
      <c r="F22" s="99"/>
      <c r="G22" s="99"/>
      <c r="H22" s="99"/>
    </row>
    <row r="23" spans="1:8" ht="15">
      <c r="A23" s="88" t="s">
        <v>15</v>
      </c>
      <c r="B23" s="93" t="s">
        <v>48</v>
      </c>
      <c r="C23" s="90">
        <v>2.2000000000000002</v>
      </c>
      <c r="D23" s="89">
        <v>2.93</v>
      </c>
      <c r="E23" s="90">
        <v>-2.6</v>
      </c>
      <c r="F23" s="90">
        <v>43.7</v>
      </c>
      <c r="G23" s="91"/>
      <c r="H23" s="91"/>
    </row>
    <row r="24" spans="1:8" ht="15">
      <c r="A24" s="88" t="s">
        <v>14</v>
      </c>
      <c r="B24" s="93" t="s">
        <v>48</v>
      </c>
      <c r="C24" s="90">
        <v>-1.2</v>
      </c>
      <c r="D24" s="89">
        <v>10.34</v>
      </c>
      <c r="E24" s="90">
        <v>-8.3000000000000007</v>
      </c>
      <c r="F24" s="90">
        <v>44.7</v>
      </c>
      <c r="G24" s="91"/>
      <c r="H24" s="91"/>
    </row>
    <row r="25" spans="1:8" ht="18.75" customHeight="1">
      <c r="A25" s="117" t="s">
        <v>13</v>
      </c>
      <c r="B25" s="120" t="s">
        <v>48</v>
      </c>
      <c r="C25" s="119">
        <v>1.2</v>
      </c>
      <c r="D25" s="118">
        <v>5.57</v>
      </c>
      <c r="E25" s="119">
        <v>-7</v>
      </c>
      <c r="F25" s="119">
        <v>38</v>
      </c>
      <c r="G25" s="91"/>
      <c r="H25" s="91"/>
    </row>
    <row r="26" spans="1:8" s="22" customFormat="1" ht="11.25" customHeight="1">
      <c r="A26" s="99"/>
      <c r="B26" s="99"/>
      <c r="C26" s="99"/>
      <c r="D26" s="99"/>
      <c r="E26" s="99"/>
      <c r="F26" s="99"/>
      <c r="G26" s="99"/>
      <c r="H26" s="99"/>
    </row>
    <row r="27" spans="1:8" ht="15">
      <c r="A27" s="88" t="s">
        <v>9</v>
      </c>
      <c r="B27" s="93" t="s">
        <v>49</v>
      </c>
      <c r="C27" s="90">
        <v>1.9</v>
      </c>
      <c r="D27" s="89">
        <v>2.89</v>
      </c>
      <c r="E27" s="90">
        <v>0.2</v>
      </c>
      <c r="F27" s="90">
        <v>39.700000000000003</v>
      </c>
      <c r="G27" s="91"/>
      <c r="H27" s="91"/>
    </row>
    <row r="28" spans="1:8" s="20" customFormat="1" ht="15">
      <c r="A28" s="88" t="s">
        <v>8</v>
      </c>
      <c r="B28" s="93" t="s">
        <v>49</v>
      </c>
      <c r="C28" s="90">
        <v>3.3</v>
      </c>
      <c r="D28" s="89">
        <v>3.36</v>
      </c>
      <c r="E28" s="90">
        <v>-10.3</v>
      </c>
      <c r="F28" s="90" t="s">
        <v>596</v>
      </c>
      <c r="G28" s="88"/>
      <c r="H28" s="88"/>
    </row>
    <row r="29" spans="1:8" ht="15">
      <c r="A29" s="88" t="s">
        <v>50</v>
      </c>
      <c r="B29" s="93" t="s">
        <v>49</v>
      </c>
      <c r="C29" s="90">
        <v>1.2</v>
      </c>
      <c r="D29" s="89">
        <v>3.88</v>
      </c>
      <c r="E29" s="90">
        <v>-4.8</v>
      </c>
      <c r="F29" s="90">
        <v>37.6</v>
      </c>
      <c r="G29" s="91"/>
      <c r="H29" s="91"/>
    </row>
    <row r="30" spans="1:8" ht="15">
      <c r="A30" s="88" t="s">
        <v>12</v>
      </c>
      <c r="B30" s="93" t="s">
        <v>49</v>
      </c>
      <c r="C30" s="90">
        <v>4.7</v>
      </c>
      <c r="D30" s="89">
        <v>7.28</v>
      </c>
      <c r="E30" s="90">
        <v>-4.2</v>
      </c>
      <c r="F30" s="90">
        <v>81.3</v>
      </c>
      <c r="G30" s="91"/>
      <c r="H30" s="91"/>
    </row>
    <row r="31" spans="1:8" s="23" customFormat="1" ht="15">
      <c r="A31" s="88" t="s">
        <v>11</v>
      </c>
      <c r="B31" s="93" t="s">
        <v>49</v>
      </c>
      <c r="C31" s="90">
        <v>2.7</v>
      </c>
      <c r="D31" s="89">
        <v>5.78</v>
      </c>
      <c r="E31" s="90">
        <v>-7.8</v>
      </c>
      <c r="F31" s="90">
        <v>54.9</v>
      </c>
      <c r="G31" s="100"/>
      <c r="H31" s="100"/>
    </row>
    <row r="32" spans="1:8" ht="15">
      <c r="A32" s="101" t="s">
        <v>17</v>
      </c>
      <c r="B32" s="93" t="s">
        <v>49</v>
      </c>
      <c r="C32" s="102">
        <v>3</v>
      </c>
      <c r="D32" s="93">
        <v>6.01</v>
      </c>
      <c r="E32" s="102">
        <v>-3.1</v>
      </c>
      <c r="F32" s="102">
        <v>16.3</v>
      </c>
      <c r="G32" s="91"/>
      <c r="H32" s="91"/>
    </row>
    <row r="33" spans="1:8" ht="15">
      <c r="A33" s="101" t="s">
        <v>10</v>
      </c>
      <c r="B33" s="93" t="s">
        <v>49</v>
      </c>
      <c r="C33" s="102">
        <v>6.1</v>
      </c>
      <c r="D33" s="103">
        <v>7.34</v>
      </c>
      <c r="E33" s="102">
        <v>-6.9</v>
      </c>
      <c r="F33" s="104">
        <v>31</v>
      </c>
      <c r="G33" s="91"/>
      <c r="H33" s="91"/>
    </row>
    <row r="34" spans="1:8" ht="15">
      <c r="A34" s="105"/>
      <c r="B34" s="106"/>
      <c r="C34" s="107"/>
      <c r="D34" s="108"/>
      <c r="E34" s="107"/>
      <c r="F34" s="109"/>
      <c r="G34" s="91"/>
      <c r="H34" s="91"/>
    </row>
    <row r="35" spans="1:8" ht="15">
      <c r="A35" s="91"/>
      <c r="B35" s="91"/>
      <c r="C35" s="91"/>
      <c r="D35" s="91"/>
      <c r="E35" s="91"/>
      <c r="F35" s="91"/>
      <c r="G35" s="91"/>
      <c r="H35" s="91"/>
    </row>
    <row r="36" spans="1:8" s="18" customFormat="1" ht="15">
      <c r="A36" s="112" t="s">
        <v>51</v>
      </c>
      <c r="B36" s="85"/>
      <c r="C36" s="85"/>
      <c r="D36" s="85"/>
      <c r="E36" s="85"/>
      <c r="F36" s="85"/>
      <c r="G36" s="85"/>
      <c r="H36" s="85"/>
    </row>
    <row r="37" spans="1:8" s="17" customFormat="1" ht="15" customHeight="1">
      <c r="A37" s="113" t="s">
        <v>627</v>
      </c>
      <c r="B37" s="110"/>
      <c r="C37" s="110"/>
      <c r="D37" s="110"/>
      <c r="E37" s="110"/>
      <c r="F37" s="110"/>
      <c r="G37" s="110"/>
      <c r="H37" s="111"/>
    </row>
    <row r="38" spans="1:8" ht="15">
      <c r="A38" s="113" t="s">
        <v>628</v>
      </c>
      <c r="B38" s="91"/>
      <c r="C38" s="91"/>
      <c r="D38" s="91"/>
      <c r="E38" s="91"/>
      <c r="F38" s="91"/>
      <c r="G38" s="91"/>
      <c r="H38" s="91"/>
    </row>
    <row r="39" spans="1:8" ht="14.25">
      <c r="A39" s="113" t="s">
        <v>629</v>
      </c>
    </row>
  </sheetData>
  <pageMargins left="0.23622047244094491" right="0.23622047244094491" top="0.74803149606299213" bottom="0.74803149606299213" header="0.31496062992125984" footer="0.31496062992125984"/>
  <pageSetup paperSize="9" scale="70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2"/>
  <sheetViews>
    <sheetView workbookViewId="0"/>
  </sheetViews>
  <sheetFormatPr baseColWidth="10" defaultRowHeight="11.45" customHeight="1"/>
  <cols>
    <col min="1" max="1" width="25.7109375" style="24" customWidth="1"/>
    <col min="2" max="2" width="5.140625" style="24" customWidth="1"/>
    <col min="3" max="12" width="5.85546875" style="24" customWidth="1"/>
    <col min="13" max="16384" width="11.42578125" style="24"/>
  </cols>
  <sheetData>
    <row r="1" spans="1:256" s="1" customFormat="1" ht="15.75">
      <c r="A1" s="49" t="s">
        <v>52</v>
      </c>
      <c r="B1" s="49"/>
      <c r="C1" s="49"/>
      <c r="D1" s="49"/>
      <c r="E1" s="49"/>
      <c r="F1" s="49"/>
      <c r="G1" s="49"/>
      <c r="H1" s="49"/>
      <c r="I1" s="49"/>
      <c r="J1" s="50"/>
      <c r="K1" s="50"/>
      <c r="L1" s="50"/>
      <c r="M1" s="49"/>
      <c r="N1" s="49"/>
      <c r="O1" s="49"/>
      <c r="P1" s="49"/>
      <c r="Q1" s="49"/>
      <c r="R1" s="49"/>
      <c r="S1" s="49"/>
      <c r="T1" s="49"/>
      <c r="U1" s="49"/>
      <c r="V1" s="50"/>
      <c r="W1" s="50"/>
      <c r="X1" s="50"/>
      <c r="Y1" s="49"/>
      <c r="Z1" s="49"/>
      <c r="AA1" s="49"/>
      <c r="AB1" s="49"/>
      <c r="AC1" s="49"/>
      <c r="AD1" s="49"/>
      <c r="AE1" s="49"/>
      <c r="AF1" s="49"/>
      <c r="AG1" s="49"/>
      <c r="AH1" s="50"/>
      <c r="AI1" s="50"/>
      <c r="AJ1" s="50"/>
      <c r="AK1" s="49"/>
      <c r="AL1" s="49"/>
      <c r="AM1" s="49"/>
      <c r="AN1" s="49"/>
      <c r="AO1" s="49"/>
      <c r="AP1" s="49"/>
      <c r="AQ1" s="49"/>
      <c r="AR1" s="49"/>
      <c r="AS1" s="49"/>
      <c r="AT1" s="50"/>
      <c r="AU1" s="50"/>
      <c r="AV1" s="50"/>
      <c r="AW1" s="49"/>
      <c r="AX1" s="49"/>
      <c r="AY1" s="49"/>
      <c r="AZ1" s="49"/>
      <c r="BA1" s="49"/>
      <c r="BB1" s="49"/>
      <c r="BC1" s="49"/>
      <c r="BD1" s="49"/>
      <c r="BE1" s="49"/>
      <c r="BF1" s="50"/>
      <c r="BG1" s="50"/>
      <c r="BH1" s="50"/>
      <c r="BI1" s="49"/>
      <c r="BJ1" s="49"/>
      <c r="BK1" s="49"/>
      <c r="BL1" s="49"/>
      <c r="BM1" s="49"/>
      <c r="BN1" s="49"/>
      <c r="BO1" s="49"/>
      <c r="BP1" s="49"/>
      <c r="BQ1" s="49"/>
      <c r="BR1" s="50"/>
      <c r="BS1" s="50"/>
      <c r="BT1" s="50"/>
      <c r="BU1" s="49"/>
      <c r="BV1" s="49"/>
      <c r="BW1" s="49"/>
      <c r="BX1" s="49"/>
      <c r="BY1" s="49"/>
      <c r="BZ1" s="49"/>
      <c r="CA1" s="49"/>
      <c r="CB1" s="49"/>
      <c r="CC1" s="49"/>
      <c r="CD1" s="50"/>
      <c r="CE1" s="50"/>
      <c r="CF1" s="50"/>
      <c r="CG1" s="49"/>
      <c r="CH1" s="49"/>
      <c r="CI1" s="49"/>
      <c r="CJ1" s="49"/>
      <c r="CK1" s="49"/>
      <c r="CL1" s="49"/>
      <c r="CM1" s="49"/>
      <c r="CN1" s="49"/>
      <c r="CO1" s="49"/>
      <c r="CP1" s="50"/>
      <c r="CQ1" s="50"/>
      <c r="CR1" s="50"/>
      <c r="CS1" s="49"/>
      <c r="CT1" s="49"/>
      <c r="CU1" s="49"/>
      <c r="CV1" s="49"/>
      <c r="CW1" s="49"/>
      <c r="CX1" s="49"/>
      <c r="CY1" s="49"/>
      <c r="CZ1" s="49"/>
      <c r="DA1" s="49"/>
      <c r="DB1" s="50"/>
      <c r="DC1" s="50"/>
      <c r="DD1" s="50"/>
      <c r="DE1" s="49"/>
      <c r="DF1" s="49"/>
      <c r="DG1" s="49"/>
      <c r="DH1" s="49"/>
      <c r="DI1" s="49"/>
      <c r="DJ1" s="49"/>
      <c r="DK1" s="49"/>
      <c r="DL1" s="49"/>
      <c r="DM1" s="49"/>
      <c r="DN1" s="50"/>
      <c r="DO1" s="50"/>
      <c r="DP1" s="50"/>
      <c r="DQ1" s="49"/>
      <c r="DR1" s="49"/>
      <c r="DS1" s="49"/>
      <c r="DT1" s="49"/>
      <c r="DU1" s="49"/>
      <c r="DV1" s="49"/>
      <c r="DW1" s="49"/>
      <c r="DX1" s="49"/>
      <c r="DY1" s="49"/>
      <c r="DZ1" s="50"/>
      <c r="EA1" s="50"/>
      <c r="EB1" s="50"/>
      <c r="EC1" s="49"/>
      <c r="ED1" s="49"/>
      <c r="EE1" s="49"/>
      <c r="EF1" s="49"/>
      <c r="EG1" s="49"/>
      <c r="EH1" s="49"/>
      <c r="EI1" s="49"/>
      <c r="EJ1" s="49"/>
      <c r="EK1" s="49"/>
      <c r="EL1" s="50"/>
      <c r="EM1" s="50"/>
      <c r="EN1" s="50"/>
      <c r="EO1" s="49"/>
      <c r="EP1" s="49"/>
      <c r="EQ1" s="49"/>
      <c r="ER1" s="49"/>
      <c r="ES1" s="49"/>
      <c r="ET1" s="49"/>
      <c r="EU1" s="49"/>
      <c r="EV1" s="49"/>
      <c r="EW1" s="49"/>
      <c r="EX1" s="50"/>
      <c r="EY1" s="50"/>
      <c r="EZ1" s="50"/>
      <c r="FA1" s="49"/>
      <c r="FB1" s="49"/>
      <c r="FC1" s="49"/>
      <c r="FD1" s="49"/>
      <c r="FE1" s="49"/>
      <c r="FF1" s="49"/>
      <c r="FG1" s="49"/>
      <c r="FH1" s="49"/>
      <c r="FI1" s="49"/>
      <c r="FJ1" s="50"/>
      <c r="FK1" s="50"/>
      <c r="FL1" s="50"/>
      <c r="FM1" s="49"/>
      <c r="FN1" s="49"/>
      <c r="FO1" s="49"/>
      <c r="FP1" s="49"/>
      <c r="FQ1" s="49"/>
      <c r="FR1" s="49"/>
      <c r="FS1" s="49"/>
      <c r="FT1" s="49"/>
      <c r="FU1" s="49"/>
      <c r="FV1" s="50"/>
      <c r="FW1" s="50"/>
      <c r="FX1" s="50"/>
      <c r="FY1" s="49"/>
      <c r="FZ1" s="49"/>
      <c r="GA1" s="49"/>
      <c r="GB1" s="49"/>
      <c r="GC1" s="49"/>
      <c r="GD1" s="49"/>
      <c r="GE1" s="49"/>
      <c r="GF1" s="49"/>
      <c r="GG1" s="49"/>
      <c r="GH1" s="50"/>
      <c r="GI1" s="50"/>
      <c r="GJ1" s="50"/>
      <c r="GK1" s="49"/>
      <c r="GL1" s="49"/>
      <c r="GM1" s="49"/>
      <c r="GN1" s="49"/>
      <c r="GO1" s="49"/>
      <c r="GP1" s="49"/>
      <c r="GQ1" s="49"/>
      <c r="GR1" s="49"/>
      <c r="GS1" s="49"/>
      <c r="GT1" s="50"/>
      <c r="GU1" s="50"/>
      <c r="GV1" s="50"/>
      <c r="GW1" s="49"/>
      <c r="GX1" s="49"/>
      <c r="GY1" s="49"/>
      <c r="GZ1" s="49"/>
      <c r="HA1" s="49"/>
      <c r="HB1" s="49"/>
      <c r="HC1" s="49"/>
      <c r="HD1" s="49"/>
      <c r="HE1" s="49"/>
      <c r="HF1" s="50"/>
      <c r="HG1" s="50"/>
      <c r="HH1" s="50"/>
      <c r="HI1" s="49"/>
      <c r="HJ1" s="49"/>
      <c r="HK1" s="49"/>
      <c r="HL1" s="49"/>
      <c r="HM1" s="49"/>
      <c r="HN1" s="49"/>
      <c r="HO1" s="49"/>
      <c r="HP1" s="49"/>
      <c r="HQ1" s="49"/>
      <c r="HR1" s="50"/>
      <c r="HS1" s="50"/>
      <c r="HT1" s="50"/>
      <c r="HU1" s="49"/>
      <c r="HV1" s="49"/>
      <c r="HW1" s="49"/>
      <c r="HX1" s="49"/>
      <c r="HY1" s="49"/>
      <c r="HZ1" s="49"/>
      <c r="IA1" s="49"/>
      <c r="IB1" s="49"/>
      <c r="IC1" s="49"/>
      <c r="ID1" s="50"/>
      <c r="IE1" s="50"/>
      <c r="IF1" s="50"/>
      <c r="IG1" s="49"/>
      <c r="IH1" s="49"/>
      <c r="II1" s="49"/>
      <c r="IJ1" s="49"/>
      <c r="IK1" s="49"/>
      <c r="IL1" s="49"/>
      <c r="IM1" s="49"/>
      <c r="IN1" s="49"/>
      <c r="IO1" s="49"/>
      <c r="IP1" s="50"/>
      <c r="IQ1" s="50"/>
      <c r="IR1" s="50"/>
      <c r="IS1" s="49"/>
      <c r="IT1" s="49"/>
      <c r="IU1" s="49"/>
      <c r="IV1" s="49"/>
    </row>
    <row r="2" spans="1:256" s="10" customFormat="1" ht="15">
      <c r="A2" s="51" t="s">
        <v>53</v>
      </c>
      <c r="B2" s="51"/>
      <c r="C2" s="51"/>
      <c r="D2" s="51"/>
      <c r="E2" s="51"/>
      <c r="F2" s="51"/>
      <c r="G2" s="52"/>
      <c r="H2" s="52"/>
      <c r="I2" s="52"/>
      <c r="J2" s="53"/>
      <c r="K2" s="53"/>
      <c r="L2" s="53"/>
      <c r="M2" s="51"/>
      <c r="N2" s="51"/>
      <c r="O2" s="51"/>
      <c r="P2" s="51"/>
      <c r="Q2" s="51"/>
      <c r="R2" s="51"/>
      <c r="S2" s="52"/>
      <c r="T2" s="52"/>
      <c r="U2" s="52"/>
      <c r="V2" s="53"/>
      <c r="W2" s="53"/>
      <c r="X2" s="53"/>
      <c r="Y2" s="51"/>
      <c r="Z2" s="51"/>
      <c r="AA2" s="51"/>
      <c r="AB2" s="51"/>
      <c r="AC2" s="51"/>
      <c r="AD2" s="51"/>
      <c r="AE2" s="52"/>
      <c r="AF2" s="52"/>
      <c r="AG2" s="52"/>
      <c r="AH2" s="53"/>
      <c r="AI2" s="53"/>
      <c r="AJ2" s="53"/>
      <c r="AK2" s="51"/>
      <c r="AL2" s="51"/>
      <c r="AM2" s="51"/>
      <c r="AN2" s="51"/>
      <c r="AO2" s="51"/>
      <c r="AP2" s="51"/>
      <c r="AQ2" s="52"/>
      <c r="AR2" s="52"/>
      <c r="AS2" s="52"/>
      <c r="AT2" s="53"/>
      <c r="AU2" s="53"/>
      <c r="AV2" s="53"/>
      <c r="AW2" s="51"/>
      <c r="AX2" s="51"/>
      <c r="AY2" s="51"/>
      <c r="AZ2" s="51"/>
      <c r="BA2" s="51"/>
      <c r="BB2" s="51"/>
      <c r="BC2" s="52"/>
      <c r="BD2" s="52"/>
      <c r="BE2" s="52"/>
      <c r="BF2" s="53"/>
      <c r="BG2" s="53"/>
      <c r="BH2" s="53"/>
      <c r="BI2" s="51"/>
      <c r="BJ2" s="51"/>
      <c r="BK2" s="51"/>
      <c r="BL2" s="51"/>
      <c r="BM2" s="51"/>
      <c r="BN2" s="51"/>
      <c r="BO2" s="52"/>
      <c r="BP2" s="52"/>
      <c r="BQ2" s="52"/>
      <c r="BR2" s="53"/>
      <c r="BS2" s="53"/>
      <c r="BT2" s="53"/>
      <c r="BU2" s="51"/>
      <c r="BV2" s="51"/>
      <c r="BW2" s="51"/>
      <c r="BX2" s="51"/>
      <c r="BY2" s="51"/>
      <c r="BZ2" s="51"/>
      <c r="CA2" s="52"/>
      <c r="CB2" s="52"/>
      <c r="CC2" s="52"/>
      <c r="CD2" s="53"/>
      <c r="CE2" s="53"/>
      <c r="CF2" s="53"/>
      <c r="CG2" s="51"/>
      <c r="CH2" s="51"/>
      <c r="CI2" s="51"/>
      <c r="CJ2" s="51"/>
      <c r="CK2" s="51"/>
      <c r="CL2" s="51"/>
      <c r="CM2" s="52"/>
      <c r="CN2" s="52"/>
      <c r="CO2" s="52"/>
      <c r="CP2" s="53"/>
      <c r="CQ2" s="53"/>
      <c r="CR2" s="53"/>
      <c r="CS2" s="51"/>
      <c r="CT2" s="51"/>
      <c r="CU2" s="51"/>
      <c r="CV2" s="51"/>
      <c r="CW2" s="51"/>
      <c r="CX2" s="51"/>
      <c r="CY2" s="52"/>
      <c r="CZ2" s="52"/>
      <c r="DA2" s="52"/>
      <c r="DB2" s="53"/>
      <c r="DC2" s="53"/>
      <c r="DD2" s="53"/>
      <c r="DE2" s="51"/>
      <c r="DF2" s="51"/>
      <c r="DG2" s="51"/>
      <c r="DH2" s="51"/>
      <c r="DI2" s="51"/>
      <c r="DJ2" s="51"/>
      <c r="DK2" s="52"/>
      <c r="DL2" s="52"/>
      <c r="DM2" s="52"/>
      <c r="DN2" s="53"/>
      <c r="DO2" s="53"/>
      <c r="DP2" s="53"/>
      <c r="DQ2" s="51"/>
      <c r="DR2" s="51"/>
      <c r="DS2" s="51"/>
      <c r="DT2" s="51"/>
      <c r="DU2" s="51"/>
      <c r="DV2" s="51"/>
      <c r="DW2" s="52"/>
      <c r="DX2" s="52"/>
      <c r="DY2" s="52"/>
      <c r="DZ2" s="53"/>
      <c r="EA2" s="53"/>
      <c r="EB2" s="53"/>
      <c r="EC2" s="51"/>
      <c r="ED2" s="51"/>
      <c r="EE2" s="51"/>
      <c r="EF2" s="51"/>
      <c r="EG2" s="51"/>
      <c r="EH2" s="51"/>
      <c r="EI2" s="52"/>
      <c r="EJ2" s="52"/>
      <c r="EK2" s="52"/>
      <c r="EL2" s="53"/>
      <c r="EM2" s="53"/>
      <c r="EN2" s="53"/>
      <c r="EO2" s="51"/>
      <c r="EP2" s="51"/>
      <c r="EQ2" s="51"/>
      <c r="ER2" s="51"/>
      <c r="ES2" s="51"/>
      <c r="ET2" s="51"/>
      <c r="EU2" s="52"/>
      <c r="EV2" s="52"/>
      <c r="EW2" s="52"/>
      <c r="EX2" s="53"/>
      <c r="EY2" s="53"/>
      <c r="EZ2" s="53"/>
      <c r="FA2" s="51"/>
      <c r="FB2" s="51"/>
      <c r="FC2" s="51"/>
      <c r="FD2" s="51"/>
      <c r="FE2" s="51"/>
      <c r="FF2" s="51"/>
      <c r="FG2" s="52"/>
      <c r="FH2" s="52"/>
      <c r="FI2" s="52"/>
      <c r="FJ2" s="53"/>
      <c r="FK2" s="53"/>
      <c r="FL2" s="53"/>
      <c r="FM2" s="51"/>
      <c r="FN2" s="51"/>
      <c r="FO2" s="51"/>
      <c r="FP2" s="51"/>
      <c r="FQ2" s="51"/>
      <c r="FR2" s="51"/>
      <c r="FS2" s="52"/>
      <c r="FT2" s="52"/>
      <c r="FU2" s="52"/>
      <c r="FV2" s="53"/>
      <c r="FW2" s="53"/>
      <c r="FX2" s="53"/>
      <c r="FY2" s="51"/>
      <c r="FZ2" s="51"/>
      <c r="GA2" s="51"/>
      <c r="GB2" s="51"/>
      <c r="GC2" s="51"/>
      <c r="GD2" s="51"/>
      <c r="GE2" s="52"/>
      <c r="GF2" s="52"/>
      <c r="GG2" s="52"/>
      <c r="GH2" s="53"/>
      <c r="GI2" s="53"/>
      <c r="GJ2" s="53"/>
      <c r="GK2" s="51"/>
      <c r="GL2" s="51"/>
      <c r="GM2" s="51"/>
      <c r="GN2" s="51"/>
      <c r="GO2" s="51"/>
      <c r="GP2" s="51"/>
      <c r="GQ2" s="52"/>
      <c r="GR2" s="52"/>
      <c r="GS2" s="52"/>
      <c r="GT2" s="53"/>
      <c r="GU2" s="53"/>
      <c r="GV2" s="53"/>
      <c r="GW2" s="51"/>
      <c r="GX2" s="51"/>
      <c r="GY2" s="51"/>
      <c r="GZ2" s="51"/>
      <c r="HA2" s="51"/>
      <c r="HB2" s="51"/>
      <c r="HC2" s="52"/>
      <c r="HD2" s="52"/>
      <c r="HE2" s="52"/>
      <c r="HF2" s="53"/>
      <c r="HG2" s="53"/>
      <c r="HH2" s="53"/>
      <c r="HI2" s="51"/>
      <c r="HJ2" s="51"/>
      <c r="HK2" s="51"/>
      <c r="HL2" s="51"/>
      <c r="HM2" s="51"/>
      <c r="HN2" s="51"/>
      <c r="HO2" s="52"/>
      <c r="HP2" s="52"/>
      <c r="HQ2" s="52"/>
      <c r="HR2" s="53"/>
      <c r="HS2" s="53"/>
      <c r="HT2" s="53"/>
      <c r="HU2" s="51"/>
      <c r="HV2" s="51"/>
      <c r="HW2" s="51"/>
      <c r="HX2" s="51"/>
      <c r="HY2" s="51"/>
      <c r="HZ2" s="51"/>
      <c r="IA2" s="52"/>
      <c r="IB2" s="52"/>
      <c r="IC2" s="52"/>
      <c r="ID2" s="53"/>
      <c r="IE2" s="53"/>
      <c r="IF2" s="53"/>
      <c r="IG2" s="51"/>
      <c r="IH2" s="51"/>
      <c r="II2" s="51"/>
      <c r="IJ2" s="51"/>
      <c r="IK2" s="51"/>
      <c r="IL2" s="51"/>
      <c r="IM2" s="52"/>
      <c r="IN2" s="52"/>
      <c r="IO2" s="52"/>
      <c r="IP2" s="53"/>
      <c r="IQ2" s="53"/>
      <c r="IR2" s="53"/>
      <c r="IS2" s="51"/>
      <c r="IT2" s="51"/>
      <c r="IU2" s="51"/>
      <c r="IV2" s="51"/>
    </row>
    <row r="3" spans="1:256" s="3" customFormat="1" ht="18" customHeight="1">
      <c r="A3" s="75"/>
      <c r="B3" s="75"/>
      <c r="C3" s="75"/>
      <c r="D3" s="75"/>
      <c r="E3" s="75"/>
      <c r="F3" s="75"/>
      <c r="G3" s="55"/>
      <c r="H3" s="55"/>
      <c r="I3" s="55"/>
      <c r="J3" s="76"/>
      <c r="K3" s="76"/>
      <c r="L3" s="76"/>
      <c r="M3" s="75"/>
      <c r="N3" s="75"/>
      <c r="O3" s="75"/>
      <c r="P3" s="75"/>
      <c r="Q3" s="75"/>
      <c r="R3" s="75"/>
      <c r="S3" s="55"/>
      <c r="T3" s="55"/>
      <c r="U3" s="55"/>
      <c r="V3" s="76"/>
      <c r="W3" s="76"/>
      <c r="X3" s="76"/>
      <c r="Y3" s="75"/>
      <c r="Z3" s="75"/>
      <c r="AA3" s="75"/>
      <c r="AB3" s="75"/>
      <c r="AC3" s="75"/>
      <c r="AD3" s="75"/>
      <c r="AE3" s="55"/>
      <c r="AF3" s="55"/>
      <c r="AG3" s="55"/>
      <c r="AH3" s="76"/>
      <c r="AI3" s="76"/>
      <c r="AJ3" s="76"/>
      <c r="AK3" s="75"/>
      <c r="AL3" s="75"/>
      <c r="AM3" s="75"/>
      <c r="AN3" s="75"/>
      <c r="AO3" s="75"/>
      <c r="AP3" s="75"/>
      <c r="AQ3" s="55"/>
      <c r="AR3" s="55"/>
      <c r="AS3" s="55"/>
      <c r="AT3" s="76"/>
      <c r="AU3" s="76"/>
      <c r="AV3" s="76"/>
      <c r="AW3" s="75"/>
      <c r="AX3" s="75"/>
      <c r="AY3" s="75"/>
      <c r="AZ3" s="75"/>
      <c r="BA3" s="75"/>
      <c r="BB3" s="75"/>
      <c r="BC3" s="55"/>
      <c r="BD3" s="55"/>
      <c r="BE3" s="55"/>
      <c r="BF3" s="76"/>
      <c r="BG3" s="76"/>
      <c r="BH3" s="76"/>
      <c r="BI3" s="75"/>
      <c r="BJ3" s="75"/>
      <c r="BK3" s="75"/>
      <c r="BL3" s="75"/>
      <c r="BM3" s="75"/>
      <c r="BN3" s="75"/>
      <c r="BO3" s="55"/>
      <c r="BP3" s="55"/>
      <c r="BQ3" s="55"/>
      <c r="BR3" s="76"/>
      <c r="BS3" s="76"/>
      <c r="BT3" s="76"/>
      <c r="BU3" s="75"/>
      <c r="BV3" s="75"/>
      <c r="BW3" s="75"/>
      <c r="BX3" s="75"/>
      <c r="BY3" s="75"/>
      <c r="BZ3" s="75"/>
      <c r="CA3" s="55"/>
      <c r="CB3" s="55"/>
      <c r="CC3" s="55"/>
      <c r="CD3" s="76"/>
      <c r="CE3" s="76"/>
      <c r="CF3" s="76"/>
      <c r="CG3" s="75"/>
      <c r="CH3" s="75"/>
      <c r="CI3" s="75"/>
      <c r="CJ3" s="75"/>
      <c r="CK3" s="75"/>
      <c r="CL3" s="75"/>
      <c r="CM3" s="55"/>
      <c r="CN3" s="55"/>
      <c r="CO3" s="55"/>
      <c r="CP3" s="76"/>
      <c r="CQ3" s="76"/>
      <c r="CR3" s="76"/>
      <c r="CS3" s="75"/>
      <c r="CT3" s="75"/>
      <c r="CU3" s="75"/>
      <c r="CV3" s="75"/>
      <c r="CW3" s="75"/>
      <c r="CX3" s="75"/>
      <c r="CY3" s="55"/>
      <c r="CZ3" s="55"/>
      <c r="DA3" s="55"/>
      <c r="DB3" s="76"/>
      <c r="DC3" s="76"/>
      <c r="DD3" s="76"/>
      <c r="DE3" s="75"/>
      <c r="DF3" s="75"/>
      <c r="DG3" s="75"/>
      <c r="DH3" s="75"/>
      <c r="DI3" s="75"/>
      <c r="DJ3" s="75"/>
      <c r="DK3" s="55"/>
      <c r="DL3" s="55"/>
      <c r="DM3" s="55"/>
      <c r="DN3" s="76"/>
      <c r="DO3" s="76"/>
      <c r="DP3" s="76"/>
      <c r="DQ3" s="75"/>
      <c r="DR3" s="75"/>
      <c r="DS3" s="75"/>
      <c r="DT3" s="75"/>
      <c r="DU3" s="75"/>
      <c r="DV3" s="75"/>
      <c r="DW3" s="55"/>
      <c r="DX3" s="55"/>
      <c r="DY3" s="55"/>
      <c r="DZ3" s="76"/>
      <c r="EA3" s="76"/>
      <c r="EB3" s="76"/>
      <c r="EC3" s="75"/>
      <c r="ED3" s="75"/>
      <c r="EE3" s="75"/>
      <c r="EF3" s="75"/>
      <c r="EG3" s="75"/>
      <c r="EH3" s="75"/>
      <c r="EI3" s="55"/>
      <c r="EJ3" s="55"/>
      <c r="EK3" s="55"/>
      <c r="EL3" s="76"/>
      <c r="EM3" s="76"/>
      <c r="EN3" s="76"/>
      <c r="EO3" s="75"/>
      <c r="EP3" s="75"/>
      <c r="EQ3" s="75"/>
      <c r="ER3" s="75"/>
      <c r="ES3" s="75"/>
      <c r="ET3" s="75"/>
      <c r="EU3" s="55"/>
      <c r="EV3" s="55"/>
      <c r="EW3" s="55"/>
      <c r="EX3" s="76"/>
      <c r="EY3" s="76"/>
      <c r="EZ3" s="76"/>
      <c r="FA3" s="75"/>
      <c r="FB3" s="75"/>
      <c r="FC3" s="75"/>
      <c r="FD3" s="75"/>
      <c r="FE3" s="75"/>
      <c r="FF3" s="75"/>
      <c r="FG3" s="55"/>
      <c r="FH3" s="55"/>
      <c r="FI3" s="55"/>
      <c r="FJ3" s="76"/>
      <c r="FK3" s="76"/>
      <c r="FL3" s="76"/>
      <c r="FM3" s="75"/>
      <c r="FN3" s="75"/>
      <c r="FO3" s="75"/>
      <c r="FP3" s="75"/>
      <c r="FQ3" s="75"/>
      <c r="FR3" s="75"/>
      <c r="FS3" s="55"/>
      <c r="FT3" s="55"/>
      <c r="FU3" s="55"/>
      <c r="FV3" s="76"/>
      <c r="FW3" s="76"/>
      <c r="FX3" s="76"/>
      <c r="FY3" s="75"/>
      <c r="FZ3" s="75"/>
      <c r="GA3" s="75"/>
      <c r="GB3" s="75"/>
      <c r="GC3" s="75"/>
      <c r="GD3" s="75"/>
      <c r="GE3" s="55"/>
      <c r="GF3" s="55"/>
      <c r="GG3" s="55"/>
      <c r="GH3" s="76"/>
      <c r="GI3" s="76"/>
      <c r="GJ3" s="76"/>
      <c r="GK3" s="75"/>
      <c r="GL3" s="75"/>
      <c r="GM3" s="75"/>
      <c r="GN3" s="75"/>
      <c r="GO3" s="75"/>
      <c r="GP3" s="75"/>
      <c r="GQ3" s="55"/>
      <c r="GR3" s="55"/>
      <c r="GS3" s="55"/>
      <c r="GT3" s="76"/>
      <c r="GU3" s="76"/>
      <c r="GV3" s="76"/>
      <c r="GW3" s="75"/>
      <c r="GX3" s="75"/>
      <c r="GY3" s="75"/>
      <c r="GZ3" s="75"/>
      <c r="HA3" s="75"/>
      <c r="HB3" s="75"/>
      <c r="HC3" s="55"/>
      <c r="HD3" s="55"/>
      <c r="HE3" s="55"/>
      <c r="HF3" s="76"/>
      <c r="HG3" s="76"/>
      <c r="HH3" s="76"/>
      <c r="HI3" s="75"/>
      <c r="HJ3" s="75"/>
      <c r="HK3" s="75"/>
      <c r="HL3" s="75"/>
      <c r="HM3" s="75"/>
      <c r="HN3" s="75"/>
      <c r="HO3" s="55"/>
      <c r="HP3" s="55"/>
      <c r="HQ3" s="55"/>
      <c r="HR3" s="76"/>
      <c r="HS3" s="76"/>
      <c r="HT3" s="76"/>
      <c r="HU3" s="75"/>
      <c r="HV3" s="75"/>
      <c r="HW3" s="75"/>
      <c r="HX3" s="75"/>
      <c r="HY3" s="75"/>
      <c r="HZ3" s="75"/>
      <c r="IA3" s="55"/>
      <c r="IB3" s="55"/>
      <c r="IC3" s="55"/>
      <c r="ID3" s="76"/>
      <c r="IE3" s="76"/>
      <c r="IF3" s="76"/>
      <c r="IG3" s="75"/>
      <c r="IH3" s="75"/>
      <c r="II3" s="75"/>
      <c r="IJ3" s="75"/>
      <c r="IK3" s="75"/>
      <c r="IL3" s="75"/>
      <c r="IM3" s="55"/>
      <c r="IN3" s="55"/>
      <c r="IO3" s="55"/>
      <c r="IP3" s="76"/>
      <c r="IQ3" s="76"/>
      <c r="IR3" s="76"/>
      <c r="IS3" s="75"/>
      <c r="IT3" s="75"/>
      <c r="IU3" s="75"/>
      <c r="IV3" s="75"/>
    </row>
    <row r="4" spans="1:256" s="4" customFormat="1" ht="28.5" customHeight="1">
      <c r="A4" s="80" t="s">
        <v>37</v>
      </c>
      <c r="B4" s="57">
        <v>2002</v>
      </c>
      <c r="C4" s="57">
        <v>2003</v>
      </c>
      <c r="D4" s="57">
        <v>2004</v>
      </c>
      <c r="E4" s="57">
        <v>2005</v>
      </c>
      <c r="F4" s="57">
        <v>2006</v>
      </c>
      <c r="G4" s="57">
        <v>2007</v>
      </c>
      <c r="H4" s="57">
        <v>2008</v>
      </c>
      <c r="I4" s="57">
        <v>2009</v>
      </c>
      <c r="J4" s="57">
        <v>2010</v>
      </c>
      <c r="K4" s="57">
        <v>2011</v>
      </c>
      <c r="L4" s="57">
        <v>2012</v>
      </c>
      <c r="M4" s="77"/>
      <c r="N4" s="78"/>
      <c r="O4" s="78"/>
      <c r="P4" s="79"/>
      <c r="Q4" s="79"/>
      <c r="R4" s="79"/>
      <c r="S4" s="78"/>
      <c r="T4" s="78"/>
      <c r="U4" s="79"/>
      <c r="V4" s="79"/>
      <c r="W4" s="79"/>
      <c r="X4" s="78"/>
      <c r="Y4" s="77"/>
      <c r="Z4" s="78"/>
      <c r="AA4" s="78"/>
      <c r="AB4" s="79"/>
      <c r="AC4" s="79"/>
      <c r="AD4" s="79"/>
      <c r="AE4" s="78"/>
      <c r="AF4" s="78"/>
      <c r="AG4" s="79"/>
      <c r="AH4" s="79"/>
      <c r="AI4" s="79"/>
      <c r="AJ4" s="78"/>
      <c r="AK4" s="77"/>
      <c r="AL4" s="78"/>
      <c r="AM4" s="78"/>
      <c r="AN4" s="79"/>
      <c r="AO4" s="79"/>
      <c r="AP4" s="79"/>
      <c r="AQ4" s="78"/>
      <c r="AR4" s="78"/>
      <c r="AS4" s="79"/>
      <c r="AT4" s="79"/>
      <c r="AU4" s="79"/>
      <c r="AV4" s="78"/>
      <c r="AW4" s="77"/>
      <c r="AX4" s="78"/>
      <c r="AY4" s="78"/>
      <c r="AZ4" s="79"/>
      <c r="BA4" s="79"/>
      <c r="BB4" s="79"/>
      <c r="BC4" s="78"/>
      <c r="BD4" s="78"/>
      <c r="BE4" s="79"/>
      <c r="BF4" s="79"/>
      <c r="BG4" s="79"/>
      <c r="BH4" s="78"/>
      <c r="BI4" s="77"/>
      <c r="BJ4" s="78"/>
      <c r="BK4" s="78"/>
      <c r="BL4" s="79"/>
      <c r="BM4" s="79"/>
      <c r="BN4" s="79"/>
      <c r="BO4" s="78"/>
      <c r="BP4" s="78"/>
      <c r="BQ4" s="79"/>
      <c r="BR4" s="79"/>
      <c r="BS4" s="79"/>
      <c r="BT4" s="78"/>
      <c r="BU4" s="77"/>
      <c r="BV4" s="78"/>
      <c r="BW4" s="78"/>
      <c r="BX4" s="79"/>
      <c r="BY4" s="79"/>
      <c r="BZ4" s="79"/>
      <c r="CA4" s="78"/>
      <c r="CB4" s="78"/>
      <c r="CC4" s="79"/>
      <c r="CD4" s="79"/>
      <c r="CE4" s="79"/>
      <c r="CF4" s="78"/>
      <c r="CG4" s="77"/>
      <c r="CH4" s="78"/>
      <c r="CI4" s="78"/>
      <c r="CJ4" s="79"/>
      <c r="CK4" s="79"/>
      <c r="CL4" s="79"/>
      <c r="CM4" s="78"/>
      <c r="CN4" s="78"/>
      <c r="CO4" s="79"/>
      <c r="CP4" s="79"/>
      <c r="CQ4" s="79"/>
      <c r="CR4" s="78"/>
      <c r="CS4" s="77"/>
      <c r="CT4" s="78"/>
      <c r="CU4" s="78"/>
      <c r="CV4" s="79"/>
      <c r="CW4" s="79"/>
      <c r="CX4" s="79"/>
      <c r="CY4" s="78"/>
      <c r="CZ4" s="78"/>
      <c r="DA4" s="79"/>
      <c r="DB4" s="79"/>
      <c r="DC4" s="79"/>
      <c r="DD4" s="78"/>
      <c r="DE4" s="77"/>
      <c r="DF4" s="78"/>
      <c r="DG4" s="78"/>
      <c r="DH4" s="79"/>
      <c r="DI4" s="79"/>
      <c r="DJ4" s="79"/>
      <c r="DK4" s="78"/>
      <c r="DL4" s="78"/>
      <c r="DM4" s="79"/>
      <c r="DN4" s="79"/>
      <c r="DO4" s="79"/>
      <c r="DP4" s="78"/>
      <c r="DQ4" s="77"/>
      <c r="DR4" s="78"/>
      <c r="DS4" s="78"/>
      <c r="DT4" s="79"/>
      <c r="DU4" s="79"/>
      <c r="DV4" s="79"/>
      <c r="DW4" s="78"/>
      <c r="DX4" s="78"/>
      <c r="DY4" s="79"/>
      <c r="DZ4" s="79"/>
      <c r="EA4" s="79"/>
      <c r="EB4" s="78"/>
      <c r="EC4" s="77"/>
      <c r="ED4" s="78"/>
      <c r="EE4" s="78"/>
      <c r="EF4" s="79"/>
      <c r="EG4" s="79"/>
      <c r="EH4" s="79"/>
      <c r="EI4" s="78"/>
      <c r="EJ4" s="78"/>
      <c r="EK4" s="79"/>
      <c r="EL4" s="79"/>
      <c r="EM4" s="79"/>
      <c r="EN4" s="78"/>
      <c r="EO4" s="77"/>
      <c r="EP4" s="78"/>
      <c r="EQ4" s="78"/>
      <c r="ER4" s="79"/>
      <c r="ES4" s="79"/>
      <c r="ET4" s="79"/>
      <c r="EU4" s="78"/>
      <c r="EV4" s="78"/>
      <c r="EW4" s="79"/>
      <c r="EX4" s="79"/>
      <c r="EY4" s="79"/>
      <c r="EZ4" s="78"/>
      <c r="FA4" s="77"/>
      <c r="FB4" s="78"/>
      <c r="FC4" s="78"/>
      <c r="FD4" s="79"/>
      <c r="FE4" s="79"/>
      <c r="FF4" s="79"/>
      <c r="FG4" s="78"/>
      <c r="FH4" s="78"/>
      <c r="FI4" s="79"/>
      <c r="FJ4" s="79"/>
      <c r="FK4" s="79"/>
      <c r="FL4" s="78"/>
      <c r="FM4" s="77"/>
      <c r="FN4" s="78"/>
      <c r="FO4" s="78"/>
      <c r="FP4" s="79"/>
      <c r="FQ4" s="79"/>
      <c r="FR4" s="79"/>
      <c r="FS4" s="78"/>
      <c r="FT4" s="78"/>
      <c r="FU4" s="79"/>
      <c r="FV4" s="79"/>
      <c r="FW4" s="79"/>
      <c r="FX4" s="78"/>
      <c r="FY4" s="77"/>
      <c r="FZ4" s="78"/>
      <c r="GA4" s="78"/>
      <c r="GB4" s="79"/>
      <c r="GC4" s="79"/>
      <c r="GD4" s="79"/>
      <c r="GE4" s="78"/>
      <c r="GF4" s="78"/>
      <c r="GG4" s="79"/>
      <c r="GH4" s="79"/>
      <c r="GI4" s="79"/>
      <c r="GJ4" s="78"/>
      <c r="GK4" s="77"/>
      <c r="GL4" s="78"/>
      <c r="GM4" s="78"/>
      <c r="GN4" s="79"/>
      <c r="GO4" s="79"/>
      <c r="GP4" s="79"/>
      <c r="GQ4" s="78"/>
      <c r="GR4" s="78"/>
      <c r="GS4" s="79"/>
      <c r="GT4" s="79"/>
      <c r="GU4" s="79"/>
      <c r="GV4" s="78"/>
      <c r="GW4" s="77"/>
      <c r="GX4" s="78"/>
      <c r="GY4" s="78"/>
      <c r="GZ4" s="79"/>
      <c r="HA4" s="79"/>
      <c r="HB4" s="79"/>
      <c r="HC4" s="78"/>
      <c r="HD4" s="78"/>
      <c r="HE4" s="79"/>
      <c r="HF4" s="79"/>
      <c r="HG4" s="79"/>
      <c r="HH4" s="78"/>
      <c r="HI4" s="77"/>
      <c r="HJ4" s="78"/>
      <c r="HK4" s="78"/>
      <c r="HL4" s="79"/>
      <c r="HM4" s="79"/>
      <c r="HN4" s="79"/>
      <c r="HO4" s="78"/>
      <c r="HP4" s="78"/>
      <c r="HQ4" s="79"/>
      <c r="HR4" s="79"/>
      <c r="HS4" s="79"/>
      <c r="HT4" s="78"/>
      <c r="HU4" s="77"/>
      <c r="HV4" s="78"/>
      <c r="HW4" s="78"/>
      <c r="HX4" s="79"/>
      <c r="HY4" s="79"/>
      <c r="HZ4" s="79"/>
      <c r="IA4" s="78"/>
      <c r="IB4" s="78"/>
      <c r="IC4" s="79"/>
      <c r="ID4" s="79"/>
      <c r="IE4" s="79"/>
      <c r="IF4" s="78"/>
      <c r="IG4" s="77"/>
      <c r="IH4" s="78"/>
      <c r="II4" s="78"/>
      <c r="IJ4" s="79"/>
      <c r="IK4" s="79"/>
      <c r="IL4" s="79"/>
      <c r="IM4" s="78"/>
      <c r="IN4" s="78"/>
      <c r="IO4" s="79"/>
      <c r="IP4" s="79"/>
      <c r="IQ4" s="79"/>
      <c r="IR4" s="78"/>
      <c r="IS4" s="77"/>
      <c r="IT4" s="78"/>
      <c r="IU4" s="78"/>
      <c r="IV4" s="79"/>
    </row>
    <row r="5" spans="1:256" s="13" customFormat="1" ht="14.25">
      <c r="A5" s="59"/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9"/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</row>
    <row r="6" spans="1:256" s="7" customFormat="1" ht="14.25">
      <c r="A6" s="60" t="s">
        <v>36</v>
      </c>
      <c r="B6" s="61">
        <v>-0.1</v>
      </c>
      <c r="C6" s="61">
        <v>-0.1</v>
      </c>
      <c r="D6" s="61">
        <v>-0.3</v>
      </c>
      <c r="E6" s="61">
        <v>-2.7</v>
      </c>
      <c r="F6" s="61">
        <v>0.1</v>
      </c>
      <c r="G6" s="61">
        <v>-0.3</v>
      </c>
      <c r="H6" s="62">
        <v>-1.3</v>
      </c>
      <c r="I6" s="62">
        <v>-5.8</v>
      </c>
      <c r="J6" s="62">
        <v>-4.0999999999999996</v>
      </c>
      <c r="K6" s="62">
        <v>-3.5553123000000002</v>
      </c>
      <c r="L6" s="62">
        <v>-4.5718933000000002</v>
      </c>
      <c r="M6" s="60"/>
      <c r="N6" s="61"/>
      <c r="O6" s="61"/>
      <c r="P6" s="61"/>
      <c r="Q6" s="61"/>
      <c r="R6" s="61"/>
      <c r="S6" s="61"/>
      <c r="T6" s="62"/>
      <c r="U6" s="62"/>
      <c r="V6" s="62"/>
      <c r="W6" s="62"/>
      <c r="X6" s="62"/>
      <c r="Y6" s="60"/>
      <c r="Z6" s="61"/>
      <c r="AA6" s="61"/>
      <c r="AB6" s="61"/>
      <c r="AC6" s="61"/>
      <c r="AD6" s="61"/>
      <c r="AE6" s="61"/>
      <c r="AF6" s="62"/>
      <c r="AG6" s="62"/>
      <c r="AH6" s="62"/>
      <c r="AI6" s="62"/>
      <c r="AJ6" s="62"/>
      <c r="AK6" s="60"/>
      <c r="AL6" s="61"/>
      <c r="AM6" s="61"/>
      <c r="AN6" s="61"/>
      <c r="AO6" s="61"/>
      <c r="AP6" s="61"/>
      <c r="AQ6" s="61"/>
      <c r="AR6" s="62"/>
      <c r="AS6" s="62"/>
      <c r="AT6" s="62"/>
      <c r="AU6" s="62"/>
      <c r="AV6" s="62"/>
      <c r="AW6" s="60"/>
      <c r="AX6" s="61"/>
      <c r="AY6" s="61"/>
      <c r="AZ6" s="61"/>
      <c r="BA6" s="61"/>
      <c r="BB6" s="61"/>
      <c r="BC6" s="61"/>
      <c r="BD6" s="62"/>
      <c r="BE6" s="62"/>
      <c r="BF6" s="62"/>
      <c r="BG6" s="62"/>
      <c r="BH6" s="62"/>
      <c r="BI6" s="60"/>
      <c r="BJ6" s="61"/>
      <c r="BK6" s="61"/>
      <c r="BL6" s="61"/>
      <c r="BM6" s="61"/>
      <c r="BN6" s="61"/>
      <c r="BO6" s="61"/>
      <c r="BP6" s="62"/>
      <c r="BQ6" s="62"/>
      <c r="BR6" s="62"/>
      <c r="BS6" s="62"/>
      <c r="BT6" s="62"/>
      <c r="BU6" s="60"/>
      <c r="BV6" s="61"/>
      <c r="BW6" s="61"/>
      <c r="BX6" s="61"/>
      <c r="BY6" s="61"/>
      <c r="BZ6" s="61"/>
      <c r="CA6" s="61"/>
      <c r="CB6" s="62"/>
      <c r="CC6" s="62"/>
      <c r="CD6" s="62"/>
      <c r="CE6" s="62"/>
      <c r="CF6" s="62"/>
      <c r="CG6" s="60"/>
      <c r="CH6" s="61"/>
      <c r="CI6" s="61"/>
      <c r="CJ6" s="61"/>
      <c r="CK6" s="61"/>
      <c r="CL6" s="61"/>
      <c r="CM6" s="61"/>
      <c r="CN6" s="62"/>
      <c r="CO6" s="62"/>
      <c r="CP6" s="62"/>
      <c r="CQ6" s="62"/>
      <c r="CR6" s="62"/>
      <c r="CS6" s="60"/>
      <c r="CT6" s="61"/>
      <c r="CU6" s="61"/>
      <c r="CV6" s="61"/>
      <c r="CW6" s="61"/>
      <c r="CX6" s="61"/>
      <c r="CY6" s="61"/>
      <c r="CZ6" s="62"/>
      <c r="DA6" s="62"/>
      <c r="DB6" s="62"/>
      <c r="DC6" s="62"/>
      <c r="DD6" s="62"/>
      <c r="DE6" s="60"/>
      <c r="DF6" s="61"/>
      <c r="DG6" s="61"/>
      <c r="DH6" s="61"/>
      <c r="DI6" s="61"/>
      <c r="DJ6" s="61"/>
      <c r="DK6" s="61"/>
      <c r="DL6" s="62"/>
      <c r="DM6" s="62"/>
      <c r="DN6" s="62"/>
      <c r="DO6" s="62"/>
      <c r="DP6" s="62"/>
      <c r="DQ6" s="60"/>
      <c r="DR6" s="61"/>
      <c r="DS6" s="61"/>
      <c r="DT6" s="61"/>
      <c r="DU6" s="61"/>
      <c r="DV6" s="61"/>
      <c r="DW6" s="61"/>
      <c r="DX6" s="62"/>
      <c r="DY6" s="62"/>
      <c r="DZ6" s="62"/>
      <c r="EA6" s="62"/>
      <c r="EB6" s="62"/>
      <c r="EC6" s="60"/>
      <c r="ED6" s="61"/>
      <c r="EE6" s="61"/>
      <c r="EF6" s="61"/>
      <c r="EG6" s="61"/>
      <c r="EH6" s="61"/>
      <c r="EI6" s="61"/>
      <c r="EJ6" s="62"/>
      <c r="EK6" s="62"/>
      <c r="EL6" s="62"/>
      <c r="EM6" s="62"/>
      <c r="EN6" s="62"/>
      <c r="EO6" s="60"/>
      <c r="EP6" s="61"/>
      <c r="EQ6" s="61"/>
      <c r="ER6" s="61"/>
      <c r="ES6" s="61"/>
      <c r="ET6" s="61"/>
      <c r="EU6" s="61"/>
      <c r="EV6" s="62"/>
      <c r="EW6" s="62"/>
      <c r="EX6" s="62"/>
      <c r="EY6" s="62"/>
      <c r="EZ6" s="62"/>
      <c r="FA6" s="60"/>
      <c r="FB6" s="61"/>
      <c r="FC6" s="61"/>
      <c r="FD6" s="61"/>
      <c r="FE6" s="61"/>
      <c r="FF6" s="61"/>
      <c r="FG6" s="61"/>
      <c r="FH6" s="62"/>
      <c r="FI6" s="62"/>
      <c r="FJ6" s="62"/>
      <c r="FK6" s="62"/>
      <c r="FL6" s="62"/>
      <c r="FM6" s="60"/>
      <c r="FN6" s="61"/>
      <c r="FO6" s="61"/>
      <c r="FP6" s="61"/>
      <c r="FQ6" s="61"/>
      <c r="FR6" s="61"/>
      <c r="FS6" s="61"/>
      <c r="FT6" s="62"/>
      <c r="FU6" s="62"/>
      <c r="FV6" s="62"/>
      <c r="FW6" s="62"/>
      <c r="FX6" s="62"/>
      <c r="FY6" s="60"/>
      <c r="FZ6" s="61"/>
      <c r="GA6" s="61"/>
      <c r="GB6" s="61"/>
      <c r="GC6" s="61"/>
      <c r="GD6" s="61"/>
      <c r="GE6" s="61"/>
      <c r="GF6" s="62"/>
      <c r="GG6" s="62"/>
      <c r="GH6" s="62"/>
      <c r="GI6" s="62"/>
      <c r="GJ6" s="62"/>
      <c r="GK6" s="60"/>
      <c r="GL6" s="61"/>
      <c r="GM6" s="61"/>
      <c r="GN6" s="61"/>
      <c r="GO6" s="61"/>
      <c r="GP6" s="61"/>
      <c r="GQ6" s="61"/>
      <c r="GR6" s="62"/>
      <c r="GS6" s="62"/>
      <c r="GT6" s="62"/>
      <c r="GU6" s="62"/>
      <c r="GV6" s="62"/>
      <c r="GW6" s="60"/>
      <c r="GX6" s="61"/>
      <c r="GY6" s="61"/>
      <c r="GZ6" s="61"/>
      <c r="HA6" s="61"/>
      <c r="HB6" s="61"/>
      <c r="HC6" s="61"/>
      <c r="HD6" s="62"/>
      <c r="HE6" s="62"/>
      <c r="HF6" s="62"/>
      <c r="HG6" s="62"/>
      <c r="HH6" s="62"/>
      <c r="HI6" s="60"/>
      <c r="HJ6" s="61"/>
      <c r="HK6" s="61"/>
      <c r="HL6" s="61"/>
      <c r="HM6" s="61"/>
      <c r="HN6" s="61"/>
      <c r="HO6" s="61"/>
      <c r="HP6" s="62"/>
      <c r="HQ6" s="62"/>
      <c r="HR6" s="62"/>
      <c r="HS6" s="62"/>
      <c r="HT6" s="62"/>
      <c r="HU6" s="60"/>
      <c r="HV6" s="61"/>
      <c r="HW6" s="61"/>
      <c r="HX6" s="61"/>
      <c r="HY6" s="61"/>
      <c r="HZ6" s="61"/>
      <c r="IA6" s="61"/>
      <c r="IB6" s="62"/>
      <c r="IC6" s="62"/>
      <c r="ID6" s="62"/>
      <c r="IE6" s="62"/>
      <c r="IF6" s="62"/>
      <c r="IG6" s="60"/>
      <c r="IH6" s="61"/>
      <c r="II6" s="61"/>
      <c r="IJ6" s="61"/>
      <c r="IK6" s="61"/>
      <c r="IL6" s="61"/>
      <c r="IM6" s="61"/>
      <c r="IN6" s="62"/>
      <c r="IO6" s="62"/>
      <c r="IP6" s="62"/>
      <c r="IQ6" s="62"/>
      <c r="IR6" s="62"/>
      <c r="IS6" s="60"/>
      <c r="IT6" s="61"/>
      <c r="IU6" s="61"/>
      <c r="IV6" s="61"/>
    </row>
    <row r="7" spans="1:256" s="7" customFormat="1" ht="14.25">
      <c r="A7" s="60" t="s">
        <v>35</v>
      </c>
      <c r="B7" s="61">
        <v>-3.8</v>
      </c>
      <c r="C7" s="61">
        <v>-4.2</v>
      </c>
      <c r="D7" s="61">
        <v>-3.8</v>
      </c>
      <c r="E7" s="61">
        <v>-3.3</v>
      </c>
      <c r="F7" s="61">
        <v>-1.6</v>
      </c>
      <c r="G7" s="61">
        <v>0.2</v>
      </c>
      <c r="H7" s="62">
        <v>-0.1</v>
      </c>
      <c r="I7" s="62">
        <v>-3.2</v>
      </c>
      <c r="J7" s="62">
        <v>-4.3</v>
      </c>
      <c r="K7" s="62">
        <v>-1.3346205</v>
      </c>
      <c r="L7" s="62">
        <v>-1.0370873</v>
      </c>
      <c r="M7" s="60"/>
      <c r="N7" s="61"/>
      <c r="O7" s="61"/>
      <c r="P7" s="61"/>
      <c r="Q7" s="61"/>
      <c r="R7" s="61"/>
      <c r="S7" s="61"/>
      <c r="T7" s="62"/>
      <c r="U7" s="62"/>
      <c r="V7" s="62"/>
      <c r="W7" s="62"/>
      <c r="X7" s="62"/>
      <c r="Y7" s="60"/>
      <c r="Z7" s="61"/>
      <c r="AA7" s="61"/>
      <c r="AB7" s="61"/>
      <c r="AC7" s="61"/>
      <c r="AD7" s="61"/>
      <c r="AE7" s="61"/>
      <c r="AF7" s="62"/>
      <c r="AG7" s="62"/>
      <c r="AH7" s="62"/>
      <c r="AI7" s="62"/>
      <c r="AJ7" s="62"/>
      <c r="AK7" s="60"/>
      <c r="AL7" s="61"/>
      <c r="AM7" s="61"/>
      <c r="AN7" s="61"/>
      <c r="AO7" s="61"/>
      <c r="AP7" s="61"/>
      <c r="AQ7" s="61"/>
      <c r="AR7" s="62"/>
      <c r="AS7" s="62"/>
      <c r="AT7" s="62"/>
      <c r="AU7" s="62"/>
      <c r="AV7" s="62"/>
      <c r="AW7" s="60"/>
      <c r="AX7" s="61"/>
      <c r="AY7" s="61"/>
      <c r="AZ7" s="61"/>
      <c r="BA7" s="61"/>
      <c r="BB7" s="61"/>
      <c r="BC7" s="61"/>
      <c r="BD7" s="62"/>
      <c r="BE7" s="62"/>
      <c r="BF7" s="62"/>
      <c r="BG7" s="62"/>
      <c r="BH7" s="62"/>
      <c r="BI7" s="60"/>
      <c r="BJ7" s="61"/>
      <c r="BK7" s="61"/>
      <c r="BL7" s="61"/>
      <c r="BM7" s="61"/>
      <c r="BN7" s="61"/>
      <c r="BO7" s="61"/>
      <c r="BP7" s="62"/>
      <c r="BQ7" s="62"/>
      <c r="BR7" s="62"/>
      <c r="BS7" s="62"/>
      <c r="BT7" s="62"/>
      <c r="BU7" s="60"/>
      <c r="BV7" s="61"/>
      <c r="BW7" s="61"/>
      <c r="BX7" s="61"/>
      <c r="BY7" s="61"/>
      <c r="BZ7" s="61"/>
      <c r="CA7" s="61"/>
      <c r="CB7" s="62"/>
      <c r="CC7" s="62"/>
      <c r="CD7" s="62"/>
      <c r="CE7" s="62"/>
      <c r="CF7" s="62"/>
      <c r="CG7" s="60"/>
      <c r="CH7" s="61"/>
      <c r="CI7" s="61"/>
      <c r="CJ7" s="61"/>
      <c r="CK7" s="61"/>
      <c r="CL7" s="61"/>
      <c r="CM7" s="61"/>
      <c r="CN7" s="62"/>
      <c r="CO7" s="62"/>
      <c r="CP7" s="62"/>
      <c r="CQ7" s="62"/>
      <c r="CR7" s="62"/>
      <c r="CS7" s="60"/>
      <c r="CT7" s="61"/>
      <c r="CU7" s="61"/>
      <c r="CV7" s="61"/>
      <c r="CW7" s="61"/>
      <c r="CX7" s="61"/>
      <c r="CY7" s="61"/>
      <c r="CZ7" s="62"/>
      <c r="DA7" s="62"/>
      <c r="DB7" s="62"/>
      <c r="DC7" s="62"/>
      <c r="DD7" s="62"/>
      <c r="DE7" s="60"/>
      <c r="DF7" s="61"/>
      <c r="DG7" s="61"/>
      <c r="DH7" s="61"/>
      <c r="DI7" s="61"/>
      <c r="DJ7" s="61"/>
      <c r="DK7" s="61"/>
      <c r="DL7" s="62"/>
      <c r="DM7" s="62"/>
      <c r="DN7" s="62"/>
      <c r="DO7" s="62"/>
      <c r="DP7" s="62"/>
      <c r="DQ7" s="60"/>
      <c r="DR7" s="61"/>
      <c r="DS7" s="61"/>
      <c r="DT7" s="61"/>
      <c r="DU7" s="61"/>
      <c r="DV7" s="61"/>
      <c r="DW7" s="61"/>
      <c r="DX7" s="62"/>
      <c r="DY7" s="62"/>
      <c r="DZ7" s="62"/>
      <c r="EA7" s="62"/>
      <c r="EB7" s="62"/>
      <c r="EC7" s="60"/>
      <c r="ED7" s="61"/>
      <c r="EE7" s="61"/>
      <c r="EF7" s="61"/>
      <c r="EG7" s="61"/>
      <c r="EH7" s="61"/>
      <c r="EI7" s="61"/>
      <c r="EJ7" s="62"/>
      <c r="EK7" s="62"/>
      <c r="EL7" s="62"/>
      <c r="EM7" s="62"/>
      <c r="EN7" s="62"/>
      <c r="EO7" s="60"/>
      <c r="EP7" s="61"/>
      <c r="EQ7" s="61"/>
      <c r="ER7" s="61"/>
      <c r="ES7" s="61"/>
      <c r="ET7" s="61"/>
      <c r="EU7" s="61"/>
      <c r="EV7" s="62"/>
      <c r="EW7" s="62"/>
      <c r="EX7" s="62"/>
      <c r="EY7" s="62"/>
      <c r="EZ7" s="62"/>
      <c r="FA7" s="60"/>
      <c r="FB7" s="61"/>
      <c r="FC7" s="61"/>
      <c r="FD7" s="61"/>
      <c r="FE7" s="61"/>
      <c r="FF7" s="61"/>
      <c r="FG7" s="61"/>
      <c r="FH7" s="62"/>
      <c r="FI7" s="62"/>
      <c r="FJ7" s="62"/>
      <c r="FK7" s="62"/>
      <c r="FL7" s="62"/>
      <c r="FM7" s="60"/>
      <c r="FN7" s="61"/>
      <c r="FO7" s="61"/>
      <c r="FP7" s="61"/>
      <c r="FQ7" s="61"/>
      <c r="FR7" s="61"/>
      <c r="FS7" s="61"/>
      <c r="FT7" s="62"/>
      <c r="FU7" s="62"/>
      <c r="FV7" s="62"/>
      <c r="FW7" s="62"/>
      <c r="FX7" s="62"/>
      <c r="FY7" s="60"/>
      <c r="FZ7" s="61"/>
      <c r="GA7" s="61"/>
      <c r="GB7" s="61"/>
      <c r="GC7" s="61"/>
      <c r="GD7" s="61"/>
      <c r="GE7" s="61"/>
      <c r="GF7" s="62"/>
      <c r="GG7" s="62"/>
      <c r="GH7" s="62"/>
      <c r="GI7" s="62"/>
      <c r="GJ7" s="62"/>
      <c r="GK7" s="60"/>
      <c r="GL7" s="61"/>
      <c r="GM7" s="61"/>
      <c r="GN7" s="61"/>
      <c r="GO7" s="61"/>
      <c r="GP7" s="61"/>
      <c r="GQ7" s="61"/>
      <c r="GR7" s="62"/>
      <c r="GS7" s="62"/>
      <c r="GT7" s="62"/>
      <c r="GU7" s="62"/>
      <c r="GV7" s="62"/>
      <c r="GW7" s="60"/>
      <c r="GX7" s="61"/>
      <c r="GY7" s="61"/>
      <c r="GZ7" s="61"/>
      <c r="HA7" s="61"/>
      <c r="HB7" s="61"/>
      <c r="HC7" s="61"/>
      <c r="HD7" s="62"/>
      <c r="HE7" s="62"/>
      <c r="HF7" s="62"/>
      <c r="HG7" s="62"/>
      <c r="HH7" s="62"/>
      <c r="HI7" s="60"/>
      <c r="HJ7" s="61"/>
      <c r="HK7" s="61"/>
      <c r="HL7" s="61"/>
      <c r="HM7" s="61"/>
      <c r="HN7" s="61"/>
      <c r="HO7" s="61"/>
      <c r="HP7" s="62"/>
      <c r="HQ7" s="62"/>
      <c r="HR7" s="62"/>
      <c r="HS7" s="62"/>
      <c r="HT7" s="62"/>
      <c r="HU7" s="60"/>
      <c r="HV7" s="61"/>
      <c r="HW7" s="61"/>
      <c r="HX7" s="61"/>
      <c r="HY7" s="61"/>
      <c r="HZ7" s="61"/>
      <c r="IA7" s="61"/>
      <c r="IB7" s="62"/>
      <c r="IC7" s="62"/>
      <c r="ID7" s="62"/>
      <c r="IE7" s="62"/>
      <c r="IF7" s="62"/>
      <c r="IG7" s="60"/>
      <c r="IH7" s="61"/>
      <c r="II7" s="61"/>
      <c r="IJ7" s="61"/>
      <c r="IK7" s="61"/>
      <c r="IL7" s="61"/>
      <c r="IM7" s="61"/>
      <c r="IN7" s="62"/>
      <c r="IO7" s="62"/>
      <c r="IP7" s="62"/>
      <c r="IQ7" s="62"/>
      <c r="IR7" s="62"/>
      <c r="IS7" s="60"/>
      <c r="IT7" s="61"/>
      <c r="IU7" s="61"/>
      <c r="IV7" s="61"/>
    </row>
    <row r="8" spans="1:256" s="7" customFormat="1" ht="14.25">
      <c r="A8" s="60" t="s">
        <v>34</v>
      </c>
      <c r="B8" s="61">
        <v>-0.4</v>
      </c>
      <c r="C8" s="61">
        <v>0.4</v>
      </c>
      <c r="D8" s="61">
        <v>1.4</v>
      </c>
      <c r="E8" s="62">
        <v>1.7</v>
      </c>
      <c r="F8" s="61">
        <v>2.9</v>
      </c>
      <c r="G8" s="61">
        <v>0.1</v>
      </c>
      <c r="H8" s="62">
        <v>-7.3</v>
      </c>
      <c r="I8" s="62">
        <v>-14.2</v>
      </c>
      <c r="J8" s="62">
        <v>-31.3</v>
      </c>
      <c r="K8" s="62">
        <v>-10.2936122</v>
      </c>
      <c r="L8" s="62">
        <v>-8.6027284000000002</v>
      </c>
      <c r="M8" s="60"/>
      <c r="N8" s="61"/>
      <c r="O8" s="61"/>
      <c r="P8" s="61"/>
      <c r="Q8" s="62"/>
      <c r="R8" s="61"/>
      <c r="S8" s="61"/>
      <c r="T8" s="62"/>
      <c r="U8" s="62"/>
      <c r="V8" s="62"/>
      <c r="W8" s="62"/>
      <c r="X8" s="62"/>
      <c r="Y8" s="60"/>
      <c r="Z8" s="61"/>
      <c r="AA8" s="61"/>
      <c r="AB8" s="61"/>
      <c r="AC8" s="62"/>
      <c r="AD8" s="61"/>
      <c r="AE8" s="61"/>
      <c r="AF8" s="62"/>
      <c r="AG8" s="62"/>
      <c r="AH8" s="62"/>
      <c r="AI8" s="62"/>
      <c r="AJ8" s="62"/>
      <c r="AK8" s="60"/>
      <c r="AL8" s="61"/>
      <c r="AM8" s="61"/>
      <c r="AN8" s="61"/>
      <c r="AO8" s="62"/>
      <c r="AP8" s="61"/>
      <c r="AQ8" s="61"/>
      <c r="AR8" s="62"/>
      <c r="AS8" s="62"/>
      <c r="AT8" s="62"/>
      <c r="AU8" s="62"/>
      <c r="AV8" s="62"/>
      <c r="AW8" s="60"/>
      <c r="AX8" s="61"/>
      <c r="AY8" s="61"/>
      <c r="AZ8" s="61"/>
      <c r="BA8" s="62"/>
      <c r="BB8" s="61"/>
      <c r="BC8" s="61"/>
      <c r="BD8" s="62"/>
      <c r="BE8" s="62"/>
      <c r="BF8" s="62"/>
      <c r="BG8" s="62"/>
      <c r="BH8" s="62"/>
      <c r="BI8" s="60"/>
      <c r="BJ8" s="61"/>
      <c r="BK8" s="61"/>
      <c r="BL8" s="61"/>
      <c r="BM8" s="62"/>
      <c r="BN8" s="61"/>
      <c r="BO8" s="61"/>
      <c r="BP8" s="62"/>
      <c r="BQ8" s="62"/>
      <c r="BR8" s="62"/>
      <c r="BS8" s="62"/>
      <c r="BT8" s="62"/>
      <c r="BU8" s="60"/>
      <c r="BV8" s="61"/>
      <c r="BW8" s="61"/>
      <c r="BX8" s="61"/>
      <c r="BY8" s="62"/>
      <c r="BZ8" s="61"/>
      <c r="CA8" s="61"/>
      <c r="CB8" s="62"/>
      <c r="CC8" s="62"/>
      <c r="CD8" s="62"/>
      <c r="CE8" s="62"/>
      <c r="CF8" s="62"/>
      <c r="CG8" s="60"/>
      <c r="CH8" s="61"/>
      <c r="CI8" s="61"/>
      <c r="CJ8" s="61"/>
      <c r="CK8" s="62"/>
      <c r="CL8" s="61"/>
      <c r="CM8" s="61"/>
      <c r="CN8" s="62"/>
      <c r="CO8" s="62"/>
      <c r="CP8" s="62"/>
      <c r="CQ8" s="62"/>
      <c r="CR8" s="62"/>
      <c r="CS8" s="60"/>
      <c r="CT8" s="61"/>
      <c r="CU8" s="61"/>
      <c r="CV8" s="61"/>
      <c r="CW8" s="62"/>
      <c r="CX8" s="61"/>
      <c r="CY8" s="61"/>
      <c r="CZ8" s="62"/>
      <c r="DA8" s="62"/>
      <c r="DB8" s="62"/>
      <c r="DC8" s="62"/>
      <c r="DD8" s="62"/>
      <c r="DE8" s="60"/>
      <c r="DF8" s="61"/>
      <c r="DG8" s="61"/>
      <c r="DH8" s="61"/>
      <c r="DI8" s="62"/>
      <c r="DJ8" s="61"/>
      <c r="DK8" s="61"/>
      <c r="DL8" s="62"/>
      <c r="DM8" s="62"/>
      <c r="DN8" s="62"/>
      <c r="DO8" s="62"/>
      <c r="DP8" s="62"/>
      <c r="DQ8" s="60"/>
      <c r="DR8" s="61"/>
      <c r="DS8" s="61"/>
      <c r="DT8" s="61"/>
      <c r="DU8" s="62"/>
      <c r="DV8" s="61"/>
      <c r="DW8" s="61"/>
      <c r="DX8" s="62"/>
      <c r="DY8" s="62"/>
      <c r="DZ8" s="62"/>
      <c r="EA8" s="62"/>
      <c r="EB8" s="62"/>
      <c r="EC8" s="60"/>
      <c r="ED8" s="61"/>
      <c r="EE8" s="61"/>
      <c r="EF8" s="61"/>
      <c r="EG8" s="62"/>
      <c r="EH8" s="61"/>
      <c r="EI8" s="61"/>
      <c r="EJ8" s="62"/>
      <c r="EK8" s="62"/>
      <c r="EL8" s="62"/>
      <c r="EM8" s="62"/>
      <c r="EN8" s="62"/>
      <c r="EO8" s="60"/>
      <c r="EP8" s="61"/>
      <c r="EQ8" s="61"/>
      <c r="ER8" s="61"/>
      <c r="ES8" s="62"/>
      <c r="ET8" s="61"/>
      <c r="EU8" s="61"/>
      <c r="EV8" s="62"/>
      <c r="EW8" s="62"/>
      <c r="EX8" s="62"/>
      <c r="EY8" s="62"/>
      <c r="EZ8" s="62"/>
      <c r="FA8" s="60"/>
      <c r="FB8" s="61"/>
      <c r="FC8" s="61"/>
      <c r="FD8" s="61"/>
      <c r="FE8" s="62"/>
      <c r="FF8" s="61"/>
      <c r="FG8" s="61"/>
      <c r="FH8" s="62"/>
      <c r="FI8" s="62"/>
      <c r="FJ8" s="62"/>
      <c r="FK8" s="62"/>
      <c r="FL8" s="62"/>
      <c r="FM8" s="60"/>
      <c r="FN8" s="61"/>
      <c r="FO8" s="61"/>
      <c r="FP8" s="61"/>
      <c r="FQ8" s="62"/>
      <c r="FR8" s="61"/>
      <c r="FS8" s="61"/>
      <c r="FT8" s="62"/>
      <c r="FU8" s="62"/>
      <c r="FV8" s="62"/>
      <c r="FW8" s="62"/>
      <c r="FX8" s="62"/>
      <c r="FY8" s="60"/>
      <c r="FZ8" s="61"/>
      <c r="GA8" s="61"/>
      <c r="GB8" s="61"/>
      <c r="GC8" s="62"/>
      <c r="GD8" s="61"/>
      <c r="GE8" s="61"/>
      <c r="GF8" s="62"/>
      <c r="GG8" s="62"/>
      <c r="GH8" s="62"/>
      <c r="GI8" s="62"/>
      <c r="GJ8" s="62"/>
      <c r="GK8" s="60"/>
      <c r="GL8" s="61"/>
      <c r="GM8" s="61"/>
      <c r="GN8" s="61"/>
      <c r="GO8" s="62"/>
      <c r="GP8" s="61"/>
      <c r="GQ8" s="61"/>
      <c r="GR8" s="62"/>
      <c r="GS8" s="62"/>
      <c r="GT8" s="62"/>
      <c r="GU8" s="62"/>
      <c r="GV8" s="62"/>
      <c r="GW8" s="60"/>
      <c r="GX8" s="61"/>
      <c r="GY8" s="61"/>
      <c r="GZ8" s="61"/>
      <c r="HA8" s="62"/>
      <c r="HB8" s="61"/>
      <c r="HC8" s="61"/>
      <c r="HD8" s="62"/>
      <c r="HE8" s="62"/>
      <c r="HF8" s="62"/>
      <c r="HG8" s="62"/>
      <c r="HH8" s="62"/>
      <c r="HI8" s="60"/>
      <c r="HJ8" s="61"/>
      <c r="HK8" s="61"/>
      <c r="HL8" s="61"/>
      <c r="HM8" s="62"/>
      <c r="HN8" s="61"/>
      <c r="HO8" s="61"/>
      <c r="HP8" s="62"/>
      <c r="HQ8" s="62"/>
      <c r="HR8" s="62"/>
      <c r="HS8" s="62"/>
      <c r="HT8" s="62"/>
      <c r="HU8" s="60"/>
      <c r="HV8" s="61"/>
      <c r="HW8" s="61"/>
      <c r="HX8" s="61"/>
      <c r="HY8" s="62"/>
      <c r="HZ8" s="61"/>
      <c r="IA8" s="61"/>
      <c r="IB8" s="62"/>
      <c r="IC8" s="62"/>
      <c r="ID8" s="62"/>
      <c r="IE8" s="62"/>
      <c r="IF8" s="62"/>
      <c r="IG8" s="60"/>
      <c r="IH8" s="61"/>
      <c r="II8" s="61"/>
      <c r="IJ8" s="61"/>
      <c r="IK8" s="62"/>
      <c r="IL8" s="61"/>
      <c r="IM8" s="61"/>
      <c r="IN8" s="62"/>
      <c r="IO8" s="62"/>
      <c r="IP8" s="62"/>
      <c r="IQ8" s="62"/>
      <c r="IR8" s="62"/>
      <c r="IS8" s="60"/>
      <c r="IT8" s="61"/>
      <c r="IU8" s="61"/>
      <c r="IV8" s="61"/>
    </row>
    <row r="9" spans="1:256" s="7" customFormat="1" ht="14.25">
      <c r="A9" s="63" t="s">
        <v>33</v>
      </c>
      <c r="B9" s="61">
        <v>-4.8</v>
      </c>
      <c r="C9" s="61">
        <v>-5.7</v>
      </c>
      <c r="D9" s="61">
        <v>-7.6</v>
      </c>
      <c r="E9" s="61">
        <v>-5.5</v>
      </c>
      <c r="F9" s="61">
        <v>-5.7</v>
      </c>
      <c r="G9" s="61">
        <v>-6.5</v>
      </c>
      <c r="H9" s="61">
        <v>-9.8000000000000007</v>
      </c>
      <c r="I9" s="61">
        <v>-15.8</v>
      </c>
      <c r="J9" s="61">
        <v>-10.6</v>
      </c>
      <c r="K9" s="61">
        <v>-8.9060766999999998</v>
      </c>
      <c r="L9" s="61">
        <v>-6.9765281999999997</v>
      </c>
      <c r="M9" s="63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3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3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3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3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3"/>
      <c r="BV9" s="61"/>
      <c r="BW9" s="61"/>
      <c r="BX9" s="61"/>
      <c r="BY9" s="61"/>
      <c r="BZ9" s="61"/>
      <c r="CA9" s="61"/>
      <c r="CB9" s="61"/>
      <c r="CC9" s="61"/>
      <c r="CD9" s="61"/>
      <c r="CE9" s="61"/>
      <c r="CF9" s="61"/>
      <c r="CG9" s="63"/>
      <c r="CH9" s="61"/>
      <c r="CI9" s="61"/>
      <c r="CJ9" s="61"/>
      <c r="CK9" s="61"/>
      <c r="CL9" s="61"/>
      <c r="CM9" s="61"/>
      <c r="CN9" s="61"/>
      <c r="CO9" s="61"/>
      <c r="CP9" s="61"/>
      <c r="CQ9" s="61"/>
      <c r="CR9" s="61"/>
      <c r="CS9" s="63"/>
      <c r="CT9" s="61"/>
      <c r="CU9" s="61"/>
      <c r="CV9" s="61"/>
      <c r="CW9" s="61"/>
      <c r="CX9" s="61"/>
      <c r="CY9" s="61"/>
      <c r="CZ9" s="61"/>
      <c r="DA9" s="61"/>
      <c r="DB9" s="61"/>
      <c r="DC9" s="61"/>
      <c r="DD9" s="61"/>
      <c r="DE9" s="63"/>
      <c r="DF9" s="61"/>
      <c r="DG9" s="61"/>
      <c r="DH9" s="61"/>
      <c r="DI9" s="61"/>
      <c r="DJ9" s="61"/>
      <c r="DK9" s="61"/>
      <c r="DL9" s="61"/>
      <c r="DM9" s="61"/>
      <c r="DN9" s="61"/>
      <c r="DO9" s="61"/>
      <c r="DP9" s="61"/>
      <c r="DQ9" s="63"/>
      <c r="DR9" s="61"/>
      <c r="DS9" s="61"/>
      <c r="DT9" s="61"/>
      <c r="DU9" s="61"/>
      <c r="DV9" s="61"/>
      <c r="DW9" s="61"/>
      <c r="DX9" s="61"/>
      <c r="DY9" s="61"/>
      <c r="DZ9" s="61"/>
      <c r="EA9" s="61"/>
      <c r="EB9" s="61"/>
      <c r="EC9" s="63"/>
      <c r="ED9" s="61"/>
      <c r="EE9" s="61"/>
      <c r="EF9" s="61"/>
      <c r="EG9" s="61"/>
      <c r="EH9" s="61"/>
      <c r="EI9" s="61"/>
      <c r="EJ9" s="61"/>
      <c r="EK9" s="61"/>
      <c r="EL9" s="61"/>
      <c r="EM9" s="61"/>
      <c r="EN9" s="61"/>
      <c r="EO9" s="63"/>
      <c r="EP9" s="61"/>
      <c r="EQ9" s="61"/>
      <c r="ER9" s="61"/>
      <c r="ES9" s="61"/>
      <c r="ET9" s="61"/>
      <c r="EU9" s="61"/>
      <c r="EV9" s="61"/>
      <c r="EW9" s="61"/>
      <c r="EX9" s="61"/>
      <c r="EY9" s="61"/>
      <c r="EZ9" s="61"/>
      <c r="FA9" s="63"/>
      <c r="FB9" s="61"/>
      <c r="FC9" s="61"/>
      <c r="FD9" s="61"/>
      <c r="FE9" s="61"/>
      <c r="FF9" s="61"/>
      <c r="FG9" s="61"/>
      <c r="FH9" s="61"/>
      <c r="FI9" s="61"/>
      <c r="FJ9" s="61"/>
      <c r="FK9" s="61"/>
      <c r="FL9" s="61"/>
      <c r="FM9" s="63"/>
      <c r="FN9" s="61"/>
      <c r="FO9" s="61"/>
      <c r="FP9" s="61"/>
      <c r="FQ9" s="61"/>
      <c r="FR9" s="61"/>
      <c r="FS9" s="61"/>
      <c r="FT9" s="61"/>
      <c r="FU9" s="61"/>
      <c r="FV9" s="61"/>
      <c r="FW9" s="61"/>
      <c r="FX9" s="61"/>
      <c r="FY9" s="63"/>
      <c r="FZ9" s="61"/>
      <c r="GA9" s="61"/>
      <c r="GB9" s="61"/>
      <c r="GC9" s="61"/>
      <c r="GD9" s="61"/>
      <c r="GE9" s="61"/>
      <c r="GF9" s="61"/>
      <c r="GG9" s="61"/>
      <c r="GH9" s="61"/>
      <c r="GI9" s="61"/>
      <c r="GJ9" s="61"/>
      <c r="GK9" s="63"/>
      <c r="GL9" s="61"/>
      <c r="GM9" s="61"/>
      <c r="GN9" s="61"/>
      <c r="GO9" s="61"/>
      <c r="GP9" s="61"/>
      <c r="GQ9" s="61"/>
      <c r="GR9" s="61"/>
      <c r="GS9" s="61"/>
      <c r="GT9" s="61"/>
      <c r="GU9" s="61"/>
      <c r="GV9" s="61"/>
      <c r="GW9" s="63"/>
      <c r="GX9" s="61"/>
      <c r="GY9" s="61"/>
      <c r="GZ9" s="61"/>
      <c r="HA9" s="61"/>
      <c r="HB9" s="61"/>
      <c r="HC9" s="61"/>
      <c r="HD9" s="61"/>
      <c r="HE9" s="61"/>
      <c r="HF9" s="61"/>
      <c r="HG9" s="61"/>
      <c r="HH9" s="61"/>
      <c r="HI9" s="63"/>
      <c r="HJ9" s="61"/>
      <c r="HK9" s="61"/>
      <c r="HL9" s="61"/>
      <c r="HM9" s="61"/>
      <c r="HN9" s="61"/>
      <c r="HO9" s="61"/>
      <c r="HP9" s="61"/>
      <c r="HQ9" s="61"/>
      <c r="HR9" s="61"/>
      <c r="HS9" s="61"/>
      <c r="HT9" s="61"/>
      <c r="HU9" s="63"/>
      <c r="HV9" s="61"/>
      <c r="HW9" s="61"/>
      <c r="HX9" s="61"/>
      <c r="HY9" s="61"/>
      <c r="HZ9" s="61"/>
      <c r="IA9" s="61"/>
      <c r="IB9" s="61"/>
      <c r="IC9" s="61"/>
      <c r="ID9" s="61"/>
      <c r="IE9" s="61"/>
      <c r="IF9" s="61"/>
      <c r="IG9" s="63"/>
      <c r="IH9" s="61"/>
      <c r="II9" s="61"/>
      <c r="IJ9" s="61"/>
      <c r="IK9" s="61"/>
      <c r="IL9" s="61"/>
      <c r="IM9" s="61"/>
      <c r="IN9" s="61"/>
      <c r="IO9" s="61"/>
      <c r="IP9" s="61"/>
      <c r="IQ9" s="61"/>
      <c r="IR9" s="61"/>
      <c r="IS9" s="63"/>
      <c r="IT9" s="61"/>
      <c r="IU9" s="61"/>
      <c r="IV9" s="61"/>
    </row>
    <row r="10" spans="1:256" s="7" customFormat="1" ht="14.25">
      <c r="A10" s="60" t="s">
        <v>32</v>
      </c>
      <c r="B10" s="61">
        <v>-0.2</v>
      </c>
      <c r="C10" s="61">
        <v>-0.3</v>
      </c>
      <c r="D10" s="61">
        <v>-0.1</v>
      </c>
      <c r="E10" s="61">
        <v>1.3</v>
      </c>
      <c r="F10" s="61">
        <v>2.4</v>
      </c>
      <c r="G10" s="61">
        <v>1.9</v>
      </c>
      <c r="H10" s="61">
        <v>-4.5</v>
      </c>
      <c r="I10" s="61">
        <v>-11.2</v>
      </c>
      <c r="J10" s="61">
        <v>-9.3000000000000007</v>
      </c>
      <c r="K10" s="61">
        <v>-6.649095</v>
      </c>
      <c r="L10" s="61">
        <v>-5.9433812000000001</v>
      </c>
      <c r="M10" s="60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0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0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0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0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0"/>
      <c r="BV10" s="61"/>
      <c r="BW10" s="61"/>
      <c r="BX10" s="61"/>
      <c r="BY10" s="61"/>
      <c r="BZ10" s="61"/>
      <c r="CA10" s="61"/>
      <c r="CB10" s="61"/>
      <c r="CC10" s="61"/>
      <c r="CD10" s="61"/>
      <c r="CE10" s="61"/>
      <c r="CF10" s="61"/>
      <c r="CG10" s="60"/>
      <c r="CH10" s="61"/>
      <c r="CI10" s="61"/>
      <c r="CJ10" s="61"/>
      <c r="CK10" s="61"/>
      <c r="CL10" s="61"/>
      <c r="CM10" s="61"/>
      <c r="CN10" s="61"/>
      <c r="CO10" s="61"/>
      <c r="CP10" s="61"/>
      <c r="CQ10" s="61"/>
      <c r="CR10" s="61"/>
      <c r="CS10" s="60"/>
      <c r="CT10" s="61"/>
      <c r="CU10" s="61"/>
      <c r="CV10" s="61"/>
      <c r="CW10" s="61"/>
      <c r="CX10" s="61"/>
      <c r="CY10" s="61"/>
      <c r="CZ10" s="61"/>
      <c r="DA10" s="61"/>
      <c r="DB10" s="61"/>
      <c r="DC10" s="61"/>
      <c r="DD10" s="61"/>
      <c r="DE10" s="60"/>
      <c r="DF10" s="61"/>
      <c r="DG10" s="61"/>
      <c r="DH10" s="61"/>
      <c r="DI10" s="61"/>
      <c r="DJ10" s="61"/>
      <c r="DK10" s="61"/>
      <c r="DL10" s="61"/>
      <c r="DM10" s="61"/>
      <c r="DN10" s="61"/>
      <c r="DO10" s="61"/>
      <c r="DP10" s="61"/>
      <c r="DQ10" s="60"/>
      <c r="DR10" s="61"/>
      <c r="DS10" s="61"/>
      <c r="DT10" s="61"/>
      <c r="DU10" s="61"/>
      <c r="DV10" s="61"/>
      <c r="DW10" s="61"/>
      <c r="DX10" s="61"/>
      <c r="DY10" s="61"/>
      <c r="DZ10" s="61"/>
      <c r="EA10" s="61"/>
      <c r="EB10" s="61"/>
      <c r="EC10" s="60"/>
      <c r="ED10" s="61"/>
      <c r="EE10" s="61"/>
      <c r="EF10" s="61"/>
      <c r="EG10" s="61"/>
      <c r="EH10" s="61"/>
      <c r="EI10" s="61"/>
      <c r="EJ10" s="61"/>
      <c r="EK10" s="61"/>
      <c r="EL10" s="61"/>
      <c r="EM10" s="61"/>
      <c r="EN10" s="61"/>
      <c r="EO10" s="60"/>
      <c r="EP10" s="61"/>
      <c r="EQ10" s="61"/>
      <c r="ER10" s="61"/>
      <c r="ES10" s="61"/>
      <c r="ET10" s="61"/>
      <c r="EU10" s="61"/>
      <c r="EV10" s="61"/>
      <c r="EW10" s="61"/>
      <c r="EX10" s="61"/>
      <c r="EY10" s="61"/>
      <c r="EZ10" s="61"/>
      <c r="FA10" s="60"/>
      <c r="FB10" s="61"/>
      <c r="FC10" s="61"/>
      <c r="FD10" s="61"/>
      <c r="FE10" s="61"/>
      <c r="FF10" s="61"/>
      <c r="FG10" s="61"/>
      <c r="FH10" s="61"/>
      <c r="FI10" s="61"/>
      <c r="FJ10" s="61"/>
      <c r="FK10" s="61"/>
      <c r="FL10" s="61"/>
      <c r="FM10" s="60"/>
      <c r="FN10" s="61"/>
      <c r="FO10" s="61"/>
      <c r="FP10" s="61"/>
      <c r="FQ10" s="61"/>
      <c r="FR10" s="61"/>
      <c r="FS10" s="61"/>
      <c r="FT10" s="61"/>
      <c r="FU10" s="61"/>
      <c r="FV10" s="61"/>
      <c r="FW10" s="61"/>
      <c r="FX10" s="61"/>
      <c r="FY10" s="60"/>
      <c r="FZ10" s="61"/>
      <c r="GA10" s="61"/>
      <c r="GB10" s="61"/>
      <c r="GC10" s="61"/>
      <c r="GD10" s="61"/>
      <c r="GE10" s="61"/>
      <c r="GF10" s="61"/>
      <c r="GG10" s="61"/>
      <c r="GH10" s="61"/>
      <c r="GI10" s="61"/>
      <c r="GJ10" s="61"/>
      <c r="GK10" s="60"/>
      <c r="GL10" s="61"/>
      <c r="GM10" s="61"/>
      <c r="GN10" s="61"/>
      <c r="GO10" s="61"/>
      <c r="GP10" s="61"/>
      <c r="GQ10" s="61"/>
      <c r="GR10" s="61"/>
      <c r="GS10" s="61"/>
      <c r="GT10" s="61"/>
      <c r="GU10" s="61"/>
      <c r="GV10" s="61"/>
      <c r="GW10" s="60"/>
      <c r="GX10" s="61"/>
      <c r="GY10" s="61"/>
      <c r="GZ10" s="61"/>
      <c r="HA10" s="61"/>
      <c r="HB10" s="61"/>
      <c r="HC10" s="61"/>
      <c r="HD10" s="61"/>
      <c r="HE10" s="61"/>
      <c r="HF10" s="61"/>
      <c r="HG10" s="61"/>
      <c r="HH10" s="61"/>
      <c r="HI10" s="60"/>
      <c r="HJ10" s="61"/>
      <c r="HK10" s="61"/>
      <c r="HL10" s="61"/>
      <c r="HM10" s="61"/>
      <c r="HN10" s="61"/>
      <c r="HO10" s="61"/>
      <c r="HP10" s="61"/>
      <c r="HQ10" s="61"/>
      <c r="HR10" s="61"/>
      <c r="HS10" s="61"/>
      <c r="HT10" s="61"/>
      <c r="HU10" s="60"/>
      <c r="HV10" s="61"/>
      <c r="HW10" s="61"/>
      <c r="HX10" s="61"/>
      <c r="HY10" s="61"/>
      <c r="HZ10" s="61"/>
      <c r="IA10" s="61"/>
      <c r="IB10" s="61"/>
      <c r="IC10" s="61"/>
      <c r="ID10" s="61"/>
      <c r="IE10" s="61"/>
      <c r="IF10" s="61"/>
      <c r="IG10" s="60"/>
      <c r="IH10" s="61"/>
      <c r="II10" s="61"/>
      <c r="IJ10" s="61"/>
      <c r="IK10" s="61"/>
      <c r="IL10" s="61"/>
      <c r="IM10" s="61"/>
      <c r="IN10" s="61"/>
      <c r="IO10" s="61"/>
      <c r="IP10" s="61"/>
      <c r="IQ10" s="61"/>
      <c r="IR10" s="61"/>
      <c r="IS10" s="60"/>
      <c r="IT10" s="61"/>
      <c r="IU10" s="61"/>
      <c r="IV10" s="61"/>
    </row>
    <row r="11" spans="1:256" s="7" customFormat="1" ht="14.25">
      <c r="A11" s="60" t="s">
        <v>54</v>
      </c>
      <c r="B11" s="61">
        <v>-3.3</v>
      </c>
      <c r="C11" s="61">
        <v>-4.0999999999999996</v>
      </c>
      <c r="D11" s="61">
        <v>-3.6</v>
      </c>
      <c r="E11" s="61">
        <v>-2.9</v>
      </c>
      <c r="F11" s="61">
        <v>-2.2999999999999998</v>
      </c>
      <c r="G11" s="61">
        <v>-2.7</v>
      </c>
      <c r="H11" s="62">
        <v>-3.3</v>
      </c>
      <c r="I11" s="62">
        <v>-7.5</v>
      </c>
      <c r="J11" s="62">
        <v>-7.1</v>
      </c>
      <c r="K11" s="62">
        <v>-5.3480584999999996</v>
      </c>
      <c r="L11" s="62">
        <v>-5.8372709</v>
      </c>
      <c r="M11" s="60"/>
      <c r="N11" s="78"/>
      <c r="O11" s="61"/>
      <c r="P11" s="61"/>
      <c r="Q11" s="61"/>
      <c r="R11" s="61"/>
      <c r="S11" s="61"/>
      <c r="T11" s="62"/>
      <c r="U11" s="62"/>
      <c r="V11" s="62"/>
      <c r="W11" s="62"/>
      <c r="X11" s="62"/>
      <c r="Y11" s="60"/>
      <c r="Z11" s="61"/>
      <c r="AA11" s="61"/>
      <c r="AB11" s="61"/>
      <c r="AC11" s="61"/>
      <c r="AD11" s="61"/>
      <c r="AE11" s="61"/>
      <c r="AF11" s="62"/>
      <c r="AG11" s="62"/>
      <c r="AH11" s="62"/>
      <c r="AI11" s="62"/>
      <c r="AJ11" s="62"/>
      <c r="AK11" s="60"/>
      <c r="AL11" s="61"/>
      <c r="AM11" s="61"/>
      <c r="AN11" s="61"/>
      <c r="AO11" s="61"/>
      <c r="AP11" s="61"/>
      <c r="AQ11" s="61"/>
      <c r="AR11" s="62"/>
      <c r="AS11" s="62"/>
      <c r="AT11" s="62"/>
      <c r="AU11" s="62"/>
      <c r="AV11" s="62"/>
      <c r="AW11" s="60"/>
      <c r="AX11" s="61"/>
      <c r="AY11" s="61"/>
      <c r="AZ11" s="61"/>
      <c r="BA11" s="61"/>
      <c r="BB11" s="61"/>
      <c r="BC11" s="61"/>
      <c r="BD11" s="62"/>
      <c r="BE11" s="62"/>
      <c r="BF11" s="62"/>
      <c r="BG11" s="62"/>
      <c r="BH11" s="62"/>
      <c r="BI11" s="60"/>
      <c r="BJ11" s="61"/>
      <c r="BK11" s="61"/>
      <c r="BL11" s="61"/>
      <c r="BM11" s="61"/>
      <c r="BN11" s="61"/>
      <c r="BO11" s="61"/>
      <c r="BP11" s="62"/>
      <c r="BQ11" s="62"/>
      <c r="BR11" s="62"/>
      <c r="BS11" s="62"/>
      <c r="BT11" s="62"/>
      <c r="BU11" s="60"/>
      <c r="BV11" s="61"/>
      <c r="BW11" s="61"/>
      <c r="BX11" s="61"/>
      <c r="BY11" s="61"/>
      <c r="BZ11" s="61"/>
      <c r="CA11" s="61"/>
      <c r="CB11" s="62"/>
      <c r="CC11" s="62"/>
      <c r="CD11" s="62"/>
      <c r="CE11" s="62"/>
      <c r="CF11" s="62"/>
      <c r="CG11" s="60"/>
      <c r="CH11" s="61"/>
      <c r="CI11" s="61"/>
      <c r="CJ11" s="61"/>
      <c r="CK11" s="61"/>
      <c r="CL11" s="61"/>
      <c r="CM11" s="61"/>
      <c r="CN11" s="62"/>
      <c r="CO11" s="62"/>
      <c r="CP11" s="62"/>
      <c r="CQ11" s="62"/>
      <c r="CR11" s="62"/>
      <c r="CS11" s="60"/>
      <c r="CT11" s="61"/>
      <c r="CU11" s="61"/>
      <c r="CV11" s="61"/>
      <c r="CW11" s="61"/>
      <c r="CX11" s="61"/>
      <c r="CY11" s="61"/>
      <c r="CZ11" s="62"/>
      <c r="DA11" s="62"/>
      <c r="DB11" s="62"/>
      <c r="DC11" s="62"/>
      <c r="DD11" s="62"/>
      <c r="DE11" s="60"/>
      <c r="DF11" s="61"/>
      <c r="DG11" s="61"/>
      <c r="DH11" s="61"/>
      <c r="DI11" s="61"/>
      <c r="DJ11" s="61"/>
      <c r="DK11" s="61"/>
      <c r="DL11" s="62"/>
      <c r="DM11" s="62"/>
      <c r="DN11" s="62"/>
      <c r="DO11" s="62"/>
      <c r="DP11" s="62"/>
      <c r="DQ11" s="60"/>
      <c r="DR11" s="61"/>
      <c r="DS11" s="61"/>
      <c r="DT11" s="61"/>
      <c r="DU11" s="61"/>
      <c r="DV11" s="61"/>
      <c r="DW11" s="61"/>
      <c r="DX11" s="62"/>
      <c r="DY11" s="62"/>
      <c r="DZ11" s="62"/>
      <c r="EA11" s="62"/>
      <c r="EB11" s="62"/>
      <c r="EC11" s="60"/>
      <c r="ED11" s="61"/>
      <c r="EE11" s="61"/>
      <c r="EF11" s="61"/>
      <c r="EG11" s="61"/>
      <c r="EH11" s="61"/>
      <c r="EI11" s="61"/>
      <c r="EJ11" s="62"/>
      <c r="EK11" s="62"/>
      <c r="EL11" s="62"/>
      <c r="EM11" s="62"/>
      <c r="EN11" s="62"/>
      <c r="EO11" s="60"/>
      <c r="EP11" s="61"/>
      <c r="EQ11" s="61"/>
      <c r="ER11" s="61"/>
      <c r="ES11" s="61"/>
      <c r="ET11" s="61"/>
      <c r="EU11" s="61"/>
      <c r="EV11" s="62"/>
      <c r="EW11" s="62"/>
      <c r="EX11" s="62"/>
      <c r="EY11" s="62"/>
      <c r="EZ11" s="62"/>
      <c r="FA11" s="60"/>
      <c r="FB11" s="61"/>
      <c r="FC11" s="61"/>
      <c r="FD11" s="61"/>
      <c r="FE11" s="61"/>
      <c r="FF11" s="61"/>
      <c r="FG11" s="61"/>
      <c r="FH11" s="62"/>
      <c r="FI11" s="62"/>
      <c r="FJ11" s="62"/>
      <c r="FK11" s="62"/>
      <c r="FL11" s="62"/>
      <c r="FM11" s="60"/>
      <c r="FN11" s="61"/>
      <c r="FO11" s="61"/>
      <c r="FP11" s="61"/>
      <c r="FQ11" s="61"/>
      <c r="FR11" s="61"/>
      <c r="FS11" s="61"/>
      <c r="FT11" s="62"/>
      <c r="FU11" s="62"/>
      <c r="FV11" s="62"/>
      <c r="FW11" s="62"/>
      <c r="FX11" s="62"/>
      <c r="FY11" s="60"/>
      <c r="FZ11" s="61"/>
      <c r="GA11" s="61"/>
      <c r="GB11" s="61"/>
      <c r="GC11" s="61"/>
      <c r="GD11" s="61"/>
      <c r="GE11" s="61"/>
      <c r="GF11" s="62"/>
      <c r="GG11" s="62"/>
      <c r="GH11" s="62"/>
      <c r="GI11" s="62"/>
      <c r="GJ11" s="62"/>
      <c r="GK11" s="60"/>
      <c r="GL11" s="61"/>
      <c r="GM11" s="61"/>
      <c r="GN11" s="61"/>
      <c r="GO11" s="61"/>
      <c r="GP11" s="61"/>
      <c r="GQ11" s="61"/>
      <c r="GR11" s="62"/>
      <c r="GS11" s="62"/>
      <c r="GT11" s="62"/>
      <c r="GU11" s="62"/>
      <c r="GV11" s="62"/>
      <c r="GW11" s="60"/>
      <c r="GX11" s="61"/>
      <c r="GY11" s="61"/>
      <c r="GZ11" s="61"/>
      <c r="HA11" s="61"/>
      <c r="HB11" s="61"/>
      <c r="HC11" s="61"/>
      <c r="HD11" s="62"/>
      <c r="HE11" s="62"/>
      <c r="HF11" s="62"/>
      <c r="HG11" s="62"/>
      <c r="HH11" s="62"/>
      <c r="HI11" s="60"/>
      <c r="HJ11" s="61"/>
      <c r="HK11" s="61"/>
      <c r="HL11" s="61"/>
      <c r="HM11" s="61"/>
      <c r="HN11" s="61"/>
      <c r="HO11" s="61"/>
      <c r="HP11" s="62"/>
      <c r="HQ11" s="62"/>
      <c r="HR11" s="62"/>
      <c r="HS11" s="62"/>
      <c r="HT11" s="62"/>
      <c r="HU11" s="60"/>
      <c r="HV11" s="61"/>
      <c r="HW11" s="61"/>
      <c r="HX11" s="61"/>
      <c r="HY11" s="61"/>
      <c r="HZ11" s="61"/>
      <c r="IA11" s="61"/>
      <c r="IB11" s="62"/>
      <c r="IC11" s="62"/>
      <c r="ID11" s="62"/>
      <c r="IE11" s="62"/>
      <c r="IF11" s="62"/>
      <c r="IG11" s="60"/>
      <c r="IH11" s="61"/>
      <c r="II11" s="61"/>
      <c r="IJ11" s="61"/>
      <c r="IK11" s="61"/>
      <c r="IL11" s="61"/>
      <c r="IM11" s="61"/>
      <c r="IN11" s="62"/>
      <c r="IO11" s="62"/>
      <c r="IP11" s="62"/>
      <c r="IQ11" s="62"/>
      <c r="IR11" s="62"/>
      <c r="IS11" s="60"/>
      <c r="IT11" s="61"/>
      <c r="IU11" s="61"/>
      <c r="IV11" s="61"/>
    </row>
    <row r="12" spans="1:256" s="7" customFormat="1" ht="14.25">
      <c r="A12" s="60" t="s">
        <v>30</v>
      </c>
      <c r="B12" s="61">
        <v>-3.1</v>
      </c>
      <c r="C12" s="61">
        <v>-3.6</v>
      </c>
      <c r="D12" s="61">
        <v>-3.5</v>
      </c>
      <c r="E12" s="61">
        <v>-4.4000000000000004</v>
      </c>
      <c r="F12" s="61">
        <v>-3.4</v>
      </c>
      <c r="G12" s="61">
        <v>-1.6</v>
      </c>
      <c r="H12" s="62">
        <v>-2.7</v>
      </c>
      <c r="I12" s="62">
        <v>-5.4</v>
      </c>
      <c r="J12" s="62">
        <v>-4.5999999999999996</v>
      </c>
      <c r="K12" s="62">
        <v>-3.9746909000000001</v>
      </c>
      <c r="L12" s="62">
        <v>-2.3336082</v>
      </c>
      <c r="M12" s="60"/>
      <c r="N12" s="61"/>
      <c r="O12" s="61"/>
      <c r="P12" s="61"/>
      <c r="Q12" s="61"/>
      <c r="R12" s="61"/>
      <c r="S12" s="61"/>
      <c r="T12" s="62"/>
      <c r="U12" s="62"/>
      <c r="V12" s="62"/>
      <c r="W12" s="62"/>
      <c r="X12" s="62"/>
      <c r="Y12" s="60"/>
      <c r="Z12" s="61"/>
      <c r="AA12" s="61"/>
      <c r="AB12" s="61"/>
      <c r="AC12" s="61"/>
      <c r="AD12" s="61"/>
      <c r="AE12" s="61"/>
      <c r="AF12" s="62"/>
      <c r="AG12" s="62"/>
      <c r="AH12" s="62"/>
      <c r="AI12" s="62"/>
      <c r="AJ12" s="62"/>
      <c r="AK12" s="60"/>
      <c r="AL12" s="61"/>
      <c r="AM12" s="61"/>
      <c r="AN12" s="61"/>
      <c r="AO12" s="61"/>
      <c r="AP12" s="61"/>
      <c r="AQ12" s="61"/>
      <c r="AR12" s="62"/>
      <c r="AS12" s="62"/>
      <c r="AT12" s="62"/>
      <c r="AU12" s="62"/>
      <c r="AV12" s="62"/>
      <c r="AW12" s="60"/>
      <c r="AX12" s="61"/>
      <c r="AY12" s="61"/>
      <c r="AZ12" s="61"/>
      <c r="BA12" s="61"/>
      <c r="BB12" s="61"/>
      <c r="BC12" s="61"/>
      <c r="BD12" s="62"/>
      <c r="BE12" s="62"/>
      <c r="BF12" s="62"/>
      <c r="BG12" s="62"/>
      <c r="BH12" s="62"/>
      <c r="BI12" s="60"/>
      <c r="BJ12" s="61"/>
      <c r="BK12" s="61"/>
      <c r="BL12" s="61"/>
      <c r="BM12" s="61"/>
      <c r="BN12" s="61"/>
      <c r="BO12" s="61"/>
      <c r="BP12" s="62"/>
      <c r="BQ12" s="62"/>
      <c r="BR12" s="62"/>
      <c r="BS12" s="62"/>
      <c r="BT12" s="62"/>
      <c r="BU12" s="60"/>
      <c r="BV12" s="61"/>
      <c r="BW12" s="61"/>
      <c r="BX12" s="61"/>
      <c r="BY12" s="61"/>
      <c r="BZ12" s="61"/>
      <c r="CA12" s="61"/>
      <c r="CB12" s="62"/>
      <c r="CC12" s="62"/>
      <c r="CD12" s="62"/>
      <c r="CE12" s="62"/>
      <c r="CF12" s="62"/>
      <c r="CG12" s="60"/>
      <c r="CH12" s="61"/>
      <c r="CI12" s="61"/>
      <c r="CJ12" s="61"/>
      <c r="CK12" s="61"/>
      <c r="CL12" s="61"/>
      <c r="CM12" s="61"/>
      <c r="CN12" s="62"/>
      <c r="CO12" s="62"/>
      <c r="CP12" s="62"/>
      <c r="CQ12" s="62"/>
      <c r="CR12" s="62"/>
      <c r="CS12" s="60"/>
      <c r="CT12" s="61"/>
      <c r="CU12" s="61"/>
      <c r="CV12" s="61"/>
      <c r="CW12" s="61"/>
      <c r="CX12" s="61"/>
      <c r="CY12" s="61"/>
      <c r="CZ12" s="62"/>
      <c r="DA12" s="62"/>
      <c r="DB12" s="62"/>
      <c r="DC12" s="62"/>
      <c r="DD12" s="62"/>
      <c r="DE12" s="60"/>
      <c r="DF12" s="61"/>
      <c r="DG12" s="61"/>
      <c r="DH12" s="61"/>
      <c r="DI12" s="61"/>
      <c r="DJ12" s="61"/>
      <c r="DK12" s="61"/>
      <c r="DL12" s="62"/>
      <c r="DM12" s="62"/>
      <c r="DN12" s="62"/>
      <c r="DO12" s="62"/>
      <c r="DP12" s="62"/>
      <c r="DQ12" s="60"/>
      <c r="DR12" s="61"/>
      <c r="DS12" s="61"/>
      <c r="DT12" s="61"/>
      <c r="DU12" s="61"/>
      <c r="DV12" s="61"/>
      <c r="DW12" s="61"/>
      <c r="DX12" s="62"/>
      <c r="DY12" s="62"/>
      <c r="DZ12" s="62"/>
      <c r="EA12" s="62"/>
      <c r="EB12" s="62"/>
      <c r="EC12" s="60"/>
      <c r="ED12" s="61"/>
      <c r="EE12" s="61"/>
      <c r="EF12" s="61"/>
      <c r="EG12" s="61"/>
      <c r="EH12" s="61"/>
      <c r="EI12" s="61"/>
      <c r="EJ12" s="62"/>
      <c r="EK12" s="62"/>
      <c r="EL12" s="62"/>
      <c r="EM12" s="62"/>
      <c r="EN12" s="62"/>
      <c r="EO12" s="60"/>
      <c r="EP12" s="61"/>
      <c r="EQ12" s="61"/>
      <c r="ER12" s="61"/>
      <c r="ES12" s="61"/>
      <c r="ET12" s="61"/>
      <c r="EU12" s="61"/>
      <c r="EV12" s="62"/>
      <c r="EW12" s="62"/>
      <c r="EX12" s="62"/>
      <c r="EY12" s="62"/>
      <c r="EZ12" s="62"/>
      <c r="FA12" s="60"/>
      <c r="FB12" s="61"/>
      <c r="FC12" s="61"/>
      <c r="FD12" s="61"/>
      <c r="FE12" s="61"/>
      <c r="FF12" s="61"/>
      <c r="FG12" s="61"/>
      <c r="FH12" s="62"/>
      <c r="FI12" s="62"/>
      <c r="FJ12" s="62"/>
      <c r="FK12" s="62"/>
      <c r="FL12" s="62"/>
      <c r="FM12" s="60"/>
      <c r="FN12" s="61"/>
      <c r="FO12" s="61"/>
      <c r="FP12" s="61"/>
      <c r="FQ12" s="61"/>
      <c r="FR12" s="61"/>
      <c r="FS12" s="61"/>
      <c r="FT12" s="62"/>
      <c r="FU12" s="62"/>
      <c r="FV12" s="62"/>
      <c r="FW12" s="62"/>
      <c r="FX12" s="62"/>
      <c r="FY12" s="60"/>
      <c r="FZ12" s="61"/>
      <c r="GA12" s="61"/>
      <c r="GB12" s="61"/>
      <c r="GC12" s="61"/>
      <c r="GD12" s="61"/>
      <c r="GE12" s="61"/>
      <c r="GF12" s="62"/>
      <c r="GG12" s="62"/>
      <c r="GH12" s="62"/>
      <c r="GI12" s="62"/>
      <c r="GJ12" s="62"/>
      <c r="GK12" s="60"/>
      <c r="GL12" s="61"/>
      <c r="GM12" s="61"/>
      <c r="GN12" s="61"/>
      <c r="GO12" s="61"/>
      <c r="GP12" s="61"/>
      <c r="GQ12" s="61"/>
      <c r="GR12" s="62"/>
      <c r="GS12" s="62"/>
      <c r="GT12" s="62"/>
      <c r="GU12" s="62"/>
      <c r="GV12" s="62"/>
      <c r="GW12" s="60"/>
      <c r="GX12" s="61"/>
      <c r="GY12" s="61"/>
      <c r="GZ12" s="61"/>
      <c r="HA12" s="61"/>
      <c r="HB12" s="61"/>
      <c r="HC12" s="61"/>
      <c r="HD12" s="62"/>
      <c r="HE12" s="62"/>
      <c r="HF12" s="62"/>
      <c r="HG12" s="62"/>
      <c r="HH12" s="62"/>
      <c r="HI12" s="60"/>
      <c r="HJ12" s="61"/>
      <c r="HK12" s="61"/>
      <c r="HL12" s="61"/>
      <c r="HM12" s="61"/>
      <c r="HN12" s="61"/>
      <c r="HO12" s="61"/>
      <c r="HP12" s="62"/>
      <c r="HQ12" s="62"/>
      <c r="HR12" s="62"/>
      <c r="HS12" s="62"/>
      <c r="HT12" s="62"/>
      <c r="HU12" s="60"/>
      <c r="HV12" s="61"/>
      <c r="HW12" s="61"/>
      <c r="HX12" s="61"/>
      <c r="HY12" s="61"/>
      <c r="HZ12" s="61"/>
      <c r="IA12" s="61"/>
      <c r="IB12" s="62"/>
      <c r="IC12" s="62"/>
      <c r="ID12" s="62"/>
      <c r="IE12" s="62"/>
      <c r="IF12" s="62"/>
      <c r="IG12" s="60"/>
      <c r="IH12" s="61"/>
      <c r="II12" s="61"/>
      <c r="IJ12" s="61"/>
      <c r="IK12" s="61"/>
      <c r="IL12" s="61"/>
      <c r="IM12" s="61"/>
      <c r="IN12" s="62"/>
      <c r="IO12" s="62"/>
      <c r="IP12" s="62"/>
      <c r="IQ12" s="62"/>
      <c r="IR12" s="62"/>
      <c r="IS12" s="60"/>
      <c r="IT12" s="61"/>
      <c r="IU12" s="61"/>
      <c r="IV12" s="61"/>
    </row>
    <row r="13" spans="1:256" s="7" customFormat="1" ht="14.25">
      <c r="A13" s="60" t="s">
        <v>29</v>
      </c>
      <c r="B13" s="61">
        <v>-4.4000000000000004</v>
      </c>
      <c r="C13" s="61">
        <v>-6.6</v>
      </c>
      <c r="D13" s="61">
        <v>-4.0999999999999996</v>
      </c>
      <c r="E13" s="62">
        <v>-2.4</v>
      </c>
      <c r="F13" s="61">
        <v>-1.2</v>
      </c>
      <c r="G13" s="61">
        <v>3.5</v>
      </c>
      <c r="H13" s="62">
        <v>0.9</v>
      </c>
      <c r="I13" s="62">
        <v>-6.1</v>
      </c>
      <c r="J13" s="62">
        <v>-5.3</v>
      </c>
      <c r="K13" s="62">
        <v>-6.6677343000000002</v>
      </c>
      <c r="L13" s="62">
        <v>-4.9003132000000003</v>
      </c>
      <c r="M13" s="60"/>
      <c r="N13" s="61"/>
      <c r="O13" s="61"/>
      <c r="P13" s="61"/>
      <c r="Q13" s="62"/>
      <c r="R13" s="61"/>
      <c r="S13" s="61"/>
      <c r="T13" s="62"/>
      <c r="U13" s="62"/>
      <c r="V13" s="62"/>
      <c r="W13" s="62"/>
      <c r="X13" s="62"/>
      <c r="Y13" s="60"/>
      <c r="Z13" s="61"/>
      <c r="AA13" s="61"/>
      <c r="AB13" s="61"/>
      <c r="AC13" s="62"/>
      <c r="AD13" s="61"/>
      <c r="AE13" s="61"/>
      <c r="AF13" s="62"/>
      <c r="AG13" s="62"/>
      <c r="AH13" s="62"/>
      <c r="AI13" s="62"/>
      <c r="AJ13" s="62"/>
      <c r="AK13" s="60"/>
      <c r="AL13" s="61"/>
      <c r="AM13" s="61"/>
      <c r="AN13" s="61"/>
      <c r="AO13" s="62"/>
      <c r="AP13" s="61"/>
      <c r="AQ13" s="61"/>
      <c r="AR13" s="62"/>
      <c r="AS13" s="62"/>
      <c r="AT13" s="62"/>
      <c r="AU13" s="62"/>
      <c r="AV13" s="62"/>
      <c r="AW13" s="60"/>
      <c r="AX13" s="61"/>
      <c r="AY13" s="61"/>
      <c r="AZ13" s="61"/>
      <c r="BA13" s="62"/>
      <c r="BB13" s="61"/>
      <c r="BC13" s="61"/>
      <c r="BD13" s="62"/>
      <c r="BE13" s="62"/>
      <c r="BF13" s="62"/>
      <c r="BG13" s="62"/>
      <c r="BH13" s="62"/>
      <c r="BI13" s="60"/>
      <c r="BJ13" s="61"/>
      <c r="BK13" s="61"/>
      <c r="BL13" s="61"/>
      <c r="BM13" s="62"/>
      <c r="BN13" s="61"/>
      <c r="BO13" s="61"/>
      <c r="BP13" s="62"/>
      <c r="BQ13" s="62"/>
      <c r="BR13" s="62"/>
      <c r="BS13" s="62"/>
      <c r="BT13" s="62"/>
      <c r="BU13" s="60"/>
      <c r="BV13" s="61"/>
      <c r="BW13" s="61"/>
      <c r="BX13" s="61"/>
      <c r="BY13" s="62"/>
      <c r="BZ13" s="61"/>
      <c r="CA13" s="61"/>
      <c r="CB13" s="62"/>
      <c r="CC13" s="62"/>
      <c r="CD13" s="62"/>
      <c r="CE13" s="62"/>
      <c r="CF13" s="62"/>
      <c r="CG13" s="60"/>
      <c r="CH13" s="61"/>
      <c r="CI13" s="61"/>
      <c r="CJ13" s="61"/>
      <c r="CK13" s="62"/>
      <c r="CL13" s="61"/>
      <c r="CM13" s="61"/>
      <c r="CN13" s="62"/>
      <c r="CO13" s="62"/>
      <c r="CP13" s="62"/>
      <c r="CQ13" s="62"/>
      <c r="CR13" s="62"/>
      <c r="CS13" s="60"/>
      <c r="CT13" s="61"/>
      <c r="CU13" s="61"/>
      <c r="CV13" s="61"/>
      <c r="CW13" s="62"/>
      <c r="CX13" s="61"/>
      <c r="CY13" s="61"/>
      <c r="CZ13" s="62"/>
      <c r="DA13" s="62"/>
      <c r="DB13" s="62"/>
      <c r="DC13" s="62"/>
      <c r="DD13" s="62"/>
      <c r="DE13" s="60"/>
      <c r="DF13" s="61"/>
      <c r="DG13" s="61"/>
      <c r="DH13" s="61"/>
      <c r="DI13" s="62"/>
      <c r="DJ13" s="61"/>
      <c r="DK13" s="61"/>
      <c r="DL13" s="62"/>
      <c r="DM13" s="62"/>
      <c r="DN13" s="62"/>
      <c r="DO13" s="62"/>
      <c r="DP13" s="62"/>
      <c r="DQ13" s="60"/>
      <c r="DR13" s="61"/>
      <c r="DS13" s="61"/>
      <c r="DT13" s="61"/>
      <c r="DU13" s="62"/>
      <c r="DV13" s="61"/>
      <c r="DW13" s="61"/>
      <c r="DX13" s="62"/>
      <c r="DY13" s="62"/>
      <c r="DZ13" s="62"/>
      <c r="EA13" s="62"/>
      <c r="EB13" s="62"/>
      <c r="EC13" s="60"/>
      <c r="ED13" s="61"/>
      <c r="EE13" s="61"/>
      <c r="EF13" s="61"/>
      <c r="EG13" s="62"/>
      <c r="EH13" s="61"/>
      <c r="EI13" s="61"/>
      <c r="EJ13" s="62"/>
      <c r="EK13" s="62"/>
      <c r="EL13" s="62"/>
      <c r="EM13" s="62"/>
      <c r="EN13" s="62"/>
      <c r="EO13" s="60"/>
      <c r="EP13" s="61"/>
      <c r="EQ13" s="61"/>
      <c r="ER13" s="61"/>
      <c r="ES13" s="62"/>
      <c r="ET13" s="61"/>
      <c r="EU13" s="61"/>
      <c r="EV13" s="62"/>
      <c r="EW13" s="62"/>
      <c r="EX13" s="62"/>
      <c r="EY13" s="62"/>
      <c r="EZ13" s="62"/>
      <c r="FA13" s="60"/>
      <c r="FB13" s="61"/>
      <c r="FC13" s="61"/>
      <c r="FD13" s="61"/>
      <c r="FE13" s="62"/>
      <c r="FF13" s="61"/>
      <c r="FG13" s="61"/>
      <c r="FH13" s="62"/>
      <c r="FI13" s="62"/>
      <c r="FJ13" s="62"/>
      <c r="FK13" s="62"/>
      <c r="FL13" s="62"/>
      <c r="FM13" s="60"/>
      <c r="FN13" s="61"/>
      <c r="FO13" s="61"/>
      <c r="FP13" s="61"/>
      <c r="FQ13" s="62"/>
      <c r="FR13" s="61"/>
      <c r="FS13" s="61"/>
      <c r="FT13" s="62"/>
      <c r="FU13" s="62"/>
      <c r="FV13" s="62"/>
      <c r="FW13" s="62"/>
      <c r="FX13" s="62"/>
      <c r="FY13" s="60"/>
      <c r="FZ13" s="61"/>
      <c r="GA13" s="61"/>
      <c r="GB13" s="61"/>
      <c r="GC13" s="62"/>
      <c r="GD13" s="61"/>
      <c r="GE13" s="61"/>
      <c r="GF13" s="62"/>
      <c r="GG13" s="62"/>
      <c r="GH13" s="62"/>
      <c r="GI13" s="62"/>
      <c r="GJ13" s="62"/>
      <c r="GK13" s="60"/>
      <c r="GL13" s="61"/>
      <c r="GM13" s="61"/>
      <c r="GN13" s="61"/>
      <c r="GO13" s="62"/>
      <c r="GP13" s="61"/>
      <c r="GQ13" s="61"/>
      <c r="GR13" s="62"/>
      <c r="GS13" s="62"/>
      <c r="GT13" s="62"/>
      <c r="GU13" s="62"/>
      <c r="GV13" s="62"/>
      <c r="GW13" s="60"/>
      <c r="GX13" s="61"/>
      <c r="GY13" s="61"/>
      <c r="GZ13" s="61"/>
      <c r="HA13" s="62"/>
      <c r="HB13" s="61"/>
      <c r="HC13" s="61"/>
      <c r="HD13" s="62"/>
      <c r="HE13" s="62"/>
      <c r="HF13" s="62"/>
      <c r="HG13" s="62"/>
      <c r="HH13" s="62"/>
      <c r="HI13" s="60"/>
      <c r="HJ13" s="61"/>
      <c r="HK13" s="61"/>
      <c r="HL13" s="61"/>
      <c r="HM13" s="62"/>
      <c r="HN13" s="61"/>
      <c r="HO13" s="61"/>
      <c r="HP13" s="62"/>
      <c r="HQ13" s="62"/>
      <c r="HR13" s="62"/>
      <c r="HS13" s="62"/>
      <c r="HT13" s="62"/>
      <c r="HU13" s="60"/>
      <c r="HV13" s="61"/>
      <c r="HW13" s="61"/>
      <c r="HX13" s="61"/>
      <c r="HY13" s="62"/>
      <c r="HZ13" s="61"/>
      <c r="IA13" s="61"/>
      <c r="IB13" s="62"/>
      <c r="IC13" s="62"/>
      <c r="ID13" s="62"/>
      <c r="IE13" s="62"/>
      <c r="IF13" s="62"/>
      <c r="IG13" s="60"/>
      <c r="IH13" s="61"/>
      <c r="II13" s="61"/>
      <c r="IJ13" s="61"/>
      <c r="IK13" s="62"/>
      <c r="IL13" s="61"/>
      <c r="IM13" s="61"/>
      <c r="IN13" s="62"/>
      <c r="IO13" s="62"/>
      <c r="IP13" s="62"/>
      <c r="IQ13" s="62"/>
      <c r="IR13" s="62"/>
      <c r="IS13" s="60"/>
      <c r="IT13" s="61"/>
      <c r="IU13" s="61"/>
      <c r="IV13" s="61"/>
    </row>
    <row r="14" spans="1:256" s="7" customFormat="1" ht="14.25">
      <c r="A14" s="63" t="s">
        <v>28</v>
      </c>
      <c r="B14" s="61">
        <v>2.1</v>
      </c>
      <c r="C14" s="61">
        <v>0.5</v>
      </c>
      <c r="D14" s="61">
        <v>-1.1000000000000001</v>
      </c>
      <c r="E14" s="61">
        <v>0</v>
      </c>
      <c r="F14" s="61">
        <v>1.4</v>
      </c>
      <c r="G14" s="61">
        <v>3.7</v>
      </c>
      <c r="H14" s="61">
        <v>3</v>
      </c>
      <c r="I14" s="61">
        <v>-0.9</v>
      </c>
      <c r="J14" s="61">
        <v>-1.1000000000000001</v>
      </c>
      <c r="K14" s="61">
        <v>-0.56163629999999998</v>
      </c>
      <c r="L14" s="61">
        <v>-1.0797810000000001</v>
      </c>
      <c r="M14" s="63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3"/>
      <c r="Z14" s="61"/>
      <c r="AA14" s="61"/>
      <c r="AB14" s="61"/>
      <c r="AC14" s="61"/>
      <c r="AD14" s="61"/>
      <c r="AE14" s="61"/>
      <c r="AF14" s="61"/>
      <c r="AG14" s="61"/>
      <c r="AH14" s="61"/>
      <c r="AI14" s="61"/>
      <c r="AJ14" s="61"/>
      <c r="AK14" s="63"/>
      <c r="AL14" s="61"/>
      <c r="AM14" s="61"/>
      <c r="AN14" s="61"/>
      <c r="AO14" s="61"/>
      <c r="AP14" s="61"/>
      <c r="AQ14" s="61"/>
      <c r="AR14" s="61"/>
      <c r="AS14" s="61"/>
      <c r="AT14" s="61"/>
      <c r="AU14" s="61"/>
      <c r="AV14" s="61"/>
      <c r="AW14" s="63"/>
      <c r="AX14" s="61"/>
      <c r="AY14" s="61"/>
      <c r="AZ14" s="61"/>
      <c r="BA14" s="61"/>
      <c r="BB14" s="61"/>
      <c r="BC14" s="61"/>
      <c r="BD14" s="61"/>
      <c r="BE14" s="61"/>
      <c r="BF14" s="61"/>
      <c r="BG14" s="61"/>
      <c r="BH14" s="61"/>
      <c r="BI14" s="63"/>
      <c r="BJ14" s="61"/>
      <c r="BK14" s="61"/>
      <c r="BL14" s="61"/>
      <c r="BM14" s="61"/>
      <c r="BN14" s="61"/>
      <c r="BO14" s="61"/>
      <c r="BP14" s="61"/>
      <c r="BQ14" s="61"/>
      <c r="BR14" s="61"/>
      <c r="BS14" s="61"/>
      <c r="BT14" s="61"/>
      <c r="BU14" s="63"/>
      <c r="BV14" s="61"/>
      <c r="BW14" s="61"/>
      <c r="BX14" s="61"/>
      <c r="BY14" s="61"/>
      <c r="BZ14" s="61"/>
      <c r="CA14" s="61"/>
      <c r="CB14" s="61"/>
      <c r="CC14" s="61"/>
      <c r="CD14" s="61"/>
      <c r="CE14" s="61"/>
      <c r="CF14" s="61"/>
      <c r="CG14" s="63"/>
      <c r="CH14" s="61"/>
      <c r="CI14" s="61"/>
      <c r="CJ14" s="61"/>
      <c r="CK14" s="61"/>
      <c r="CL14" s="61"/>
      <c r="CM14" s="61"/>
      <c r="CN14" s="61"/>
      <c r="CO14" s="61"/>
      <c r="CP14" s="61"/>
      <c r="CQ14" s="61"/>
      <c r="CR14" s="61"/>
      <c r="CS14" s="63"/>
      <c r="CT14" s="61"/>
      <c r="CU14" s="61"/>
      <c r="CV14" s="61"/>
      <c r="CW14" s="61"/>
      <c r="CX14" s="61"/>
      <c r="CY14" s="61"/>
      <c r="CZ14" s="61"/>
      <c r="DA14" s="61"/>
      <c r="DB14" s="61"/>
      <c r="DC14" s="61"/>
      <c r="DD14" s="61"/>
      <c r="DE14" s="63"/>
      <c r="DF14" s="61"/>
      <c r="DG14" s="61"/>
      <c r="DH14" s="61"/>
      <c r="DI14" s="61"/>
      <c r="DJ14" s="61"/>
      <c r="DK14" s="61"/>
      <c r="DL14" s="61"/>
      <c r="DM14" s="61"/>
      <c r="DN14" s="61"/>
      <c r="DO14" s="61"/>
      <c r="DP14" s="61"/>
      <c r="DQ14" s="63"/>
      <c r="DR14" s="61"/>
      <c r="DS14" s="61"/>
      <c r="DT14" s="61"/>
      <c r="DU14" s="61"/>
      <c r="DV14" s="61"/>
      <c r="DW14" s="61"/>
      <c r="DX14" s="61"/>
      <c r="DY14" s="61"/>
      <c r="DZ14" s="61"/>
      <c r="EA14" s="61"/>
      <c r="EB14" s="61"/>
      <c r="EC14" s="63"/>
      <c r="ED14" s="61"/>
      <c r="EE14" s="61"/>
      <c r="EF14" s="61"/>
      <c r="EG14" s="61"/>
      <c r="EH14" s="61"/>
      <c r="EI14" s="61"/>
      <c r="EJ14" s="61"/>
      <c r="EK14" s="61"/>
      <c r="EL14" s="61"/>
      <c r="EM14" s="61"/>
      <c r="EN14" s="61"/>
      <c r="EO14" s="63"/>
      <c r="EP14" s="61"/>
      <c r="EQ14" s="61"/>
      <c r="ER14" s="61"/>
      <c r="ES14" s="61"/>
      <c r="ET14" s="61"/>
      <c r="EU14" s="61"/>
      <c r="EV14" s="61"/>
      <c r="EW14" s="61"/>
      <c r="EX14" s="61"/>
      <c r="EY14" s="61"/>
      <c r="EZ14" s="61"/>
      <c r="FA14" s="63"/>
      <c r="FB14" s="61"/>
      <c r="FC14" s="61"/>
      <c r="FD14" s="61"/>
      <c r="FE14" s="61"/>
      <c r="FF14" s="61"/>
      <c r="FG14" s="61"/>
      <c r="FH14" s="61"/>
      <c r="FI14" s="61"/>
      <c r="FJ14" s="61"/>
      <c r="FK14" s="61"/>
      <c r="FL14" s="61"/>
      <c r="FM14" s="63"/>
      <c r="FN14" s="61"/>
      <c r="FO14" s="61"/>
      <c r="FP14" s="61"/>
      <c r="FQ14" s="61"/>
      <c r="FR14" s="61"/>
      <c r="FS14" s="61"/>
      <c r="FT14" s="61"/>
      <c r="FU14" s="61"/>
      <c r="FV14" s="61"/>
      <c r="FW14" s="61"/>
      <c r="FX14" s="61"/>
      <c r="FY14" s="63"/>
      <c r="FZ14" s="61"/>
      <c r="GA14" s="61"/>
      <c r="GB14" s="61"/>
      <c r="GC14" s="61"/>
      <c r="GD14" s="61"/>
      <c r="GE14" s="61"/>
      <c r="GF14" s="61"/>
      <c r="GG14" s="61"/>
      <c r="GH14" s="61"/>
      <c r="GI14" s="61"/>
      <c r="GJ14" s="61"/>
      <c r="GK14" s="63"/>
      <c r="GL14" s="61"/>
      <c r="GM14" s="61"/>
      <c r="GN14" s="61"/>
      <c r="GO14" s="61"/>
      <c r="GP14" s="61"/>
      <c r="GQ14" s="61"/>
      <c r="GR14" s="61"/>
      <c r="GS14" s="61"/>
      <c r="GT14" s="61"/>
      <c r="GU14" s="61"/>
      <c r="GV14" s="61"/>
      <c r="GW14" s="63"/>
      <c r="GX14" s="61"/>
      <c r="GY14" s="61"/>
      <c r="GZ14" s="61"/>
      <c r="HA14" s="61"/>
      <c r="HB14" s="61"/>
      <c r="HC14" s="61"/>
      <c r="HD14" s="61"/>
      <c r="HE14" s="61"/>
      <c r="HF14" s="61"/>
      <c r="HG14" s="61"/>
      <c r="HH14" s="61"/>
      <c r="HI14" s="63"/>
      <c r="HJ14" s="61"/>
      <c r="HK14" s="61"/>
      <c r="HL14" s="61"/>
      <c r="HM14" s="61"/>
      <c r="HN14" s="61"/>
      <c r="HO14" s="61"/>
      <c r="HP14" s="61"/>
      <c r="HQ14" s="61"/>
      <c r="HR14" s="61"/>
      <c r="HS14" s="61"/>
      <c r="HT14" s="61"/>
      <c r="HU14" s="63"/>
      <c r="HV14" s="61"/>
      <c r="HW14" s="61"/>
      <c r="HX14" s="61"/>
      <c r="HY14" s="61"/>
      <c r="HZ14" s="61"/>
      <c r="IA14" s="61"/>
      <c r="IB14" s="61"/>
      <c r="IC14" s="61"/>
      <c r="ID14" s="61"/>
      <c r="IE14" s="61"/>
      <c r="IF14" s="61"/>
      <c r="IG14" s="63"/>
      <c r="IH14" s="61"/>
      <c r="II14" s="61"/>
      <c r="IJ14" s="61"/>
      <c r="IK14" s="61"/>
      <c r="IL14" s="61"/>
      <c r="IM14" s="61"/>
      <c r="IN14" s="61"/>
      <c r="IO14" s="61"/>
      <c r="IP14" s="61"/>
      <c r="IQ14" s="61"/>
      <c r="IR14" s="61"/>
      <c r="IS14" s="63"/>
      <c r="IT14" s="61"/>
      <c r="IU14" s="61"/>
      <c r="IV14" s="61"/>
    </row>
    <row r="15" spans="1:256" s="7" customFormat="1" ht="14.25">
      <c r="A15" s="60" t="s">
        <v>27</v>
      </c>
      <c r="B15" s="61">
        <v>-5.8</v>
      </c>
      <c r="C15" s="61">
        <v>-9.1999999999999993</v>
      </c>
      <c r="D15" s="61">
        <v>-4.7</v>
      </c>
      <c r="E15" s="61">
        <v>-2.9</v>
      </c>
      <c r="F15" s="61">
        <v>-2.8</v>
      </c>
      <c r="G15" s="61">
        <v>-2.4</v>
      </c>
      <c r="H15" s="61">
        <v>-4.5999999999999996</v>
      </c>
      <c r="I15" s="61">
        <v>-3.7</v>
      </c>
      <c r="J15" s="61">
        <v>-3.6</v>
      </c>
      <c r="K15" s="61">
        <v>-3.0411370999999998</v>
      </c>
      <c r="L15" s="61">
        <v>-3.5272754000000002</v>
      </c>
      <c r="M15" s="60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0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0"/>
      <c r="AL15" s="61"/>
      <c r="AM15" s="61"/>
      <c r="AN15" s="61"/>
      <c r="AO15" s="61"/>
      <c r="AP15" s="61"/>
      <c r="AQ15" s="61"/>
      <c r="AR15" s="61"/>
      <c r="AS15" s="61"/>
      <c r="AT15" s="61"/>
      <c r="AU15" s="61"/>
      <c r="AV15" s="61"/>
      <c r="AW15" s="60"/>
      <c r="AX15" s="61"/>
      <c r="AY15" s="61"/>
      <c r="AZ15" s="61"/>
      <c r="BA15" s="61"/>
      <c r="BB15" s="61"/>
      <c r="BC15" s="61"/>
      <c r="BD15" s="61"/>
      <c r="BE15" s="61"/>
      <c r="BF15" s="61"/>
      <c r="BG15" s="61"/>
      <c r="BH15" s="61"/>
      <c r="BI15" s="60"/>
      <c r="BJ15" s="61"/>
      <c r="BK15" s="61"/>
      <c r="BL15" s="61"/>
      <c r="BM15" s="61"/>
      <c r="BN15" s="61"/>
      <c r="BO15" s="61"/>
      <c r="BP15" s="61"/>
      <c r="BQ15" s="61"/>
      <c r="BR15" s="61"/>
      <c r="BS15" s="61"/>
      <c r="BT15" s="61"/>
      <c r="BU15" s="60"/>
      <c r="BV15" s="61"/>
      <c r="BW15" s="61"/>
      <c r="BX15" s="61"/>
      <c r="BY15" s="61"/>
      <c r="BZ15" s="61"/>
      <c r="CA15" s="61"/>
      <c r="CB15" s="61"/>
      <c r="CC15" s="61"/>
      <c r="CD15" s="61"/>
      <c r="CE15" s="61"/>
      <c r="CF15" s="61"/>
      <c r="CG15" s="60"/>
      <c r="CH15" s="61"/>
      <c r="CI15" s="61"/>
      <c r="CJ15" s="61"/>
      <c r="CK15" s="61"/>
      <c r="CL15" s="61"/>
      <c r="CM15" s="61"/>
      <c r="CN15" s="61"/>
      <c r="CO15" s="61"/>
      <c r="CP15" s="61"/>
      <c r="CQ15" s="61"/>
      <c r="CR15" s="61"/>
      <c r="CS15" s="60"/>
      <c r="CT15" s="61"/>
      <c r="CU15" s="61"/>
      <c r="CV15" s="61"/>
      <c r="CW15" s="61"/>
      <c r="CX15" s="61"/>
      <c r="CY15" s="61"/>
      <c r="CZ15" s="61"/>
      <c r="DA15" s="61"/>
      <c r="DB15" s="61"/>
      <c r="DC15" s="61"/>
      <c r="DD15" s="61"/>
      <c r="DE15" s="60"/>
      <c r="DF15" s="61"/>
      <c r="DG15" s="61"/>
      <c r="DH15" s="61"/>
      <c r="DI15" s="61"/>
      <c r="DJ15" s="61"/>
      <c r="DK15" s="61"/>
      <c r="DL15" s="61"/>
      <c r="DM15" s="61"/>
      <c r="DN15" s="61"/>
      <c r="DO15" s="61"/>
      <c r="DP15" s="61"/>
      <c r="DQ15" s="60"/>
      <c r="DR15" s="61"/>
      <c r="DS15" s="61"/>
      <c r="DT15" s="61"/>
      <c r="DU15" s="61"/>
      <c r="DV15" s="61"/>
      <c r="DW15" s="61"/>
      <c r="DX15" s="61"/>
      <c r="DY15" s="61"/>
      <c r="DZ15" s="61"/>
      <c r="EA15" s="61"/>
      <c r="EB15" s="61"/>
      <c r="EC15" s="60"/>
      <c r="ED15" s="61"/>
      <c r="EE15" s="61"/>
      <c r="EF15" s="61"/>
      <c r="EG15" s="61"/>
      <c r="EH15" s="61"/>
      <c r="EI15" s="61"/>
      <c r="EJ15" s="61"/>
      <c r="EK15" s="61"/>
      <c r="EL15" s="61"/>
      <c r="EM15" s="61"/>
      <c r="EN15" s="61"/>
      <c r="EO15" s="60"/>
      <c r="EP15" s="61"/>
      <c r="EQ15" s="61"/>
      <c r="ER15" s="61"/>
      <c r="ES15" s="61"/>
      <c r="ET15" s="61"/>
      <c r="EU15" s="61"/>
      <c r="EV15" s="61"/>
      <c r="EW15" s="61"/>
      <c r="EX15" s="61"/>
      <c r="EY15" s="61"/>
      <c r="EZ15" s="61"/>
      <c r="FA15" s="60"/>
      <c r="FB15" s="61"/>
      <c r="FC15" s="61"/>
      <c r="FD15" s="61"/>
      <c r="FE15" s="61"/>
      <c r="FF15" s="61"/>
      <c r="FG15" s="61"/>
      <c r="FH15" s="61"/>
      <c r="FI15" s="61"/>
      <c r="FJ15" s="61"/>
      <c r="FK15" s="61"/>
      <c r="FL15" s="61"/>
      <c r="FM15" s="60"/>
      <c r="FN15" s="61"/>
      <c r="FO15" s="61"/>
      <c r="FP15" s="61"/>
      <c r="FQ15" s="61"/>
      <c r="FR15" s="61"/>
      <c r="FS15" s="61"/>
      <c r="FT15" s="61"/>
      <c r="FU15" s="61"/>
      <c r="FV15" s="61"/>
      <c r="FW15" s="61"/>
      <c r="FX15" s="61"/>
      <c r="FY15" s="60"/>
      <c r="FZ15" s="61"/>
      <c r="GA15" s="61"/>
      <c r="GB15" s="61"/>
      <c r="GC15" s="61"/>
      <c r="GD15" s="61"/>
      <c r="GE15" s="61"/>
      <c r="GF15" s="61"/>
      <c r="GG15" s="61"/>
      <c r="GH15" s="61"/>
      <c r="GI15" s="61"/>
      <c r="GJ15" s="61"/>
      <c r="GK15" s="60"/>
      <c r="GL15" s="61"/>
      <c r="GM15" s="61"/>
      <c r="GN15" s="61"/>
      <c r="GO15" s="61"/>
      <c r="GP15" s="61"/>
      <c r="GQ15" s="61"/>
      <c r="GR15" s="61"/>
      <c r="GS15" s="61"/>
      <c r="GT15" s="61"/>
      <c r="GU15" s="61"/>
      <c r="GV15" s="61"/>
      <c r="GW15" s="60"/>
      <c r="GX15" s="61"/>
      <c r="GY15" s="61"/>
      <c r="GZ15" s="61"/>
      <c r="HA15" s="61"/>
      <c r="HB15" s="61"/>
      <c r="HC15" s="61"/>
      <c r="HD15" s="61"/>
      <c r="HE15" s="61"/>
      <c r="HF15" s="61"/>
      <c r="HG15" s="61"/>
      <c r="HH15" s="61"/>
      <c r="HI15" s="60"/>
      <c r="HJ15" s="61"/>
      <c r="HK15" s="61"/>
      <c r="HL15" s="61"/>
      <c r="HM15" s="61"/>
      <c r="HN15" s="61"/>
      <c r="HO15" s="61"/>
      <c r="HP15" s="61"/>
      <c r="HQ15" s="61"/>
      <c r="HR15" s="61"/>
      <c r="HS15" s="61"/>
      <c r="HT15" s="61"/>
      <c r="HU15" s="60"/>
      <c r="HV15" s="61"/>
      <c r="HW15" s="61"/>
      <c r="HX15" s="61"/>
      <c r="HY15" s="61"/>
      <c r="HZ15" s="61"/>
      <c r="IA15" s="61"/>
      <c r="IB15" s="61"/>
      <c r="IC15" s="61"/>
      <c r="ID15" s="61"/>
      <c r="IE15" s="61"/>
      <c r="IF15" s="61"/>
      <c r="IG15" s="60"/>
      <c r="IH15" s="61"/>
      <c r="II15" s="61"/>
      <c r="IJ15" s="61"/>
      <c r="IK15" s="61"/>
      <c r="IL15" s="61"/>
      <c r="IM15" s="61"/>
      <c r="IN15" s="61"/>
      <c r="IO15" s="61"/>
      <c r="IP15" s="61"/>
      <c r="IQ15" s="61"/>
      <c r="IR15" s="61"/>
      <c r="IS15" s="60"/>
      <c r="IT15" s="61"/>
      <c r="IU15" s="61"/>
      <c r="IV15" s="61"/>
    </row>
    <row r="16" spans="1:256" s="7" customFormat="1" ht="14.25">
      <c r="A16" s="60" t="s">
        <v>55</v>
      </c>
      <c r="B16" s="61">
        <v>-2.1</v>
      </c>
      <c r="C16" s="61">
        <v>-3.1</v>
      </c>
      <c r="D16" s="61">
        <v>-1.7</v>
      </c>
      <c r="E16" s="61">
        <v>-0.3</v>
      </c>
      <c r="F16" s="61">
        <v>0.5</v>
      </c>
      <c r="G16" s="61">
        <v>0.2</v>
      </c>
      <c r="H16" s="62">
        <v>0.5</v>
      </c>
      <c r="I16" s="62">
        <v>-5.6</v>
      </c>
      <c r="J16" s="62">
        <v>-5.0999999999999996</v>
      </c>
      <c r="K16" s="62">
        <v>-4.3026635999999998</v>
      </c>
      <c r="L16" s="62">
        <v>-3.1124263000000001</v>
      </c>
      <c r="M16" s="60"/>
      <c r="N16" s="61"/>
      <c r="O16" s="61"/>
      <c r="P16" s="61"/>
      <c r="Q16" s="61"/>
      <c r="R16" s="61"/>
      <c r="S16" s="61"/>
      <c r="T16" s="62"/>
      <c r="U16" s="62"/>
      <c r="V16" s="62"/>
      <c r="W16" s="62"/>
      <c r="X16" s="62"/>
      <c r="Y16" s="60"/>
      <c r="Z16" s="61"/>
      <c r="AA16" s="61"/>
      <c r="AB16" s="61"/>
      <c r="AC16" s="61"/>
      <c r="AD16" s="61"/>
      <c r="AE16" s="61"/>
      <c r="AF16" s="62"/>
      <c r="AG16" s="62"/>
      <c r="AH16" s="62"/>
      <c r="AI16" s="62"/>
      <c r="AJ16" s="62"/>
      <c r="AK16" s="60"/>
      <c r="AL16" s="61"/>
      <c r="AM16" s="61"/>
      <c r="AN16" s="61"/>
      <c r="AO16" s="61"/>
      <c r="AP16" s="61"/>
      <c r="AQ16" s="61"/>
      <c r="AR16" s="62"/>
      <c r="AS16" s="62"/>
      <c r="AT16" s="62"/>
      <c r="AU16" s="62"/>
      <c r="AV16" s="62"/>
      <c r="AW16" s="60"/>
      <c r="AX16" s="61"/>
      <c r="AY16" s="61"/>
      <c r="AZ16" s="61"/>
      <c r="BA16" s="61"/>
      <c r="BB16" s="61"/>
      <c r="BC16" s="61"/>
      <c r="BD16" s="62"/>
      <c r="BE16" s="62"/>
      <c r="BF16" s="62"/>
      <c r="BG16" s="62"/>
      <c r="BH16" s="62"/>
      <c r="BI16" s="60"/>
      <c r="BJ16" s="61"/>
      <c r="BK16" s="61"/>
      <c r="BL16" s="61"/>
      <c r="BM16" s="61"/>
      <c r="BN16" s="61"/>
      <c r="BO16" s="61"/>
      <c r="BP16" s="62"/>
      <c r="BQ16" s="62"/>
      <c r="BR16" s="62"/>
      <c r="BS16" s="62"/>
      <c r="BT16" s="62"/>
      <c r="BU16" s="60"/>
      <c r="BV16" s="61"/>
      <c r="BW16" s="61"/>
      <c r="BX16" s="61"/>
      <c r="BY16" s="61"/>
      <c r="BZ16" s="61"/>
      <c r="CA16" s="61"/>
      <c r="CB16" s="62"/>
      <c r="CC16" s="62"/>
      <c r="CD16" s="62"/>
      <c r="CE16" s="62"/>
      <c r="CF16" s="62"/>
      <c r="CG16" s="60"/>
      <c r="CH16" s="61"/>
      <c r="CI16" s="61"/>
      <c r="CJ16" s="61"/>
      <c r="CK16" s="61"/>
      <c r="CL16" s="61"/>
      <c r="CM16" s="61"/>
      <c r="CN16" s="62"/>
      <c r="CO16" s="62"/>
      <c r="CP16" s="62"/>
      <c r="CQ16" s="62"/>
      <c r="CR16" s="62"/>
      <c r="CS16" s="60"/>
      <c r="CT16" s="61"/>
      <c r="CU16" s="61"/>
      <c r="CV16" s="61"/>
      <c r="CW16" s="61"/>
      <c r="CX16" s="61"/>
      <c r="CY16" s="61"/>
      <c r="CZ16" s="62"/>
      <c r="DA16" s="62"/>
      <c r="DB16" s="62"/>
      <c r="DC16" s="62"/>
      <c r="DD16" s="62"/>
      <c r="DE16" s="60"/>
      <c r="DF16" s="61"/>
      <c r="DG16" s="61"/>
      <c r="DH16" s="61"/>
      <c r="DI16" s="61"/>
      <c r="DJ16" s="61"/>
      <c r="DK16" s="61"/>
      <c r="DL16" s="62"/>
      <c r="DM16" s="62"/>
      <c r="DN16" s="62"/>
      <c r="DO16" s="62"/>
      <c r="DP16" s="62"/>
      <c r="DQ16" s="60"/>
      <c r="DR16" s="61"/>
      <c r="DS16" s="61"/>
      <c r="DT16" s="61"/>
      <c r="DU16" s="61"/>
      <c r="DV16" s="61"/>
      <c r="DW16" s="61"/>
      <c r="DX16" s="62"/>
      <c r="DY16" s="62"/>
      <c r="DZ16" s="62"/>
      <c r="EA16" s="62"/>
      <c r="EB16" s="62"/>
      <c r="EC16" s="60"/>
      <c r="ED16" s="61"/>
      <c r="EE16" s="61"/>
      <c r="EF16" s="61"/>
      <c r="EG16" s="61"/>
      <c r="EH16" s="61"/>
      <c r="EI16" s="61"/>
      <c r="EJ16" s="62"/>
      <c r="EK16" s="62"/>
      <c r="EL16" s="62"/>
      <c r="EM16" s="62"/>
      <c r="EN16" s="62"/>
      <c r="EO16" s="60"/>
      <c r="EP16" s="61"/>
      <c r="EQ16" s="61"/>
      <c r="ER16" s="61"/>
      <c r="ES16" s="61"/>
      <c r="ET16" s="61"/>
      <c r="EU16" s="61"/>
      <c r="EV16" s="62"/>
      <c r="EW16" s="62"/>
      <c r="EX16" s="62"/>
      <c r="EY16" s="62"/>
      <c r="EZ16" s="62"/>
      <c r="FA16" s="60"/>
      <c r="FB16" s="61"/>
      <c r="FC16" s="61"/>
      <c r="FD16" s="61"/>
      <c r="FE16" s="61"/>
      <c r="FF16" s="61"/>
      <c r="FG16" s="61"/>
      <c r="FH16" s="62"/>
      <c r="FI16" s="62"/>
      <c r="FJ16" s="62"/>
      <c r="FK16" s="62"/>
      <c r="FL16" s="62"/>
      <c r="FM16" s="60"/>
      <c r="FN16" s="61"/>
      <c r="FO16" s="61"/>
      <c r="FP16" s="61"/>
      <c r="FQ16" s="61"/>
      <c r="FR16" s="61"/>
      <c r="FS16" s="61"/>
      <c r="FT16" s="62"/>
      <c r="FU16" s="62"/>
      <c r="FV16" s="62"/>
      <c r="FW16" s="62"/>
      <c r="FX16" s="62"/>
      <c r="FY16" s="60"/>
      <c r="FZ16" s="61"/>
      <c r="GA16" s="61"/>
      <c r="GB16" s="61"/>
      <c r="GC16" s="61"/>
      <c r="GD16" s="61"/>
      <c r="GE16" s="61"/>
      <c r="GF16" s="62"/>
      <c r="GG16" s="62"/>
      <c r="GH16" s="62"/>
      <c r="GI16" s="62"/>
      <c r="GJ16" s="62"/>
      <c r="GK16" s="60"/>
      <c r="GL16" s="61"/>
      <c r="GM16" s="61"/>
      <c r="GN16" s="61"/>
      <c r="GO16" s="61"/>
      <c r="GP16" s="61"/>
      <c r="GQ16" s="61"/>
      <c r="GR16" s="62"/>
      <c r="GS16" s="62"/>
      <c r="GT16" s="62"/>
      <c r="GU16" s="62"/>
      <c r="GV16" s="62"/>
      <c r="GW16" s="60"/>
      <c r="GX16" s="61"/>
      <c r="GY16" s="61"/>
      <c r="GZ16" s="61"/>
      <c r="HA16" s="61"/>
      <c r="HB16" s="61"/>
      <c r="HC16" s="61"/>
      <c r="HD16" s="62"/>
      <c r="HE16" s="62"/>
      <c r="HF16" s="62"/>
      <c r="HG16" s="62"/>
      <c r="HH16" s="62"/>
      <c r="HI16" s="60"/>
      <c r="HJ16" s="61"/>
      <c r="HK16" s="61"/>
      <c r="HL16" s="61"/>
      <c r="HM16" s="61"/>
      <c r="HN16" s="61"/>
      <c r="HO16" s="61"/>
      <c r="HP16" s="62"/>
      <c r="HQ16" s="62"/>
      <c r="HR16" s="62"/>
      <c r="HS16" s="62"/>
      <c r="HT16" s="62"/>
      <c r="HU16" s="60"/>
      <c r="HV16" s="61"/>
      <c r="HW16" s="61"/>
      <c r="HX16" s="61"/>
      <c r="HY16" s="61"/>
      <c r="HZ16" s="61"/>
      <c r="IA16" s="61"/>
      <c r="IB16" s="62"/>
      <c r="IC16" s="62"/>
      <c r="ID16" s="62"/>
      <c r="IE16" s="62"/>
      <c r="IF16" s="62"/>
      <c r="IG16" s="60"/>
      <c r="IH16" s="61"/>
      <c r="II16" s="61"/>
      <c r="IJ16" s="61"/>
      <c r="IK16" s="61"/>
      <c r="IL16" s="61"/>
      <c r="IM16" s="61"/>
      <c r="IN16" s="62"/>
      <c r="IO16" s="62"/>
      <c r="IP16" s="62"/>
      <c r="IQ16" s="62"/>
      <c r="IR16" s="62"/>
      <c r="IS16" s="60"/>
      <c r="IT16" s="61"/>
      <c r="IU16" s="61"/>
      <c r="IV16" s="61"/>
    </row>
    <row r="17" spans="1:256" s="12" customFormat="1" ht="14.25">
      <c r="A17" s="59" t="s">
        <v>25</v>
      </c>
      <c r="B17" s="70">
        <v>-0.7</v>
      </c>
      <c r="C17" s="70">
        <v>-1.5</v>
      </c>
      <c r="D17" s="70">
        <v>-4.5</v>
      </c>
      <c r="E17" s="70">
        <v>-1.7</v>
      </c>
      <c r="F17" s="70">
        <v>-1.5</v>
      </c>
      <c r="G17" s="70">
        <v>-0.9</v>
      </c>
      <c r="H17" s="71">
        <v>-0.9</v>
      </c>
      <c r="I17" s="71">
        <v>-4.0999999999999996</v>
      </c>
      <c r="J17" s="71">
        <v>-4.4000000000000004</v>
      </c>
      <c r="K17" s="71">
        <v>-3.4</v>
      </c>
      <c r="L17" s="71">
        <v>-3.1</v>
      </c>
      <c r="M17" s="59"/>
      <c r="N17" s="70"/>
      <c r="O17" s="70"/>
      <c r="P17" s="70"/>
      <c r="Q17" s="70"/>
      <c r="R17" s="70"/>
      <c r="S17" s="70"/>
      <c r="T17" s="71"/>
      <c r="U17" s="71"/>
      <c r="V17" s="71"/>
      <c r="W17" s="71"/>
      <c r="X17" s="71"/>
      <c r="Y17" s="59"/>
      <c r="Z17" s="70"/>
      <c r="AA17" s="70"/>
      <c r="AB17" s="70"/>
      <c r="AC17" s="70"/>
      <c r="AD17" s="70"/>
      <c r="AE17" s="70"/>
      <c r="AF17" s="71"/>
      <c r="AG17" s="71"/>
      <c r="AH17" s="71"/>
      <c r="AI17" s="71"/>
      <c r="AJ17" s="71"/>
      <c r="AK17" s="59"/>
      <c r="AL17" s="70"/>
      <c r="AM17" s="70"/>
      <c r="AN17" s="70"/>
      <c r="AO17" s="70"/>
      <c r="AP17" s="70"/>
      <c r="AQ17" s="70"/>
      <c r="AR17" s="71"/>
      <c r="AS17" s="71"/>
      <c r="AT17" s="71"/>
      <c r="AU17" s="71"/>
      <c r="AV17" s="71"/>
      <c r="AW17" s="59"/>
      <c r="AX17" s="70"/>
      <c r="AY17" s="70"/>
      <c r="AZ17" s="70"/>
      <c r="BA17" s="70"/>
      <c r="BB17" s="70"/>
      <c r="BC17" s="70"/>
      <c r="BD17" s="71"/>
      <c r="BE17" s="71"/>
      <c r="BF17" s="71"/>
      <c r="BG17" s="71"/>
      <c r="BH17" s="71"/>
      <c r="BI17" s="59"/>
      <c r="BJ17" s="70"/>
      <c r="BK17" s="70"/>
      <c r="BL17" s="70"/>
      <c r="BM17" s="70"/>
      <c r="BN17" s="70"/>
      <c r="BO17" s="70"/>
      <c r="BP17" s="71"/>
      <c r="BQ17" s="71"/>
      <c r="BR17" s="71"/>
      <c r="BS17" s="71"/>
      <c r="BT17" s="71"/>
      <c r="BU17" s="59"/>
      <c r="BV17" s="70"/>
      <c r="BW17" s="70"/>
      <c r="BX17" s="70"/>
      <c r="BY17" s="70"/>
      <c r="BZ17" s="70"/>
      <c r="CA17" s="70"/>
      <c r="CB17" s="71"/>
      <c r="CC17" s="71"/>
      <c r="CD17" s="71"/>
      <c r="CE17" s="71"/>
      <c r="CF17" s="71"/>
      <c r="CG17" s="59"/>
      <c r="CH17" s="70"/>
      <c r="CI17" s="70"/>
      <c r="CJ17" s="70"/>
      <c r="CK17" s="70"/>
      <c r="CL17" s="70"/>
      <c r="CM17" s="70"/>
      <c r="CN17" s="71"/>
      <c r="CO17" s="71"/>
      <c r="CP17" s="71"/>
      <c r="CQ17" s="71"/>
      <c r="CR17" s="71"/>
      <c r="CS17" s="59"/>
      <c r="CT17" s="70"/>
      <c r="CU17" s="70"/>
      <c r="CV17" s="70"/>
      <c r="CW17" s="70"/>
      <c r="CX17" s="70"/>
      <c r="CY17" s="70"/>
      <c r="CZ17" s="71"/>
      <c r="DA17" s="71"/>
      <c r="DB17" s="71"/>
      <c r="DC17" s="71"/>
      <c r="DD17" s="71"/>
      <c r="DE17" s="59"/>
      <c r="DF17" s="70"/>
      <c r="DG17" s="70"/>
      <c r="DH17" s="70"/>
      <c r="DI17" s="70"/>
      <c r="DJ17" s="70"/>
      <c r="DK17" s="70"/>
      <c r="DL17" s="71"/>
      <c r="DM17" s="71"/>
      <c r="DN17" s="71"/>
      <c r="DO17" s="71"/>
      <c r="DP17" s="71"/>
      <c r="DQ17" s="59"/>
      <c r="DR17" s="70"/>
      <c r="DS17" s="70"/>
      <c r="DT17" s="70"/>
      <c r="DU17" s="70"/>
      <c r="DV17" s="70"/>
      <c r="DW17" s="70"/>
      <c r="DX17" s="71"/>
      <c r="DY17" s="71"/>
      <c r="DZ17" s="71"/>
      <c r="EA17" s="71"/>
      <c r="EB17" s="71"/>
      <c r="EC17" s="59"/>
      <c r="ED17" s="70"/>
      <c r="EE17" s="70"/>
      <c r="EF17" s="70"/>
      <c r="EG17" s="70"/>
      <c r="EH17" s="70"/>
      <c r="EI17" s="70"/>
      <c r="EJ17" s="71"/>
      <c r="EK17" s="71"/>
      <c r="EL17" s="71"/>
      <c r="EM17" s="71"/>
      <c r="EN17" s="71"/>
      <c r="EO17" s="59"/>
      <c r="EP17" s="70"/>
      <c r="EQ17" s="70"/>
      <c r="ER17" s="70"/>
      <c r="ES17" s="70"/>
      <c r="ET17" s="70"/>
      <c r="EU17" s="70"/>
      <c r="EV17" s="71"/>
      <c r="EW17" s="71"/>
      <c r="EX17" s="71"/>
      <c r="EY17" s="71"/>
      <c r="EZ17" s="71"/>
      <c r="FA17" s="59"/>
      <c r="FB17" s="70"/>
      <c r="FC17" s="70"/>
      <c r="FD17" s="70"/>
      <c r="FE17" s="70"/>
      <c r="FF17" s="70"/>
      <c r="FG17" s="70"/>
      <c r="FH17" s="71"/>
      <c r="FI17" s="71"/>
      <c r="FJ17" s="71"/>
      <c r="FK17" s="71"/>
      <c r="FL17" s="71"/>
      <c r="FM17" s="59"/>
      <c r="FN17" s="70"/>
      <c r="FO17" s="70"/>
      <c r="FP17" s="70"/>
      <c r="FQ17" s="70"/>
      <c r="FR17" s="70"/>
      <c r="FS17" s="70"/>
      <c r="FT17" s="71"/>
      <c r="FU17" s="71"/>
      <c r="FV17" s="71"/>
      <c r="FW17" s="71"/>
      <c r="FX17" s="71"/>
      <c r="FY17" s="59"/>
      <c r="FZ17" s="70"/>
      <c r="GA17" s="70"/>
      <c r="GB17" s="70"/>
      <c r="GC17" s="70"/>
      <c r="GD17" s="70"/>
      <c r="GE17" s="70"/>
      <c r="GF17" s="71"/>
      <c r="GG17" s="71"/>
      <c r="GH17" s="71"/>
      <c r="GI17" s="71"/>
      <c r="GJ17" s="71"/>
      <c r="GK17" s="59"/>
      <c r="GL17" s="70"/>
      <c r="GM17" s="70"/>
      <c r="GN17" s="70"/>
      <c r="GO17" s="70"/>
      <c r="GP17" s="70"/>
      <c r="GQ17" s="70"/>
      <c r="GR17" s="71"/>
      <c r="GS17" s="71"/>
      <c r="GT17" s="71"/>
      <c r="GU17" s="71"/>
      <c r="GV17" s="71"/>
      <c r="GW17" s="59"/>
      <c r="GX17" s="70"/>
      <c r="GY17" s="70"/>
      <c r="GZ17" s="70"/>
      <c r="HA17" s="70"/>
      <c r="HB17" s="70"/>
      <c r="HC17" s="70"/>
      <c r="HD17" s="71"/>
      <c r="HE17" s="71"/>
      <c r="HF17" s="71"/>
      <c r="HG17" s="71"/>
      <c r="HH17" s="71"/>
      <c r="HI17" s="59"/>
      <c r="HJ17" s="70"/>
      <c r="HK17" s="70"/>
      <c r="HL17" s="70"/>
      <c r="HM17" s="70"/>
      <c r="HN17" s="70"/>
      <c r="HO17" s="70"/>
      <c r="HP17" s="71"/>
      <c r="HQ17" s="71"/>
      <c r="HR17" s="71"/>
      <c r="HS17" s="71"/>
      <c r="HT17" s="71"/>
      <c r="HU17" s="59"/>
      <c r="HV17" s="70"/>
      <c r="HW17" s="70"/>
      <c r="HX17" s="70"/>
      <c r="HY17" s="70"/>
      <c r="HZ17" s="70"/>
      <c r="IA17" s="70"/>
      <c r="IB17" s="71"/>
      <c r="IC17" s="71"/>
      <c r="ID17" s="71"/>
      <c r="IE17" s="71"/>
      <c r="IF17" s="71"/>
      <c r="IG17" s="59"/>
      <c r="IH17" s="70"/>
      <c r="II17" s="70"/>
      <c r="IJ17" s="70"/>
      <c r="IK17" s="70"/>
      <c r="IL17" s="70"/>
      <c r="IM17" s="70"/>
      <c r="IN17" s="71"/>
      <c r="IO17" s="71"/>
      <c r="IP17" s="71"/>
      <c r="IQ17" s="71"/>
      <c r="IR17" s="71"/>
      <c r="IS17" s="59"/>
      <c r="IT17" s="70"/>
      <c r="IU17" s="70"/>
      <c r="IV17" s="70"/>
    </row>
    <row r="18" spans="1:256" s="12" customFormat="1" ht="15.75">
      <c r="A18" s="59" t="s">
        <v>56</v>
      </c>
      <c r="B18" s="70">
        <v>-0.7</v>
      </c>
      <c r="C18" s="70">
        <v>-1.5</v>
      </c>
      <c r="D18" s="70">
        <v>-4.5</v>
      </c>
      <c r="E18" s="71">
        <v>-1.7</v>
      </c>
      <c r="F18" s="70">
        <v>-1.6</v>
      </c>
      <c r="G18" s="70">
        <v>-0.9</v>
      </c>
      <c r="H18" s="71">
        <v>-0.9</v>
      </c>
      <c r="I18" s="71">
        <v>-4.0999999999999996</v>
      </c>
      <c r="J18" s="71">
        <v>-4.4000000000000004</v>
      </c>
      <c r="K18" s="71">
        <v>-3.6</v>
      </c>
      <c r="L18" s="71">
        <v>-3.2</v>
      </c>
      <c r="M18" s="59"/>
      <c r="N18" s="70"/>
      <c r="O18" s="70"/>
      <c r="P18" s="70"/>
      <c r="Q18" s="71"/>
      <c r="R18" s="70"/>
      <c r="S18" s="70"/>
      <c r="T18" s="71"/>
      <c r="U18" s="71"/>
      <c r="V18" s="71"/>
      <c r="W18" s="71"/>
      <c r="X18" s="71"/>
      <c r="Y18" s="59"/>
      <c r="Z18" s="70"/>
      <c r="AA18" s="70"/>
      <c r="AB18" s="70"/>
      <c r="AC18" s="71"/>
      <c r="AD18" s="70"/>
      <c r="AE18" s="70"/>
      <c r="AF18" s="71"/>
      <c r="AG18" s="71"/>
      <c r="AH18" s="71"/>
      <c r="AI18" s="71"/>
      <c r="AJ18" s="71"/>
      <c r="AK18" s="59"/>
      <c r="AL18" s="70"/>
      <c r="AM18" s="70"/>
      <c r="AN18" s="70"/>
      <c r="AO18" s="71"/>
      <c r="AP18" s="70"/>
      <c r="AQ18" s="70"/>
      <c r="AR18" s="71"/>
      <c r="AS18" s="71"/>
      <c r="AT18" s="71"/>
      <c r="AU18" s="71"/>
      <c r="AV18" s="71"/>
      <c r="AW18" s="59"/>
      <c r="AX18" s="70"/>
      <c r="AY18" s="70"/>
      <c r="AZ18" s="70"/>
      <c r="BA18" s="71"/>
      <c r="BB18" s="70"/>
      <c r="BC18" s="70"/>
      <c r="BD18" s="71"/>
      <c r="BE18" s="71"/>
      <c r="BF18" s="71"/>
      <c r="BG18" s="71"/>
      <c r="BH18" s="71"/>
      <c r="BI18" s="59"/>
      <c r="BJ18" s="70"/>
      <c r="BK18" s="70"/>
      <c r="BL18" s="70"/>
      <c r="BM18" s="71"/>
      <c r="BN18" s="70"/>
      <c r="BO18" s="70"/>
      <c r="BP18" s="71"/>
      <c r="BQ18" s="71"/>
      <c r="BR18" s="71"/>
      <c r="BS18" s="71"/>
      <c r="BT18" s="71"/>
      <c r="BU18" s="59"/>
      <c r="BV18" s="70"/>
      <c r="BW18" s="70"/>
      <c r="BX18" s="70"/>
      <c r="BY18" s="71"/>
      <c r="BZ18" s="70"/>
      <c r="CA18" s="70"/>
      <c r="CB18" s="71"/>
      <c r="CC18" s="71"/>
      <c r="CD18" s="71"/>
      <c r="CE18" s="71"/>
      <c r="CF18" s="71"/>
      <c r="CG18" s="59"/>
      <c r="CH18" s="70"/>
      <c r="CI18" s="70"/>
      <c r="CJ18" s="70"/>
      <c r="CK18" s="71"/>
      <c r="CL18" s="70"/>
      <c r="CM18" s="70"/>
      <c r="CN18" s="71"/>
      <c r="CO18" s="71"/>
      <c r="CP18" s="71"/>
      <c r="CQ18" s="71"/>
      <c r="CR18" s="71"/>
      <c r="CS18" s="59"/>
      <c r="CT18" s="70"/>
      <c r="CU18" s="70"/>
      <c r="CV18" s="70"/>
      <c r="CW18" s="71"/>
      <c r="CX18" s="70"/>
      <c r="CY18" s="70"/>
      <c r="CZ18" s="71"/>
      <c r="DA18" s="71"/>
      <c r="DB18" s="71"/>
      <c r="DC18" s="71"/>
      <c r="DD18" s="71"/>
      <c r="DE18" s="59"/>
      <c r="DF18" s="70"/>
      <c r="DG18" s="70"/>
      <c r="DH18" s="70"/>
      <c r="DI18" s="71"/>
      <c r="DJ18" s="70"/>
      <c r="DK18" s="70"/>
      <c r="DL18" s="71"/>
      <c r="DM18" s="71"/>
      <c r="DN18" s="71"/>
      <c r="DO18" s="71"/>
      <c r="DP18" s="71"/>
      <c r="DQ18" s="59"/>
      <c r="DR18" s="70"/>
      <c r="DS18" s="70"/>
      <c r="DT18" s="70"/>
      <c r="DU18" s="71"/>
      <c r="DV18" s="70"/>
      <c r="DW18" s="70"/>
      <c r="DX18" s="71"/>
      <c r="DY18" s="71"/>
      <c r="DZ18" s="71"/>
      <c r="EA18" s="71"/>
      <c r="EB18" s="71"/>
      <c r="EC18" s="59"/>
      <c r="ED18" s="70"/>
      <c r="EE18" s="70"/>
      <c r="EF18" s="70"/>
      <c r="EG18" s="71"/>
      <c r="EH18" s="70"/>
      <c r="EI18" s="70"/>
      <c r="EJ18" s="71"/>
      <c r="EK18" s="71"/>
      <c r="EL18" s="71"/>
      <c r="EM18" s="71"/>
      <c r="EN18" s="71"/>
      <c r="EO18" s="59"/>
      <c r="EP18" s="70"/>
      <c r="EQ18" s="70"/>
      <c r="ER18" s="70"/>
      <c r="ES18" s="71"/>
      <c r="ET18" s="70"/>
      <c r="EU18" s="70"/>
      <c r="EV18" s="71"/>
      <c r="EW18" s="71"/>
      <c r="EX18" s="71"/>
      <c r="EY18" s="71"/>
      <c r="EZ18" s="71"/>
      <c r="FA18" s="59"/>
      <c r="FB18" s="70"/>
      <c r="FC18" s="70"/>
      <c r="FD18" s="70"/>
      <c r="FE18" s="71"/>
      <c r="FF18" s="70"/>
      <c r="FG18" s="70"/>
      <c r="FH18" s="71"/>
      <c r="FI18" s="71"/>
      <c r="FJ18" s="71"/>
      <c r="FK18" s="71"/>
      <c r="FL18" s="71"/>
      <c r="FM18" s="59"/>
      <c r="FN18" s="70"/>
      <c r="FO18" s="70"/>
      <c r="FP18" s="70"/>
      <c r="FQ18" s="71"/>
      <c r="FR18" s="70"/>
      <c r="FS18" s="70"/>
      <c r="FT18" s="71"/>
      <c r="FU18" s="71"/>
      <c r="FV18" s="71"/>
      <c r="FW18" s="71"/>
      <c r="FX18" s="71"/>
      <c r="FY18" s="59"/>
      <c r="FZ18" s="70"/>
      <c r="GA18" s="70"/>
      <c r="GB18" s="70"/>
      <c r="GC18" s="71"/>
      <c r="GD18" s="70"/>
      <c r="GE18" s="70"/>
      <c r="GF18" s="71"/>
      <c r="GG18" s="71"/>
      <c r="GH18" s="71"/>
      <c r="GI18" s="71"/>
      <c r="GJ18" s="71"/>
      <c r="GK18" s="59"/>
      <c r="GL18" s="70"/>
      <c r="GM18" s="70"/>
      <c r="GN18" s="70"/>
      <c r="GO18" s="71"/>
      <c r="GP18" s="70"/>
      <c r="GQ18" s="70"/>
      <c r="GR18" s="71"/>
      <c r="GS18" s="71"/>
      <c r="GT18" s="71"/>
      <c r="GU18" s="71"/>
      <c r="GV18" s="71"/>
      <c r="GW18" s="59"/>
      <c r="GX18" s="70"/>
      <c r="GY18" s="70"/>
      <c r="GZ18" s="70"/>
      <c r="HA18" s="71"/>
      <c r="HB18" s="70"/>
      <c r="HC18" s="70"/>
      <c r="HD18" s="71"/>
      <c r="HE18" s="71"/>
      <c r="HF18" s="71"/>
      <c r="HG18" s="71"/>
      <c r="HH18" s="71"/>
      <c r="HI18" s="59"/>
      <c r="HJ18" s="70"/>
      <c r="HK18" s="70"/>
      <c r="HL18" s="70"/>
      <c r="HM18" s="71"/>
      <c r="HN18" s="70"/>
      <c r="HO18" s="70"/>
      <c r="HP18" s="71"/>
      <c r="HQ18" s="71"/>
      <c r="HR18" s="71"/>
      <c r="HS18" s="71"/>
      <c r="HT18" s="71"/>
      <c r="HU18" s="59"/>
      <c r="HV18" s="70"/>
      <c r="HW18" s="70"/>
      <c r="HX18" s="70"/>
      <c r="HY18" s="71"/>
      <c r="HZ18" s="70"/>
      <c r="IA18" s="70"/>
      <c r="IB18" s="71"/>
      <c r="IC18" s="71"/>
      <c r="ID18" s="71"/>
      <c r="IE18" s="71"/>
      <c r="IF18" s="71"/>
      <c r="IG18" s="59"/>
      <c r="IH18" s="70"/>
      <c r="II18" s="70"/>
      <c r="IJ18" s="70"/>
      <c r="IK18" s="71"/>
      <c r="IL18" s="70"/>
      <c r="IM18" s="70"/>
      <c r="IN18" s="71"/>
      <c r="IO18" s="71"/>
      <c r="IP18" s="71"/>
      <c r="IQ18" s="71"/>
      <c r="IR18" s="71"/>
      <c r="IS18" s="59"/>
      <c r="IT18" s="70"/>
      <c r="IU18" s="70"/>
      <c r="IV18" s="70"/>
    </row>
    <row r="19" spans="1:256" s="7" customFormat="1" ht="14.25">
      <c r="A19" s="63" t="s">
        <v>23</v>
      </c>
      <c r="B19" s="61">
        <v>-2.9</v>
      </c>
      <c r="C19" s="61">
        <v>-3</v>
      </c>
      <c r="D19" s="61">
        <v>-3.4</v>
      </c>
      <c r="E19" s="61">
        <v>-5.9</v>
      </c>
      <c r="F19" s="61">
        <v>-4.0999999999999996</v>
      </c>
      <c r="G19" s="61">
        <v>-3.1</v>
      </c>
      <c r="H19" s="61">
        <v>-3.6</v>
      </c>
      <c r="I19" s="61">
        <v>-10.1</v>
      </c>
      <c r="J19" s="61">
        <v>-9.8000000000000007</v>
      </c>
      <c r="K19" s="61">
        <v>-5.8303929999999999</v>
      </c>
      <c r="L19" s="61">
        <v>-4.4845541999999998</v>
      </c>
      <c r="M19" s="63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3"/>
      <c r="Z19" s="61"/>
      <c r="AA19" s="61"/>
      <c r="AB19" s="61"/>
      <c r="AC19" s="61"/>
      <c r="AD19" s="61"/>
      <c r="AE19" s="61"/>
      <c r="AF19" s="61"/>
      <c r="AG19" s="61"/>
      <c r="AH19" s="61"/>
      <c r="AI19" s="61"/>
      <c r="AJ19" s="61"/>
      <c r="AK19" s="63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3"/>
      <c r="AX19" s="61"/>
      <c r="AY19" s="61"/>
      <c r="AZ19" s="61"/>
      <c r="BA19" s="61"/>
      <c r="BB19" s="61"/>
      <c r="BC19" s="61"/>
      <c r="BD19" s="61"/>
      <c r="BE19" s="61"/>
      <c r="BF19" s="61"/>
      <c r="BG19" s="61"/>
      <c r="BH19" s="61"/>
      <c r="BI19" s="63"/>
      <c r="BJ19" s="61"/>
      <c r="BK19" s="61"/>
      <c r="BL19" s="61"/>
      <c r="BM19" s="61"/>
      <c r="BN19" s="61"/>
      <c r="BO19" s="61"/>
      <c r="BP19" s="61"/>
      <c r="BQ19" s="61"/>
      <c r="BR19" s="61"/>
      <c r="BS19" s="61"/>
      <c r="BT19" s="61"/>
      <c r="BU19" s="63"/>
      <c r="BV19" s="61"/>
      <c r="BW19" s="61"/>
      <c r="BX19" s="61"/>
      <c r="BY19" s="61"/>
      <c r="BZ19" s="61"/>
      <c r="CA19" s="61"/>
      <c r="CB19" s="61"/>
      <c r="CC19" s="61"/>
      <c r="CD19" s="61"/>
      <c r="CE19" s="61"/>
      <c r="CF19" s="61"/>
      <c r="CG19" s="63"/>
      <c r="CH19" s="61"/>
      <c r="CI19" s="61"/>
      <c r="CJ19" s="61"/>
      <c r="CK19" s="61"/>
      <c r="CL19" s="61"/>
      <c r="CM19" s="61"/>
      <c r="CN19" s="61"/>
      <c r="CO19" s="61"/>
      <c r="CP19" s="61"/>
      <c r="CQ19" s="61"/>
      <c r="CR19" s="61"/>
      <c r="CS19" s="63"/>
      <c r="CT19" s="61"/>
      <c r="CU19" s="61"/>
      <c r="CV19" s="61"/>
      <c r="CW19" s="61"/>
      <c r="CX19" s="61"/>
      <c r="CY19" s="61"/>
      <c r="CZ19" s="61"/>
      <c r="DA19" s="61"/>
      <c r="DB19" s="61"/>
      <c r="DC19" s="61"/>
      <c r="DD19" s="61"/>
      <c r="DE19" s="63"/>
      <c r="DF19" s="61"/>
      <c r="DG19" s="61"/>
      <c r="DH19" s="61"/>
      <c r="DI19" s="61"/>
      <c r="DJ19" s="61"/>
      <c r="DK19" s="61"/>
      <c r="DL19" s="61"/>
      <c r="DM19" s="61"/>
      <c r="DN19" s="61"/>
      <c r="DO19" s="61"/>
      <c r="DP19" s="61"/>
      <c r="DQ19" s="63"/>
      <c r="DR19" s="61"/>
      <c r="DS19" s="61"/>
      <c r="DT19" s="61"/>
      <c r="DU19" s="61"/>
      <c r="DV19" s="61"/>
      <c r="DW19" s="61"/>
      <c r="DX19" s="61"/>
      <c r="DY19" s="61"/>
      <c r="DZ19" s="61"/>
      <c r="EA19" s="61"/>
      <c r="EB19" s="61"/>
      <c r="EC19" s="63"/>
      <c r="ED19" s="61"/>
      <c r="EE19" s="61"/>
      <c r="EF19" s="61"/>
      <c r="EG19" s="61"/>
      <c r="EH19" s="61"/>
      <c r="EI19" s="61"/>
      <c r="EJ19" s="61"/>
      <c r="EK19" s="61"/>
      <c r="EL19" s="61"/>
      <c r="EM19" s="61"/>
      <c r="EN19" s="61"/>
      <c r="EO19" s="63"/>
      <c r="EP19" s="61"/>
      <c r="EQ19" s="61"/>
      <c r="ER19" s="61"/>
      <c r="ES19" s="61"/>
      <c r="ET19" s="61"/>
      <c r="EU19" s="61"/>
      <c r="EV19" s="61"/>
      <c r="EW19" s="61"/>
      <c r="EX19" s="61"/>
      <c r="EY19" s="61"/>
      <c r="EZ19" s="61"/>
      <c r="FA19" s="63"/>
      <c r="FB19" s="61"/>
      <c r="FC19" s="61"/>
      <c r="FD19" s="61"/>
      <c r="FE19" s="61"/>
      <c r="FF19" s="61"/>
      <c r="FG19" s="61"/>
      <c r="FH19" s="61"/>
      <c r="FI19" s="61"/>
      <c r="FJ19" s="61"/>
      <c r="FK19" s="61"/>
      <c r="FL19" s="61"/>
      <c r="FM19" s="63"/>
      <c r="FN19" s="61"/>
      <c r="FO19" s="61"/>
      <c r="FP19" s="61"/>
      <c r="FQ19" s="61"/>
      <c r="FR19" s="61"/>
      <c r="FS19" s="61"/>
      <c r="FT19" s="61"/>
      <c r="FU19" s="61"/>
      <c r="FV19" s="61"/>
      <c r="FW19" s="61"/>
      <c r="FX19" s="61"/>
      <c r="FY19" s="63"/>
      <c r="FZ19" s="61"/>
      <c r="GA19" s="61"/>
      <c r="GB19" s="61"/>
      <c r="GC19" s="61"/>
      <c r="GD19" s="61"/>
      <c r="GE19" s="61"/>
      <c r="GF19" s="61"/>
      <c r="GG19" s="61"/>
      <c r="GH19" s="61"/>
      <c r="GI19" s="61"/>
      <c r="GJ19" s="61"/>
      <c r="GK19" s="63"/>
      <c r="GL19" s="61"/>
      <c r="GM19" s="61"/>
      <c r="GN19" s="61"/>
      <c r="GO19" s="61"/>
      <c r="GP19" s="61"/>
      <c r="GQ19" s="61"/>
      <c r="GR19" s="61"/>
      <c r="GS19" s="61"/>
      <c r="GT19" s="61"/>
      <c r="GU19" s="61"/>
      <c r="GV19" s="61"/>
      <c r="GW19" s="63"/>
      <c r="GX19" s="61"/>
      <c r="GY19" s="61"/>
      <c r="GZ19" s="61"/>
      <c r="HA19" s="61"/>
      <c r="HB19" s="61"/>
      <c r="HC19" s="61"/>
      <c r="HD19" s="61"/>
      <c r="HE19" s="61"/>
      <c r="HF19" s="61"/>
      <c r="HG19" s="61"/>
      <c r="HH19" s="61"/>
      <c r="HI19" s="63"/>
      <c r="HJ19" s="61"/>
      <c r="HK19" s="61"/>
      <c r="HL19" s="61"/>
      <c r="HM19" s="61"/>
      <c r="HN19" s="61"/>
      <c r="HO19" s="61"/>
      <c r="HP19" s="61"/>
      <c r="HQ19" s="61"/>
      <c r="HR19" s="61"/>
      <c r="HS19" s="61"/>
      <c r="HT19" s="61"/>
      <c r="HU19" s="63"/>
      <c r="HV19" s="61"/>
      <c r="HW19" s="61"/>
      <c r="HX19" s="61"/>
      <c r="HY19" s="61"/>
      <c r="HZ19" s="61"/>
      <c r="IA19" s="61"/>
      <c r="IB19" s="61"/>
      <c r="IC19" s="61"/>
      <c r="ID19" s="61"/>
      <c r="IE19" s="61"/>
      <c r="IF19" s="61"/>
      <c r="IG19" s="63"/>
      <c r="IH19" s="61"/>
      <c r="II19" s="61"/>
      <c r="IJ19" s="61"/>
      <c r="IK19" s="61"/>
      <c r="IL19" s="61"/>
      <c r="IM19" s="61"/>
      <c r="IN19" s="61"/>
      <c r="IO19" s="61"/>
      <c r="IP19" s="61"/>
      <c r="IQ19" s="61"/>
      <c r="IR19" s="61"/>
      <c r="IS19" s="63"/>
      <c r="IT19" s="61"/>
      <c r="IU19" s="61"/>
      <c r="IV19" s="61"/>
    </row>
    <row r="20" spans="1:256" s="7" customFormat="1" ht="14.25">
      <c r="A20" s="60" t="s">
        <v>22</v>
      </c>
      <c r="B20" s="61">
        <v>-2.5</v>
      </c>
      <c r="C20" s="61">
        <v>-2.7</v>
      </c>
      <c r="D20" s="61">
        <v>-2.2999999999999998</v>
      </c>
      <c r="E20" s="61">
        <v>-1.5</v>
      </c>
      <c r="F20" s="61">
        <v>-1.4</v>
      </c>
      <c r="G20" s="61">
        <v>0</v>
      </c>
      <c r="H20" s="61">
        <v>-1.9</v>
      </c>
      <c r="I20" s="61">
        <v>-6.1</v>
      </c>
      <c r="J20" s="61">
        <v>-5.8</v>
      </c>
      <c r="K20" s="61">
        <v>-5.7488000000000001</v>
      </c>
      <c r="L20" s="61">
        <v>-5.2741610000000003</v>
      </c>
      <c r="M20" s="60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0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0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0"/>
      <c r="AX20" s="61"/>
      <c r="AY20" s="61"/>
      <c r="AZ20" s="61"/>
      <c r="BA20" s="61"/>
      <c r="BB20" s="61"/>
      <c r="BC20" s="61"/>
      <c r="BD20" s="61"/>
      <c r="BE20" s="61"/>
      <c r="BF20" s="61"/>
      <c r="BG20" s="61"/>
      <c r="BH20" s="61"/>
      <c r="BI20" s="60"/>
      <c r="BJ20" s="61"/>
      <c r="BK20" s="61"/>
      <c r="BL20" s="61"/>
      <c r="BM20" s="61"/>
      <c r="BN20" s="61"/>
      <c r="BO20" s="61"/>
      <c r="BP20" s="61"/>
      <c r="BQ20" s="61"/>
      <c r="BR20" s="61"/>
      <c r="BS20" s="61"/>
      <c r="BT20" s="61"/>
      <c r="BU20" s="60"/>
      <c r="BV20" s="61"/>
      <c r="BW20" s="61"/>
      <c r="BX20" s="61"/>
      <c r="BY20" s="61"/>
      <c r="BZ20" s="61"/>
      <c r="CA20" s="61"/>
      <c r="CB20" s="61"/>
      <c r="CC20" s="61"/>
      <c r="CD20" s="61"/>
      <c r="CE20" s="61"/>
      <c r="CF20" s="61"/>
      <c r="CG20" s="60"/>
      <c r="CH20" s="61"/>
      <c r="CI20" s="61"/>
      <c r="CJ20" s="61"/>
      <c r="CK20" s="61"/>
      <c r="CL20" s="61"/>
      <c r="CM20" s="61"/>
      <c r="CN20" s="61"/>
      <c r="CO20" s="61"/>
      <c r="CP20" s="61"/>
      <c r="CQ20" s="61"/>
      <c r="CR20" s="61"/>
      <c r="CS20" s="60"/>
      <c r="CT20" s="61"/>
      <c r="CU20" s="61"/>
      <c r="CV20" s="61"/>
      <c r="CW20" s="61"/>
      <c r="CX20" s="61"/>
      <c r="CY20" s="61"/>
      <c r="CZ20" s="61"/>
      <c r="DA20" s="61"/>
      <c r="DB20" s="61"/>
      <c r="DC20" s="61"/>
      <c r="DD20" s="61"/>
      <c r="DE20" s="60"/>
      <c r="DF20" s="61"/>
      <c r="DG20" s="61"/>
      <c r="DH20" s="61"/>
      <c r="DI20" s="61"/>
      <c r="DJ20" s="61"/>
      <c r="DK20" s="61"/>
      <c r="DL20" s="61"/>
      <c r="DM20" s="61"/>
      <c r="DN20" s="61"/>
      <c r="DO20" s="61"/>
      <c r="DP20" s="61"/>
      <c r="DQ20" s="60"/>
      <c r="DR20" s="61"/>
      <c r="DS20" s="61"/>
      <c r="DT20" s="61"/>
      <c r="DU20" s="61"/>
      <c r="DV20" s="61"/>
      <c r="DW20" s="61"/>
      <c r="DX20" s="61"/>
      <c r="DY20" s="61"/>
      <c r="DZ20" s="61"/>
      <c r="EA20" s="61"/>
      <c r="EB20" s="61"/>
      <c r="EC20" s="60"/>
      <c r="ED20" s="61"/>
      <c r="EE20" s="61"/>
      <c r="EF20" s="61"/>
      <c r="EG20" s="61"/>
      <c r="EH20" s="61"/>
      <c r="EI20" s="61"/>
      <c r="EJ20" s="61"/>
      <c r="EK20" s="61"/>
      <c r="EL20" s="61"/>
      <c r="EM20" s="61"/>
      <c r="EN20" s="61"/>
      <c r="EO20" s="60"/>
      <c r="EP20" s="61"/>
      <c r="EQ20" s="61"/>
      <c r="ER20" s="61"/>
      <c r="ES20" s="61"/>
      <c r="ET20" s="61"/>
      <c r="EU20" s="61"/>
      <c r="EV20" s="61"/>
      <c r="EW20" s="61"/>
      <c r="EX20" s="61"/>
      <c r="EY20" s="61"/>
      <c r="EZ20" s="61"/>
      <c r="FA20" s="60"/>
      <c r="FB20" s="61"/>
      <c r="FC20" s="61"/>
      <c r="FD20" s="61"/>
      <c r="FE20" s="61"/>
      <c r="FF20" s="61"/>
      <c r="FG20" s="61"/>
      <c r="FH20" s="61"/>
      <c r="FI20" s="61"/>
      <c r="FJ20" s="61"/>
      <c r="FK20" s="61"/>
      <c r="FL20" s="61"/>
      <c r="FM20" s="60"/>
      <c r="FN20" s="61"/>
      <c r="FO20" s="61"/>
      <c r="FP20" s="61"/>
      <c r="FQ20" s="61"/>
      <c r="FR20" s="61"/>
      <c r="FS20" s="61"/>
      <c r="FT20" s="61"/>
      <c r="FU20" s="61"/>
      <c r="FV20" s="61"/>
      <c r="FW20" s="61"/>
      <c r="FX20" s="61"/>
      <c r="FY20" s="60"/>
      <c r="FZ20" s="61"/>
      <c r="GA20" s="61"/>
      <c r="GB20" s="61"/>
      <c r="GC20" s="61"/>
      <c r="GD20" s="61"/>
      <c r="GE20" s="61"/>
      <c r="GF20" s="61"/>
      <c r="GG20" s="61"/>
      <c r="GH20" s="61"/>
      <c r="GI20" s="61"/>
      <c r="GJ20" s="61"/>
      <c r="GK20" s="60"/>
      <c r="GL20" s="61"/>
      <c r="GM20" s="61"/>
      <c r="GN20" s="61"/>
      <c r="GO20" s="61"/>
      <c r="GP20" s="61"/>
      <c r="GQ20" s="61"/>
      <c r="GR20" s="61"/>
      <c r="GS20" s="61"/>
      <c r="GT20" s="61"/>
      <c r="GU20" s="61"/>
      <c r="GV20" s="61"/>
      <c r="GW20" s="60"/>
      <c r="GX20" s="61"/>
      <c r="GY20" s="61"/>
      <c r="GZ20" s="61"/>
      <c r="HA20" s="61"/>
      <c r="HB20" s="61"/>
      <c r="HC20" s="61"/>
      <c r="HD20" s="61"/>
      <c r="HE20" s="61"/>
      <c r="HF20" s="61"/>
      <c r="HG20" s="61"/>
      <c r="HH20" s="61"/>
      <c r="HI20" s="60"/>
      <c r="HJ20" s="61"/>
      <c r="HK20" s="61"/>
      <c r="HL20" s="61"/>
      <c r="HM20" s="61"/>
      <c r="HN20" s="61"/>
      <c r="HO20" s="61"/>
      <c r="HP20" s="61"/>
      <c r="HQ20" s="61"/>
      <c r="HR20" s="61"/>
      <c r="HS20" s="61"/>
      <c r="HT20" s="61"/>
      <c r="HU20" s="60"/>
      <c r="HV20" s="61"/>
      <c r="HW20" s="61"/>
      <c r="HX20" s="61"/>
      <c r="HY20" s="61"/>
      <c r="HZ20" s="61"/>
      <c r="IA20" s="61"/>
      <c r="IB20" s="61"/>
      <c r="IC20" s="61"/>
      <c r="ID20" s="61"/>
      <c r="IE20" s="61"/>
      <c r="IF20" s="61"/>
      <c r="IG20" s="60"/>
      <c r="IH20" s="61"/>
      <c r="II20" s="61"/>
      <c r="IJ20" s="61"/>
      <c r="IK20" s="61"/>
      <c r="IL20" s="61"/>
      <c r="IM20" s="61"/>
      <c r="IN20" s="61"/>
      <c r="IO20" s="61"/>
      <c r="IP20" s="61"/>
      <c r="IQ20" s="61"/>
      <c r="IR20" s="61"/>
      <c r="IS20" s="60"/>
      <c r="IT20" s="61"/>
      <c r="IU20" s="61"/>
      <c r="IV20" s="61"/>
    </row>
    <row r="21" spans="1:256" s="7" customFormat="1" ht="14.25">
      <c r="A21" s="60" t="s">
        <v>21</v>
      </c>
      <c r="B21" s="61">
        <v>-8.1999999999999993</v>
      </c>
      <c r="C21" s="61">
        <v>-2.8</v>
      </c>
      <c r="D21" s="61">
        <v>-2.4</v>
      </c>
      <c r="E21" s="61">
        <v>-2.8</v>
      </c>
      <c r="F21" s="61">
        <v>-3.2</v>
      </c>
      <c r="G21" s="61">
        <v>-1.8</v>
      </c>
      <c r="H21" s="62">
        <v>-2.1</v>
      </c>
      <c r="I21" s="62">
        <v>-8</v>
      </c>
      <c r="J21" s="62">
        <v>-7.7</v>
      </c>
      <c r="K21" s="62">
        <v>-5.7914500000000002</v>
      </c>
      <c r="L21" s="62">
        <v>-4.9494537000000003</v>
      </c>
      <c r="M21" s="60"/>
      <c r="N21" s="61"/>
      <c r="O21" s="61"/>
      <c r="P21" s="61"/>
      <c r="Q21" s="61"/>
      <c r="R21" s="61"/>
      <c r="S21" s="61"/>
      <c r="T21" s="62"/>
      <c r="U21" s="62"/>
      <c r="V21" s="62"/>
      <c r="W21" s="62"/>
      <c r="X21" s="62"/>
      <c r="Y21" s="60"/>
      <c r="Z21" s="61"/>
      <c r="AA21" s="61"/>
      <c r="AB21" s="61"/>
      <c r="AC21" s="61"/>
      <c r="AD21" s="61"/>
      <c r="AE21" s="61"/>
      <c r="AF21" s="62"/>
      <c r="AG21" s="62"/>
      <c r="AH21" s="62"/>
      <c r="AI21" s="62"/>
      <c r="AJ21" s="62"/>
      <c r="AK21" s="60"/>
      <c r="AL21" s="61"/>
      <c r="AM21" s="61"/>
      <c r="AN21" s="61"/>
      <c r="AO21" s="61"/>
      <c r="AP21" s="61"/>
      <c r="AQ21" s="61"/>
      <c r="AR21" s="62"/>
      <c r="AS21" s="62"/>
      <c r="AT21" s="62"/>
      <c r="AU21" s="62"/>
      <c r="AV21" s="62"/>
      <c r="AW21" s="60"/>
      <c r="AX21" s="61"/>
      <c r="AY21" s="61"/>
      <c r="AZ21" s="61"/>
      <c r="BA21" s="61"/>
      <c r="BB21" s="61"/>
      <c r="BC21" s="61"/>
      <c r="BD21" s="62"/>
      <c r="BE21" s="62"/>
      <c r="BF21" s="62"/>
      <c r="BG21" s="62"/>
      <c r="BH21" s="62"/>
      <c r="BI21" s="60"/>
      <c r="BJ21" s="61"/>
      <c r="BK21" s="61"/>
      <c r="BL21" s="61"/>
      <c r="BM21" s="61"/>
      <c r="BN21" s="61"/>
      <c r="BO21" s="61"/>
      <c r="BP21" s="62"/>
      <c r="BQ21" s="62"/>
      <c r="BR21" s="62"/>
      <c r="BS21" s="62"/>
      <c r="BT21" s="62"/>
      <c r="BU21" s="60"/>
      <c r="BV21" s="61"/>
      <c r="BW21" s="61"/>
      <c r="BX21" s="61"/>
      <c r="BY21" s="61"/>
      <c r="BZ21" s="61"/>
      <c r="CA21" s="61"/>
      <c r="CB21" s="62"/>
      <c r="CC21" s="62"/>
      <c r="CD21" s="62"/>
      <c r="CE21" s="62"/>
      <c r="CF21" s="62"/>
      <c r="CG21" s="60"/>
      <c r="CH21" s="61"/>
      <c r="CI21" s="61"/>
      <c r="CJ21" s="61"/>
      <c r="CK21" s="61"/>
      <c r="CL21" s="61"/>
      <c r="CM21" s="61"/>
      <c r="CN21" s="62"/>
      <c r="CO21" s="62"/>
      <c r="CP21" s="62"/>
      <c r="CQ21" s="62"/>
      <c r="CR21" s="62"/>
      <c r="CS21" s="60"/>
      <c r="CT21" s="61"/>
      <c r="CU21" s="61"/>
      <c r="CV21" s="61"/>
      <c r="CW21" s="61"/>
      <c r="CX21" s="61"/>
      <c r="CY21" s="61"/>
      <c r="CZ21" s="62"/>
      <c r="DA21" s="62"/>
      <c r="DB21" s="62"/>
      <c r="DC21" s="62"/>
      <c r="DD21" s="62"/>
      <c r="DE21" s="60"/>
      <c r="DF21" s="61"/>
      <c r="DG21" s="61"/>
      <c r="DH21" s="61"/>
      <c r="DI21" s="61"/>
      <c r="DJ21" s="61"/>
      <c r="DK21" s="61"/>
      <c r="DL21" s="62"/>
      <c r="DM21" s="62"/>
      <c r="DN21" s="62"/>
      <c r="DO21" s="62"/>
      <c r="DP21" s="62"/>
      <c r="DQ21" s="60"/>
      <c r="DR21" s="61"/>
      <c r="DS21" s="61"/>
      <c r="DT21" s="61"/>
      <c r="DU21" s="61"/>
      <c r="DV21" s="61"/>
      <c r="DW21" s="61"/>
      <c r="DX21" s="62"/>
      <c r="DY21" s="62"/>
      <c r="DZ21" s="62"/>
      <c r="EA21" s="62"/>
      <c r="EB21" s="62"/>
      <c r="EC21" s="60"/>
      <c r="ED21" s="61"/>
      <c r="EE21" s="61"/>
      <c r="EF21" s="61"/>
      <c r="EG21" s="61"/>
      <c r="EH21" s="61"/>
      <c r="EI21" s="61"/>
      <c r="EJ21" s="62"/>
      <c r="EK21" s="62"/>
      <c r="EL21" s="62"/>
      <c r="EM21" s="62"/>
      <c r="EN21" s="62"/>
      <c r="EO21" s="60"/>
      <c r="EP21" s="61"/>
      <c r="EQ21" s="61"/>
      <c r="ER21" s="61"/>
      <c r="ES21" s="61"/>
      <c r="ET21" s="61"/>
      <c r="EU21" s="61"/>
      <c r="EV21" s="62"/>
      <c r="EW21" s="62"/>
      <c r="EX21" s="62"/>
      <c r="EY21" s="62"/>
      <c r="EZ21" s="62"/>
      <c r="FA21" s="60"/>
      <c r="FB21" s="61"/>
      <c r="FC21" s="61"/>
      <c r="FD21" s="61"/>
      <c r="FE21" s="61"/>
      <c r="FF21" s="61"/>
      <c r="FG21" s="61"/>
      <c r="FH21" s="62"/>
      <c r="FI21" s="62"/>
      <c r="FJ21" s="62"/>
      <c r="FK21" s="62"/>
      <c r="FL21" s="62"/>
      <c r="FM21" s="60"/>
      <c r="FN21" s="61"/>
      <c r="FO21" s="61"/>
      <c r="FP21" s="61"/>
      <c r="FQ21" s="61"/>
      <c r="FR21" s="61"/>
      <c r="FS21" s="61"/>
      <c r="FT21" s="62"/>
      <c r="FU21" s="62"/>
      <c r="FV21" s="62"/>
      <c r="FW21" s="62"/>
      <c r="FX21" s="62"/>
      <c r="FY21" s="60"/>
      <c r="FZ21" s="61"/>
      <c r="GA21" s="61"/>
      <c r="GB21" s="61"/>
      <c r="GC21" s="61"/>
      <c r="GD21" s="61"/>
      <c r="GE21" s="61"/>
      <c r="GF21" s="62"/>
      <c r="GG21" s="62"/>
      <c r="GH21" s="62"/>
      <c r="GI21" s="62"/>
      <c r="GJ21" s="62"/>
      <c r="GK21" s="60"/>
      <c r="GL21" s="61"/>
      <c r="GM21" s="61"/>
      <c r="GN21" s="61"/>
      <c r="GO21" s="61"/>
      <c r="GP21" s="61"/>
      <c r="GQ21" s="61"/>
      <c r="GR21" s="62"/>
      <c r="GS21" s="62"/>
      <c r="GT21" s="62"/>
      <c r="GU21" s="62"/>
      <c r="GV21" s="62"/>
      <c r="GW21" s="60"/>
      <c r="GX21" s="61"/>
      <c r="GY21" s="61"/>
      <c r="GZ21" s="61"/>
      <c r="HA21" s="61"/>
      <c r="HB21" s="61"/>
      <c r="HC21" s="61"/>
      <c r="HD21" s="62"/>
      <c r="HE21" s="62"/>
      <c r="HF21" s="62"/>
      <c r="HG21" s="62"/>
      <c r="HH21" s="62"/>
      <c r="HI21" s="60"/>
      <c r="HJ21" s="61"/>
      <c r="HK21" s="61"/>
      <c r="HL21" s="61"/>
      <c r="HM21" s="61"/>
      <c r="HN21" s="61"/>
      <c r="HO21" s="61"/>
      <c r="HP21" s="62"/>
      <c r="HQ21" s="62"/>
      <c r="HR21" s="62"/>
      <c r="HS21" s="62"/>
      <c r="HT21" s="62"/>
      <c r="HU21" s="60"/>
      <c r="HV21" s="61"/>
      <c r="HW21" s="61"/>
      <c r="HX21" s="61"/>
      <c r="HY21" s="61"/>
      <c r="HZ21" s="61"/>
      <c r="IA21" s="61"/>
      <c r="IB21" s="62"/>
      <c r="IC21" s="62"/>
      <c r="ID21" s="62"/>
      <c r="IE21" s="62"/>
      <c r="IF21" s="62"/>
      <c r="IG21" s="60"/>
      <c r="IH21" s="61"/>
      <c r="II21" s="61"/>
      <c r="IJ21" s="61"/>
      <c r="IK21" s="61"/>
      <c r="IL21" s="61"/>
      <c r="IM21" s="61"/>
      <c r="IN21" s="62"/>
      <c r="IO21" s="62"/>
      <c r="IP21" s="62"/>
      <c r="IQ21" s="62"/>
      <c r="IR21" s="62"/>
      <c r="IS21" s="60"/>
      <c r="IT21" s="61"/>
      <c r="IU21" s="61"/>
      <c r="IV21" s="61"/>
    </row>
    <row r="22" spans="1:256" s="7" customFormat="1" ht="14.25">
      <c r="A22" s="60" t="s">
        <v>20</v>
      </c>
      <c r="B22" s="61">
        <v>4</v>
      </c>
      <c r="C22" s="61">
        <v>2.4</v>
      </c>
      <c r="D22" s="61">
        <v>2.2999999999999998</v>
      </c>
      <c r="E22" s="61">
        <v>2.7</v>
      </c>
      <c r="F22" s="61">
        <v>4</v>
      </c>
      <c r="G22" s="61">
        <v>5.3</v>
      </c>
      <c r="H22" s="62">
        <v>4.3</v>
      </c>
      <c r="I22" s="62">
        <v>-2.5</v>
      </c>
      <c r="J22" s="62">
        <v>-2.5</v>
      </c>
      <c r="K22" s="62">
        <v>-0.97319999999999995</v>
      </c>
      <c r="L22" s="62">
        <v>-0.73063710000000004</v>
      </c>
      <c r="M22" s="60"/>
      <c r="N22" s="61"/>
      <c r="O22" s="61"/>
      <c r="P22" s="61"/>
      <c r="Q22" s="61"/>
      <c r="R22" s="61"/>
      <c r="S22" s="61"/>
      <c r="T22" s="62"/>
      <c r="U22" s="62"/>
      <c r="V22" s="62"/>
      <c r="W22" s="62"/>
      <c r="X22" s="62"/>
      <c r="Y22" s="60"/>
      <c r="Z22" s="61"/>
      <c r="AA22" s="61"/>
      <c r="AB22" s="61"/>
      <c r="AC22" s="61"/>
      <c r="AD22" s="61"/>
      <c r="AE22" s="61"/>
      <c r="AF22" s="62"/>
      <c r="AG22" s="62"/>
      <c r="AH22" s="62"/>
      <c r="AI22" s="62"/>
      <c r="AJ22" s="62"/>
      <c r="AK22" s="60"/>
      <c r="AL22" s="61"/>
      <c r="AM22" s="61"/>
      <c r="AN22" s="61"/>
      <c r="AO22" s="61"/>
      <c r="AP22" s="61"/>
      <c r="AQ22" s="61"/>
      <c r="AR22" s="62"/>
      <c r="AS22" s="62"/>
      <c r="AT22" s="62"/>
      <c r="AU22" s="62"/>
      <c r="AV22" s="62"/>
      <c r="AW22" s="60"/>
      <c r="AX22" s="61"/>
      <c r="AY22" s="61"/>
      <c r="AZ22" s="61"/>
      <c r="BA22" s="61"/>
      <c r="BB22" s="61"/>
      <c r="BC22" s="61"/>
      <c r="BD22" s="62"/>
      <c r="BE22" s="62"/>
      <c r="BF22" s="62"/>
      <c r="BG22" s="62"/>
      <c r="BH22" s="62"/>
      <c r="BI22" s="60"/>
      <c r="BJ22" s="61"/>
      <c r="BK22" s="61"/>
      <c r="BL22" s="61"/>
      <c r="BM22" s="61"/>
      <c r="BN22" s="61"/>
      <c r="BO22" s="61"/>
      <c r="BP22" s="62"/>
      <c r="BQ22" s="62"/>
      <c r="BR22" s="62"/>
      <c r="BS22" s="62"/>
      <c r="BT22" s="62"/>
      <c r="BU22" s="60"/>
      <c r="BV22" s="61"/>
      <c r="BW22" s="61"/>
      <c r="BX22" s="61"/>
      <c r="BY22" s="61"/>
      <c r="BZ22" s="61"/>
      <c r="CA22" s="61"/>
      <c r="CB22" s="62"/>
      <c r="CC22" s="62"/>
      <c r="CD22" s="62"/>
      <c r="CE22" s="62"/>
      <c r="CF22" s="62"/>
      <c r="CG22" s="60"/>
      <c r="CH22" s="61"/>
      <c r="CI22" s="61"/>
      <c r="CJ22" s="61"/>
      <c r="CK22" s="61"/>
      <c r="CL22" s="61"/>
      <c r="CM22" s="61"/>
      <c r="CN22" s="62"/>
      <c r="CO22" s="62"/>
      <c r="CP22" s="62"/>
      <c r="CQ22" s="62"/>
      <c r="CR22" s="62"/>
      <c r="CS22" s="60"/>
      <c r="CT22" s="61"/>
      <c r="CU22" s="61"/>
      <c r="CV22" s="61"/>
      <c r="CW22" s="61"/>
      <c r="CX22" s="61"/>
      <c r="CY22" s="61"/>
      <c r="CZ22" s="62"/>
      <c r="DA22" s="62"/>
      <c r="DB22" s="62"/>
      <c r="DC22" s="62"/>
      <c r="DD22" s="62"/>
      <c r="DE22" s="60"/>
      <c r="DF22" s="61"/>
      <c r="DG22" s="61"/>
      <c r="DH22" s="61"/>
      <c r="DI22" s="61"/>
      <c r="DJ22" s="61"/>
      <c r="DK22" s="61"/>
      <c r="DL22" s="62"/>
      <c r="DM22" s="62"/>
      <c r="DN22" s="62"/>
      <c r="DO22" s="62"/>
      <c r="DP22" s="62"/>
      <c r="DQ22" s="60"/>
      <c r="DR22" s="61"/>
      <c r="DS22" s="61"/>
      <c r="DT22" s="61"/>
      <c r="DU22" s="61"/>
      <c r="DV22" s="61"/>
      <c r="DW22" s="61"/>
      <c r="DX22" s="62"/>
      <c r="DY22" s="62"/>
      <c r="DZ22" s="62"/>
      <c r="EA22" s="62"/>
      <c r="EB22" s="62"/>
      <c r="EC22" s="60"/>
      <c r="ED22" s="61"/>
      <c r="EE22" s="61"/>
      <c r="EF22" s="61"/>
      <c r="EG22" s="61"/>
      <c r="EH22" s="61"/>
      <c r="EI22" s="61"/>
      <c r="EJ22" s="62"/>
      <c r="EK22" s="62"/>
      <c r="EL22" s="62"/>
      <c r="EM22" s="62"/>
      <c r="EN22" s="62"/>
      <c r="EO22" s="60"/>
      <c r="EP22" s="61"/>
      <c r="EQ22" s="61"/>
      <c r="ER22" s="61"/>
      <c r="ES22" s="61"/>
      <c r="ET22" s="61"/>
      <c r="EU22" s="61"/>
      <c r="EV22" s="62"/>
      <c r="EW22" s="62"/>
      <c r="EX22" s="62"/>
      <c r="EY22" s="62"/>
      <c r="EZ22" s="62"/>
      <c r="FA22" s="60"/>
      <c r="FB22" s="61"/>
      <c r="FC22" s="61"/>
      <c r="FD22" s="61"/>
      <c r="FE22" s="61"/>
      <c r="FF22" s="61"/>
      <c r="FG22" s="61"/>
      <c r="FH22" s="62"/>
      <c r="FI22" s="62"/>
      <c r="FJ22" s="62"/>
      <c r="FK22" s="62"/>
      <c r="FL22" s="62"/>
      <c r="FM22" s="60"/>
      <c r="FN22" s="61"/>
      <c r="FO22" s="61"/>
      <c r="FP22" s="61"/>
      <c r="FQ22" s="61"/>
      <c r="FR22" s="61"/>
      <c r="FS22" s="61"/>
      <c r="FT22" s="62"/>
      <c r="FU22" s="62"/>
      <c r="FV22" s="62"/>
      <c r="FW22" s="62"/>
      <c r="FX22" s="62"/>
      <c r="FY22" s="60"/>
      <c r="FZ22" s="61"/>
      <c r="GA22" s="61"/>
      <c r="GB22" s="61"/>
      <c r="GC22" s="61"/>
      <c r="GD22" s="61"/>
      <c r="GE22" s="61"/>
      <c r="GF22" s="62"/>
      <c r="GG22" s="62"/>
      <c r="GH22" s="62"/>
      <c r="GI22" s="62"/>
      <c r="GJ22" s="62"/>
      <c r="GK22" s="60"/>
      <c r="GL22" s="61"/>
      <c r="GM22" s="61"/>
      <c r="GN22" s="61"/>
      <c r="GO22" s="61"/>
      <c r="GP22" s="61"/>
      <c r="GQ22" s="61"/>
      <c r="GR22" s="62"/>
      <c r="GS22" s="62"/>
      <c r="GT22" s="62"/>
      <c r="GU22" s="62"/>
      <c r="GV22" s="62"/>
      <c r="GW22" s="60"/>
      <c r="GX22" s="61"/>
      <c r="GY22" s="61"/>
      <c r="GZ22" s="61"/>
      <c r="HA22" s="61"/>
      <c r="HB22" s="61"/>
      <c r="HC22" s="61"/>
      <c r="HD22" s="62"/>
      <c r="HE22" s="62"/>
      <c r="HF22" s="62"/>
      <c r="HG22" s="62"/>
      <c r="HH22" s="62"/>
      <c r="HI22" s="60"/>
      <c r="HJ22" s="61"/>
      <c r="HK22" s="61"/>
      <c r="HL22" s="61"/>
      <c r="HM22" s="61"/>
      <c r="HN22" s="61"/>
      <c r="HO22" s="61"/>
      <c r="HP22" s="62"/>
      <c r="HQ22" s="62"/>
      <c r="HR22" s="62"/>
      <c r="HS22" s="62"/>
      <c r="HT22" s="62"/>
      <c r="HU22" s="60"/>
      <c r="HV22" s="61"/>
      <c r="HW22" s="61"/>
      <c r="HX22" s="61"/>
      <c r="HY22" s="61"/>
      <c r="HZ22" s="61"/>
      <c r="IA22" s="61"/>
      <c r="IB22" s="62"/>
      <c r="IC22" s="62"/>
      <c r="ID22" s="62"/>
      <c r="IE22" s="62"/>
      <c r="IF22" s="62"/>
      <c r="IG22" s="60"/>
      <c r="IH22" s="61"/>
      <c r="II22" s="61"/>
      <c r="IJ22" s="61"/>
      <c r="IK22" s="61"/>
      <c r="IL22" s="61"/>
      <c r="IM22" s="61"/>
      <c r="IN22" s="62"/>
      <c r="IO22" s="62"/>
      <c r="IP22" s="62"/>
      <c r="IQ22" s="62"/>
      <c r="IR22" s="62"/>
      <c r="IS22" s="60"/>
      <c r="IT22" s="61"/>
      <c r="IU22" s="61"/>
      <c r="IV22" s="61"/>
    </row>
    <row r="23" spans="1:256" s="7" customFormat="1" ht="14.25">
      <c r="A23" s="60" t="s">
        <v>19</v>
      </c>
      <c r="B23" s="61">
        <v>0.3</v>
      </c>
      <c r="C23" s="61">
        <v>1.7</v>
      </c>
      <c r="D23" s="61">
        <v>1.6</v>
      </c>
      <c r="E23" s="62">
        <v>1.6</v>
      </c>
      <c r="F23" s="61">
        <v>2.5</v>
      </c>
      <c r="G23" s="61">
        <v>2.4</v>
      </c>
      <c r="H23" s="62">
        <v>-2.9</v>
      </c>
      <c r="I23" s="62">
        <v>-2</v>
      </c>
      <c r="J23" s="62">
        <v>0.2</v>
      </c>
      <c r="K23" s="62">
        <v>0.77843709999999999</v>
      </c>
      <c r="L23" s="62">
        <v>-1.7516</v>
      </c>
      <c r="M23" s="60"/>
      <c r="N23" s="61"/>
      <c r="O23" s="61"/>
      <c r="P23" s="61"/>
      <c r="Q23" s="62"/>
      <c r="R23" s="61"/>
      <c r="S23" s="61"/>
      <c r="T23" s="62"/>
      <c r="U23" s="62"/>
      <c r="V23" s="62"/>
      <c r="W23" s="62"/>
      <c r="X23" s="62"/>
      <c r="Y23" s="60"/>
      <c r="Z23" s="61"/>
      <c r="AA23" s="61"/>
      <c r="AB23" s="61"/>
      <c r="AC23" s="62"/>
      <c r="AD23" s="61"/>
      <c r="AE23" s="61"/>
      <c r="AF23" s="62"/>
      <c r="AG23" s="62"/>
      <c r="AH23" s="62"/>
      <c r="AI23" s="62"/>
      <c r="AJ23" s="62"/>
      <c r="AK23" s="60"/>
      <c r="AL23" s="61"/>
      <c r="AM23" s="61"/>
      <c r="AN23" s="61"/>
      <c r="AO23" s="62"/>
      <c r="AP23" s="61"/>
      <c r="AQ23" s="61"/>
      <c r="AR23" s="62"/>
      <c r="AS23" s="62"/>
      <c r="AT23" s="62"/>
      <c r="AU23" s="62"/>
      <c r="AV23" s="62"/>
      <c r="AW23" s="60"/>
      <c r="AX23" s="61"/>
      <c r="AY23" s="61"/>
      <c r="AZ23" s="61"/>
      <c r="BA23" s="62"/>
      <c r="BB23" s="61"/>
      <c r="BC23" s="61"/>
      <c r="BD23" s="62"/>
      <c r="BE23" s="62"/>
      <c r="BF23" s="62"/>
      <c r="BG23" s="62"/>
      <c r="BH23" s="62"/>
      <c r="BI23" s="60"/>
      <c r="BJ23" s="61"/>
      <c r="BK23" s="61"/>
      <c r="BL23" s="61"/>
      <c r="BM23" s="62"/>
      <c r="BN23" s="61"/>
      <c r="BO23" s="61"/>
      <c r="BP23" s="62"/>
      <c r="BQ23" s="62"/>
      <c r="BR23" s="62"/>
      <c r="BS23" s="62"/>
      <c r="BT23" s="62"/>
      <c r="BU23" s="60"/>
      <c r="BV23" s="61"/>
      <c r="BW23" s="61"/>
      <c r="BX23" s="61"/>
      <c r="BY23" s="62"/>
      <c r="BZ23" s="61"/>
      <c r="CA23" s="61"/>
      <c r="CB23" s="62"/>
      <c r="CC23" s="62"/>
      <c r="CD23" s="62"/>
      <c r="CE23" s="62"/>
      <c r="CF23" s="62"/>
      <c r="CG23" s="60"/>
      <c r="CH23" s="61"/>
      <c r="CI23" s="61"/>
      <c r="CJ23" s="61"/>
      <c r="CK23" s="62"/>
      <c r="CL23" s="61"/>
      <c r="CM23" s="61"/>
      <c r="CN23" s="62"/>
      <c r="CO23" s="62"/>
      <c r="CP23" s="62"/>
      <c r="CQ23" s="62"/>
      <c r="CR23" s="62"/>
      <c r="CS23" s="60"/>
      <c r="CT23" s="61"/>
      <c r="CU23" s="61"/>
      <c r="CV23" s="61"/>
      <c r="CW23" s="62"/>
      <c r="CX23" s="61"/>
      <c r="CY23" s="61"/>
      <c r="CZ23" s="62"/>
      <c r="DA23" s="62"/>
      <c r="DB23" s="62"/>
      <c r="DC23" s="62"/>
      <c r="DD23" s="62"/>
      <c r="DE23" s="60"/>
      <c r="DF23" s="61"/>
      <c r="DG23" s="61"/>
      <c r="DH23" s="61"/>
      <c r="DI23" s="62"/>
      <c r="DJ23" s="61"/>
      <c r="DK23" s="61"/>
      <c r="DL23" s="62"/>
      <c r="DM23" s="62"/>
      <c r="DN23" s="62"/>
      <c r="DO23" s="62"/>
      <c r="DP23" s="62"/>
      <c r="DQ23" s="60"/>
      <c r="DR23" s="61"/>
      <c r="DS23" s="61"/>
      <c r="DT23" s="61"/>
      <c r="DU23" s="62"/>
      <c r="DV23" s="61"/>
      <c r="DW23" s="61"/>
      <c r="DX23" s="62"/>
      <c r="DY23" s="62"/>
      <c r="DZ23" s="62"/>
      <c r="EA23" s="62"/>
      <c r="EB23" s="62"/>
      <c r="EC23" s="60"/>
      <c r="ED23" s="61"/>
      <c r="EE23" s="61"/>
      <c r="EF23" s="61"/>
      <c r="EG23" s="62"/>
      <c r="EH23" s="61"/>
      <c r="EI23" s="61"/>
      <c r="EJ23" s="62"/>
      <c r="EK23" s="62"/>
      <c r="EL23" s="62"/>
      <c r="EM23" s="62"/>
      <c r="EN23" s="62"/>
      <c r="EO23" s="60"/>
      <c r="EP23" s="61"/>
      <c r="EQ23" s="61"/>
      <c r="ER23" s="61"/>
      <c r="ES23" s="62"/>
      <c r="ET23" s="61"/>
      <c r="EU23" s="61"/>
      <c r="EV23" s="62"/>
      <c r="EW23" s="62"/>
      <c r="EX23" s="62"/>
      <c r="EY23" s="62"/>
      <c r="EZ23" s="62"/>
      <c r="FA23" s="60"/>
      <c r="FB23" s="61"/>
      <c r="FC23" s="61"/>
      <c r="FD23" s="61"/>
      <c r="FE23" s="62"/>
      <c r="FF23" s="61"/>
      <c r="FG23" s="61"/>
      <c r="FH23" s="62"/>
      <c r="FI23" s="62"/>
      <c r="FJ23" s="62"/>
      <c r="FK23" s="62"/>
      <c r="FL23" s="62"/>
      <c r="FM23" s="60"/>
      <c r="FN23" s="61"/>
      <c r="FO23" s="61"/>
      <c r="FP23" s="61"/>
      <c r="FQ23" s="62"/>
      <c r="FR23" s="61"/>
      <c r="FS23" s="61"/>
      <c r="FT23" s="62"/>
      <c r="FU23" s="62"/>
      <c r="FV23" s="62"/>
      <c r="FW23" s="62"/>
      <c r="FX23" s="62"/>
      <c r="FY23" s="60"/>
      <c r="FZ23" s="61"/>
      <c r="GA23" s="61"/>
      <c r="GB23" s="61"/>
      <c r="GC23" s="62"/>
      <c r="GD23" s="61"/>
      <c r="GE23" s="61"/>
      <c r="GF23" s="62"/>
      <c r="GG23" s="62"/>
      <c r="GH23" s="62"/>
      <c r="GI23" s="62"/>
      <c r="GJ23" s="62"/>
      <c r="GK23" s="60"/>
      <c r="GL23" s="61"/>
      <c r="GM23" s="61"/>
      <c r="GN23" s="61"/>
      <c r="GO23" s="62"/>
      <c r="GP23" s="61"/>
      <c r="GQ23" s="61"/>
      <c r="GR23" s="62"/>
      <c r="GS23" s="62"/>
      <c r="GT23" s="62"/>
      <c r="GU23" s="62"/>
      <c r="GV23" s="62"/>
      <c r="GW23" s="60"/>
      <c r="GX23" s="61"/>
      <c r="GY23" s="61"/>
      <c r="GZ23" s="61"/>
      <c r="HA23" s="62"/>
      <c r="HB23" s="61"/>
      <c r="HC23" s="61"/>
      <c r="HD23" s="62"/>
      <c r="HE23" s="62"/>
      <c r="HF23" s="62"/>
      <c r="HG23" s="62"/>
      <c r="HH23" s="62"/>
      <c r="HI23" s="60"/>
      <c r="HJ23" s="61"/>
      <c r="HK23" s="61"/>
      <c r="HL23" s="61"/>
      <c r="HM23" s="62"/>
      <c r="HN23" s="61"/>
      <c r="HO23" s="61"/>
      <c r="HP23" s="62"/>
      <c r="HQ23" s="62"/>
      <c r="HR23" s="62"/>
      <c r="HS23" s="62"/>
      <c r="HT23" s="62"/>
      <c r="HU23" s="60"/>
      <c r="HV23" s="61"/>
      <c r="HW23" s="61"/>
      <c r="HX23" s="61"/>
      <c r="HY23" s="62"/>
      <c r="HZ23" s="61"/>
      <c r="IA23" s="61"/>
      <c r="IB23" s="62"/>
      <c r="IC23" s="62"/>
      <c r="ID23" s="62"/>
      <c r="IE23" s="62"/>
      <c r="IF23" s="62"/>
      <c r="IG23" s="60"/>
      <c r="IH23" s="61"/>
      <c r="II23" s="61"/>
      <c r="IJ23" s="61"/>
      <c r="IK23" s="62"/>
      <c r="IL23" s="61"/>
      <c r="IM23" s="61"/>
      <c r="IN23" s="62"/>
      <c r="IO23" s="62"/>
      <c r="IP23" s="62"/>
      <c r="IQ23" s="62"/>
      <c r="IR23" s="62"/>
      <c r="IS23" s="60"/>
      <c r="IT23" s="61"/>
      <c r="IU23" s="61"/>
      <c r="IV23" s="61"/>
    </row>
    <row r="24" spans="1:256" s="72" customFormat="1" ht="14.25">
      <c r="A24" s="73" t="s">
        <v>18</v>
      </c>
      <c r="B24" s="70">
        <v>-2.7</v>
      </c>
      <c r="C24" s="70">
        <v>-3.1</v>
      </c>
      <c r="D24" s="70">
        <v>-2.9</v>
      </c>
      <c r="E24" s="70">
        <v>-2.5</v>
      </c>
      <c r="F24" s="70">
        <v>-1.4</v>
      </c>
      <c r="G24" s="70">
        <v>-0.7</v>
      </c>
      <c r="H24" s="70">
        <v>-2.1</v>
      </c>
      <c r="I24" s="70">
        <v>-6.4</v>
      </c>
      <c r="J24" s="70">
        <v>-6.2</v>
      </c>
      <c r="K24" s="70">
        <v>-4.1346667999999998</v>
      </c>
      <c r="L24" s="70">
        <v>-3.4316542999999999</v>
      </c>
      <c r="M24" s="73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3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3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3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3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3"/>
      <c r="BV24" s="7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3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3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3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3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3"/>
      <c r="ED24" s="70"/>
      <c r="EE24" s="70"/>
      <c r="EF24" s="70"/>
      <c r="EG24" s="70"/>
      <c r="EH24" s="70"/>
      <c r="EI24" s="70"/>
      <c r="EJ24" s="70"/>
      <c r="EK24" s="70"/>
      <c r="EL24" s="70"/>
      <c r="EM24" s="70"/>
      <c r="EN24" s="70"/>
      <c r="EO24" s="73"/>
      <c r="EP24" s="70"/>
      <c r="EQ24" s="70"/>
      <c r="ER24" s="70"/>
      <c r="ES24" s="70"/>
      <c r="ET24" s="70"/>
      <c r="EU24" s="70"/>
      <c r="EV24" s="70"/>
      <c r="EW24" s="70"/>
      <c r="EX24" s="70"/>
      <c r="EY24" s="70"/>
      <c r="EZ24" s="70"/>
      <c r="FA24" s="73"/>
      <c r="FB24" s="70"/>
      <c r="FC24" s="70"/>
      <c r="FD24" s="70"/>
      <c r="FE24" s="70"/>
      <c r="FF24" s="70"/>
      <c r="FG24" s="70"/>
      <c r="FH24" s="70"/>
      <c r="FI24" s="70"/>
      <c r="FJ24" s="70"/>
      <c r="FK24" s="70"/>
      <c r="FL24" s="70"/>
      <c r="FM24" s="73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70"/>
      <c r="FY24" s="73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3"/>
      <c r="GL24" s="70"/>
      <c r="GM24" s="70"/>
      <c r="GN24" s="70"/>
      <c r="GO24" s="70"/>
      <c r="GP24" s="70"/>
      <c r="GQ24" s="70"/>
      <c r="GR24" s="70"/>
      <c r="GS24" s="70"/>
      <c r="GT24" s="70"/>
      <c r="GU24" s="70"/>
      <c r="GV24" s="70"/>
      <c r="GW24" s="73"/>
      <c r="GX24" s="70"/>
      <c r="GY24" s="70"/>
      <c r="GZ24" s="70"/>
      <c r="HA24" s="70"/>
      <c r="HB24" s="70"/>
      <c r="HC24" s="70"/>
      <c r="HD24" s="70"/>
      <c r="HE24" s="70"/>
      <c r="HF24" s="70"/>
      <c r="HG24" s="70"/>
      <c r="HH24" s="70"/>
      <c r="HI24" s="73"/>
      <c r="HJ24" s="70"/>
      <c r="HK24" s="70"/>
      <c r="HL24" s="70"/>
      <c r="HM24" s="70"/>
      <c r="HN24" s="70"/>
      <c r="HO24" s="70"/>
      <c r="HP24" s="70"/>
      <c r="HQ24" s="70"/>
      <c r="HR24" s="70"/>
      <c r="HS24" s="70"/>
      <c r="HT24" s="70"/>
      <c r="HU24" s="73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70"/>
      <c r="IG24" s="73"/>
      <c r="IH24" s="70"/>
      <c r="II24" s="70"/>
      <c r="IJ24" s="70"/>
      <c r="IK24" s="70"/>
      <c r="IL24" s="70"/>
      <c r="IM24" s="70"/>
      <c r="IN24" s="70"/>
      <c r="IO24" s="70"/>
      <c r="IP24" s="70"/>
      <c r="IQ24" s="70"/>
      <c r="IR24" s="70"/>
      <c r="IS24" s="73"/>
      <c r="IT24" s="70"/>
      <c r="IU24" s="70"/>
      <c r="IV24" s="70"/>
    </row>
    <row r="25" spans="1:256" s="7" customFormat="1" ht="14.25">
      <c r="A25" s="60" t="s">
        <v>17</v>
      </c>
      <c r="B25" s="61">
        <v>-1.2</v>
      </c>
      <c r="C25" s="61">
        <v>-0.4</v>
      </c>
      <c r="D25" s="61">
        <v>1.9</v>
      </c>
      <c r="E25" s="61">
        <v>1</v>
      </c>
      <c r="F25" s="61">
        <v>1.9</v>
      </c>
      <c r="G25" s="61">
        <v>1.2</v>
      </c>
      <c r="H25" s="61">
        <v>1.7</v>
      </c>
      <c r="I25" s="61">
        <v>-4.3</v>
      </c>
      <c r="J25" s="61">
        <v>-3.1</v>
      </c>
      <c r="K25" s="61">
        <v>-2.4592928000000001</v>
      </c>
      <c r="L25" s="61">
        <v>-1.7331117</v>
      </c>
      <c r="M25" s="60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0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0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0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0"/>
      <c r="BJ25" s="61"/>
      <c r="BK25" s="61"/>
      <c r="BL25" s="61"/>
      <c r="BM25" s="61"/>
      <c r="BN25" s="61"/>
      <c r="BO25" s="61"/>
      <c r="BP25" s="61"/>
      <c r="BQ25" s="61"/>
      <c r="BR25" s="61"/>
      <c r="BS25" s="61"/>
      <c r="BT25" s="61"/>
      <c r="BU25" s="60"/>
      <c r="BV25" s="61"/>
      <c r="BW25" s="61"/>
      <c r="BX25" s="61"/>
      <c r="BY25" s="61"/>
      <c r="BZ25" s="61"/>
      <c r="CA25" s="61"/>
      <c r="CB25" s="61"/>
      <c r="CC25" s="61"/>
      <c r="CD25" s="61"/>
      <c r="CE25" s="61"/>
      <c r="CF25" s="61"/>
      <c r="CG25" s="60"/>
      <c r="CH25" s="61"/>
      <c r="CI25" s="61"/>
      <c r="CJ25" s="61"/>
      <c r="CK25" s="61"/>
      <c r="CL25" s="61"/>
      <c r="CM25" s="61"/>
      <c r="CN25" s="61"/>
      <c r="CO25" s="61"/>
      <c r="CP25" s="61"/>
      <c r="CQ25" s="61"/>
      <c r="CR25" s="61"/>
      <c r="CS25" s="60"/>
      <c r="CT25" s="61"/>
      <c r="CU25" s="61"/>
      <c r="CV25" s="61"/>
      <c r="CW25" s="61"/>
      <c r="CX25" s="61"/>
      <c r="CY25" s="61"/>
      <c r="CZ25" s="61"/>
      <c r="DA25" s="61"/>
      <c r="DB25" s="61"/>
      <c r="DC25" s="61"/>
      <c r="DD25" s="61"/>
      <c r="DE25" s="60"/>
      <c r="DF25" s="61"/>
      <c r="DG25" s="61"/>
      <c r="DH25" s="61"/>
      <c r="DI25" s="61"/>
      <c r="DJ25" s="61"/>
      <c r="DK25" s="61"/>
      <c r="DL25" s="61"/>
      <c r="DM25" s="61"/>
      <c r="DN25" s="61"/>
      <c r="DO25" s="61"/>
      <c r="DP25" s="61"/>
      <c r="DQ25" s="60"/>
      <c r="DR25" s="61"/>
      <c r="DS25" s="61"/>
      <c r="DT25" s="61"/>
      <c r="DU25" s="61"/>
      <c r="DV25" s="61"/>
      <c r="DW25" s="61"/>
      <c r="DX25" s="61"/>
      <c r="DY25" s="61"/>
      <c r="DZ25" s="61"/>
      <c r="EA25" s="61"/>
      <c r="EB25" s="61"/>
      <c r="EC25" s="60"/>
      <c r="ED25" s="61"/>
      <c r="EE25" s="61"/>
      <c r="EF25" s="61"/>
      <c r="EG25" s="61"/>
      <c r="EH25" s="61"/>
      <c r="EI25" s="61"/>
      <c r="EJ25" s="61"/>
      <c r="EK25" s="61"/>
      <c r="EL25" s="61"/>
      <c r="EM25" s="61"/>
      <c r="EN25" s="61"/>
      <c r="EO25" s="60"/>
      <c r="EP25" s="61"/>
      <c r="EQ25" s="61"/>
      <c r="ER25" s="61"/>
      <c r="ES25" s="61"/>
      <c r="ET25" s="61"/>
      <c r="EU25" s="61"/>
      <c r="EV25" s="61"/>
      <c r="EW25" s="61"/>
      <c r="EX25" s="61"/>
      <c r="EY25" s="61"/>
      <c r="EZ25" s="61"/>
      <c r="FA25" s="60"/>
      <c r="FB25" s="61"/>
      <c r="FC25" s="61"/>
      <c r="FD25" s="61"/>
      <c r="FE25" s="61"/>
      <c r="FF25" s="61"/>
      <c r="FG25" s="61"/>
      <c r="FH25" s="61"/>
      <c r="FI25" s="61"/>
      <c r="FJ25" s="61"/>
      <c r="FK25" s="61"/>
      <c r="FL25" s="61"/>
      <c r="FM25" s="60"/>
      <c r="FN25" s="61"/>
      <c r="FO25" s="61"/>
      <c r="FP25" s="61"/>
      <c r="FQ25" s="61"/>
      <c r="FR25" s="61"/>
      <c r="FS25" s="61"/>
      <c r="FT25" s="61"/>
      <c r="FU25" s="61"/>
      <c r="FV25" s="61"/>
      <c r="FW25" s="61"/>
      <c r="FX25" s="61"/>
      <c r="FY25" s="60"/>
      <c r="FZ25" s="61"/>
      <c r="GA25" s="61"/>
      <c r="GB25" s="61"/>
      <c r="GC25" s="61"/>
      <c r="GD25" s="61"/>
      <c r="GE25" s="61"/>
      <c r="GF25" s="61"/>
      <c r="GG25" s="61"/>
      <c r="GH25" s="61"/>
      <c r="GI25" s="61"/>
      <c r="GJ25" s="61"/>
      <c r="GK25" s="60"/>
      <c r="GL25" s="61"/>
      <c r="GM25" s="61"/>
      <c r="GN25" s="61"/>
      <c r="GO25" s="61"/>
      <c r="GP25" s="61"/>
      <c r="GQ25" s="61"/>
      <c r="GR25" s="61"/>
      <c r="GS25" s="61"/>
      <c r="GT25" s="61"/>
      <c r="GU25" s="61"/>
      <c r="GV25" s="61"/>
      <c r="GW25" s="60"/>
      <c r="GX25" s="61"/>
      <c r="GY25" s="61"/>
      <c r="GZ25" s="61"/>
      <c r="HA25" s="61"/>
      <c r="HB25" s="61"/>
      <c r="HC25" s="61"/>
      <c r="HD25" s="61"/>
      <c r="HE25" s="61"/>
      <c r="HF25" s="61"/>
      <c r="HG25" s="61"/>
      <c r="HH25" s="61"/>
      <c r="HI25" s="60"/>
      <c r="HJ25" s="61"/>
      <c r="HK25" s="61"/>
      <c r="HL25" s="61"/>
      <c r="HM25" s="61"/>
      <c r="HN25" s="61"/>
      <c r="HO25" s="61"/>
      <c r="HP25" s="61"/>
      <c r="HQ25" s="61"/>
      <c r="HR25" s="61"/>
      <c r="HS25" s="61"/>
      <c r="HT25" s="61"/>
      <c r="HU25" s="60"/>
      <c r="HV25" s="61"/>
      <c r="HW25" s="61"/>
      <c r="HX25" s="61"/>
      <c r="HY25" s="61"/>
      <c r="HZ25" s="61"/>
      <c r="IA25" s="61"/>
      <c r="IB25" s="61"/>
      <c r="IC25" s="61"/>
      <c r="ID25" s="61"/>
      <c r="IE25" s="61"/>
      <c r="IF25" s="61"/>
      <c r="IG25" s="60"/>
      <c r="IH25" s="61"/>
      <c r="II25" s="61"/>
      <c r="IJ25" s="61"/>
      <c r="IK25" s="61"/>
      <c r="IL25" s="61"/>
      <c r="IM25" s="61"/>
      <c r="IN25" s="61"/>
      <c r="IO25" s="61"/>
      <c r="IP25" s="61"/>
      <c r="IQ25" s="61"/>
      <c r="IR25" s="61"/>
      <c r="IS25" s="60"/>
      <c r="IT25" s="61"/>
      <c r="IU25" s="61"/>
      <c r="IV25" s="61"/>
    </row>
    <row r="26" spans="1:256" s="7" customFormat="1" ht="14.25">
      <c r="A26" s="60" t="s">
        <v>16</v>
      </c>
      <c r="B26" s="61">
        <v>-6.5</v>
      </c>
      <c r="C26" s="61">
        <v>-6.7</v>
      </c>
      <c r="D26" s="61">
        <v>-2.8</v>
      </c>
      <c r="E26" s="61">
        <v>-3.2</v>
      </c>
      <c r="F26" s="61">
        <v>-2.4</v>
      </c>
      <c r="G26" s="61">
        <v>-0.7</v>
      </c>
      <c r="H26" s="62">
        <v>-2.2000000000000002</v>
      </c>
      <c r="I26" s="62">
        <v>-5.8</v>
      </c>
      <c r="J26" s="62">
        <v>-4.8</v>
      </c>
      <c r="K26" s="62">
        <v>-4.1322998999999996</v>
      </c>
      <c r="L26" s="62">
        <v>-3.7636503000000001</v>
      </c>
      <c r="M26" s="60"/>
      <c r="N26" s="61"/>
      <c r="O26" s="61"/>
      <c r="P26" s="61"/>
      <c r="Q26" s="61"/>
      <c r="R26" s="61"/>
      <c r="S26" s="61"/>
      <c r="T26" s="62"/>
      <c r="U26" s="62"/>
      <c r="V26" s="62"/>
      <c r="W26" s="62"/>
      <c r="X26" s="62"/>
      <c r="Y26" s="60"/>
      <c r="Z26" s="61"/>
      <c r="AA26" s="61"/>
      <c r="AB26" s="61"/>
      <c r="AC26" s="61"/>
      <c r="AD26" s="61"/>
      <c r="AE26" s="61"/>
      <c r="AF26" s="62"/>
      <c r="AG26" s="62"/>
      <c r="AH26" s="62"/>
      <c r="AI26" s="62"/>
      <c r="AJ26" s="62"/>
      <c r="AK26" s="60"/>
      <c r="AL26" s="61"/>
      <c r="AM26" s="61"/>
      <c r="AN26" s="61"/>
      <c r="AO26" s="61"/>
      <c r="AP26" s="61"/>
      <c r="AQ26" s="61"/>
      <c r="AR26" s="62"/>
      <c r="AS26" s="62"/>
      <c r="AT26" s="62"/>
      <c r="AU26" s="62"/>
      <c r="AV26" s="62"/>
      <c r="AW26" s="60"/>
      <c r="AX26" s="61"/>
      <c r="AY26" s="61"/>
      <c r="AZ26" s="61"/>
      <c r="BA26" s="61"/>
      <c r="BB26" s="61"/>
      <c r="BC26" s="61"/>
      <c r="BD26" s="62"/>
      <c r="BE26" s="62"/>
      <c r="BF26" s="62"/>
      <c r="BG26" s="62"/>
      <c r="BH26" s="62"/>
      <c r="BI26" s="60"/>
      <c r="BJ26" s="61"/>
      <c r="BK26" s="61"/>
      <c r="BL26" s="61"/>
      <c r="BM26" s="61"/>
      <c r="BN26" s="61"/>
      <c r="BO26" s="61"/>
      <c r="BP26" s="62"/>
      <c r="BQ26" s="62"/>
      <c r="BR26" s="62"/>
      <c r="BS26" s="62"/>
      <c r="BT26" s="62"/>
      <c r="BU26" s="60"/>
      <c r="BV26" s="61"/>
      <c r="BW26" s="61"/>
      <c r="BX26" s="61"/>
      <c r="BY26" s="61"/>
      <c r="BZ26" s="61"/>
      <c r="CA26" s="61"/>
      <c r="CB26" s="62"/>
      <c r="CC26" s="62"/>
      <c r="CD26" s="62"/>
      <c r="CE26" s="62"/>
      <c r="CF26" s="62"/>
      <c r="CG26" s="60"/>
      <c r="CH26" s="61"/>
      <c r="CI26" s="61"/>
      <c r="CJ26" s="61"/>
      <c r="CK26" s="61"/>
      <c r="CL26" s="61"/>
      <c r="CM26" s="61"/>
      <c r="CN26" s="62"/>
      <c r="CO26" s="62"/>
      <c r="CP26" s="62"/>
      <c r="CQ26" s="62"/>
      <c r="CR26" s="62"/>
      <c r="CS26" s="60"/>
      <c r="CT26" s="61"/>
      <c r="CU26" s="61"/>
      <c r="CV26" s="61"/>
      <c r="CW26" s="61"/>
      <c r="CX26" s="61"/>
      <c r="CY26" s="61"/>
      <c r="CZ26" s="62"/>
      <c r="DA26" s="62"/>
      <c r="DB26" s="62"/>
      <c r="DC26" s="62"/>
      <c r="DD26" s="62"/>
      <c r="DE26" s="60"/>
      <c r="DF26" s="61"/>
      <c r="DG26" s="61"/>
      <c r="DH26" s="61"/>
      <c r="DI26" s="61"/>
      <c r="DJ26" s="61"/>
      <c r="DK26" s="61"/>
      <c r="DL26" s="62"/>
      <c r="DM26" s="62"/>
      <c r="DN26" s="62"/>
      <c r="DO26" s="62"/>
      <c r="DP26" s="62"/>
      <c r="DQ26" s="60"/>
      <c r="DR26" s="61"/>
      <c r="DS26" s="61"/>
      <c r="DT26" s="61"/>
      <c r="DU26" s="61"/>
      <c r="DV26" s="61"/>
      <c r="DW26" s="61"/>
      <c r="DX26" s="62"/>
      <c r="DY26" s="62"/>
      <c r="DZ26" s="62"/>
      <c r="EA26" s="62"/>
      <c r="EB26" s="62"/>
      <c r="EC26" s="60"/>
      <c r="ED26" s="61"/>
      <c r="EE26" s="61"/>
      <c r="EF26" s="61"/>
      <c r="EG26" s="61"/>
      <c r="EH26" s="61"/>
      <c r="EI26" s="61"/>
      <c r="EJ26" s="62"/>
      <c r="EK26" s="62"/>
      <c r="EL26" s="62"/>
      <c r="EM26" s="62"/>
      <c r="EN26" s="62"/>
      <c r="EO26" s="60"/>
      <c r="EP26" s="61"/>
      <c r="EQ26" s="61"/>
      <c r="ER26" s="61"/>
      <c r="ES26" s="61"/>
      <c r="ET26" s="61"/>
      <c r="EU26" s="61"/>
      <c r="EV26" s="62"/>
      <c r="EW26" s="62"/>
      <c r="EX26" s="62"/>
      <c r="EY26" s="62"/>
      <c r="EZ26" s="62"/>
      <c r="FA26" s="60"/>
      <c r="FB26" s="61"/>
      <c r="FC26" s="61"/>
      <c r="FD26" s="61"/>
      <c r="FE26" s="61"/>
      <c r="FF26" s="61"/>
      <c r="FG26" s="61"/>
      <c r="FH26" s="62"/>
      <c r="FI26" s="62"/>
      <c r="FJ26" s="62"/>
      <c r="FK26" s="62"/>
      <c r="FL26" s="62"/>
      <c r="FM26" s="60"/>
      <c r="FN26" s="61"/>
      <c r="FO26" s="61"/>
      <c r="FP26" s="61"/>
      <c r="FQ26" s="61"/>
      <c r="FR26" s="61"/>
      <c r="FS26" s="61"/>
      <c r="FT26" s="62"/>
      <c r="FU26" s="62"/>
      <c r="FV26" s="62"/>
      <c r="FW26" s="62"/>
      <c r="FX26" s="62"/>
      <c r="FY26" s="60"/>
      <c r="FZ26" s="61"/>
      <c r="GA26" s="61"/>
      <c r="GB26" s="61"/>
      <c r="GC26" s="61"/>
      <c r="GD26" s="61"/>
      <c r="GE26" s="61"/>
      <c r="GF26" s="62"/>
      <c r="GG26" s="62"/>
      <c r="GH26" s="62"/>
      <c r="GI26" s="62"/>
      <c r="GJ26" s="62"/>
      <c r="GK26" s="60"/>
      <c r="GL26" s="61"/>
      <c r="GM26" s="61"/>
      <c r="GN26" s="61"/>
      <c r="GO26" s="61"/>
      <c r="GP26" s="61"/>
      <c r="GQ26" s="61"/>
      <c r="GR26" s="62"/>
      <c r="GS26" s="62"/>
      <c r="GT26" s="62"/>
      <c r="GU26" s="62"/>
      <c r="GV26" s="62"/>
      <c r="GW26" s="60"/>
      <c r="GX26" s="61"/>
      <c r="GY26" s="61"/>
      <c r="GZ26" s="61"/>
      <c r="HA26" s="61"/>
      <c r="HB26" s="61"/>
      <c r="HC26" s="61"/>
      <c r="HD26" s="62"/>
      <c r="HE26" s="62"/>
      <c r="HF26" s="62"/>
      <c r="HG26" s="62"/>
      <c r="HH26" s="62"/>
      <c r="HI26" s="60"/>
      <c r="HJ26" s="61"/>
      <c r="HK26" s="61"/>
      <c r="HL26" s="61"/>
      <c r="HM26" s="61"/>
      <c r="HN26" s="61"/>
      <c r="HO26" s="61"/>
      <c r="HP26" s="62"/>
      <c r="HQ26" s="62"/>
      <c r="HR26" s="62"/>
      <c r="HS26" s="62"/>
      <c r="HT26" s="62"/>
      <c r="HU26" s="60"/>
      <c r="HV26" s="61"/>
      <c r="HW26" s="61"/>
      <c r="HX26" s="61"/>
      <c r="HY26" s="61"/>
      <c r="HZ26" s="61"/>
      <c r="IA26" s="61"/>
      <c r="IB26" s="62"/>
      <c r="IC26" s="62"/>
      <c r="ID26" s="62"/>
      <c r="IE26" s="62"/>
      <c r="IF26" s="62"/>
      <c r="IG26" s="60"/>
      <c r="IH26" s="61"/>
      <c r="II26" s="61"/>
      <c r="IJ26" s="61"/>
      <c r="IK26" s="61"/>
      <c r="IL26" s="61"/>
      <c r="IM26" s="61"/>
      <c r="IN26" s="62"/>
      <c r="IO26" s="62"/>
      <c r="IP26" s="62"/>
      <c r="IQ26" s="62"/>
      <c r="IR26" s="62"/>
      <c r="IS26" s="60"/>
      <c r="IT26" s="61"/>
      <c r="IU26" s="61"/>
      <c r="IV26" s="61"/>
    </row>
    <row r="27" spans="1:256" s="7" customFormat="1" ht="14.25">
      <c r="A27" s="60" t="s">
        <v>15</v>
      </c>
      <c r="B27" s="61">
        <v>0.4</v>
      </c>
      <c r="C27" s="61">
        <v>0.1</v>
      </c>
      <c r="D27" s="61">
        <v>2.1</v>
      </c>
      <c r="E27" s="61">
        <v>5.2</v>
      </c>
      <c r="F27" s="61">
        <v>5.2</v>
      </c>
      <c r="G27" s="61">
        <v>4.8</v>
      </c>
      <c r="H27" s="62">
        <v>3.2</v>
      </c>
      <c r="I27" s="62">
        <v>-2.7</v>
      </c>
      <c r="J27" s="62">
        <v>-2.6</v>
      </c>
      <c r="K27" s="62">
        <v>-3.9679989999999998</v>
      </c>
      <c r="L27" s="62">
        <v>-4.5168999999999997</v>
      </c>
      <c r="M27" s="60"/>
      <c r="N27" s="61"/>
      <c r="O27" s="61"/>
      <c r="P27" s="61"/>
      <c r="Q27" s="61"/>
      <c r="R27" s="61"/>
      <c r="S27" s="61"/>
      <c r="T27" s="62"/>
      <c r="U27" s="62"/>
      <c r="V27" s="62"/>
      <c r="W27" s="62"/>
      <c r="X27" s="62"/>
      <c r="Y27" s="60"/>
      <c r="Z27" s="61"/>
      <c r="AA27" s="61"/>
      <c r="AB27" s="61"/>
      <c r="AC27" s="61"/>
      <c r="AD27" s="61"/>
      <c r="AE27" s="61"/>
      <c r="AF27" s="62"/>
      <c r="AG27" s="62"/>
      <c r="AH27" s="62"/>
      <c r="AI27" s="62"/>
      <c r="AJ27" s="62"/>
      <c r="AK27" s="60"/>
      <c r="AL27" s="61"/>
      <c r="AM27" s="61"/>
      <c r="AN27" s="61"/>
      <c r="AO27" s="61"/>
      <c r="AP27" s="61"/>
      <c r="AQ27" s="61"/>
      <c r="AR27" s="62"/>
      <c r="AS27" s="62"/>
      <c r="AT27" s="62"/>
      <c r="AU27" s="62"/>
      <c r="AV27" s="62"/>
      <c r="AW27" s="60"/>
      <c r="AX27" s="61"/>
      <c r="AY27" s="61"/>
      <c r="AZ27" s="61"/>
      <c r="BA27" s="61"/>
      <c r="BB27" s="61"/>
      <c r="BC27" s="61"/>
      <c r="BD27" s="62"/>
      <c r="BE27" s="62"/>
      <c r="BF27" s="62"/>
      <c r="BG27" s="62"/>
      <c r="BH27" s="62"/>
      <c r="BI27" s="60"/>
      <c r="BJ27" s="61"/>
      <c r="BK27" s="61"/>
      <c r="BL27" s="61"/>
      <c r="BM27" s="61"/>
      <c r="BN27" s="61"/>
      <c r="BO27" s="61"/>
      <c r="BP27" s="62"/>
      <c r="BQ27" s="62"/>
      <c r="BR27" s="62"/>
      <c r="BS27" s="62"/>
      <c r="BT27" s="62"/>
      <c r="BU27" s="60"/>
      <c r="BV27" s="61"/>
      <c r="BW27" s="61"/>
      <c r="BX27" s="61"/>
      <c r="BY27" s="61"/>
      <c r="BZ27" s="61"/>
      <c r="CA27" s="61"/>
      <c r="CB27" s="62"/>
      <c r="CC27" s="62"/>
      <c r="CD27" s="62"/>
      <c r="CE27" s="62"/>
      <c r="CF27" s="62"/>
      <c r="CG27" s="60"/>
      <c r="CH27" s="61"/>
      <c r="CI27" s="61"/>
      <c r="CJ27" s="61"/>
      <c r="CK27" s="61"/>
      <c r="CL27" s="61"/>
      <c r="CM27" s="61"/>
      <c r="CN27" s="62"/>
      <c r="CO27" s="62"/>
      <c r="CP27" s="62"/>
      <c r="CQ27" s="62"/>
      <c r="CR27" s="62"/>
      <c r="CS27" s="60"/>
      <c r="CT27" s="61"/>
      <c r="CU27" s="61"/>
      <c r="CV27" s="61"/>
      <c r="CW27" s="61"/>
      <c r="CX27" s="61"/>
      <c r="CY27" s="61"/>
      <c r="CZ27" s="62"/>
      <c r="DA27" s="62"/>
      <c r="DB27" s="62"/>
      <c r="DC27" s="62"/>
      <c r="DD27" s="62"/>
      <c r="DE27" s="60"/>
      <c r="DF27" s="61"/>
      <c r="DG27" s="61"/>
      <c r="DH27" s="61"/>
      <c r="DI27" s="61"/>
      <c r="DJ27" s="61"/>
      <c r="DK27" s="61"/>
      <c r="DL27" s="62"/>
      <c r="DM27" s="62"/>
      <c r="DN27" s="62"/>
      <c r="DO27" s="62"/>
      <c r="DP27" s="62"/>
      <c r="DQ27" s="60"/>
      <c r="DR27" s="61"/>
      <c r="DS27" s="61"/>
      <c r="DT27" s="61"/>
      <c r="DU27" s="61"/>
      <c r="DV27" s="61"/>
      <c r="DW27" s="61"/>
      <c r="DX27" s="62"/>
      <c r="DY27" s="62"/>
      <c r="DZ27" s="62"/>
      <c r="EA27" s="62"/>
      <c r="EB27" s="62"/>
      <c r="EC27" s="60"/>
      <c r="ED27" s="61"/>
      <c r="EE27" s="61"/>
      <c r="EF27" s="61"/>
      <c r="EG27" s="61"/>
      <c r="EH27" s="61"/>
      <c r="EI27" s="61"/>
      <c r="EJ27" s="62"/>
      <c r="EK27" s="62"/>
      <c r="EL27" s="62"/>
      <c r="EM27" s="62"/>
      <c r="EN27" s="62"/>
      <c r="EO27" s="60"/>
      <c r="EP27" s="61"/>
      <c r="EQ27" s="61"/>
      <c r="ER27" s="61"/>
      <c r="ES27" s="61"/>
      <c r="ET27" s="61"/>
      <c r="EU27" s="61"/>
      <c r="EV27" s="62"/>
      <c r="EW27" s="62"/>
      <c r="EX27" s="62"/>
      <c r="EY27" s="62"/>
      <c r="EZ27" s="62"/>
      <c r="FA27" s="60"/>
      <c r="FB27" s="61"/>
      <c r="FC27" s="61"/>
      <c r="FD27" s="61"/>
      <c r="FE27" s="61"/>
      <c r="FF27" s="61"/>
      <c r="FG27" s="61"/>
      <c r="FH27" s="62"/>
      <c r="FI27" s="62"/>
      <c r="FJ27" s="62"/>
      <c r="FK27" s="62"/>
      <c r="FL27" s="62"/>
      <c r="FM27" s="60"/>
      <c r="FN27" s="61"/>
      <c r="FO27" s="61"/>
      <c r="FP27" s="61"/>
      <c r="FQ27" s="61"/>
      <c r="FR27" s="61"/>
      <c r="FS27" s="61"/>
      <c r="FT27" s="62"/>
      <c r="FU27" s="62"/>
      <c r="FV27" s="62"/>
      <c r="FW27" s="62"/>
      <c r="FX27" s="62"/>
      <c r="FY27" s="60"/>
      <c r="FZ27" s="61"/>
      <c r="GA27" s="61"/>
      <c r="GB27" s="61"/>
      <c r="GC27" s="61"/>
      <c r="GD27" s="61"/>
      <c r="GE27" s="61"/>
      <c r="GF27" s="62"/>
      <c r="GG27" s="62"/>
      <c r="GH27" s="62"/>
      <c r="GI27" s="62"/>
      <c r="GJ27" s="62"/>
      <c r="GK27" s="60"/>
      <c r="GL27" s="61"/>
      <c r="GM27" s="61"/>
      <c r="GN27" s="61"/>
      <c r="GO27" s="61"/>
      <c r="GP27" s="61"/>
      <c r="GQ27" s="61"/>
      <c r="GR27" s="62"/>
      <c r="GS27" s="62"/>
      <c r="GT27" s="62"/>
      <c r="GU27" s="62"/>
      <c r="GV27" s="62"/>
      <c r="GW27" s="60"/>
      <c r="GX27" s="61"/>
      <c r="GY27" s="61"/>
      <c r="GZ27" s="61"/>
      <c r="HA27" s="61"/>
      <c r="HB27" s="61"/>
      <c r="HC27" s="61"/>
      <c r="HD27" s="62"/>
      <c r="HE27" s="62"/>
      <c r="HF27" s="62"/>
      <c r="HG27" s="62"/>
      <c r="HH27" s="62"/>
      <c r="HI27" s="60"/>
      <c r="HJ27" s="61"/>
      <c r="HK27" s="61"/>
      <c r="HL27" s="61"/>
      <c r="HM27" s="61"/>
      <c r="HN27" s="61"/>
      <c r="HO27" s="61"/>
      <c r="HP27" s="62"/>
      <c r="HQ27" s="62"/>
      <c r="HR27" s="62"/>
      <c r="HS27" s="62"/>
      <c r="HT27" s="62"/>
      <c r="HU27" s="60"/>
      <c r="HV27" s="61"/>
      <c r="HW27" s="61"/>
      <c r="HX27" s="61"/>
      <c r="HY27" s="61"/>
      <c r="HZ27" s="61"/>
      <c r="IA27" s="61"/>
      <c r="IB27" s="62"/>
      <c r="IC27" s="62"/>
      <c r="ID27" s="62"/>
      <c r="IE27" s="62"/>
      <c r="IF27" s="62"/>
      <c r="IG27" s="60"/>
      <c r="IH27" s="61"/>
      <c r="II27" s="61"/>
      <c r="IJ27" s="61"/>
      <c r="IK27" s="61"/>
      <c r="IL27" s="61"/>
      <c r="IM27" s="61"/>
      <c r="IN27" s="62"/>
      <c r="IO27" s="62"/>
      <c r="IP27" s="62"/>
      <c r="IQ27" s="62"/>
      <c r="IR27" s="62"/>
      <c r="IS27" s="60"/>
      <c r="IT27" s="61"/>
      <c r="IU27" s="61"/>
      <c r="IV27" s="61"/>
    </row>
    <row r="28" spans="1:256" s="7" customFormat="1" ht="14.25">
      <c r="A28" s="60" t="s">
        <v>14</v>
      </c>
      <c r="B28" s="61">
        <v>-2.2999999999999998</v>
      </c>
      <c r="C28" s="61">
        <v>-1.6</v>
      </c>
      <c r="D28" s="61">
        <v>-1</v>
      </c>
      <c r="E28" s="62">
        <v>-0.4</v>
      </c>
      <c r="F28" s="61">
        <v>-0.5</v>
      </c>
      <c r="G28" s="61">
        <v>-0.4</v>
      </c>
      <c r="H28" s="62">
        <v>-4.2</v>
      </c>
      <c r="I28" s="62">
        <v>-9.5</v>
      </c>
      <c r="J28" s="62">
        <v>-7</v>
      </c>
      <c r="K28" s="62">
        <v>-4.1955</v>
      </c>
      <c r="L28" s="62">
        <v>-3.2669000000000001</v>
      </c>
      <c r="M28" s="60"/>
      <c r="N28" s="61"/>
      <c r="O28" s="61"/>
      <c r="P28" s="61"/>
      <c r="Q28" s="62"/>
      <c r="R28" s="61"/>
      <c r="S28" s="61"/>
      <c r="T28" s="62"/>
      <c r="U28" s="62"/>
      <c r="V28" s="62"/>
      <c r="W28" s="62"/>
      <c r="X28" s="62"/>
      <c r="Y28" s="60"/>
      <c r="Z28" s="61"/>
      <c r="AA28" s="61"/>
      <c r="AB28" s="61"/>
      <c r="AC28" s="62"/>
      <c r="AD28" s="61"/>
      <c r="AE28" s="61"/>
      <c r="AF28" s="62"/>
      <c r="AG28" s="62"/>
      <c r="AH28" s="62"/>
      <c r="AI28" s="62"/>
      <c r="AJ28" s="62"/>
      <c r="AK28" s="60"/>
      <c r="AL28" s="61"/>
      <c r="AM28" s="61"/>
      <c r="AN28" s="61"/>
      <c r="AO28" s="62"/>
      <c r="AP28" s="61"/>
      <c r="AQ28" s="61"/>
      <c r="AR28" s="62"/>
      <c r="AS28" s="62"/>
      <c r="AT28" s="62"/>
      <c r="AU28" s="62"/>
      <c r="AV28" s="62"/>
      <c r="AW28" s="60"/>
      <c r="AX28" s="61"/>
      <c r="AY28" s="61"/>
      <c r="AZ28" s="61"/>
      <c r="BA28" s="62"/>
      <c r="BB28" s="61"/>
      <c r="BC28" s="61"/>
      <c r="BD28" s="62"/>
      <c r="BE28" s="62"/>
      <c r="BF28" s="62"/>
      <c r="BG28" s="62"/>
      <c r="BH28" s="62"/>
      <c r="BI28" s="60"/>
      <c r="BJ28" s="61"/>
      <c r="BK28" s="61"/>
      <c r="BL28" s="61"/>
      <c r="BM28" s="62"/>
      <c r="BN28" s="61"/>
      <c r="BO28" s="61"/>
      <c r="BP28" s="62"/>
      <c r="BQ28" s="62"/>
      <c r="BR28" s="62"/>
      <c r="BS28" s="62"/>
      <c r="BT28" s="62"/>
      <c r="BU28" s="60"/>
      <c r="BV28" s="61"/>
      <c r="BW28" s="61"/>
      <c r="BX28" s="61"/>
      <c r="BY28" s="62"/>
      <c r="BZ28" s="61"/>
      <c r="CA28" s="61"/>
      <c r="CB28" s="62"/>
      <c r="CC28" s="62"/>
      <c r="CD28" s="62"/>
      <c r="CE28" s="62"/>
      <c r="CF28" s="62"/>
      <c r="CG28" s="60"/>
      <c r="CH28" s="61"/>
      <c r="CI28" s="61"/>
      <c r="CJ28" s="61"/>
      <c r="CK28" s="62"/>
      <c r="CL28" s="61"/>
      <c r="CM28" s="61"/>
      <c r="CN28" s="62"/>
      <c r="CO28" s="62"/>
      <c r="CP28" s="62"/>
      <c r="CQ28" s="62"/>
      <c r="CR28" s="62"/>
      <c r="CS28" s="60"/>
      <c r="CT28" s="61"/>
      <c r="CU28" s="61"/>
      <c r="CV28" s="61"/>
      <c r="CW28" s="62"/>
      <c r="CX28" s="61"/>
      <c r="CY28" s="61"/>
      <c r="CZ28" s="62"/>
      <c r="DA28" s="62"/>
      <c r="DB28" s="62"/>
      <c r="DC28" s="62"/>
      <c r="DD28" s="62"/>
      <c r="DE28" s="60"/>
      <c r="DF28" s="61"/>
      <c r="DG28" s="61"/>
      <c r="DH28" s="61"/>
      <c r="DI28" s="62"/>
      <c r="DJ28" s="61"/>
      <c r="DK28" s="61"/>
      <c r="DL28" s="62"/>
      <c r="DM28" s="62"/>
      <c r="DN28" s="62"/>
      <c r="DO28" s="62"/>
      <c r="DP28" s="62"/>
      <c r="DQ28" s="60"/>
      <c r="DR28" s="61"/>
      <c r="DS28" s="61"/>
      <c r="DT28" s="61"/>
      <c r="DU28" s="62"/>
      <c r="DV28" s="61"/>
      <c r="DW28" s="61"/>
      <c r="DX28" s="62"/>
      <c r="DY28" s="62"/>
      <c r="DZ28" s="62"/>
      <c r="EA28" s="62"/>
      <c r="EB28" s="62"/>
      <c r="EC28" s="60"/>
      <c r="ED28" s="61"/>
      <c r="EE28" s="61"/>
      <c r="EF28" s="61"/>
      <c r="EG28" s="62"/>
      <c r="EH28" s="61"/>
      <c r="EI28" s="61"/>
      <c r="EJ28" s="62"/>
      <c r="EK28" s="62"/>
      <c r="EL28" s="62"/>
      <c r="EM28" s="62"/>
      <c r="EN28" s="62"/>
      <c r="EO28" s="60"/>
      <c r="EP28" s="61"/>
      <c r="EQ28" s="61"/>
      <c r="ER28" s="61"/>
      <c r="ES28" s="62"/>
      <c r="ET28" s="61"/>
      <c r="EU28" s="61"/>
      <c r="EV28" s="62"/>
      <c r="EW28" s="62"/>
      <c r="EX28" s="62"/>
      <c r="EY28" s="62"/>
      <c r="EZ28" s="62"/>
      <c r="FA28" s="60"/>
      <c r="FB28" s="61"/>
      <c r="FC28" s="61"/>
      <c r="FD28" s="61"/>
      <c r="FE28" s="62"/>
      <c r="FF28" s="61"/>
      <c r="FG28" s="61"/>
      <c r="FH28" s="62"/>
      <c r="FI28" s="62"/>
      <c r="FJ28" s="62"/>
      <c r="FK28" s="62"/>
      <c r="FL28" s="62"/>
      <c r="FM28" s="60"/>
      <c r="FN28" s="61"/>
      <c r="FO28" s="61"/>
      <c r="FP28" s="61"/>
      <c r="FQ28" s="62"/>
      <c r="FR28" s="61"/>
      <c r="FS28" s="61"/>
      <c r="FT28" s="62"/>
      <c r="FU28" s="62"/>
      <c r="FV28" s="62"/>
      <c r="FW28" s="62"/>
      <c r="FX28" s="62"/>
      <c r="FY28" s="60"/>
      <c r="FZ28" s="61"/>
      <c r="GA28" s="61"/>
      <c r="GB28" s="61"/>
      <c r="GC28" s="62"/>
      <c r="GD28" s="61"/>
      <c r="GE28" s="61"/>
      <c r="GF28" s="62"/>
      <c r="GG28" s="62"/>
      <c r="GH28" s="62"/>
      <c r="GI28" s="62"/>
      <c r="GJ28" s="62"/>
      <c r="GK28" s="60"/>
      <c r="GL28" s="61"/>
      <c r="GM28" s="61"/>
      <c r="GN28" s="61"/>
      <c r="GO28" s="62"/>
      <c r="GP28" s="61"/>
      <c r="GQ28" s="61"/>
      <c r="GR28" s="62"/>
      <c r="GS28" s="62"/>
      <c r="GT28" s="62"/>
      <c r="GU28" s="62"/>
      <c r="GV28" s="62"/>
      <c r="GW28" s="60"/>
      <c r="GX28" s="61"/>
      <c r="GY28" s="61"/>
      <c r="GZ28" s="61"/>
      <c r="HA28" s="62"/>
      <c r="HB28" s="61"/>
      <c r="HC28" s="61"/>
      <c r="HD28" s="62"/>
      <c r="HE28" s="62"/>
      <c r="HF28" s="62"/>
      <c r="HG28" s="62"/>
      <c r="HH28" s="62"/>
      <c r="HI28" s="60"/>
      <c r="HJ28" s="61"/>
      <c r="HK28" s="61"/>
      <c r="HL28" s="61"/>
      <c r="HM28" s="62"/>
      <c r="HN28" s="61"/>
      <c r="HO28" s="61"/>
      <c r="HP28" s="62"/>
      <c r="HQ28" s="62"/>
      <c r="HR28" s="62"/>
      <c r="HS28" s="62"/>
      <c r="HT28" s="62"/>
      <c r="HU28" s="60"/>
      <c r="HV28" s="61"/>
      <c r="HW28" s="61"/>
      <c r="HX28" s="61"/>
      <c r="HY28" s="62"/>
      <c r="HZ28" s="61"/>
      <c r="IA28" s="61"/>
      <c r="IB28" s="62"/>
      <c r="IC28" s="62"/>
      <c r="ID28" s="62"/>
      <c r="IE28" s="62"/>
      <c r="IF28" s="62"/>
      <c r="IG28" s="60"/>
      <c r="IH28" s="61"/>
      <c r="II28" s="61"/>
      <c r="IJ28" s="61"/>
      <c r="IK28" s="62"/>
      <c r="IL28" s="61"/>
      <c r="IM28" s="61"/>
      <c r="IN28" s="62"/>
      <c r="IO28" s="62"/>
      <c r="IP28" s="62"/>
      <c r="IQ28" s="62"/>
      <c r="IR28" s="62"/>
      <c r="IS28" s="60"/>
      <c r="IT28" s="61"/>
      <c r="IU28" s="61"/>
      <c r="IV28" s="61"/>
    </row>
    <row r="29" spans="1:256" s="7" customFormat="1" ht="14.25">
      <c r="A29" s="63" t="s">
        <v>13</v>
      </c>
      <c r="B29" s="61">
        <v>-1.9</v>
      </c>
      <c r="C29" s="61">
        <v>-1.3</v>
      </c>
      <c r="D29" s="61">
        <v>-1.5</v>
      </c>
      <c r="E29" s="61">
        <v>-0.5</v>
      </c>
      <c r="F29" s="61">
        <v>-0.4</v>
      </c>
      <c r="G29" s="61">
        <v>-1</v>
      </c>
      <c r="H29" s="61">
        <v>-3.3</v>
      </c>
      <c r="I29" s="61">
        <v>-9.5</v>
      </c>
      <c r="J29" s="61">
        <v>-7</v>
      </c>
      <c r="K29" s="61">
        <v>-4.99411</v>
      </c>
      <c r="L29" s="61">
        <v>-3.0110999999999999</v>
      </c>
      <c r="M29" s="63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3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3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3"/>
      <c r="AX29" s="61"/>
      <c r="AY29" s="61"/>
      <c r="AZ29" s="61"/>
      <c r="BA29" s="61"/>
      <c r="BB29" s="61"/>
      <c r="BC29" s="61"/>
      <c r="BD29" s="61"/>
      <c r="BE29" s="61"/>
      <c r="BF29" s="61"/>
      <c r="BG29" s="61"/>
      <c r="BH29" s="61"/>
      <c r="BI29" s="63"/>
      <c r="BJ29" s="61"/>
      <c r="BK29" s="61"/>
      <c r="BL29" s="61"/>
      <c r="BM29" s="61"/>
      <c r="BN29" s="61"/>
      <c r="BO29" s="61"/>
      <c r="BP29" s="61"/>
      <c r="BQ29" s="61"/>
      <c r="BR29" s="61"/>
      <c r="BS29" s="61"/>
      <c r="BT29" s="61"/>
      <c r="BU29" s="63"/>
      <c r="BV29" s="61"/>
      <c r="BW29" s="61"/>
      <c r="BX29" s="61"/>
      <c r="BY29" s="61"/>
      <c r="BZ29" s="61"/>
      <c r="CA29" s="61"/>
      <c r="CB29" s="61"/>
      <c r="CC29" s="61"/>
      <c r="CD29" s="61"/>
      <c r="CE29" s="61"/>
      <c r="CF29" s="61"/>
      <c r="CG29" s="63"/>
      <c r="CH29" s="61"/>
      <c r="CI29" s="61"/>
      <c r="CJ29" s="61"/>
      <c r="CK29" s="61"/>
      <c r="CL29" s="61"/>
      <c r="CM29" s="61"/>
      <c r="CN29" s="61"/>
      <c r="CO29" s="61"/>
      <c r="CP29" s="61"/>
      <c r="CQ29" s="61"/>
      <c r="CR29" s="61"/>
      <c r="CS29" s="63"/>
      <c r="CT29" s="61"/>
      <c r="CU29" s="61"/>
      <c r="CV29" s="61"/>
      <c r="CW29" s="61"/>
      <c r="CX29" s="61"/>
      <c r="CY29" s="61"/>
      <c r="CZ29" s="61"/>
      <c r="DA29" s="61"/>
      <c r="DB29" s="61"/>
      <c r="DC29" s="61"/>
      <c r="DD29" s="61"/>
      <c r="DE29" s="63"/>
      <c r="DF29" s="61"/>
      <c r="DG29" s="61"/>
      <c r="DH29" s="61"/>
      <c r="DI29" s="61"/>
      <c r="DJ29" s="61"/>
      <c r="DK29" s="61"/>
      <c r="DL29" s="61"/>
      <c r="DM29" s="61"/>
      <c r="DN29" s="61"/>
      <c r="DO29" s="61"/>
      <c r="DP29" s="61"/>
      <c r="DQ29" s="63"/>
      <c r="DR29" s="61"/>
      <c r="DS29" s="61"/>
      <c r="DT29" s="61"/>
      <c r="DU29" s="61"/>
      <c r="DV29" s="61"/>
      <c r="DW29" s="61"/>
      <c r="DX29" s="61"/>
      <c r="DY29" s="61"/>
      <c r="DZ29" s="61"/>
      <c r="EA29" s="61"/>
      <c r="EB29" s="61"/>
      <c r="EC29" s="63"/>
      <c r="ED29" s="61"/>
      <c r="EE29" s="61"/>
      <c r="EF29" s="61"/>
      <c r="EG29" s="61"/>
      <c r="EH29" s="61"/>
      <c r="EI29" s="61"/>
      <c r="EJ29" s="61"/>
      <c r="EK29" s="61"/>
      <c r="EL29" s="61"/>
      <c r="EM29" s="61"/>
      <c r="EN29" s="61"/>
      <c r="EO29" s="63"/>
      <c r="EP29" s="61"/>
      <c r="EQ29" s="61"/>
      <c r="ER29" s="61"/>
      <c r="ES29" s="61"/>
      <c r="ET29" s="61"/>
      <c r="EU29" s="61"/>
      <c r="EV29" s="61"/>
      <c r="EW29" s="61"/>
      <c r="EX29" s="61"/>
      <c r="EY29" s="61"/>
      <c r="EZ29" s="61"/>
      <c r="FA29" s="63"/>
      <c r="FB29" s="61"/>
      <c r="FC29" s="61"/>
      <c r="FD29" s="61"/>
      <c r="FE29" s="61"/>
      <c r="FF29" s="61"/>
      <c r="FG29" s="61"/>
      <c r="FH29" s="61"/>
      <c r="FI29" s="61"/>
      <c r="FJ29" s="61"/>
      <c r="FK29" s="61"/>
      <c r="FL29" s="61"/>
      <c r="FM29" s="63"/>
      <c r="FN29" s="61"/>
      <c r="FO29" s="61"/>
      <c r="FP29" s="61"/>
      <c r="FQ29" s="61"/>
      <c r="FR29" s="61"/>
      <c r="FS29" s="61"/>
      <c r="FT29" s="61"/>
      <c r="FU29" s="61"/>
      <c r="FV29" s="61"/>
      <c r="FW29" s="61"/>
      <c r="FX29" s="61"/>
      <c r="FY29" s="63"/>
      <c r="FZ29" s="61"/>
      <c r="GA29" s="61"/>
      <c r="GB29" s="61"/>
      <c r="GC29" s="61"/>
      <c r="GD29" s="61"/>
      <c r="GE29" s="61"/>
      <c r="GF29" s="61"/>
      <c r="GG29" s="61"/>
      <c r="GH29" s="61"/>
      <c r="GI29" s="61"/>
      <c r="GJ29" s="61"/>
      <c r="GK29" s="63"/>
      <c r="GL29" s="61"/>
      <c r="GM29" s="61"/>
      <c r="GN29" s="61"/>
      <c r="GO29" s="61"/>
      <c r="GP29" s="61"/>
      <c r="GQ29" s="61"/>
      <c r="GR29" s="61"/>
      <c r="GS29" s="61"/>
      <c r="GT29" s="61"/>
      <c r="GU29" s="61"/>
      <c r="GV29" s="61"/>
      <c r="GW29" s="63"/>
      <c r="GX29" s="61"/>
      <c r="GY29" s="61"/>
      <c r="GZ29" s="61"/>
      <c r="HA29" s="61"/>
      <c r="HB29" s="61"/>
      <c r="HC29" s="61"/>
      <c r="HD29" s="61"/>
      <c r="HE29" s="61"/>
      <c r="HF29" s="61"/>
      <c r="HG29" s="61"/>
      <c r="HH29" s="61"/>
      <c r="HI29" s="63"/>
      <c r="HJ29" s="61"/>
      <c r="HK29" s="61"/>
      <c r="HL29" s="61"/>
      <c r="HM29" s="61"/>
      <c r="HN29" s="61"/>
      <c r="HO29" s="61"/>
      <c r="HP29" s="61"/>
      <c r="HQ29" s="61"/>
      <c r="HR29" s="61"/>
      <c r="HS29" s="61"/>
      <c r="HT29" s="61"/>
      <c r="HU29" s="63"/>
      <c r="HV29" s="61"/>
      <c r="HW29" s="61"/>
      <c r="HX29" s="61"/>
      <c r="HY29" s="61"/>
      <c r="HZ29" s="61"/>
      <c r="IA29" s="61"/>
      <c r="IB29" s="61"/>
      <c r="IC29" s="61"/>
      <c r="ID29" s="61"/>
      <c r="IE29" s="61"/>
      <c r="IF29" s="61"/>
      <c r="IG29" s="63"/>
      <c r="IH29" s="61"/>
      <c r="II29" s="61"/>
      <c r="IJ29" s="61"/>
      <c r="IK29" s="61"/>
      <c r="IL29" s="61"/>
      <c r="IM29" s="61"/>
      <c r="IN29" s="61"/>
      <c r="IO29" s="61"/>
      <c r="IP29" s="61"/>
      <c r="IQ29" s="61"/>
      <c r="IR29" s="61"/>
      <c r="IS29" s="63"/>
      <c r="IT29" s="61"/>
      <c r="IU29" s="61"/>
      <c r="IV29" s="61"/>
    </row>
    <row r="30" spans="1:256" s="7" customFormat="1" ht="14.25">
      <c r="A30" s="60" t="s">
        <v>12</v>
      </c>
      <c r="B30" s="61">
        <v>-9</v>
      </c>
      <c r="C30" s="61">
        <v>-7.2</v>
      </c>
      <c r="D30" s="61">
        <v>-6.4</v>
      </c>
      <c r="E30" s="61">
        <v>-7.9</v>
      </c>
      <c r="F30" s="61">
        <v>-9.3000000000000007</v>
      </c>
      <c r="G30" s="61">
        <v>-5.0999999999999996</v>
      </c>
      <c r="H30" s="61">
        <v>-3.7</v>
      </c>
      <c r="I30" s="61">
        <v>-4.5999999999999996</v>
      </c>
      <c r="J30" s="61">
        <v>-4.2</v>
      </c>
      <c r="K30" s="61">
        <v>3.6185999999999998</v>
      </c>
      <c r="L30" s="61">
        <v>-2.758</v>
      </c>
      <c r="M30" s="60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0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0"/>
      <c r="AL30" s="61"/>
      <c r="AM30" s="61"/>
      <c r="AN30" s="61"/>
      <c r="AO30" s="61"/>
      <c r="AP30" s="61"/>
      <c r="AQ30" s="61"/>
      <c r="AR30" s="61"/>
      <c r="AS30" s="61"/>
      <c r="AT30" s="61"/>
      <c r="AU30" s="61"/>
      <c r="AV30" s="61"/>
      <c r="AW30" s="60"/>
      <c r="AX30" s="61"/>
      <c r="AY30" s="61"/>
      <c r="AZ30" s="61"/>
      <c r="BA30" s="61"/>
      <c r="BB30" s="61"/>
      <c r="BC30" s="61"/>
      <c r="BD30" s="61"/>
      <c r="BE30" s="61"/>
      <c r="BF30" s="61"/>
      <c r="BG30" s="61"/>
      <c r="BH30" s="61"/>
      <c r="BI30" s="60"/>
      <c r="BJ30" s="61"/>
      <c r="BK30" s="61"/>
      <c r="BL30" s="61"/>
      <c r="BM30" s="61"/>
      <c r="BN30" s="61"/>
      <c r="BO30" s="61"/>
      <c r="BP30" s="61"/>
      <c r="BQ30" s="61"/>
      <c r="BR30" s="61"/>
      <c r="BS30" s="61"/>
      <c r="BT30" s="61"/>
      <c r="BU30" s="60"/>
      <c r="BV30" s="61"/>
      <c r="BW30" s="61"/>
      <c r="BX30" s="61"/>
      <c r="BY30" s="61"/>
      <c r="BZ30" s="61"/>
      <c r="CA30" s="61"/>
      <c r="CB30" s="61"/>
      <c r="CC30" s="61"/>
      <c r="CD30" s="61"/>
      <c r="CE30" s="61"/>
      <c r="CF30" s="61"/>
      <c r="CG30" s="60"/>
      <c r="CH30" s="61"/>
      <c r="CI30" s="61"/>
      <c r="CJ30" s="61"/>
      <c r="CK30" s="61"/>
      <c r="CL30" s="61"/>
      <c r="CM30" s="61"/>
      <c r="CN30" s="61"/>
      <c r="CO30" s="61"/>
      <c r="CP30" s="61"/>
      <c r="CQ30" s="61"/>
      <c r="CR30" s="61"/>
      <c r="CS30" s="60"/>
      <c r="CT30" s="61"/>
      <c r="CU30" s="61"/>
      <c r="CV30" s="61"/>
      <c r="CW30" s="61"/>
      <c r="CX30" s="61"/>
      <c r="CY30" s="61"/>
      <c r="CZ30" s="61"/>
      <c r="DA30" s="61"/>
      <c r="DB30" s="61"/>
      <c r="DC30" s="61"/>
      <c r="DD30" s="61"/>
      <c r="DE30" s="60"/>
      <c r="DF30" s="61"/>
      <c r="DG30" s="61"/>
      <c r="DH30" s="61"/>
      <c r="DI30" s="61"/>
      <c r="DJ30" s="61"/>
      <c r="DK30" s="61"/>
      <c r="DL30" s="61"/>
      <c r="DM30" s="61"/>
      <c r="DN30" s="61"/>
      <c r="DO30" s="61"/>
      <c r="DP30" s="61"/>
      <c r="DQ30" s="60"/>
      <c r="DR30" s="61"/>
      <c r="DS30" s="61"/>
      <c r="DT30" s="61"/>
      <c r="DU30" s="61"/>
      <c r="DV30" s="61"/>
      <c r="DW30" s="61"/>
      <c r="DX30" s="61"/>
      <c r="DY30" s="61"/>
      <c r="DZ30" s="61"/>
      <c r="EA30" s="61"/>
      <c r="EB30" s="61"/>
      <c r="EC30" s="60"/>
      <c r="ED30" s="61"/>
      <c r="EE30" s="61"/>
      <c r="EF30" s="61"/>
      <c r="EG30" s="61"/>
      <c r="EH30" s="61"/>
      <c r="EI30" s="61"/>
      <c r="EJ30" s="61"/>
      <c r="EK30" s="61"/>
      <c r="EL30" s="61"/>
      <c r="EM30" s="61"/>
      <c r="EN30" s="61"/>
      <c r="EO30" s="60"/>
      <c r="EP30" s="61"/>
      <c r="EQ30" s="61"/>
      <c r="ER30" s="61"/>
      <c r="ES30" s="61"/>
      <c r="ET30" s="61"/>
      <c r="EU30" s="61"/>
      <c r="EV30" s="61"/>
      <c r="EW30" s="61"/>
      <c r="EX30" s="61"/>
      <c r="EY30" s="61"/>
      <c r="EZ30" s="61"/>
      <c r="FA30" s="60"/>
      <c r="FB30" s="61"/>
      <c r="FC30" s="61"/>
      <c r="FD30" s="61"/>
      <c r="FE30" s="61"/>
      <c r="FF30" s="61"/>
      <c r="FG30" s="61"/>
      <c r="FH30" s="61"/>
      <c r="FI30" s="61"/>
      <c r="FJ30" s="61"/>
      <c r="FK30" s="61"/>
      <c r="FL30" s="61"/>
      <c r="FM30" s="60"/>
      <c r="FN30" s="61"/>
      <c r="FO30" s="61"/>
      <c r="FP30" s="61"/>
      <c r="FQ30" s="61"/>
      <c r="FR30" s="61"/>
      <c r="FS30" s="61"/>
      <c r="FT30" s="61"/>
      <c r="FU30" s="61"/>
      <c r="FV30" s="61"/>
      <c r="FW30" s="61"/>
      <c r="FX30" s="61"/>
      <c r="FY30" s="60"/>
      <c r="FZ30" s="61"/>
      <c r="GA30" s="61"/>
      <c r="GB30" s="61"/>
      <c r="GC30" s="61"/>
      <c r="GD30" s="61"/>
      <c r="GE30" s="61"/>
      <c r="GF30" s="61"/>
      <c r="GG30" s="61"/>
      <c r="GH30" s="61"/>
      <c r="GI30" s="61"/>
      <c r="GJ30" s="61"/>
      <c r="GK30" s="60"/>
      <c r="GL30" s="61"/>
      <c r="GM30" s="61"/>
      <c r="GN30" s="61"/>
      <c r="GO30" s="61"/>
      <c r="GP30" s="61"/>
      <c r="GQ30" s="61"/>
      <c r="GR30" s="61"/>
      <c r="GS30" s="61"/>
      <c r="GT30" s="61"/>
      <c r="GU30" s="61"/>
      <c r="GV30" s="61"/>
      <c r="GW30" s="60"/>
      <c r="GX30" s="61"/>
      <c r="GY30" s="61"/>
      <c r="GZ30" s="61"/>
      <c r="HA30" s="61"/>
      <c r="HB30" s="61"/>
      <c r="HC30" s="61"/>
      <c r="HD30" s="61"/>
      <c r="HE30" s="61"/>
      <c r="HF30" s="61"/>
      <c r="HG30" s="61"/>
      <c r="HH30" s="61"/>
      <c r="HI30" s="60"/>
      <c r="HJ30" s="61"/>
      <c r="HK30" s="61"/>
      <c r="HL30" s="61"/>
      <c r="HM30" s="61"/>
      <c r="HN30" s="61"/>
      <c r="HO30" s="61"/>
      <c r="HP30" s="61"/>
      <c r="HQ30" s="61"/>
      <c r="HR30" s="61"/>
      <c r="HS30" s="61"/>
      <c r="HT30" s="61"/>
      <c r="HU30" s="60"/>
      <c r="HV30" s="61"/>
      <c r="HW30" s="61"/>
      <c r="HX30" s="61"/>
      <c r="HY30" s="61"/>
      <c r="HZ30" s="61"/>
      <c r="IA30" s="61"/>
      <c r="IB30" s="61"/>
      <c r="IC30" s="61"/>
      <c r="ID30" s="61"/>
      <c r="IE30" s="61"/>
      <c r="IF30" s="61"/>
      <c r="IG30" s="60"/>
      <c r="IH30" s="61"/>
      <c r="II30" s="61"/>
      <c r="IJ30" s="61"/>
      <c r="IK30" s="61"/>
      <c r="IL30" s="61"/>
      <c r="IM30" s="61"/>
      <c r="IN30" s="61"/>
      <c r="IO30" s="61"/>
      <c r="IP30" s="61"/>
      <c r="IQ30" s="61"/>
      <c r="IR30" s="61"/>
      <c r="IS30" s="60"/>
      <c r="IT30" s="61"/>
      <c r="IU30" s="61"/>
      <c r="IV30" s="61"/>
    </row>
    <row r="31" spans="1:256" s="7" customFormat="1" ht="14.25">
      <c r="A31" s="60" t="s">
        <v>11</v>
      </c>
      <c r="B31" s="61">
        <v>-5</v>
      </c>
      <c r="C31" s="61">
        <v>-6.2</v>
      </c>
      <c r="D31" s="61">
        <v>-5.4</v>
      </c>
      <c r="E31" s="61">
        <v>-4.0999999999999996</v>
      </c>
      <c r="F31" s="61">
        <v>-3.6</v>
      </c>
      <c r="G31" s="61">
        <v>-1.9</v>
      </c>
      <c r="H31" s="62">
        <v>-3.7</v>
      </c>
      <c r="I31" s="62">
        <v>-7.3</v>
      </c>
      <c r="J31" s="62">
        <v>-7.8</v>
      </c>
      <c r="K31" s="62">
        <v>-5.5853900000000003</v>
      </c>
      <c r="L31" s="62">
        <v>-4.0305337000000003</v>
      </c>
      <c r="M31" s="60"/>
      <c r="N31" s="61"/>
      <c r="O31" s="61"/>
      <c r="P31" s="61"/>
      <c r="Q31" s="61"/>
      <c r="R31" s="61"/>
      <c r="S31" s="61"/>
      <c r="T31" s="62"/>
      <c r="U31" s="62"/>
      <c r="V31" s="62"/>
      <c r="W31" s="62"/>
      <c r="X31" s="62"/>
      <c r="Y31" s="60"/>
      <c r="Z31" s="61"/>
      <c r="AA31" s="61"/>
      <c r="AB31" s="61"/>
      <c r="AC31" s="61"/>
      <c r="AD31" s="61"/>
      <c r="AE31" s="61"/>
      <c r="AF31" s="62"/>
      <c r="AG31" s="62"/>
      <c r="AH31" s="62"/>
      <c r="AI31" s="62"/>
      <c r="AJ31" s="62"/>
      <c r="AK31" s="60"/>
      <c r="AL31" s="61"/>
      <c r="AM31" s="61"/>
      <c r="AN31" s="61"/>
      <c r="AO31" s="61"/>
      <c r="AP31" s="61"/>
      <c r="AQ31" s="61"/>
      <c r="AR31" s="62"/>
      <c r="AS31" s="62"/>
      <c r="AT31" s="62"/>
      <c r="AU31" s="62"/>
      <c r="AV31" s="62"/>
      <c r="AW31" s="60"/>
      <c r="AX31" s="61"/>
      <c r="AY31" s="61"/>
      <c r="AZ31" s="61"/>
      <c r="BA31" s="61"/>
      <c r="BB31" s="61"/>
      <c r="BC31" s="61"/>
      <c r="BD31" s="62"/>
      <c r="BE31" s="62"/>
      <c r="BF31" s="62"/>
      <c r="BG31" s="62"/>
      <c r="BH31" s="62"/>
      <c r="BI31" s="60"/>
      <c r="BJ31" s="61"/>
      <c r="BK31" s="61"/>
      <c r="BL31" s="61"/>
      <c r="BM31" s="61"/>
      <c r="BN31" s="61"/>
      <c r="BO31" s="61"/>
      <c r="BP31" s="62"/>
      <c r="BQ31" s="62"/>
      <c r="BR31" s="62"/>
      <c r="BS31" s="62"/>
      <c r="BT31" s="62"/>
      <c r="BU31" s="60"/>
      <c r="BV31" s="61"/>
      <c r="BW31" s="61"/>
      <c r="BX31" s="61"/>
      <c r="BY31" s="61"/>
      <c r="BZ31" s="61"/>
      <c r="CA31" s="61"/>
      <c r="CB31" s="62"/>
      <c r="CC31" s="62"/>
      <c r="CD31" s="62"/>
      <c r="CE31" s="62"/>
      <c r="CF31" s="62"/>
      <c r="CG31" s="60"/>
      <c r="CH31" s="61"/>
      <c r="CI31" s="61"/>
      <c r="CJ31" s="61"/>
      <c r="CK31" s="61"/>
      <c r="CL31" s="61"/>
      <c r="CM31" s="61"/>
      <c r="CN31" s="62"/>
      <c r="CO31" s="62"/>
      <c r="CP31" s="62"/>
      <c r="CQ31" s="62"/>
      <c r="CR31" s="62"/>
      <c r="CS31" s="60"/>
      <c r="CT31" s="61"/>
      <c r="CU31" s="61"/>
      <c r="CV31" s="61"/>
      <c r="CW31" s="61"/>
      <c r="CX31" s="61"/>
      <c r="CY31" s="61"/>
      <c r="CZ31" s="62"/>
      <c r="DA31" s="62"/>
      <c r="DB31" s="62"/>
      <c r="DC31" s="62"/>
      <c r="DD31" s="62"/>
      <c r="DE31" s="60"/>
      <c r="DF31" s="61"/>
      <c r="DG31" s="61"/>
      <c r="DH31" s="61"/>
      <c r="DI31" s="61"/>
      <c r="DJ31" s="61"/>
      <c r="DK31" s="61"/>
      <c r="DL31" s="62"/>
      <c r="DM31" s="62"/>
      <c r="DN31" s="62"/>
      <c r="DO31" s="62"/>
      <c r="DP31" s="62"/>
      <c r="DQ31" s="60"/>
      <c r="DR31" s="61"/>
      <c r="DS31" s="61"/>
      <c r="DT31" s="61"/>
      <c r="DU31" s="61"/>
      <c r="DV31" s="61"/>
      <c r="DW31" s="61"/>
      <c r="DX31" s="62"/>
      <c r="DY31" s="62"/>
      <c r="DZ31" s="62"/>
      <c r="EA31" s="62"/>
      <c r="EB31" s="62"/>
      <c r="EC31" s="60"/>
      <c r="ED31" s="61"/>
      <c r="EE31" s="61"/>
      <c r="EF31" s="61"/>
      <c r="EG31" s="61"/>
      <c r="EH31" s="61"/>
      <c r="EI31" s="61"/>
      <c r="EJ31" s="62"/>
      <c r="EK31" s="62"/>
      <c r="EL31" s="62"/>
      <c r="EM31" s="62"/>
      <c r="EN31" s="62"/>
      <c r="EO31" s="60"/>
      <c r="EP31" s="61"/>
      <c r="EQ31" s="61"/>
      <c r="ER31" s="61"/>
      <c r="ES31" s="61"/>
      <c r="ET31" s="61"/>
      <c r="EU31" s="61"/>
      <c r="EV31" s="62"/>
      <c r="EW31" s="62"/>
      <c r="EX31" s="62"/>
      <c r="EY31" s="62"/>
      <c r="EZ31" s="62"/>
      <c r="FA31" s="60"/>
      <c r="FB31" s="61"/>
      <c r="FC31" s="61"/>
      <c r="FD31" s="61"/>
      <c r="FE31" s="61"/>
      <c r="FF31" s="61"/>
      <c r="FG31" s="61"/>
      <c r="FH31" s="62"/>
      <c r="FI31" s="62"/>
      <c r="FJ31" s="62"/>
      <c r="FK31" s="62"/>
      <c r="FL31" s="62"/>
      <c r="FM31" s="60"/>
      <c r="FN31" s="61"/>
      <c r="FO31" s="61"/>
      <c r="FP31" s="61"/>
      <c r="FQ31" s="61"/>
      <c r="FR31" s="61"/>
      <c r="FS31" s="61"/>
      <c r="FT31" s="62"/>
      <c r="FU31" s="62"/>
      <c r="FV31" s="62"/>
      <c r="FW31" s="62"/>
      <c r="FX31" s="62"/>
      <c r="FY31" s="60"/>
      <c r="FZ31" s="61"/>
      <c r="GA31" s="61"/>
      <c r="GB31" s="61"/>
      <c r="GC31" s="61"/>
      <c r="GD31" s="61"/>
      <c r="GE31" s="61"/>
      <c r="GF31" s="62"/>
      <c r="GG31" s="62"/>
      <c r="GH31" s="62"/>
      <c r="GI31" s="62"/>
      <c r="GJ31" s="62"/>
      <c r="GK31" s="60"/>
      <c r="GL31" s="61"/>
      <c r="GM31" s="61"/>
      <c r="GN31" s="61"/>
      <c r="GO31" s="61"/>
      <c r="GP31" s="61"/>
      <c r="GQ31" s="61"/>
      <c r="GR31" s="62"/>
      <c r="GS31" s="62"/>
      <c r="GT31" s="62"/>
      <c r="GU31" s="62"/>
      <c r="GV31" s="62"/>
      <c r="GW31" s="60"/>
      <c r="GX31" s="61"/>
      <c r="GY31" s="61"/>
      <c r="GZ31" s="61"/>
      <c r="HA31" s="61"/>
      <c r="HB31" s="61"/>
      <c r="HC31" s="61"/>
      <c r="HD31" s="62"/>
      <c r="HE31" s="62"/>
      <c r="HF31" s="62"/>
      <c r="HG31" s="62"/>
      <c r="HH31" s="62"/>
      <c r="HI31" s="60"/>
      <c r="HJ31" s="61"/>
      <c r="HK31" s="61"/>
      <c r="HL31" s="61"/>
      <c r="HM31" s="61"/>
      <c r="HN31" s="61"/>
      <c r="HO31" s="61"/>
      <c r="HP31" s="62"/>
      <c r="HQ31" s="62"/>
      <c r="HR31" s="62"/>
      <c r="HS31" s="62"/>
      <c r="HT31" s="62"/>
      <c r="HU31" s="60"/>
      <c r="HV31" s="61"/>
      <c r="HW31" s="61"/>
      <c r="HX31" s="61"/>
      <c r="HY31" s="61"/>
      <c r="HZ31" s="61"/>
      <c r="IA31" s="61"/>
      <c r="IB31" s="62"/>
      <c r="IC31" s="62"/>
      <c r="ID31" s="62"/>
      <c r="IE31" s="62"/>
      <c r="IF31" s="62"/>
      <c r="IG31" s="60"/>
      <c r="IH31" s="61"/>
      <c r="II31" s="61"/>
      <c r="IJ31" s="61"/>
      <c r="IK31" s="61"/>
      <c r="IL31" s="61"/>
      <c r="IM31" s="61"/>
      <c r="IN31" s="62"/>
      <c r="IO31" s="62"/>
      <c r="IP31" s="62"/>
      <c r="IQ31" s="62"/>
      <c r="IR31" s="62"/>
      <c r="IS31" s="60"/>
      <c r="IT31" s="61"/>
      <c r="IU31" s="61"/>
      <c r="IV31" s="61"/>
    </row>
    <row r="32" spans="1:256" s="7" customFormat="1" ht="14.25">
      <c r="A32" s="60" t="s">
        <v>10</v>
      </c>
      <c r="B32" s="61">
        <v>-2</v>
      </c>
      <c r="C32" s="61">
        <v>-1.5</v>
      </c>
      <c r="D32" s="61">
        <v>-1.2</v>
      </c>
      <c r="E32" s="61">
        <v>-1.2</v>
      </c>
      <c r="F32" s="61">
        <v>-2.2000000000000002</v>
      </c>
      <c r="G32" s="61">
        <v>-2.9</v>
      </c>
      <c r="H32" s="62">
        <v>-5.7</v>
      </c>
      <c r="I32" s="62">
        <v>-9</v>
      </c>
      <c r="J32" s="62">
        <v>-6.9</v>
      </c>
      <c r="K32" s="62">
        <v>-4.8583999999999996</v>
      </c>
      <c r="L32" s="62">
        <v>-3.6728999999999998</v>
      </c>
      <c r="M32" s="60"/>
      <c r="N32" s="61"/>
      <c r="O32" s="61"/>
      <c r="P32" s="61"/>
      <c r="Q32" s="61"/>
      <c r="R32" s="61"/>
      <c r="S32" s="61"/>
      <c r="T32" s="62"/>
      <c r="U32" s="62"/>
      <c r="V32" s="62"/>
      <c r="W32" s="62"/>
      <c r="X32" s="62"/>
      <c r="Y32" s="60"/>
      <c r="Z32" s="61"/>
      <c r="AA32" s="61"/>
      <c r="AB32" s="61"/>
      <c r="AC32" s="61"/>
      <c r="AD32" s="61"/>
      <c r="AE32" s="61"/>
      <c r="AF32" s="62"/>
      <c r="AG32" s="62"/>
      <c r="AH32" s="62"/>
      <c r="AI32" s="62"/>
      <c r="AJ32" s="62"/>
      <c r="AK32" s="60"/>
      <c r="AL32" s="61"/>
      <c r="AM32" s="61"/>
      <c r="AN32" s="61"/>
      <c r="AO32" s="61"/>
      <c r="AP32" s="61"/>
      <c r="AQ32" s="61"/>
      <c r="AR32" s="62"/>
      <c r="AS32" s="62"/>
      <c r="AT32" s="62"/>
      <c r="AU32" s="62"/>
      <c r="AV32" s="62"/>
      <c r="AW32" s="60"/>
      <c r="AX32" s="61"/>
      <c r="AY32" s="61"/>
      <c r="AZ32" s="61"/>
      <c r="BA32" s="61"/>
      <c r="BB32" s="61"/>
      <c r="BC32" s="61"/>
      <c r="BD32" s="62"/>
      <c r="BE32" s="62"/>
      <c r="BF32" s="62"/>
      <c r="BG32" s="62"/>
      <c r="BH32" s="62"/>
      <c r="BI32" s="60"/>
      <c r="BJ32" s="61"/>
      <c r="BK32" s="61"/>
      <c r="BL32" s="61"/>
      <c r="BM32" s="61"/>
      <c r="BN32" s="61"/>
      <c r="BO32" s="61"/>
      <c r="BP32" s="62"/>
      <c r="BQ32" s="62"/>
      <c r="BR32" s="62"/>
      <c r="BS32" s="62"/>
      <c r="BT32" s="62"/>
      <c r="BU32" s="60"/>
      <c r="BV32" s="61"/>
      <c r="BW32" s="61"/>
      <c r="BX32" s="61"/>
      <c r="BY32" s="61"/>
      <c r="BZ32" s="61"/>
      <c r="CA32" s="61"/>
      <c r="CB32" s="62"/>
      <c r="CC32" s="62"/>
      <c r="CD32" s="62"/>
      <c r="CE32" s="62"/>
      <c r="CF32" s="62"/>
      <c r="CG32" s="60"/>
      <c r="CH32" s="61"/>
      <c r="CI32" s="61"/>
      <c r="CJ32" s="61"/>
      <c r="CK32" s="61"/>
      <c r="CL32" s="61"/>
      <c r="CM32" s="61"/>
      <c r="CN32" s="62"/>
      <c r="CO32" s="62"/>
      <c r="CP32" s="62"/>
      <c r="CQ32" s="62"/>
      <c r="CR32" s="62"/>
      <c r="CS32" s="60"/>
      <c r="CT32" s="61"/>
      <c r="CU32" s="61"/>
      <c r="CV32" s="61"/>
      <c r="CW32" s="61"/>
      <c r="CX32" s="61"/>
      <c r="CY32" s="61"/>
      <c r="CZ32" s="62"/>
      <c r="DA32" s="62"/>
      <c r="DB32" s="62"/>
      <c r="DC32" s="62"/>
      <c r="DD32" s="62"/>
      <c r="DE32" s="60"/>
      <c r="DF32" s="61"/>
      <c r="DG32" s="61"/>
      <c r="DH32" s="61"/>
      <c r="DI32" s="61"/>
      <c r="DJ32" s="61"/>
      <c r="DK32" s="61"/>
      <c r="DL32" s="62"/>
      <c r="DM32" s="62"/>
      <c r="DN32" s="62"/>
      <c r="DO32" s="62"/>
      <c r="DP32" s="62"/>
      <c r="DQ32" s="60"/>
      <c r="DR32" s="61"/>
      <c r="DS32" s="61"/>
      <c r="DT32" s="61"/>
      <c r="DU32" s="61"/>
      <c r="DV32" s="61"/>
      <c r="DW32" s="61"/>
      <c r="DX32" s="62"/>
      <c r="DY32" s="62"/>
      <c r="DZ32" s="62"/>
      <c r="EA32" s="62"/>
      <c r="EB32" s="62"/>
      <c r="EC32" s="60"/>
      <c r="ED32" s="61"/>
      <c r="EE32" s="61"/>
      <c r="EF32" s="61"/>
      <c r="EG32" s="61"/>
      <c r="EH32" s="61"/>
      <c r="EI32" s="61"/>
      <c r="EJ32" s="62"/>
      <c r="EK32" s="62"/>
      <c r="EL32" s="62"/>
      <c r="EM32" s="62"/>
      <c r="EN32" s="62"/>
      <c r="EO32" s="60"/>
      <c r="EP32" s="61"/>
      <c r="EQ32" s="61"/>
      <c r="ER32" s="61"/>
      <c r="ES32" s="61"/>
      <c r="ET32" s="61"/>
      <c r="EU32" s="61"/>
      <c r="EV32" s="62"/>
      <c r="EW32" s="62"/>
      <c r="EX32" s="62"/>
      <c r="EY32" s="62"/>
      <c r="EZ32" s="62"/>
      <c r="FA32" s="60"/>
      <c r="FB32" s="61"/>
      <c r="FC32" s="61"/>
      <c r="FD32" s="61"/>
      <c r="FE32" s="61"/>
      <c r="FF32" s="61"/>
      <c r="FG32" s="61"/>
      <c r="FH32" s="62"/>
      <c r="FI32" s="62"/>
      <c r="FJ32" s="62"/>
      <c r="FK32" s="62"/>
      <c r="FL32" s="62"/>
      <c r="FM32" s="60"/>
      <c r="FN32" s="61"/>
      <c r="FO32" s="61"/>
      <c r="FP32" s="61"/>
      <c r="FQ32" s="61"/>
      <c r="FR32" s="61"/>
      <c r="FS32" s="61"/>
      <c r="FT32" s="62"/>
      <c r="FU32" s="62"/>
      <c r="FV32" s="62"/>
      <c r="FW32" s="62"/>
      <c r="FX32" s="62"/>
      <c r="FY32" s="60"/>
      <c r="FZ32" s="61"/>
      <c r="GA32" s="61"/>
      <c r="GB32" s="61"/>
      <c r="GC32" s="61"/>
      <c r="GD32" s="61"/>
      <c r="GE32" s="61"/>
      <c r="GF32" s="62"/>
      <c r="GG32" s="62"/>
      <c r="GH32" s="62"/>
      <c r="GI32" s="62"/>
      <c r="GJ32" s="62"/>
      <c r="GK32" s="60"/>
      <c r="GL32" s="61"/>
      <c r="GM32" s="61"/>
      <c r="GN32" s="61"/>
      <c r="GO32" s="61"/>
      <c r="GP32" s="61"/>
      <c r="GQ32" s="61"/>
      <c r="GR32" s="62"/>
      <c r="GS32" s="62"/>
      <c r="GT32" s="62"/>
      <c r="GU32" s="62"/>
      <c r="GV32" s="62"/>
      <c r="GW32" s="60"/>
      <c r="GX32" s="61"/>
      <c r="GY32" s="61"/>
      <c r="GZ32" s="61"/>
      <c r="HA32" s="61"/>
      <c r="HB32" s="61"/>
      <c r="HC32" s="61"/>
      <c r="HD32" s="62"/>
      <c r="HE32" s="62"/>
      <c r="HF32" s="62"/>
      <c r="HG32" s="62"/>
      <c r="HH32" s="62"/>
      <c r="HI32" s="60"/>
      <c r="HJ32" s="61"/>
      <c r="HK32" s="61"/>
      <c r="HL32" s="61"/>
      <c r="HM32" s="61"/>
      <c r="HN32" s="61"/>
      <c r="HO32" s="61"/>
      <c r="HP32" s="62"/>
      <c r="HQ32" s="62"/>
      <c r="HR32" s="62"/>
      <c r="HS32" s="62"/>
      <c r="HT32" s="62"/>
      <c r="HU32" s="60"/>
      <c r="HV32" s="61"/>
      <c r="HW32" s="61"/>
      <c r="HX32" s="61"/>
      <c r="HY32" s="61"/>
      <c r="HZ32" s="61"/>
      <c r="IA32" s="61"/>
      <c r="IB32" s="62"/>
      <c r="IC32" s="62"/>
      <c r="ID32" s="62"/>
      <c r="IE32" s="62"/>
      <c r="IF32" s="62"/>
      <c r="IG32" s="60"/>
      <c r="IH32" s="61"/>
      <c r="II32" s="61"/>
      <c r="IJ32" s="61"/>
      <c r="IK32" s="61"/>
      <c r="IL32" s="61"/>
      <c r="IM32" s="61"/>
      <c r="IN32" s="62"/>
      <c r="IO32" s="62"/>
      <c r="IP32" s="62"/>
      <c r="IQ32" s="62"/>
      <c r="IR32" s="62"/>
      <c r="IS32" s="60"/>
      <c r="IT32" s="61"/>
      <c r="IU32" s="61"/>
      <c r="IV32" s="61"/>
    </row>
    <row r="33" spans="1:256" s="7" customFormat="1" ht="14.25">
      <c r="A33" s="60" t="s">
        <v>9</v>
      </c>
      <c r="B33" s="61">
        <v>-1.3</v>
      </c>
      <c r="C33" s="61">
        <v>-1</v>
      </c>
      <c r="D33" s="61">
        <v>0.6</v>
      </c>
      <c r="E33" s="62">
        <v>2.2000000000000002</v>
      </c>
      <c r="F33" s="61">
        <v>2.2999999999999998</v>
      </c>
      <c r="G33" s="61">
        <v>3.6</v>
      </c>
      <c r="H33" s="62">
        <v>2.2000000000000002</v>
      </c>
      <c r="I33" s="62">
        <v>-0.7</v>
      </c>
      <c r="J33" s="62">
        <v>0.2</v>
      </c>
      <c r="K33" s="62">
        <v>0.92472339999999997</v>
      </c>
      <c r="L33" s="62">
        <v>0.70852139999999997</v>
      </c>
      <c r="M33" s="60"/>
      <c r="N33" s="61"/>
      <c r="O33" s="61"/>
      <c r="P33" s="61"/>
      <c r="Q33" s="62"/>
      <c r="R33" s="61"/>
      <c r="S33" s="61"/>
      <c r="T33" s="62"/>
      <c r="U33" s="62"/>
      <c r="V33" s="62"/>
      <c r="W33" s="62"/>
      <c r="X33" s="62"/>
      <c r="Y33" s="60"/>
      <c r="Z33" s="61"/>
      <c r="AA33" s="61"/>
      <c r="AB33" s="61"/>
      <c r="AC33" s="62"/>
      <c r="AD33" s="61"/>
      <c r="AE33" s="61"/>
      <c r="AF33" s="62"/>
      <c r="AG33" s="62"/>
      <c r="AH33" s="62"/>
      <c r="AI33" s="62"/>
      <c r="AJ33" s="62"/>
      <c r="AK33" s="60"/>
      <c r="AL33" s="61"/>
      <c r="AM33" s="61"/>
      <c r="AN33" s="61"/>
      <c r="AO33" s="62"/>
      <c r="AP33" s="61"/>
      <c r="AQ33" s="61"/>
      <c r="AR33" s="62"/>
      <c r="AS33" s="62"/>
      <c r="AT33" s="62"/>
      <c r="AU33" s="62"/>
      <c r="AV33" s="62"/>
      <c r="AW33" s="60"/>
      <c r="AX33" s="61"/>
      <c r="AY33" s="61"/>
      <c r="AZ33" s="61"/>
      <c r="BA33" s="62"/>
      <c r="BB33" s="61"/>
      <c r="BC33" s="61"/>
      <c r="BD33" s="62"/>
      <c r="BE33" s="62"/>
      <c r="BF33" s="62"/>
      <c r="BG33" s="62"/>
      <c r="BH33" s="62"/>
      <c r="BI33" s="60"/>
      <c r="BJ33" s="61"/>
      <c r="BK33" s="61"/>
      <c r="BL33" s="61"/>
      <c r="BM33" s="62"/>
      <c r="BN33" s="61"/>
      <c r="BO33" s="61"/>
      <c r="BP33" s="62"/>
      <c r="BQ33" s="62"/>
      <c r="BR33" s="62"/>
      <c r="BS33" s="62"/>
      <c r="BT33" s="62"/>
      <c r="BU33" s="60"/>
      <c r="BV33" s="61"/>
      <c r="BW33" s="61"/>
      <c r="BX33" s="61"/>
      <c r="BY33" s="62"/>
      <c r="BZ33" s="61"/>
      <c r="CA33" s="61"/>
      <c r="CB33" s="62"/>
      <c r="CC33" s="62"/>
      <c r="CD33" s="62"/>
      <c r="CE33" s="62"/>
      <c r="CF33" s="62"/>
      <c r="CG33" s="60"/>
      <c r="CH33" s="61"/>
      <c r="CI33" s="61"/>
      <c r="CJ33" s="61"/>
      <c r="CK33" s="62"/>
      <c r="CL33" s="61"/>
      <c r="CM33" s="61"/>
      <c r="CN33" s="62"/>
      <c r="CO33" s="62"/>
      <c r="CP33" s="62"/>
      <c r="CQ33" s="62"/>
      <c r="CR33" s="62"/>
      <c r="CS33" s="60"/>
      <c r="CT33" s="61"/>
      <c r="CU33" s="61"/>
      <c r="CV33" s="61"/>
      <c r="CW33" s="62"/>
      <c r="CX33" s="61"/>
      <c r="CY33" s="61"/>
      <c r="CZ33" s="62"/>
      <c r="DA33" s="62"/>
      <c r="DB33" s="62"/>
      <c r="DC33" s="62"/>
      <c r="DD33" s="62"/>
      <c r="DE33" s="60"/>
      <c r="DF33" s="61"/>
      <c r="DG33" s="61"/>
      <c r="DH33" s="61"/>
      <c r="DI33" s="62"/>
      <c r="DJ33" s="61"/>
      <c r="DK33" s="61"/>
      <c r="DL33" s="62"/>
      <c r="DM33" s="62"/>
      <c r="DN33" s="62"/>
      <c r="DO33" s="62"/>
      <c r="DP33" s="62"/>
      <c r="DQ33" s="60"/>
      <c r="DR33" s="61"/>
      <c r="DS33" s="61"/>
      <c r="DT33" s="61"/>
      <c r="DU33" s="62"/>
      <c r="DV33" s="61"/>
      <c r="DW33" s="61"/>
      <c r="DX33" s="62"/>
      <c r="DY33" s="62"/>
      <c r="DZ33" s="62"/>
      <c r="EA33" s="62"/>
      <c r="EB33" s="62"/>
      <c r="EC33" s="60"/>
      <c r="ED33" s="61"/>
      <c r="EE33" s="61"/>
      <c r="EF33" s="61"/>
      <c r="EG33" s="62"/>
      <c r="EH33" s="61"/>
      <c r="EI33" s="61"/>
      <c r="EJ33" s="62"/>
      <c r="EK33" s="62"/>
      <c r="EL33" s="62"/>
      <c r="EM33" s="62"/>
      <c r="EN33" s="62"/>
      <c r="EO33" s="60"/>
      <c r="EP33" s="61"/>
      <c r="EQ33" s="61"/>
      <c r="ER33" s="61"/>
      <c r="ES33" s="62"/>
      <c r="ET33" s="61"/>
      <c r="EU33" s="61"/>
      <c r="EV33" s="62"/>
      <c r="EW33" s="62"/>
      <c r="EX33" s="62"/>
      <c r="EY33" s="62"/>
      <c r="EZ33" s="62"/>
      <c r="FA33" s="60"/>
      <c r="FB33" s="61"/>
      <c r="FC33" s="61"/>
      <c r="FD33" s="61"/>
      <c r="FE33" s="62"/>
      <c r="FF33" s="61"/>
      <c r="FG33" s="61"/>
      <c r="FH33" s="62"/>
      <c r="FI33" s="62"/>
      <c r="FJ33" s="62"/>
      <c r="FK33" s="62"/>
      <c r="FL33" s="62"/>
      <c r="FM33" s="60"/>
      <c r="FN33" s="61"/>
      <c r="FO33" s="61"/>
      <c r="FP33" s="61"/>
      <c r="FQ33" s="62"/>
      <c r="FR33" s="61"/>
      <c r="FS33" s="61"/>
      <c r="FT33" s="62"/>
      <c r="FU33" s="62"/>
      <c r="FV33" s="62"/>
      <c r="FW33" s="62"/>
      <c r="FX33" s="62"/>
      <c r="FY33" s="60"/>
      <c r="FZ33" s="61"/>
      <c r="GA33" s="61"/>
      <c r="GB33" s="61"/>
      <c r="GC33" s="62"/>
      <c r="GD33" s="61"/>
      <c r="GE33" s="61"/>
      <c r="GF33" s="62"/>
      <c r="GG33" s="62"/>
      <c r="GH33" s="62"/>
      <c r="GI33" s="62"/>
      <c r="GJ33" s="62"/>
      <c r="GK33" s="60"/>
      <c r="GL33" s="61"/>
      <c r="GM33" s="61"/>
      <c r="GN33" s="61"/>
      <c r="GO33" s="62"/>
      <c r="GP33" s="61"/>
      <c r="GQ33" s="61"/>
      <c r="GR33" s="62"/>
      <c r="GS33" s="62"/>
      <c r="GT33" s="62"/>
      <c r="GU33" s="62"/>
      <c r="GV33" s="62"/>
      <c r="GW33" s="60"/>
      <c r="GX33" s="61"/>
      <c r="GY33" s="61"/>
      <c r="GZ33" s="61"/>
      <c r="HA33" s="62"/>
      <c r="HB33" s="61"/>
      <c r="HC33" s="61"/>
      <c r="HD33" s="62"/>
      <c r="HE33" s="62"/>
      <c r="HF33" s="62"/>
      <c r="HG33" s="62"/>
      <c r="HH33" s="62"/>
      <c r="HI33" s="60"/>
      <c r="HJ33" s="61"/>
      <c r="HK33" s="61"/>
      <c r="HL33" s="61"/>
      <c r="HM33" s="62"/>
      <c r="HN33" s="61"/>
      <c r="HO33" s="61"/>
      <c r="HP33" s="62"/>
      <c r="HQ33" s="62"/>
      <c r="HR33" s="62"/>
      <c r="HS33" s="62"/>
      <c r="HT33" s="62"/>
      <c r="HU33" s="60"/>
      <c r="HV33" s="61"/>
      <c r="HW33" s="61"/>
      <c r="HX33" s="61"/>
      <c r="HY33" s="62"/>
      <c r="HZ33" s="61"/>
      <c r="IA33" s="61"/>
      <c r="IB33" s="62"/>
      <c r="IC33" s="62"/>
      <c r="ID33" s="62"/>
      <c r="IE33" s="62"/>
      <c r="IF33" s="62"/>
      <c r="IG33" s="60"/>
      <c r="IH33" s="61"/>
      <c r="II33" s="61"/>
      <c r="IJ33" s="61"/>
      <c r="IK33" s="62"/>
      <c r="IL33" s="61"/>
      <c r="IM33" s="61"/>
      <c r="IN33" s="62"/>
      <c r="IO33" s="62"/>
      <c r="IP33" s="62"/>
      <c r="IQ33" s="62"/>
      <c r="IR33" s="62"/>
      <c r="IS33" s="60"/>
      <c r="IT33" s="61"/>
      <c r="IU33" s="61"/>
      <c r="IV33" s="61"/>
    </row>
    <row r="34" spans="1:256" s="7" customFormat="1" ht="14.25">
      <c r="A34" s="63" t="s">
        <v>57</v>
      </c>
      <c r="B34" s="61">
        <v>-2.1</v>
      </c>
      <c r="C34" s="61">
        <v>-3.4</v>
      </c>
      <c r="D34" s="61">
        <v>-3.5</v>
      </c>
      <c r="E34" s="61">
        <v>-3.4</v>
      </c>
      <c r="F34" s="61">
        <v>-2.7</v>
      </c>
      <c r="G34" s="61">
        <v>-2.7</v>
      </c>
      <c r="H34" s="61">
        <v>-5</v>
      </c>
      <c r="I34" s="61">
        <v>-11.5</v>
      </c>
      <c r="J34" s="61">
        <v>-10.3</v>
      </c>
      <c r="K34" s="61">
        <v>-9.4197000000000006</v>
      </c>
      <c r="L34" s="61">
        <v>-7.8026600000000004</v>
      </c>
      <c r="M34" s="63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3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3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3"/>
      <c r="AX34" s="61"/>
      <c r="AY34" s="61"/>
      <c r="AZ34" s="61"/>
      <c r="BA34" s="61"/>
      <c r="BB34" s="61"/>
      <c r="BC34" s="61"/>
      <c r="BD34" s="61"/>
      <c r="BE34" s="61"/>
      <c r="BF34" s="61"/>
      <c r="BG34" s="61"/>
      <c r="BH34" s="61"/>
      <c r="BI34" s="63"/>
      <c r="BJ34" s="61"/>
      <c r="BK34" s="61"/>
      <c r="BL34" s="61"/>
      <c r="BM34" s="61"/>
      <c r="BN34" s="61"/>
      <c r="BO34" s="61"/>
      <c r="BP34" s="61"/>
      <c r="BQ34" s="61"/>
      <c r="BR34" s="61"/>
      <c r="BS34" s="61"/>
      <c r="BT34" s="61"/>
      <c r="BU34" s="63"/>
      <c r="BV34" s="61"/>
      <c r="BW34" s="61"/>
      <c r="BX34" s="61"/>
      <c r="BY34" s="61"/>
      <c r="BZ34" s="61"/>
      <c r="CA34" s="61"/>
      <c r="CB34" s="61"/>
      <c r="CC34" s="61"/>
      <c r="CD34" s="61"/>
      <c r="CE34" s="61"/>
      <c r="CF34" s="61"/>
      <c r="CG34" s="63"/>
      <c r="CH34" s="61"/>
      <c r="CI34" s="61"/>
      <c r="CJ34" s="61"/>
      <c r="CK34" s="61"/>
      <c r="CL34" s="61"/>
      <c r="CM34" s="61"/>
      <c r="CN34" s="61"/>
      <c r="CO34" s="61"/>
      <c r="CP34" s="61"/>
      <c r="CQ34" s="61"/>
      <c r="CR34" s="61"/>
      <c r="CS34" s="63"/>
      <c r="CT34" s="61"/>
      <c r="CU34" s="61"/>
      <c r="CV34" s="61"/>
      <c r="CW34" s="61"/>
      <c r="CX34" s="61"/>
      <c r="CY34" s="61"/>
      <c r="CZ34" s="61"/>
      <c r="DA34" s="61"/>
      <c r="DB34" s="61"/>
      <c r="DC34" s="61"/>
      <c r="DD34" s="61"/>
      <c r="DE34" s="63"/>
      <c r="DF34" s="61"/>
      <c r="DG34" s="61"/>
      <c r="DH34" s="61"/>
      <c r="DI34" s="61"/>
      <c r="DJ34" s="61"/>
      <c r="DK34" s="61"/>
      <c r="DL34" s="61"/>
      <c r="DM34" s="61"/>
      <c r="DN34" s="61"/>
      <c r="DO34" s="61"/>
      <c r="DP34" s="61"/>
      <c r="DQ34" s="63"/>
      <c r="DR34" s="61"/>
      <c r="DS34" s="61"/>
      <c r="DT34" s="61"/>
      <c r="DU34" s="61"/>
      <c r="DV34" s="61"/>
      <c r="DW34" s="61"/>
      <c r="DX34" s="61"/>
      <c r="DY34" s="61"/>
      <c r="DZ34" s="61"/>
      <c r="EA34" s="61"/>
      <c r="EB34" s="61"/>
      <c r="EC34" s="63"/>
      <c r="ED34" s="61"/>
      <c r="EE34" s="61"/>
      <c r="EF34" s="61"/>
      <c r="EG34" s="61"/>
      <c r="EH34" s="61"/>
      <c r="EI34" s="61"/>
      <c r="EJ34" s="61"/>
      <c r="EK34" s="61"/>
      <c r="EL34" s="61"/>
      <c r="EM34" s="61"/>
      <c r="EN34" s="61"/>
      <c r="EO34" s="63"/>
      <c r="EP34" s="61"/>
      <c r="EQ34" s="61"/>
      <c r="ER34" s="61"/>
      <c r="ES34" s="61"/>
      <c r="ET34" s="61"/>
      <c r="EU34" s="61"/>
      <c r="EV34" s="61"/>
      <c r="EW34" s="61"/>
      <c r="EX34" s="61"/>
      <c r="EY34" s="61"/>
      <c r="EZ34" s="61"/>
      <c r="FA34" s="63"/>
      <c r="FB34" s="61"/>
      <c r="FC34" s="61"/>
      <c r="FD34" s="61"/>
      <c r="FE34" s="61"/>
      <c r="FF34" s="61"/>
      <c r="FG34" s="61"/>
      <c r="FH34" s="61"/>
      <c r="FI34" s="61"/>
      <c r="FJ34" s="61"/>
      <c r="FK34" s="61"/>
      <c r="FL34" s="61"/>
      <c r="FM34" s="63"/>
      <c r="FN34" s="61"/>
      <c r="FO34" s="61"/>
      <c r="FP34" s="61"/>
      <c r="FQ34" s="61"/>
      <c r="FR34" s="61"/>
      <c r="FS34" s="61"/>
      <c r="FT34" s="61"/>
      <c r="FU34" s="61"/>
      <c r="FV34" s="61"/>
      <c r="FW34" s="61"/>
      <c r="FX34" s="61"/>
      <c r="FY34" s="63"/>
      <c r="FZ34" s="61"/>
      <c r="GA34" s="61"/>
      <c r="GB34" s="61"/>
      <c r="GC34" s="61"/>
      <c r="GD34" s="61"/>
      <c r="GE34" s="61"/>
      <c r="GF34" s="61"/>
      <c r="GG34" s="61"/>
      <c r="GH34" s="61"/>
      <c r="GI34" s="61"/>
      <c r="GJ34" s="61"/>
      <c r="GK34" s="63"/>
      <c r="GL34" s="61"/>
      <c r="GM34" s="61"/>
      <c r="GN34" s="61"/>
      <c r="GO34" s="61"/>
      <c r="GP34" s="61"/>
      <c r="GQ34" s="61"/>
      <c r="GR34" s="61"/>
      <c r="GS34" s="61"/>
      <c r="GT34" s="61"/>
      <c r="GU34" s="61"/>
      <c r="GV34" s="61"/>
      <c r="GW34" s="63"/>
      <c r="GX34" s="61"/>
      <c r="GY34" s="61"/>
      <c r="GZ34" s="61"/>
      <c r="HA34" s="61"/>
      <c r="HB34" s="61"/>
      <c r="HC34" s="61"/>
      <c r="HD34" s="61"/>
      <c r="HE34" s="61"/>
      <c r="HF34" s="61"/>
      <c r="HG34" s="61"/>
      <c r="HH34" s="61"/>
      <c r="HI34" s="63"/>
      <c r="HJ34" s="61"/>
      <c r="HK34" s="61"/>
      <c r="HL34" s="61"/>
      <c r="HM34" s="61"/>
      <c r="HN34" s="61"/>
      <c r="HO34" s="61"/>
      <c r="HP34" s="61"/>
      <c r="HQ34" s="61"/>
      <c r="HR34" s="61"/>
      <c r="HS34" s="61"/>
      <c r="HT34" s="61"/>
      <c r="HU34" s="63"/>
      <c r="HV34" s="61"/>
      <c r="HW34" s="61"/>
      <c r="HX34" s="61"/>
      <c r="HY34" s="61"/>
      <c r="HZ34" s="61"/>
      <c r="IA34" s="61"/>
      <c r="IB34" s="61"/>
      <c r="IC34" s="61"/>
      <c r="ID34" s="61"/>
      <c r="IE34" s="61"/>
      <c r="IF34" s="61"/>
      <c r="IG34" s="63"/>
      <c r="IH34" s="61"/>
      <c r="II34" s="61"/>
      <c r="IJ34" s="61"/>
      <c r="IK34" s="61"/>
      <c r="IL34" s="61"/>
      <c r="IM34" s="61"/>
      <c r="IN34" s="61"/>
      <c r="IO34" s="61"/>
      <c r="IP34" s="61"/>
      <c r="IQ34" s="61"/>
      <c r="IR34" s="61"/>
      <c r="IS34" s="63"/>
      <c r="IT34" s="61"/>
      <c r="IU34" s="61"/>
      <c r="IV34" s="61"/>
    </row>
    <row r="35" spans="1:256" s="72" customFormat="1" ht="14.25">
      <c r="A35" s="59" t="s">
        <v>7</v>
      </c>
      <c r="B35" s="70">
        <v>-2.6</v>
      </c>
      <c r="C35" s="70">
        <v>-3.2</v>
      </c>
      <c r="D35" s="70">
        <v>-2.9</v>
      </c>
      <c r="E35" s="70">
        <v>-2.5</v>
      </c>
      <c r="F35" s="70">
        <v>-1.5</v>
      </c>
      <c r="G35" s="70">
        <v>-0.9</v>
      </c>
      <c r="H35" s="70">
        <v>-2.4</v>
      </c>
      <c r="I35" s="70">
        <v>-6.9</v>
      </c>
      <c r="J35" s="70">
        <v>-6.6</v>
      </c>
      <c r="K35" s="70">
        <v>-4.6880794999999997</v>
      </c>
      <c r="L35" s="70">
        <v>-3.9467279999999998</v>
      </c>
      <c r="M35" s="59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59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59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59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59"/>
      <c r="BJ35" s="70"/>
      <c r="BK35" s="70"/>
      <c r="BL35" s="70"/>
      <c r="BM35" s="70"/>
      <c r="BN35" s="70"/>
      <c r="BO35" s="70"/>
      <c r="BP35" s="70"/>
      <c r="BQ35" s="70"/>
      <c r="BR35" s="70"/>
      <c r="BS35" s="70"/>
      <c r="BT35" s="70"/>
      <c r="BU35" s="59"/>
      <c r="BV35" s="70"/>
      <c r="BW35" s="70"/>
      <c r="BX35" s="70"/>
      <c r="BY35" s="70"/>
      <c r="BZ35" s="70"/>
      <c r="CA35" s="70"/>
      <c r="CB35" s="70"/>
      <c r="CC35" s="70"/>
      <c r="CD35" s="70"/>
      <c r="CE35" s="70"/>
      <c r="CF35" s="70"/>
      <c r="CG35" s="59"/>
      <c r="CH35" s="70"/>
      <c r="CI35" s="70"/>
      <c r="CJ35" s="70"/>
      <c r="CK35" s="70"/>
      <c r="CL35" s="70"/>
      <c r="CM35" s="70"/>
      <c r="CN35" s="70"/>
      <c r="CO35" s="70"/>
      <c r="CP35" s="70"/>
      <c r="CQ35" s="70"/>
      <c r="CR35" s="70"/>
      <c r="CS35" s="59"/>
      <c r="CT35" s="70"/>
      <c r="CU35" s="70"/>
      <c r="CV35" s="70"/>
      <c r="CW35" s="70"/>
      <c r="CX35" s="70"/>
      <c r="CY35" s="70"/>
      <c r="CZ35" s="70"/>
      <c r="DA35" s="70"/>
      <c r="DB35" s="70"/>
      <c r="DC35" s="70"/>
      <c r="DD35" s="70"/>
      <c r="DE35" s="59"/>
      <c r="DF35" s="70"/>
      <c r="DG35" s="70"/>
      <c r="DH35" s="70"/>
      <c r="DI35" s="70"/>
      <c r="DJ35" s="70"/>
      <c r="DK35" s="70"/>
      <c r="DL35" s="70"/>
      <c r="DM35" s="70"/>
      <c r="DN35" s="70"/>
      <c r="DO35" s="70"/>
      <c r="DP35" s="70"/>
      <c r="DQ35" s="59"/>
      <c r="DR35" s="70"/>
      <c r="DS35" s="70"/>
      <c r="DT35" s="70"/>
      <c r="DU35" s="70"/>
      <c r="DV35" s="70"/>
      <c r="DW35" s="70"/>
      <c r="DX35" s="70"/>
      <c r="DY35" s="70"/>
      <c r="DZ35" s="70"/>
      <c r="EA35" s="70"/>
      <c r="EB35" s="70"/>
      <c r="EC35" s="59"/>
      <c r="ED35" s="70"/>
      <c r="EE35" s="70"/>
      <c r="EF35" s="70"/>
      <c r="EG35" s="70"/>
      <c r="EH35" s="70"/>
      <c r="EI35" s="70"/>
      <c r="EJ35" s="70"/>
      <c r="EK35" s="70"/>
      <c r="EL35" s="70"/>
      <c r="EM35" s="70"/>
      <c r="EN35" s="70"/>
      <c r="EO35" s="59"/>
      <c r="EP35" s="70"/>
      <c r="EQ35" s="70"/>
      <c r="ER35" s="70"/>
      <c r="ES35" s="70"/>
      <c r="ET35" s="70"/>
      <c r="EU35" s="70"/>
      <c r="EV35" s="70"/>
      <c r="EW35" s="70"/>
      <c r="EX35" s="70"/>
      <c r="EY35" s="70"/>
      <c r="EZ35" s="70"/>
      <c r="FA35" s="59"/>
      <c r="FB35" s="70"/>
      <c r="FC35" s="70"/>
      <c r="FD35" s="70"/>
      <c r="FE35" s="70"/>
      <c r="FF35" s="70"/>
      <c r="FG35" s="70"/>
      <c r="FH35" s="70"/>
      <c r="FI35" s="70"/>
      <c r="FJ35" s="70"/>
      <c r="FK35" s="70"/>
      <c r="FL35" s="70"/>
      <c r="FM35" s="59"/>
      <c r="FN35" s="70"/>
      <c r="FO35" s="70"/>
      <c r="FP35" s="70"/>
      <c r="FQ35" s="70"/>
      <c r="FR35" s="70"/>
      <c r="FS35" s="70"/>
      <c r="FT35" s="70"/>
      <c r="FU35" s="70"/>
      <c r="FV35" s="70"/>
      <c r="FW35" s="70"/>
      <c r="FX35" s="70"/>
      <c r="FY35" s="59"/>
      <c r="FZ35" s="70"/>
      <c r="GA35" s="70"/>
      <c r="GB35" s="70"/>
      <c r="GC35" s="70"/>
      <c r="GD35" s="70"/>
      <c r="GE35" s="70"/>
      <c r="GF35" s="70"/>
      <c r="GG35" s="70"/>
      <c r="GH35" s="70"/>
      <c r="GI35" s="70"/>
      <c r="GJ35" s="70"/>
      <c r="GK35" s="59"/>
      <c r="GL35" s="70"/>
      <c r="GM35" s="70"/>
      <c r="GN35" s="70"/>
      <c r="GO35" s="70"/>
      <c r="GP35" s="70"/>
      <c r="GQ35" s="70"/>
      <c r="GR35" s="70"/>
      <c r="GS35" s="70"/>
      <c r="GT35" s="70"/>
      <c r="GU35" s="70"/>
      <c r="GV35" s="70"/>
      <c r="GW35" s="59"/>
      <c r="GX35" s="70"/>
      <c r="GY35" s="70"/>
      <c r="GZ35" s="70"/>
      <c r="HA35" s="70"/>
      <c r="HB35" s="70"/>
      <c r="HC35" s="70"/>
      <c r="HD35" s="70"/>
      <c r="HE35" s="70"/>
      <c r="HF35" s="70"/>
      <c r="HG35" s="70"/>
      <c r="HH35" s="70"/>
      <c r="HI35" s="59"/>
      <c r="HJ35" s="70"/>
      <c r="HK35" s="70"/>
      <c r="HL35" s="70"/>
      <c r="HM35" s="70"/>
      <c r="HN35" s="70"/>
      <c r="HO35" s="70"/>
      <c r="HP35" s="70"/>
      <c r="HQ35" s="70"/>
      <c r="HR35" s="70"/>
      <c r="HS35" s="70"/>
      <c r="HT35" s="70"/>
      <c r="HU35" s="59"/>
      <c r="HV35" s="70"/>
      <c r="HW35" s="70"/>
      <c r="HX35" s="70"/>
      <c r="HY35" s="70"/>
      <c r="HZ35" s="70"/>
      <c r="IA35" s="70"/>
      <c r="IB35" s="70"/>
      <c r="IC35" s="70"/>
      <c r="ID35" s="70"/>
      <c r="IE35" s="70"/>
      <c r="IF35" s="70"/>
      <c r="IG35" s="59"/>
      <c r="IH35" s="70"/>
      <c r="II35" s="70"/>
      <c r="IJ35" s="70"/>
      <c r="IK35" s="70"/>
      <c r="IL35" s="70"/>
      <c r="IM35" s="70"/>
      <c r="IN35" s="70"/>
      <c r="IO35" s="70"/>
      <c r="IP35" s="70"/>
      <c r="IQ35" s="70"/>
      <c r="IR35" s="70"/>
      <c r="IS35" s="59"/>
      <c r="IT35" s="70"/>
      <c r="IU35" s="70"/>
      <c r="IV35" s="70"/>
    </row>
    <row r="36" spans="1:256" s="7" customFormat="1" ht="14.25">
      <c r="A36" s="60" t="s">
        <v>6</v>
      </c>
      <c r="B36" s="61">
        <v>-3.9036089999999999</v>
      </c>
      <c r="C36" s="61">
        <v>-4.9101828999999997</v>
      </c>
      <c r="D36" s="61">
        <v>-4.4064237999999998</v>
      </c>
      <c r="E36" s="61">
        <v>-3.2027790999999999</v>
      </c>
      <c r="F36" s="61">
        <v>-2.0455602000000002</v>
      </c>
      <c r="G36" s="61">
        <v>-2.7516970000000001</v>
      </c>
      <c r="H36" s="62">
        <v>-6.4</v>
      </c>
      <c r="I36" s="62">
        <v>-11.5</v>
      </c>
      <c r="J36" s="62">
        <v>-10.6</v>
      </c>
      <c r="K36" s="62">
        <v>-9.9890799999999995</v>
      </c>
      <c r="L36" s="62">
        <v>-8.5103825999999998</v>
      </c>
      <c r="M36" s="60"/>
      <c r="N36" s="61"/>
      <c r="O36" s="61"/>
      <c r="P36" s="61"/>
      <c r="Q36" s="61"/>
      <c r="R36" s="61"/>
      <c r="S36" s="61"/>
      <c r="T36" s="62"/>
      <c r="U36" s="62"/>
      <c r="V36" s="62"/>
      <c r="W36" s="62"/>
      <c r="X36" s="62"/>
      <c r="Y36" s="60"/>
      <c r="Z36" s="61"/>
      <c r="AA36" s="61"/>
      <c r="AB36" s="61"/>
      <c r="AC36" s="61"/>
      <c r="AD36" s="61"/>
      <c r="AE36" s="61"/>
      <c r="AF36" s="62"/>
      <c r="AG36" s="62"/>
      <c r="AH36" s="62"/>
      <c r="AI36" s="62"/>
      <c r="AJ36" s="62"/>
      <c r="AK36" s="60"/>
      <c r="AL36" s="61"/>
      <c r="AM36" s="61"/>
      <c r="AN36" s="61"/>
      <c r="AO36" s="61"/>
      <c r="AP36" s="61"/>
      <c r="AQ36" s="61"/>
      <c r="AR36" s="62"/>
      <c r="AS36" s="62"/>
      <c r="AT36" s="62"/>
      <c r="AU36" s="62"/>
      <c r="AV36" s="62"/>
      <c r="AW36" s="60"/>
      <c r="AX36" s="61"/>
      <c r="AY36" s="61"/>
      <c r="AZ36" s="61"/>
      <c r="BA36" s="61"/>
      <c r="BB36" s="61"/>
      <c r="BC36" s="61"/>
      <c r="BD36" s="62"/>
      <c r="BE36" s="62"/>
      <c r="BF36" s="62"/>
      <c r="BG36" s="62"/>
      <c r="BH36" s="62"/>
      <c r="BI36" s="60"/>
      <c r="BJ36" s="61"/>
      <c r="BK36" s="61"/>
      <c r="BL36" s="61"/>
      <c r="BM36" s="61"/>
      <c r="BN36" s="61"/>
      <c r="BO36" s="61"/>
      <c r="BP36" s="62"/>
      <c r="BQ36" s="62"/>
      <c r="BR36" s="62"/>
      <c r="BS36" s="62"/>
      <c r="BT36" s="62"/>
      <c r="BU36" s="60"/>
      <c r="BV36" s="61"/>
      <c r="BW36" s="61"/>
      <c r="BX36" s="61"/>
      <c r="BY36" s="61"/>
      <c r="BZ36" s="61"/>
      <c r="CA36" s="61"/>
      <c r="CB36" s="62"/>
      <c r="CC36" s="62"/>
      <c r="CD36" s="62"/>
      <c r="CE36" s="62"/>
      <c r="CF36" s="62"/>
      <c r="CG36" s="60"/>
      <c r="CH36" s="61"/>
      <c r="CI36" s="61"/>
      <c r="CJ36" s="61"/>
      <c r="CK36" s="61"/>
      <c r="CL36" s="61"/>
      <c r="CM36" s="61"/>
      <c r="CN36" s="62"/>
      <c r="CO36" s="62"/>
      <c r="CP36" s="62"/>
      <c r="CQ36" s="62"/>
      <c r="CR36" s="62"/>
      <c r="CS36" s="60"/>
      <c r="CT36" s="61"/>
      <c r="CU36" s="61"/>
      <c r="CV36" s="61"/>
      <c r="CW36" s="61"/>
      <c r="CX36" s="61"/>
      <c r="CY36" s="61"/>
      <c r="CZ36" s="62"/>
      <c r="DA36" s="62"/>
      <c r="DB36" s="62"/>
      <c r="DC36" s="62"/>
      <c r="DD36" s="62"/>
      <c r="DE36" s="60"/>
      <c r="DF36" s="61"/>
      <c r="DG36" s="61"/>
      <c r="DH36" s="61"/>
      <c r="DI36" s="61"/>
      <c r="DJ36" s="61"/>
      <c r="DK36" s="61"/>
      <c r="DL36" s="62"/>
      <c r="DM36" s="62"/>
      <c r="DN36" s="62"/>
      <c r="DO36" s="62"/>
      <c r="DP36" s="62"/>
      <c r="DQ36" s="60"/>
      <c r="DR36" s="61"/>
      <c r="DS36" s="61"/>
      <c r="DT36" s="61"/>
      <c r="DU36" s="61"/>
      <c r="DV36" s="61"/>
      <c r="DW36" s="61"/>
      <c r="DX36" s="62"/>
      <c r="DY36" s="62"/>
      <c r="DZ36" s="62"/>
      <c r="EA36" s="62"/>
      <c r="EB36" s="62"/>
      <c r="EC36" s="60"/>
      <c r="ED36" s="61"/>
      <c r="EE36" s="61"/>
      <c r="EF36" s="61"/>
      <c r="EG36" s="61"/>
      <c r="EH36" s="61"/>
      <c r="EI36" s="61"/>
      <c r="EJ36" s="62"/>
      <c r="EK36" s="62"/>
      <c r="EL36" s="62"/>
      <c r="EM36" s="62"/>
      <c r="EN36" s="62"/>
      <c r="EO36" s="60"/>
      <c r="EP36" s="61"/>
      <c r="EQ36" s="61"/>
      <c r="ER36" s="61"/>
      <c r="ES36" s="61"/>
      <c r="ET36" s="61"/>
      <c r="EU36" s="61"/>
      <c r="EV36" s="62"/>
      <c r="EW36" s="62"/>
      <c r="EX36" s="62"/>
      <c r="EY36" s="62"/>
      <c r="EZ36" s="62"/>
      <c r="FA36" s="60"/>
      <c r="FB36" s="61"/>
      <c r="FC36" s="61"/>
      <c r="FD36" s="61"/>
      <c r="FE36" s="61"/>
      <c r="FF36" s="61"/>
      <c r="FG36" s="61"/>
      <c r="FH36" s="62"/>
      <c r="FI36" s="62"/>
      <c r="FJ36" s="62"/>
      <c r="FK36" s="62"/>
      <c r="FL36" s="62"/>
      <c r="FM36" s="60"/>
      <c r="FN36" s="61"/>
      <c r="FO36" s="61"/>
      <c r="FP36" s="61"/>
      <c r="FQ36" s="61"/>
      <c r="FR36" s="61"/>
      <c r="FS36" s="61"/>
      <c r="FT36" s="62"/>
      <c r="FU36" s="62"/>
      <c r="FV36" s="62"/>
      <c r="FW36" s="62"/>
      <c r="FX36" s="62"/>
      <c r="FY36" s="60"/>
      <c r="FZ36" s="61"/>
      <c r="GA36" s="61"/>
      <c r="GB36" s="61"/>
      <c r="GC36" s="61"/>
      <c r="GD36" s="61"/>
      <c r="GE36" s="61"/>
      <c r="GF36" s="62"/>
      <c r="GG36" s="62"/>
      <c r="GH36" s="62"/>
      <c r="GI36" s="62"/>
      <c r="GJ36" s="62"/>
      <c r="GK36" s="60"/>
      <c r="GL36" s="61"/>
      <c r="GM36" s="61"/>
      <c r="GN36" s="61"/>
      <c r="GO36" s="61"/>
      <c r="GP36" s="61"/>
      <c r="GQ36" s="61"/>
      <c r="GR36" s="62"/>
      <c r="GS36" s="62"/>
      <c r="GT36" s="62"/>
      <c r="GU36" s="62"/>
      <c r="GV36" s="62"/>
      <c r="GW36" s="60"/>
      <c r="GX36" s="61"/>
      <c r="GY36" s="61"/>
      <c r="GZ36" s="61"/>
      <c r="HA36" s="61"/>
      <c r="HB36" s="61"/>
      <c r="HC36" s="61"/>
      <c r="HD36" s="62"/>
      <c r="HE36" s="62"/>
      <c r="HF36" s="62"/>
      <c r="HG36" s="62"/>
      <c r="HH36" s="62"/>
      <c r="HI36" s="60"/>
      <c r="HJ36" s="61"/>
      <c r="HK36" s="61"/>
      <c r="HL36" s="61"/>
      <c r="HM36" s="61"/>
      <c r="HN36" s="61"/>
      <c r="HO36" s="61"/>
      <c r="HP36" s="62"/>
      <c r="HQ36" s="62"/>
      <c r="HR36" s="62"/>
      <c r="HS36" s="62"/>
      <c r="HT36" s="62"/>
      <c r="HU36" s="60"/>
      <c r="HV36" s="61"/>
      <c r="HW36" s="61"/>
      <c r="HX36" s="61"/>
      <c r="HY36" s="61"/>
      <c r="HZ36" s="61"/>
      <c r="IA36" s="61"/>
      <c r="IB36" s="62"/>
      <c r="IC36" s="62"/>
      <c r="ID36" s="62"/>
      <c r="IE36" s="62"/>
      <c r="IF36" s="62"/>
      <c r="IG36" s="60"/>
      <c r="IH36" s="61"/>
      <c r="II36" s="61"/>
      <c r="IJ36" s="61"/>
      <c r="IK36" s="61"/>
      <c r="IL36" s="61"/>
      <c r="IM36" s="61"/>
      <c r="IN36" s="62"/>
      <c r="IO36" s="62"/>
      <c r="IP36" s="62"/>
      <c r="IQ36" s="62"/>
      <c r="IR36" s="62"/>
      <c r="IS36" s="60"/>
      <c r="IT36" s="61"/>
      <c r="IU36" s="61"/>
      <c r="IV36" s="61"/>
    </row>
    <row r="37" spans="1:256" s="7" customFormat="1" ht="14.25">
      <c r="A37" s="60" t="s">
        <v>5</v>
      </c>
      <c r="B37" s="61">
        <v>-8.0326725000000003</v>
      </c>
      <c r="C37" s="61">
        <v>-7.8923053999999997</v>
      </c>
      <c r="D37" s="61">
        <v>-6.1540141000000004</v>
      </c>
      <c r="E37" s="61">
        <v>-6.7008760000000001</v>
      </c>
      <c r="F37" s="61">
        <v>-1.6327897</v>
      </c>
      <c r="G37" s="61">
        <v>-2.3889258</v>
      </c>
      <c r="H37" s="62">
        <v>-2.1596122000000002</v>
      </c>
      <c r="I37" s="62">
        <v>-8.7292836000000005</v>
      </c>
      <c r="J37" s="62">
        <v>-6.8</v>
      </c>
      <c r="K37" s="62">
        <v>-7.1855317000000003</v>
      </c>
      <c r="L37" s="62">
        <v>-7.39785</v>
      </c>
      <c r="M37" s="60"/>
      <c r="N37" s="61"/>
      <c r="O37" s="61"/>
      <c r="P37" s="61"/>
      <c r="Q37" s="61"/>
      <c r="R37" s="61"/>
      <c r="S37" s="61"/>
      <c r="T37" s="62"/>
      <c r="U37" s="62"/>
      <c r="V37" s="62"/>
      <c r="W37" s="62"/>
      <c r="X37" s="62"/>
      <c r="Y37" s="60"/>
      <c r="Z37" s="61"/>
      <c r="AA37" s="61"/>
      <c r="AB37" s="61"/>
      <c r="AC37" s="61"/>
      <c r="AD37" s="61"/>
      <c r="AE37" s="61"/>
      <c r="AF37" s="62"/>
      <c r="AG37" s="62"/>
      <c r="AH37" s="62"/>
      <c r="AI37" s="62"/>
      <c r="AJ37" s="62"/>
      <c r="AK37" s="60"/>
      <c r="AL37" s="61"/>
      <c r="AM37" s="61"/>
      <c r="AN37" s="61"/>
      <c r="AO37" s="61"/>
      <c r="AP37" s="61"/>
      <c r="AQ37" s="61"/>
      <c r="AR37" s="62"/>
      <c r="AS37" s="62"/>
      <c r="AT37" s="62"/>
      <c r="AU37" s="62"/>
      <c r="AV37" s="62"/>
      <c r="AW37" s="60"/>
      <c r="AX37" s="61"/>
      <c r="AY37" s="61"/>
      <c r="AZ37" s="61"/>
      <c r="BA37" s="61"/>
      <c r="BB37" s="61"/>
      <c r="BC37" s="61"/>
      <c r="BD37" s="62"/>
      <c r="BE37" s="62"/>
      <c r="BF37" s="62"/>
      <c r="BG37" s="62"/>
      <c r="BH37" s="62"/>
      <c r="BI37" s="60"/>
      <c r="BJ37" s="61"/>
      <c r="BK37" s="61"/>
      <c r="BL37" s="61"/>
      <c r="BM37" s="61"/>
      <c r="BN37" s="61"/>
      <c r="BO37" s="61"/>
      <c r="BP37" s="62"/>
      <c r="BQ37" s="62"/>
      <c r="BR37" s="62"/>
      <c r="BS37" s="62"/>
      <c r="BT37" s="62"/>
      <c r="BU37" s="60"/>
      <c r="BV37" s="61"/>
      <c r="BW37" s="61"/>
      <c r="BX37" s="61"/>
      <c r="BY37" s="61"/>
      <c r="BZ37" s="61"/>
      <c r="CA37" s="61"/>
      <c r="CB37" s="62"/>
      <c r="CC37" s="62"/>
      <c r="CD37" s="62"/>
      <c r="CE37" s="62"/>
      <c r="CF37" s="62"/>
      <c r="CG37" s="60"/>
      <c r="CH37" s="61"/>
      <c r="CI37" s="61"/>
      <c r="CJ37" s="61"/>
      <c r="CK37" s="61"/>
      <c r="CL37" s="61"/>
      <c r="CM37" s="61"/>
      <c r="CN37" s="62"/>
      <c r="CO37" s="62"/>
      <c r="CP37" s="62"/>
      <c r="CQ37" s="62"/>
      <c r="CR37" s="62"/>
      <c r="CS37" s="60"/>
      <c r="CT37" s="61"/>
      <c r="CU37" s="61"/>
      <c r="CV37" s="61"/>
      <c r="CW37" s="61"/>
      <c r="CX37" s="61"/>
      <c r="CY37" s="61"/>
      <c r="CZ37" s="62"/>
      <c r="DA37" s="62"/>
      <c r="DB37" s="62"/>
      <c r="DC37" s="62"/>
      <c r="DD37" s="62"/>
      <c r="DE37" s="60"/>
      <c r="DF37" s="61"/>
      <c r="DG37" s="61"/>
      <c r="DH37" s="61"/>
      <c r="DI37" s="61"/>
      <c r="DJ37" s="61"/>
      <c r="DK37" s="61"/>
      <c r="DL37" s="62"/>
      <c r="DM37" s="62"/>
      <c r="DN37" s="62"/>
      <c r="DO37" s="62"/>
      <c r="DP37" s="62"/>
      <c r="DQ37" s="60"/>
      <c r="DR37" s="61"/>
      <c r="DS37" s="61"/>
      <c r="DT37" s="61"/>
      <c r="DU37" s="61"/>
      <c r="DV37" s="61"/>
      <c r="DW37" s="61"/>
      <c r="DX37" s="62"/>
      <c r="DY37" s="62"/>
      <c r="DZ37" s="62"/>
      <c r="EA37" s="62"/>
      <c r="EB37" s="62"/>
      <c r="EC37" s="60"/>
      <c r="ED37" s="61"/>
      <c r="EE37" s="61"/>
      <c r="EF37" s="61"/>
      <c r="EG37" s="61"/>
      <c r="EH37" s="61"/>
      <c r="EI37" s="61"/>
      <c r="EJ37" s="62"/>
      <c r="EK37" s="62"/>
      <c r="EL37" s="62"/>
      <c r="EM37" s="62"/>
      <c r="EN37" s="62"/>
      <c r="EO37" s="60"/>
      <c r="EP37" s="61"/>
      <c r="EQ37" s="61"/>
      <c r="ER37" s="61"/>
      <c r="ES37" s="61"/>
      <c r="ET37" s="61"/>
      <c r="EU37" s="61"/>
      <c r="EV37" s="62"/>
      <c r="EW37" s="62"/>
      <c r="EX37" s="62"/>
      <c r="EY37" s="62"/>
      <c r="EZ37" s="62"/>
      <c r="FA37" s="60"/>
      <c r="FB37" s="61"/>
      <c r="FC37" s="61"/>
      <c r="FD37" s="61"/>
      <c r="FE37" s="61"/>
      <c r="FF37" s="61"/>
      <c r="FG37" s="61"/>
      <c r="FH37" s="62"/>
      <c r="FI37" s="62"/>
      <c r="FJ37" s="62"/>
      <c r="FK37" s="62"/>
      <c r="FL37" s="62"/>
      <c r="FM37" s="60"/>
      <c r="FN37" s="61"/>
      <c r="FO37" s="61"/>
      <c r="FP37" s="61"/>
      <c r="FQ37" s="61"/>
      <c r="FR37" s="61"/>
      <c r="FS37" s="61"/>
      <c r="FT37" s="62"/>
      <c r="FU37" s="62"/>
      <c r="FV37" s="62"/>
      <c r="FW37" s="62"/>
      <c r="FX37" s="62"/>
      <c r="FY37" s="60"/>
      <c r="FZ37" s="61"/>
      <c r="GA37" s="61"/>
      <c r="GB37" s="61"/>
      <c r="GC37" s="61"/>
      <c r="GD37" s="61"/>
      <c r="GE37" s="61"/>
      <c r="GF37" s="62"/>
      <c r="GG37" s="62"/>
      <c r="GH37" s="62"/>
      <c r="GI37" s="62"/>
      <c r="GJ37" s="62"/>
      <c r="GK37" s="60"/>
      <c r="GL37" s="61"/>
      <c r="GM37" s="61"/>
      <c r="GN37" s="61"/>
      <c r="GO37" s="61"/>
      <c r="GP37" s="61"/>
      <c r="GQ37" s="61"/>
      <c r="GR37" s="62"/>
      <c r="GS37" s="62"/>
      <c r="GT37" s="62"/>
      <c r="GU37" s="62"/>
      <c r="GV37" s="62"/>
      <c r="GW37" s="60"/>
      <c r="GX37" s="61"/>
      <c r="GY37" s="61"/>
      <c r="GZ37" s="61"/>
      <c r="HA37" s="61"/>
      <c r="HB37" s="61"/>
      <c r="HC37" s="61"/>
      <c r="HD37" s="62"/>
      <c r="HE37" s="62"/>
      <c r="HF37" s="62"/>
      <c r="HG37" s="62"/>
      <c r="HH37" s="62"/>
      <c r="HI37" s="60"/>
      <c r="HJ37" s="61"/>
      <c r="HK37" s="61"/>
      <c r="HL37" s="61"/>
      <c r="HM37" s="61"/>
      <c r="HN37" s="61"/>
      <c r="HO37" s="61"/>
      <c r="HP37" s="62"/>
      <c r="HQ37" s="62"/>
      <c r="HR37" s="62"/>
      <c r="HS37" s="62"/>
      <c r="HT37" s="62"/>
      <c r="HU37" s="60"/>
      <c r="HV37" s="61"/>
      <c r="HW37" s="61"/>
      <c r="HX37" s="61"/>
      <c r="HY37" s="61"/>
      <c r="HZ37" s="61"/>
      <c r="IA37" s="61"/>
      <c r="IB37" s="62"/>
      <c r="IC37" s="62"/>
      <c r="ID37" s="62"/>
      <c r="IE37" s="62"/>
      <c r="IF37" s="62"/>
      <c r="IG37" s="60"/>
      <c r="IH37" s="61"/>
      <c r="II37" s="61"/>
      <c r="IJ37" s="61"/>
      <c r="IK37" s="61"/>
      <c r="IL37" s="61"/>
      <c r="IM37" s="61"/>
      <c r="IN37" s="62"/>
      <c r="IO37" s="62"/>
      <c r="IP37" s="62"/>
      <c r="IQ37" s="62"/>
      <c r="IR37" s="62"/>
      <c r="IS37" s="60"/>
      <c r="IT37" s="61"/>
      <c r="IU37" s="61"/>
      <c r="IV37" s="61"/>
    </row>
    <row r="38" spans="1:256" s="7" customFormat="1" ht="14.25">
      <c r="A38" s="64"/>
      <c r="B38" s="65"/>
      <c r="C38" s="65"/>
      <c r="D38" s="65"/>
      <c r="E38" s="65"/>
      <c r="F38" s="65"/>
      <c r="G38" s="65"/>
      <c r="H38" s="74"/>
      <c r="I38" s="74"/>
      <c r="J38" s="74"/>
      <c r="K38" s="74"/>
      <c r="L38" s="74"/>
      <c r="M38" s="60"/>
      <c r="N38" s="61"/>
      <c r="O38" s="61"/>
      <c r="P38" s="61"/>
      <c r="Q38" s="61"/>
      <c r="R38" s="61"/>
      <c r="S38" s="61"/>
      <c r="T38" s="62"/>
      <c r="U38" s="62"/>
      <c r="V38" s="62"/>
      <c r="W38" s="62"/>
      <c r="X38" s="62"/>
      <c r="Y38" s="60"/>
      <c r="Z38" s="61"/>
      <c r="AA38" s="61"/>
      <c r="AB38" s="61"/>
      <c r="AC38" s="61"/>
      <c r="AD38" s="61"/>
      <c r="AE38" s="61"/>
      <c r="AF38" s="62"/>
      <c r="AG38" s="62"/>
      <c r="AH38" s="62"/>
      <c r="AI38" s="62"/>
      <c r="AJ38" s="62"/>
      <c r="AK38" s="60"/>
      <c r="AL38" s="61"/>
      <c r="AM38" s="61"/>
      <c r="AN38" s="61"/>
      <c r="AO38" s="61"/>
      <c r="AP38" s="61"/>
      <c r="AQ38" s="61"/>
      <c r="AR38" s="62"/>
      <c r="AS38" s="62"/>
      <c r="AT38" s="62"/>
      <c r="AU38" s="62"/>
      <c r="AV38" s="62"/>
      <c r="AW38" s="60"/>
      <c r="AX38" s="61"/>
      <c r="AY38" s="61"/>
      <c r="AZ38" s="61"/>
      <c r="BA38" s="61"/>
      <c r="BB38" s="61"/>
      <c r="BC38" s="61"/>
      <c r="BD38" s="62"/>
      <c r="BE38" s="62"/>
      <c r="BF38" s="62"/>
      <c r="BG38" s="62"/>
      <c r="BH38" s="62"/>
      <c r="BI38" s="60"/>
      <c r="BJ38" s="61"/>
      <c r="BK38" s="61"/>
      <c r="BL38" s="61"/>
      <c r="BM38" s="61"/>
      <c r="BN38" s="61"/>
      <c r="BO38" s="61"/>
      <c r="BP38" s="62"/>
      <c r="BQ38" s="62"/>
      <c r="BR38" s="62"/>
      <c r="BS38" s="62"/>
      <c r="BT38" s="62"/>
      <c r="BU38" s="60"/>
      <c r="BV38" s="61"/>
      <c r="BW38" s="61"/>
      <c r="BX38" s="61"/>
      <c r="BY38" s="61"/>
      <c r="BZ38" s="61"/>
      <c r="CA38" s="61"/>
      <c r="CB38" s="62"/>
      <c r="CC38" s="62"/>
      <c r="CD38" s="62"/>
      <c r="CE38" s="62"/>
      <c r="CF38" s="62"/>
      <c r="CG38" s="60"/>
      <c r="CH38" s="61"/>
      <c r="CI38" s="61"/>
      <c r="CJ38" s="61"/>
      <c r="CK38" s="61"/>
      <c r="CL38" s="61"/>
      <c r="CM38" s="61"/>
      <c r="CN38" s="62"/>
      <c r="CO38" s="62"/>
      <c r="CP38" s="62"/>
      <c r="CQ38" s="62"/>
      <c r="CR38" s="62"/>
      <c r="CS38" s="60"/>
      <c r="CT38" s="61"/>
      <c r="CU38" s="61"/>
      <c r="CV38" s="61"/>
      <c r="CW38" s="61"/>
      <c r="CX38" s="61"/>
      <c r="CY38" s="61"/>
      <c r="CZ38" s="62"/>
      <c r="DA38" s="62"/>
      <c r="DB38" s="62"/>
      <c r="DC38" s="62"/>
      <c r="DD38" s="62"/>
      <c r="DE38" s="60"/>
      <c r="DF38" s="61"/>
      <c r="DG38" s="61"/>
      <c r="DH38" s="61"/>
      <c r="DI38" s="61"/>
      <c r="DJ38" s="61"/>
      <c r="DK38" s="61"/>
      <c r="DL38" s="62"/>
      <c r="DM38" s="62"/>
      <c r="DN38" s="62"/>
      <c r="DO38" s="62"/>
      <c r="DP38" s="62"/>
      <c r="DQ38" s="60"/>
      <c r="DR38" s="61"/>
      <c r="DS38" s="61"/>
      <c r="DT38" s="61"/>
      <c r="DU38" s="61"/>
      <c r="DV38" s="61"/>
      <c r="DW38" s="61"/>
      <c r="DX38" s="62"/>
      <c r="DY38" s="62"/>
      <c r="DZ38" s="62"/>
      <c r="EA38" s="62"/>
      <c r="EB38" s="62"/>
      <c r="EC38" s="60"/>
      <c r="ED38" s="61"/>
      <c r="EE38" s="61"/>
      <c r="EF38" s="61"/>
      <c r="EG38" s="61"/>
      <c r="EH38" s="61"/>
      <c r="EI38" s="61"/>
      <c r="EJ38" s="62"/>
      <c r="EK38" s="62"/>
      <c r="EL38" s="62"/>
      <c r="EM38" s="62"/>
      <c r="EN38" s="62"/>
      <c r="EO38" s="60"/>
      <c r="EP38" s="61"/>
      <c r="EQ38" s="61"/>
      <c r="ER38" s="61"/>
      <c r="ES38" s="61"/>
      <c r="ET38" s="61"/>
      <c r="EU38" s="61"/>
      <c r="EV38" s="62"/>
      <c r="EW38" s="62"/>
      <c r="EX38" s="62"/>
      <c r="EY38" s="62"/>
      <c r="EZ38" s="62"/>
      <c r="FA38" s="60"/>
      <c r="FB38" s="61"/>
      <c r="FC38" s="61"/>
      <c r="FD38" s="61"/>
      <c r="FE38" s="61"/>
      <c r="FF38" s="61"/>
      <c r="FG38" s="61"/>
      <c r="FH38" s="62"/>
      <c r="FI38" s="62"/>
      <c r="FJ38" s="62"/>
      <c r="FK38" s="62"/>
      <c r="FL38" s="62"/>
      <c r="FM38" s="60"/>
      <c r="FN38" s="61"/>
      <c r="FO38" s="61"/>
      <c r="FP38" s="61"/>
      <c r="FQ38" s="61"/>
      <c r="FR38" s="61"/>
      <c r="FS38" s="61"/>
      <c r="FT38" s="62"/>
      <c r="FU38" s="62"/>
      <c r="FV38" s="62"/>
      <c r="FW38" s="62"/>
      <c r="FX38" s="62"/>
      <c r="FY38" s="60"/>
      <c r="FZ38" s="61"/>
      <c r="GA38" s="61"/>
      <c r="GB38" s="61"/>
      <c r="GC38" s="61"/>
      <c r="GD38" s="61"/>
      <c r="GE38" s="61"/>
      <c r="GF38" s="62"/>
      <c r="GG38" s="62"/>
      <c r="GH38" s="62"/>
      <c r="GI38" s="62"/>
      <c r="GJ38" s="62"/>
      <c r="GK38" s="60"/>
      <c r="GL38" s="61"/>
      <c r="GM38" s="61"/>
      <c r="GN38" s="61"/>
      <c r="GO38" s="61"/>
      <c r="GP38" s="61"/>
      <c r="GQ38" s="61"/>
      <c r="GR38" s="62"/>
      <c r="GS38" s="62"/>
      <c r="GT38" s="62"/>
      <c r="GU38" s="62"/>
      <c r="GV38" s="62"/>
      <c r="GW38" s="60"/>
      <c r="GX38" s="61"/>
      <c r="GY38" s="61"/>
      <c r="GZ38" s="61"/>
      <c r="HA38" s="61"/>
      <c r="HB38" s="61"/>
      <c r="HC38" s="61"/>
      <c r="HD38" s="62"/>
      <c r="HE38" s="62"/>
      <c r="HF38" s="62"/>
      <c r="HG38" s="62"/>
      <c r="HH38" s="62"/>
      <c r="HI38" s="60"/>
      <c r="HJ38" s="61"/>
      <c r="HK38" s="61"/>
      <c r="HL38" s="61"/>
      <c r="HM38" s="61"/>
      <c r="HN38" s="61"/>
      <c r="HO38" s="61"/>
      <c r="HP38" s="62"/>
      <c r="HQ38" s="62"/>
      <c r="HR38" s="62"/>
      <c r="HS38" s="62"/>
      <c r="HT38" s="62"/>
      <c r="HU38" s="60"/>
      <c r="HV38" s="61"/>
      <c r="HW38" s="61"/>
      <c r="HX38" s="61"/>
      <c r="HY38" s="61"/>
      <c r="HZ38" s="61"/>
      <c r="IA38" s="61"/>
      <c r="IB38" s="62"/>
      <c r="IC38" s="62"/>
      <c r="ID38" s="62"/>
      <c r="IE38" s="62"/>
      <c r="IF38" s="62"/>
      <c r="IG38" s="60"/>
      <c r="IH38" s="61"/>
      <c r="II38" s="61"/>
      <c r="IJ38" s="61"/>
      <c r="IK38" s="61"/>
      <c r="IL38" s="61"/>
      <c r="IM38" s="61"/>
      <c r="IN38" s="62"/>
      <c r="IO38" s="62"/>
      <c r="IP38" s="62"/>
      <c r="IQ38" s="62"/>
      <c r="IR38" s="62"/>
      <c r="IS38" s="60"/>
      <c r="IT38" s="61"/>
      <c r="IU38" s="61"/>
      <c r="IV38" s="61"/>
    </row>
    <row r="39" spans="1:256" s="7" customFormat="1" ht="14.25">
      <c r="A39" s="60"/>
      <c r="B39" s="61"/>
      <c r="C39" s="61"/>
      <c r="D39" s="61"/>
      <c r="E39" s="61"/>
      <c r="F39" s="61"/>
      <c r="G39" s="61"/>
      <c r="H39" s="62"/>
      <c r="I39" s="62"/>
      <c r="J39" s="62"/>
      <c r="K39" s="62"/>
      <c r="L39" s="62"/>
      <c r="M39" s="60"/>
      <c r="N39" s="61"/>
      <c r="O39" s="61"/>
      <c r="P39" s="61"/>
      <c r="Q39" s="61"/>
      <c r="R39" s="61"/>
      <c r="S39" s="61"/>
      <c r="T39" s="62"/>
      <c r="U39" s="62"/>
      <c r="V39" s="62"/>
      <c r="W39" s="62"/>
      <c r="X39" s="62"/>
      <c r="Y39" s="60"/>
      <c r="Z39" s="61"/>
      <c r="AA39" s="61"/>
      <c r="AB39" s="61"/>
      <c r="AC39" s="61"/>
      <c r="AD39" s="61"/>
      <c r="AE39" s="61"/>
      <c r="AF39" s="62"/>
      <c r="AG39" s="62"/>
      <c r="AH39" s="62"/>
      <c r="AI39" s="62"/>
      <c r="AJ39" s="62"/>
      <c r="AK39" s="60"/>
      <c r="AL39" s="61"/>
      <c r="AM39" s="61"/>
      <c r="AN39" s="61"/>
      <c r="AO39" s="61"/>
      <c r="AP39" s="61"/>
      <c r="AQ39" s="61"/>
      <c r="AR39" s="62"/>
      <c r="AS39" s="62"/>
      <c r="AT39" s="62"/>
      <c r="AU39" s="62"/>
      <c r="AV39" s="62"/>
      <c r="AW39" s="60"/>
      <c r="AX39" s="61"/>
      <c r="AY39" s="61"/>
      <c r="AZ39" s="61"/>
      <c r="BA39" s="61"/>
      <c r="BB39" s="61"/>
      <c r="BC39" s="61"/>
      <c r="BD39" s="62"/>
      <c r="BE39" s="62"/>
      <c r="BF39" s="62"/>
      <c r="BG39" s="62"/>
      <c r="BH39" s="62"/>
      <c r="BI39" s="60"/>
      <c r="BJ39" s="61"/>
      <c r="BK39" s="61"/>
      <c r="BL39" s="61"/>
      <c r="BM39" s="61"/>
      <c r="BN39" s="61"/>
      <c r="BO39" s="61"/>
      <c r="BP39" s="62"/>
      <c r="BQ39" s="62"/>
      <c r="BR39" s="62"/>
      <c r="BS39" s="62"/>
      <c r="BT39" s="62"/>
      <c r="BU39" s="60"/>
      <c r="BV39" s="61"/>
      <c r="BW39" s="61"/>
      <c r="BX39" s="61"/>
      <c r="BY39" s="61"/>
      <c r="BZ39" s="61"/>
      <c r="CA39" s="61"/>
      <c r="CB39" s="62"/>
      <c r="CC39" s="62"/>
      <c r="CD39" s="62"/>
      <c r="CE39" s="62"/>
      <c r="CF39" s="62"/>
      <c r="CG39" s="60"/>
      <c r="CH39" s="61"/>
      <c r="CI39" s="61"/>
      <c r="CJ39" s="61"/>
      <c r="CK39" s="61"/>
      <c r="CL39" s="61"/>
      <c r="CM39" s="61"/>
      <c r="CN39" s="62"/>
      <c r="CO39" s="62"/>
      <c r="CP39" s="62"/>
      <c r="CQ39" s="62"/>
      <c r="CR39" s="62"/>
      <c r="CS39" s="60"/>
      <c r="CT39" s="61"/>
      <c r="CU39" s="61"/>
      <c r="CV39" s="61"/>
      <c r="CW39" s="61"/>
      <c r="CX39" s="61"/>
      <c r="CY39" s="61"/>
      <c r="CZ39" s="62"/>
      <c r="DA39" s="62"/>
      <c r="DB39" s="62"/>
      <c r="DC39" s="62"/>
      <c r="DD39" s="62"/>
      <c r="DE39" s="60"/>
      <c r="DF39" s="61"/>
      <c r="DG39" s="61"/>
      <c r="DH39" s="61"/>
      <c r="DI39" s="61"/>
      <c r="DJ39" s="61"/>
      <c r="DK39" s="61"/>
      <c r="DL39" s="62"/>
      <c r="DM39" s="62"/>
      <c r="DN39" s="62"/>
      <c r="DO39" s="62"/>
      <c r="DP39" s="62"/>
      <c r="DQ39" s="60"/>
      <c r="DR39" s="61"/>
      <c r="DS39" s="61"/>
      <c r="DT39" s="61"/>
      <c r="DU39" s="61"/>
      <c r="DV39" s="61"/>
      <c r="DW39" s="61"/>
      <c r="DX39" s="62"/>
      <c r="DY39" s="62"/>
      <c r="DZ39" s="62"/>
      <c r="EA39" s="62"/>
      <c r="EB39" s="62"/>
      <c r="EC39" s="60"/>
      <c r="ED39" s="61"/>
      <c r="EE39" s="61"/>
      <c r="EF39" s="61"/>
      <c r="EG39" s="61"/>
      <c r="EH39" s="61"/>
      <c r="EI39" s="61"/>
      <c r="EJ39" s="62"/>
      <c r="EK39" s="62"/>
      <c r="EL39" s="62"/>
      <c r="EM39" s="62"/>
      <c r="EN39" s="62"/>
      <c r="EO39" s="60"/>
      <c r="EP39" s="61"/>
      <c r="EQ39" s="61"/>
      <c r="ER39" s="61"/>
      <c r="ES39" s="61"/>
      <c r="ET39" s="61"/>
      <c r="EU39" s="61"/>
      <c r="EV39" s="62"/>
      <c r="EW39" s="62"/>
      <c r="EX39" s="62"/>
      <c r="EY39" s="62"/>
      <c r="EZ39" s="62"/>
      <c r="FA39" s="60"/>
      <c r="FB39" s="61"/>
      <c r="FC39" s="61"/>
      <c r="FD39" s="61"/>
      <c r="FE39" s="61"/>
      <c r="FF39" s="61"/>
      <c r="FG39" s="61"/>
      <c r="FH39" s="62"/>
      <c r="FI39" s="62"/>
      <c r="FJ39" s="62"/>
      <c r="FK39" s="62"/>
      <c r="FL39" s="62"/>
      <c r="FM39" s="60"/>
      <c r="FN39" s="61"/>
      <c r="FO39" s="61"/>
      <c r="FP39" s="61"/>
      <c r="FQ39" s="61"/>
      <c r="FR39" s="61"/>
      <c r="FS39" s="61"/>
      <c r="FT39" s="62"/>
      <c r="FU39" s="62"/>
      <c r="FV39" s="62"/>
      <c r="FW39" s="62"/>
      <c r="FX39" s="62"/>
      <c r="FY39" s="60"/>
      <c r="FZ39" s="61"/>
      <c r="GA39" s="61"/>
      <c r="GB39" s="61"/>
      <c r="GC39" s="61"/>
      <c r="GD39" s="61"/>
      <c r="GE39" s="61"/>
      <c r="GF39" s="62"/>
      <c r="GG39" s="62"/>
      <c r="GH39" s="62"/>
      <c r="GI39" s="62"/>
      <c r="GJ39" s="62"/>
      <c r="GK39" s="60"/>
      <c r="GL39" s="61"/>
      <c r="GM39" s="61"/>
      <c r="GN39" s="61"/>
      <c r="GO39" s="61"/>
      <c r="GP39" s="61"/>
      <c r="GQ39" s="61"/>
      <c r="GR39" s="62"/>
      <c r="GS39" s="62"/>
      <c r="GT39" s="62"/>
      <c r="GU39" s="62"/>
      <c r="GV39" s="62"/>
      <c r="GW39" s="60"/>
      <c r="GX39" s="61"/>
      <c r="GY39" s="61"/>
      <c r="GZ39" s="61"/>
      <c r="HA39" s="61"/>
      <c r="HB39" s="61"/>
      <c r="HC39" s="61"/>
      <c r="HD39" s="62"/>
      <c r="HE39" s="62"/>
      <c r="HF39" s="62"/>
      <c r="HG39" s="62"/>
      <c r="HH39" s="62"/>
      <c r="HI39" s="60"/>
      <c r="HJ39" s="61"/>
      <c r="HK39" s="61"/>
      <c r="HL39" s="61"/>
      <c r="HM39" s="61"/>
      <c r="HN39" s="61"/>
      <c r="HO39" s="61"/>
      <c r="HP39" s="62"/>
      <c r="HQ39" s="62"/>
      <c r="HR39" s="62"/>
      <c r="HS39" s="62"/>
      <c r="HT39" s="62"/>
      <c r="HU39" s="60"/>
      <c r="HV39" s="61"/>
      <c r="HW39" s="61"/>
      <c r="HX39" s="61"/>
      <c r="HY39" s="61"/>
      <c r="HZ39" s="61"/>
      <c r="IA39" s="61"/>
      <c r="IB39" s="62"/>
      <c r="IC39" s="62"/>
      <c r="ID39" s="62"/>
      <c r="IE39" s="62"/>
      <c r="IF39" s="62"/>
      <c r="IG39" s="60"/>
      <c r="IH39" s="61"/>
      <c r="II39" s="61"/>
      <c r="IJ39" s="61"/>
      <c r="IK39" s="61"/>
      <c r="IL39" s="61"/>
      <c r="IM39" s="61"/>
      <c r="IN39" s="62"/>
      <c r="IO39" s="62"/>
      <c r="IP39" s="62"/>
      <c r="IQ39" s="62"/>
      <c r="IR39" s="62"/>
      <c r="IS39" s="60"/>
      <c r="IT39" s="61"/>
      <c r="IU39" s="61"/>
      <c r="IV39" s="61"/>
    </row>
    <row r="40" spans="1:256" customFormat="1" ht="14.25">
      <c r="A40" s="82" t="s">
        <v>58</v>
      </c>
      <c r="B40" s="9"/>
      <c r="C40" s="9"/>
      <c r="D40" s="9"/>
      <c r="E40" s="9"/>
      <c r="F40" s="9"/>
      <c r="G40" s="9"/>
      <c r="H40" s="9"/>
      <c r="I40" s="9"/>
    </row>
    <row r="41" spans="1:256" s="11" customFormat="1" ht="14.25">
      <c r="A41" s="81" t="s">
        <v>630</v>
      </c>
    </row>
    <row r="42" spans="1:256" ht="14.25" customHeight="1">
      <c r="A42" s="81" t="s">
        <v>631</v>
      </c>
    </row>
  </sheetData>
  <pageMargins left="0.23622047244094491" right="0.23622047244094491" top="0.74803149606299213" bottom="0.74803149606299213" header="0.31496062992125984" footer="0.31496062992125984"/>
  <pageSetup paperSize="9" scale="75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1"/>
  <sheetViews>
    <sheetView showGridLines="0" workbookViewId="0"/>
  </sheetViews>
  <sheetFormatPr baseColWidth="10" defaultRowHeight="12.75"/>
  <cols>
    <col min="1" max="1" width="17.42578125" style="21" customWidth="1"/>
    <col min="2" max="2" width="6.42578125" style="21" customWidth="1"/>
    <col min="3" max="12" width="6.5703125" style="21" customWidth="1"/>
    <col min="13" max="16384" width="11.42578125" style="21"/>
  </cols>
  <sheetData>
    <row r="1" spans="1:15" s="50" customFormat="1" ht="15">
      <c r="A1" s="135" t="s">
        <v>59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49"/>
      <c r="N1" s="49"/>
      <c r="O1" s="49"/>
    </row>
    <row r="2" spans="1:15" s="53" customFormat="1" ht="14.25" customHeight="1">
      <c r="A2" s="136" t="s">
        <v>60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52"/>
      <c r="N2" s="52"/>
      <c r="O2" s="52"/>
    </row>
    <row r="3" spans="1:15" s="36" customFormat="1" ht="14.25">
      <c r="A3" s="137"/>
      <c r="B3" s="137"/>
      <c r="C3" s="137"/>
      <c r="D3" s="137"/>
      <c r="E3" s="137"/>
      <c r="F3" s="137"/>
      <c r="G3" s="138"/>
      <c r="H3" s="138"/>
      <c r="I3" s="138"/>
      <c r="J3" s="139"/>
      <c r="K3" s="139"/>
      <c r="L3" s="139"/>
      <c r="M3" s="124"/>
      <c r="N3" s="124"/>
      <c r="O3" s="124"/>
    </row>
    <row r="4" spans="1:15" s="36" customFormat="1" ht="37.5" customHeight="1">
      <c r="A4" s="56"/>
      <c r="B4" s="58" t="s">
        <v>261</v>
      </c>
      <c r="C4" s="58" t="s">
        <v>262</v>
      </c>
      <c r="D4" s="58" t="s">
        <v>263</v>
      </c>
      <c r="E4" s="58" t="s">
        <v>264</v>
      </c>
      <c r="F4" s="58" t="s">
        <v>265</v>
      </c>
      <c r="G4" s="58" t="s">
        <v>266</v>
      </c>
      <c r="H4" s="58" t="s">
        <v>267</v>
      </c>
      <c r="I4" s="58" t="s">
        <v>268</v>
      </c>
      <c r="J4" s="58" t="s">
        <v>269</v>
      </c>
      <c r="K4" s="58" t="s">
        <v>61</v>
      </c>
      <c r="L4" s="58" t="s">
        <v>575</v>
      </c>
      <c r="M4" s="124"/>
      <c r="N4" s="124"/>
      <c r="O4" s="124"/>
    </row>
    <row r="5" spans="1:15" s="123" customFormat="1" ht="15.75" customHeight="1">
      <c r="A5" s="140"/>
      <c r="B5" s="141"/>
      <c r="C5" s="140"/>
      <c r="D5" s="140"/>
      <c r="E5" s="140"/>
      <c r="F5" s="140"/>
      <c r="G5" s="140"/>
      <c r="H5" s="140"/>
      <c r="I5" s="140"/>
      <c r="J5" s="142"/>
      <c r="K5" s="142"/>
      <c r="L5" s="142"/>
      <c r="M5" s="125"/>
      <c r="N5" s="125"/>
      <c r="O5" s="125"/>
    </row>
    <row r="6" spans="1:15" s="29" customFormat="1" ht="15.75">
      <c r="A6" s="143" t="s">
        <v>270</v>
      </c>
      <c r="B6" s="144"/>
      <c r="C6" s="144"/>
      <c r="D6" s="139"/>
      <c r="E6" s="139"/>
      <c r="F6" s="139"/>
      <c r="G6" s="139"/>
      <c r="H6" s="139"/>
      <c r="I6" s="139"/>
      <c r="J6" s="139"/>
      <c r="K6" s="139"/>
      <c r="L6" s="139"/>
      <c r="M6" s="94"/>
      <c r="N6" s="94"/>
      <c r="O6" s="94"/>
    </row>
    <row r="7" spans="1:15" ht="15">
      <c r="A7" s="139" t="s">
        <v>62</v>
      </c>
      <c r="B7" s="145">
        <v>61818.061869999998</v>
      </c>
      <c r="C7" s="145">
        <v>61387.150094999997</v>
      </c>
      <c r="D7" s="145">
        <v>64977.383074999998</v>
      </c>
      <c r="E7" s="145">
        <v>66041.229709000007</v>
      </c>
      <c r="F7" s="145">
        <v>70561.243610000005</v>
      </c>
      <c r="G7" s="145">
        <v>72331.915718000004</v>
      </c>
      <c r="H7" s="145">
        <v>80298.266522999998</v>
      </c>
      <c r="I7" s="145">
        <v>69456.578964</v>
      </c>
      <c r="J7" s="146">
        <v>67286.862999999998</v>
      </c>
      <c r="K7" s="146">
        <v>70162.05</v>
      </c>
      <c r="L7" s="146">
        <v>73584.811000000002</v>
      </c>
      <c r="M7" s="94"/>
      <c r="N7" s="94"/>
      <c r="O7" s="94"/>
    </row>
    <row r="8" spans="1:15" ht="15">
      <c r="A8" s="139" t="s">
        <v>63</v>
      </c>
      <c r="B8" s="145">
        <v>59428.077060000003</v>
      </c>
      <c r="C8" s="145">
        <v>57889.528610000001</v>
      </c>
      <c r="D8" s="145">
        <v>60347.247074999999</v>
      </c>
      <c r="E8" s="145">
        <v>61492.877664</v>
      </c>
      <c r="F8" s="145">
        <v>66144.749198000005</v>
      </c>
      <c r="G8" s="145">
        <v>69462.338755000004</v>
      </c>
      <c r="H8" s="145">
        <v>70734.196077000001</v>
      </c>
      <c r="I8" s="145">
        <v>62376.485202000003</v>
      </c>
      <c r="J8" s="146">
        <v>59434.141000000003</v>
      </c>
      <c r="K8" s="146">
        <v>62540.415000000001</v>
      </c>
      <c r="L8" s="146">
        <v>64408.023999999998</v>
      </c>
      <c r="M8" s="94"/>
      <c r="N8" s="94"/>
      <c r="O8" s="94"/>
    </row>
    <row r="9" spans="1:15" s="20" customFormat="1" ht="18.75" customHeight="1">
      <c r="A9" s="147" t="s">
        <v>64</v>
      </c>
      <c r="B9" s="148">
        <f t="shared" ref="B9:K9" si="0">B7-B8</f>
        <v>2389.9848099999945</v>
      </c>
      <c r="C9" s="149">
        <f t="shared" si="0"/>
        <v>3497.621484999996</v>
      </c>
      <c r="D9" s="148">
        <f t="shared" si="0"/>
        <v>4630.1359999999986</v>
      </c>
      <c r="E9" s="150">
        <f t="shared" si="0"/>
        <v>4548.3520450000069</v>
      </c>
      <c r="F9" s="150">
        <f t="shared" si="0"/>
        <v>4416.494412</v>
      </c>
      <c r="G9" s="150">
        <f t="shared" si="0"/>
        <v>2869.5769629999995</v>
      </c>
      <c r="H9" s="150">
        <f t="shared" si="0"/>
        <v>9564.0704459999979</v>
      </c>
      <c r="I9" s="150">
        <f t="shared" si="0"/>
        <v>7080.0937619999968</v>
      </c>
      <c r="J9" s="150">
        <f t="shared" si="0"/>
        <v>7852.7219999999943</v>
      </c>
      <c r="K9" s="150">
        <f t="shared" si="0"/>
        <v>7621.635000000002</v>
      </c>
      <c r="L9" s="150">
        <v>9176.7870000000039</v>
      </c>
    </row>
    <row r="10" spans="1:15" s="28" customFormat="1" ht="15">
      <c r="A10" s="151"/>
      <c r="B10" s="151"/>
      <c r="C10" s="151"/>
      <c r="D10" s="151"/>
      <c r="E10" s="151"/>
      <c r="F10" s="151"/>
      <c r="G10" s="151"/>
      <c r="H10" s="151"/>
      <c r="I10" s="151"/>
      <c r="J10" s="151"/>
      <c r="K10" s="151"/>
      <c r="L10" s="151"/>
      <c r="M10" s="130"/>
      <c r="N10" s="130"/>
      <c r="O10" s="130"/>
    </row>
    <row r="11" spans="1:15" ht="15">
      <c r="A11" s="143" t="s">
        <v>65</v>
      </c>
      <c r="B11" s="139"/>
      <c r="C11" s="139"/>
      <c r="D11" s="139"/>
      <c r="E11" s="139"/>
      <c r="F11" s="139"/>
      <c r="G11" s="139"/>
      <c r="H11" s="139"/>
      <c r="I11" s="139"/>
      <c r="J11" s="139"/>
      <c r="K11" s="139"/>
      <c r="L11" s="139"/>
      <c r="M11" s="94"/>
      <c r="N11" s="94"/>
      <c r="O11" s="94"/>
    </row>
    <row r="12" spans="1:15" ht="15">
      <c r="A12" s="139" t="s">
        <v>62</v>
      </c>
      <c r="B12" s="152">
        <v>34696.983398999997</v>
      </c>
      <c r="C12" s="152">
        <v>51622.906768000001</v>
      </c>
      <c r="D12" s="152">
        <v>30226.097354000001</v>
      </c>
      <c r="E12" s="152">
        <v>32270.650258000001</v>
      </c>
      <c r="F12" s="152">
        <v>39089.796186</v>
      </c>
      <c r="G12" s="152">
        <v>57130.429338000002</v>
      </c>
      <c r="H12" s="152">
        <v>42190.436999999998</v>
      </c>
      <c r="I12" s="152">
        <v>45265.752780000003</v>
      </c>
      <c r="J12" s="153">
        <v>47031.430999999997</v>
      </c>
      <c r="K12" s="153">
        <v>71605.81</v>
      </c>
      <c r="L12" s="153">
        <v>82219.737999999998</v>
      </c>
      <c r="M12" s="94"/>
      <c r="N12" s="94"/>
      <c r="O12" s="94"/>
    </row>
    <row r="13" spans="1:15" ht="15">
      <c r="A13" s="154" t="s">
        <v>63</v>
      </c>
      <c r="B13" s="152">
        <v>37086.968208999999</v>
      </c>
      <c r="C13" s="152">
        <v>55120.528252999997</v>
      </c>
      <c r="D13" s="152">
        <v>34856.233354000004</v>
      </c>
      <c r="E13" s="152">
        <v>36819.002303000001</v>
      </c>
      <c r="F13" s="152">
        <v>43506.290598</v>
      </c>
      <c r="G13" s="152">
        <v>60000.006300000001</v>
      </c>
      <c r="H13" s="152">
        <v>51754.508000000002</v>
      </c>
      <c r="I13" s="152">
        <v>52345.846541999999</v>
      </c>
      <c r="J13" s="152">
        <v>54884.154000000002</v>
      </c>
      <c r="K13" s="152">
        <v>79227.445000000007</v>
      </c>
      <c r="L13" s="152">
        <v>91396.524999999994</v>
      </c>
      <c r="M13" s="94"/>
      <c r="N13" s="94"/>
      <c r="O13" s="94"/>
    </row>
    <row r="14" spans="1:15" ht="18.75" customHeight="1">
      <c r="A14" s="147" t="s">
        <v>66</v>
      </c>
      <c r="B14" s="155">
        <f t="shared" ref="B14:K14" si="1">B13-B12</f>
        <v>2389.9848100000017</v>
      </c>
      <c r="C14" s="150">
        <f t="shared" si="1"/>
        <v>3497.621484999996</v>
      </c>
      <c r="D14" s="155">
        <f t="shared" si="1"/>
        <v>4630.1360000000022</v>
      </c>
      <c r="E14" s="150">
        <f t="shared" si="1"/>
        <v>4548.3520449999996</v>
      </c>
      <c r="F14" s="150">
        <f t="shared" si="1"/>
        <v>4416.494412</v>
      </c>
      <c r="G14" s="150">
        <f t="shared" si="1"/>
        <v>2869.5769619999992</v>
      </c>
      <c r="H14" s="150">
        <f t="shared" si="1"/>
        <v>9564.0710000000036</v>
      </c>
      <c r="I14" s="150">
        <f t="shared" si="1"/>
        <v>7080.0937619999968</v>
      </c>
      <c r="J14" s="150">
        <f t="shared" si="1"/>
        <v>7852.7230000000054</v>
      </c>
      <c r="K14" s="150">
        <f t="shared" si="1"/>
        <v>7621.6350000000093</v>
      </c>
      <c r="L14" s="150">
        <v>9176.7869999999966</v>
      </c>
      <c r="M14" s="94"/>
      <c r="N14" s="94"/>
      <c r="O14" s="94"/>
    </row>
    <row r="15" spans="1:15" s="30" customFormat="1" ht="15" customHeight="1">
      <c r="A15" s="156"/>
      <c r="B15" s="156"/>
      <c r="C15" s="156"/>
      <c r="D15" s="156"/>
      <c r="E15" s="156"/>
      <c r="F15" s="156"/>
      <c r="G15" s="156"/>
      <c r="H15" s="156"/>
      <c r="I15" s="156"/>
      <c r="J15" s="156"/>
      <c r="K15" s="156"/>
      <c r="L15" s="156"/>
      <c r="M15" s="131"/>
      <c r="N15" s="131"/>
      <c r="O15" s="131"/>
    </row>
    <row r="16" spans="1:15" s="27" customFormat="1" ht="18.75" customHeight="1">
      <c r="A16" s="157" t="s">
        <v>67</v>
      </c>
      <c r="B16" s="155"/>
      <c r="C16" s="150"/>
      <c r="D16" s="155"/>
      <c r="E16" s="150"/>
      <c r="F16" s="150"/>
      <c r="G16" s="150"/>
      <c r="H16" s="150"/>
      <c r="I16" s="150"/>
      <c r="J16" s="150"/>
      <c r="K16" s="150"/>
      <c r="L16" s="150"/>
      <c r="M16" s="127"/>
      <c r="N16" s="127"/>
      <c r="O16" s="127"/>
    </row>
    <row r="17" spans="1:15" s="31" customFormat="1" ht="15">
      <c r="A17" s="158"/>
      <c r="B17" s="158"/>
      <c r="C17" s="158"/>
      <c r="D17" s="158"/>
      <c r="E17" s="158"/>
      <c r="F17" s="158"/>
      <c r="G17" s="158"/>
      <c r="H17" s="158"/>
      <c r="I17" s="158"/>
      <c r="J17" s="158"/>
      <c r="K17" s="158"/>
      <c r="L17" s="158"/>
      <c r="M17" s="132"/>
      <c r="N17" s="132"/>
      <c r="O17" s="132"/>
    </row>
    <row r="18" spans="1:15" ht="15">
      <c r="A18" s="143" t="s">
        <v>68</v>
      </c>
      <c r="B18" s="144"/>
      <c r="C18" s="144"/>
      <c r="D18" s="139"/>
      <c r="E18" s="139"/>
      <c r="F18" s="139"/>
      <c r="G18" s="139"/>
      <c r="H18" s="139"/>
      <c r="I18" s="139"/>
      <c r="J18" s="139"/>
      <c r="K18" s="139"/>
      <c r="L18" s="139"/>
      <c r="M18" s="94"/>
      <c r="N18" s="94"/>
      <c r="O18" s="94"/>
    </row>
    <row r="19" spans="1:15" ht="15">
      <c r="A19" s="139" t="s">
        <v>62</v>
      </c>
      <c r="B19" s="159">
        <v>2.3300000000000001E-2</v>
      </c>
      <c r="C19" s="159">
        <v>-7.0000000000000001E-3</v>
      </c>
      <c r="D19" s="159">
        <v>5.8500000000000003E-2</v>
      </c>
      <c r="E19" s="159">
        <v>1.6400000000000001E-2</v>
      </c>
      <c r="F19" s="159">
        <v>6.8400000000000002E-2</v>
      </c>
      <c r="G19" s="159">
        <v>2.5100000000000001E-2</v>
      </c>
      <c r="H19" s="159">
        <v>0.1101</v>
      </c>
      <c r="I19" s="159">
        <v>-0.13500000000000001</v>
      </c>
      <c r="J19" s="159">
        <v>-3.1E-2</v>
      </c>
      <c r="K19" s="159">
        <v>4.2999999999999997E-2</v>
      </c>
      <c r="L19" s="159">
        <v>4.9000000000000002E-2</v>
      </c>
      <c r="M19" s="94"/>
      <c r="N19" s="94"/>
      <c r="O19" s="94"/>
    </row>
    <row r="20" spans="1:15" ht="15">
      <c r="A20" s="139" t="s">
        <v>63</v>
      </c>
      <c r="B20" s="159">
        <v>7.3000000000000001E-3</v>
      </c>
      <c r="C20" s="159">
        <v>-2.5899999999999999E-2</v>
      </c>
      <c r="D20" s="159">
        <v>4.2500000000000003E-2</v>
      </c>
      <c r="E20" s="159">
        <v>1.9E-2</v>
      </c>
      <c r="F20" s="159">
        <v>7.5600000000000001E-2</v>
      </c>
      <c r="G20" s="159">
        <v>5.0200000000000002E-2</v>
      </c>
      <c r="H20" s="159">
        <v>1.83E-2</v>
      </c>
      <c r="I20" s="159">
        <v>-0.1182</v>
      </c>
      <c r="J20" s="159">
        <v>-4.7E-2</v>
      </c>
      <c r="K20" s="159">
        <v>5.1999999999999998E-2</v>
      </c>
      <c r="L20" s="159">
        <v>0.03</v>
      </c>
      <c r="M20" s="94"/>
      <c r="N20" s="94"/>
      <c r="O20" s="94"/>
    </row>
    <row r="21" spans="1:15" ht="15">
      <c r="A21" s="154" t="s">
        <v>64</v>
      </c>
      <c r="B21" s="160">
        <v>0.6895</v>
      </c>
      <c r="C21" s="160">
        <v>0.46339999999999998</v>
      </c>
      <c r="D21" s="160">
        <v>0.32379999999999998</v>
      </c>
      <c r="E21" s="160">
        <v>-1.77E-2</v>
      </c>
      <c r="F21" s="160">
        <v>-2.9000000000000001E-2</v>
      </c>
      <c r="G21" s="160">
        <v>-0.3503</v>
      </c>
      <c r="H21" s="160">
        <v>2.3329</v>
      </c>
      <c r="I21" s="160">
        <v>-0.25969999999999999</v>
      </c>
      <c r="J21" s="160">
        <v>0.109</v>
      </c>
      <c r="K21" s="160">
        <v>-2.9000000000000001E-2</v>
      </c>
      <c r="L21" s="160">
        <v>0.20399999999999999</v>
      </c>
      <c r="M21" s="94"/>
      <c r="N21" s="94"/>
      <c r="O21" s="94"/>
    </row>
    <row r="22" spans="1:15" ht="15">
      <c r="A22" s="161"/>
      <c r="B22" s="161"/>
      <c r="C22" s="161"/>
      <c r="D22" s="161"/>
      <c r="E22" s="161"/>
      <c r="F22" s="161"/>
      <c r="G22" s="161"/>
      <c r="H22" s="161"/>
      <c r="I22" s="161"/>
      <c r="J22" s="161"/>
      <c r="K22" s="161"/>
      <c r="L22" s="161"/>
      <c r="M22" s="101"/>
      <c r="N22" s="94"/>
      <c r="O22" s="94"/>
    </row>
    <row r="23" spans="1:15" ht="15">
      <c r="A23" s="101"/>
      <c r="B23" s="101"/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94"/>
      <c r="O23" s="94"/>
    </row>
    <row r="24" spans="1:15" s="27" customFormat="1" ht="18" customHeight="1">
      <c r="A24" s="122" t="s">
        <v>260</v>
      </c>
      <c r="B24" s="127"/>
      <c r="C24" s="127"/>
      <c r="D24" s="127"/>
      <c r="E24" s="127"/>
      <c r="F24" s="127"/>
      <c r="G24" s="127"/>
      <c r="H24" s="127"/>
      <c r="I24" s="127"/>
      <c r="J24" s="127"/>
      <c r="K24" s="127"/>
      <c r="L24" s="127"/>
      <c r="M24" s="130"/>
      <c r="N24" s="127"/>
      <c r="O24" s="127"/>
    </row>
    <row r="25" spans="1:15" s="27" customFormat="1" ht="15">
      <c r="A25" s="162" t="s">
        <v>271</v>
      </c>
      <c r="B25" s="127"/>
      <c r="C25" s="127"/>
      <c r="D25" s="127"/>
      <c r="E25" s="127"/>
      <c r="F25" s="127"/>
      <c r="G25" s="127"/>
      <c r="H25" s="127"/>
      <c r="I25" s="127"/>
      <c r="J25" s="127"/>
      <c r="K25" s="127"/>
      <c r="L25" s="127"/>
      <c r="M25" s="127"/>
      <c r="N25" s="127"/>
      <c r="O25" s="127"/>
    </row>
    <row r="26" spans="1:15" ht="15">
      <c r="A26" s="122" t="s">
        <v>272</v>
      </c>
      <c r="B26" s="134"/>
      <c r="C26" s="134"/>
      <c r="D26" s="134"/>
      <c r="E26" s="134"/>
      <c r="F26" s="134"/>
      <c r="G26" s="134"/>
      <c r="H26" s="134"/>
      <c r="I26" s="134"/>
      <c r="J26" s="134"/>
      <c r="K26" s="134"/>
      <c r="L26" s="134"/>
      <c r="M26" s="94"/>
      <c r="N26" s="94"/>
      <c r="O26" s="94"/>
    </row>
    <row r="27" spans="1:15" ht="15">
      <c r="A27" s="122" t="s">
        <v>273</v>
      </c>
      <c r="B27" s="134"/>
      <c r="C27" s="134"/>
      <c r="D27" s="134"/>
      <c r="E27" s="134"/>
      <c r="F27" s="134"/>
      <c r="G27" s="134"/>
      <c r="H27" s="134"/>
      <c r="I27" s="134"/>
      <c r="J27" s="134"/>
      <c r="K27" s="134"/>
      <c r="L27" s="134"/>
      <c r="M27" s="94"/>
      <c r="N27" s="94"/>
      <c r="O27" s="94"/>
    </row>
    <row r="28" spans="1:15" ht="15">
      <c r="A28" s="122" t="s">
        <v>274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</row>
    <row r="29" spans="1:15" ht="15">
      <c r="A29" s="122" t="s">
        <v>276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</row>
    <row r="30" spans="1:15" ht="15">
      <c r="A30" s="122" t="s">
        <v>275</v>
      </c>
      <c r="B30" s="94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</row>
    <row r="31" spans="1:15" ht="15">
      <c r="A31" s="122"/>
      <c r="B31" s="94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</row>
    <row r="32" spans="1:15" ht="15">
      <c r="A32" s="12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</row>
    <row r="33" spans="1:15" ht="15">
      <c r="A33" s="94"/>
      <c r="B33" s="94"/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</row>
    <row r="34" spans="1:15" ht="15">
      <c r="A34" s="94"/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</row>
    <row r="35" spans="1:15" ht="15">
      <c r="A35" s="94"/>
      <c r="B35" s="94"/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94"/>
      <c r="O35" s="94"/>
    </row>
    <row r="36" spans="1:15" ht="15">
      <c r="A36" s="94"/>
      <c r="B36" s="94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</row>
    <row r="37" spans="1:15" ht="15">
      <c r="A37" s="94"/>
      <c r="B37" s="94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</row>
    <row r="38" spans="1:15" ht="15">
      <c r="A38" s="94"/>
      <c r="B38" s="94"/>
      <c r="C38" s="94"/>
      <c r="D38" s="94"/>
      <c r="E38" s="94"/>
      <c r="F38" s="94"/>
      <c r="G38" s="94"/>
      <c r="H38" s="94"/>
      <c r="I38" s="94"/>
      <c r="J38" s="94"/>
      <c r="K38" s="94"/>
      <c r="L38" s="94"/>
      <c r="M38" s="94"/>
      <c r="N38" s="94"/>
      <c r="O38" s="94"/>
    </row>
    <row r="39" spans="1:15" ht="15">
      <c r="A39" s="94"/>
      <c r="B39" s="94"/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</row>
    <row r="40" spans="1:15" ht="15">
      <c r="A40" s="94"/>
      <c r="B40" s="94"/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</row>
    <row r="41" spans="1:15" ht="15">
      <c r="A41" s="94"/>
      <c r="B41" s="94"/>
      <c r="C41" s="94"/>
      <c r="D41" s="94"/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</row>
  </sheetData>
  <pageMargins left="0.23622047244094491" right="0.23622047244094491" top="0.74803149606299213" bottom="0.74803149606299213" header="0.31496062992125984" footer="0.31496062992125984"/>
  <pageSetup paperSize="9" scale="90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"/>
  <sheetViews>
    <sheetView workbookViewId="0"/>
  </sheetViews>
  <sheetFormatPr baseColWidth="10" defaultRowHeight="12.75"/>
  <cols>
    <col min="1" max="1" width="22.42578125" style="223" customWidth="1"/>
    <col min="2" max="12" width="6.140625" style="223" customWidth="1"/>
    <col min="13" max="249" width="11.42578125" style="223"/>
    <col min="250" max="250" width="30.28515625" style="223" customWidth="1"/>
    <col min="251" max="257" width="0" style="223" hidden="1" customWidth="1"/>
    <col min="258" max="261" width="7.42578125" style="223" bestFit="1" customWidth="1"/>
    <col min="262" max="268" width="8.5703125" style="223" bestFit="1" customWidth="1"/>
    <col min="269" max="505" width="11.42578125" style="223"/>
    <col min="506" max="506" width="30.28515625" style="223" customWidth="1"/>
    <col min="507" max="513" width="0" style="223" hidden="1" customWidth="1"/>
    <col min="514" max="517" width="7.42578125" style="223" bestFit="1" customWidth="1"/>
    <col min="518" max="524" width="8.5703125" style="223" bestFit="1" customWidth="1"/>
    <col min="525" max="761" width="11.42578125" style="223"/>
    <col min="762" max="762" width="30.28515625" style="223" customWidth="1"/>
    <col min="763" max="769" width="0" style="223" hidden="1" customWidth="1"/>
    <col min="770" max="773" width="7.42578125" style="223" bestFit="1" customWidth="1"/>
    <col min="774" max="780" width="8.5703125" style="223" bestFit="1" customWidth="1"/>
    <col min="781" max="1017" width="11.42578125" style="223"/>
    <col min="1018" max="1018" width="30.28515625" style="223" customWidth="1"/>
    <col min="1019" max="1025" width="0" style="223" hidden="1" customWidth="1"/>
    <col min="1026" max="1029" width="7.42578125" style="223" bestFit="1" customWidth="1"/>
    <col min="1030" max="1036" width="8.5703125" style="223" bestFit="1" customWidth="1"/>
    <col min="1037" max="1273" width="11.42578125" style="223"/>
    <col min="1274" max="1274" width="30.28515625" style="223" customWidth="1"/>
    <col min="1275" max="1281" width="0" style="223" hidden="1" customWidth="1"/>
    <col min="1282" max="1285" width="7.42578125" style="223" bestFit="1" customWidth="1"/>
    <col min="1286" max="1292" width="8.5703125" style="223" bestFit="1" customWidth="1"/>
    <col min="1293" max="1529" width="11.42578125" style="223"/>
    <col min="1530" max="1530" width="30.28515625" style="223" customWidth="1"/>
    <col min="1531" max="1537" width="0" style="223" hidden="1" customWidth="1"/>
    <col min="1538" max="1541" width="7.42578125" style="223" bestFit="1" customWidth="1"/>
    <col min="1542" max="1548" width="8.5703125" style="223" bestFit="1" customWidth="1"/>
    <col min="1549" max="1785" width="11.42578125" style="223"/>
    <col min="1786" max="1786" width="30.28515625" style="223" customWidth="1"/>
    <col min="1787" max="1793" width="0" style="223" hidden="1" customWidth="1"/>
    <col min="1794" max="1797" width="7.42578125" style="223" bestFit="1" customWidth="1"/>
    <col min="1798" max="1804" width="8.5703125" style="223" bestFit="1" customWidth="1"/>
    <col min="1805" max="2041" width="11.42578125" style="223"/>
    <col min="2042" max="2042" width="30.28515625" style="223" customWidth="1"/>
    <col min="2043" max="2049" width="0" style="223" hidden="1" customWidth="1"/>
    <col min="2050" max="2053" width="7.42578125" style="223" bestFit="1" customWidth="1"/>
    <col min="2054" max="2060" width="8.5703125" style="223" bestFit="1" customWidth="1"/>
    <col min="2061" max="2297" width="11.42578125" style="223"/>
    <col min="2298" max="2298" width="30.28515625" style="223" customWidth="1"/>
    <col min="2299" max="2305" width="0" style="223" hidden="1" customWidth="1"/>
    <col min="2306" max="2309" width="7.42578125" style="223" bestFit="1" customWidth="1"/>
    <col min="2310" max="2316" width="8.5703125" style="223" bestFit="1" customWidth="1"/>
    <col min="2317" max="2553" width="11.42578125" style="223"/>
    <col min="2554" max="2554" width="30.28515625" style="223" customWidth="1"/>
    <col min="2555" max="2561" width="0" style="223" hidden="1" customWidth="1"/>
    <col min="2562" max="2565" width="7.42578125" style="223" bestFit="1" customWidth="1"/>
    <col min="2566" max="2572" width="8.5703125" style="223" bestFit="1" customWidth="1"/>
    <col min="2573" max="2809" width="11.42578125" style="223"/>
    <col min="2810" max="2810" width="30.28515625" style="223" customWidth="1"/>
    <col min="2811" max="2817" width="0" style="223" hidden="1" customWidth="1"/>
    <col min="2818" max="2821" width="7.42578125" style="223" bestFit="1" customWidth="1"/>
    <col min="2822" max="2828" width="8.5703125" style="223" bestFit="1" customWidth="1"/>
    <col min="2829" max="3065" width="11.42578125" style="223"/>
    <col min="3066" max="3066" width="30.28515625" style="223" customWidth="1"/>
    <col min="3067" max="3073" width="0" style="223" hidden="1" customWidth="1"/>
    <col min="3074" max="3077" width="7.42578125" style="223" bestFit="1" customWidth="1"/>
    <col min="3078" max="3084" width="8.5703125" style="223" bestFit="1" customWidth="1"/>
    <col min="3085" max="3321" width="11.42578125" style="223"/>
    <col min="3322" max="3322" width="30.28515625" style="223" customWidth="1"/>
    <col min="3323" max="3329" width="0" style="223" hidden="1" customWidth="1"/>
    <col min="3330" max="3333" width="7.42578125" style="223" bestFit="1" customWidth="1"/>
    <col min="3334" max="3340" width="8.5703125" style="223" bestFit="1" customWidth="1"/>
    <col min="3341" max="3577" width="11.42578125" style="223"/>
    <col min="3578" max="3578" width="30.28515625" style="223" customWidth="1"/>
    <col min="3579" max="3585" width="0" style="223" hidden="1" customWidth="1"/>
    <col min="3586" max="3589" width="7.42578125" style="223" bestFit="1" customWidth="1"/>
    <col min="3590" max="3596" width="8.5703125" style="223" bestFit="1" customWidth="1"/>
    <col min="3597" max="3833" width="11.42578125" style="223"/>
    <col min="3834" max="3834" width="30.28515625" style="223" customWidth="1"/>
    <col min="3835" max="3841" width="0" style="223" hidden="1" customWidth="1"/>
    <col min="3842" max="3845" width="7.42578125" style="223" bestFit="1" customWidth="1"/>
    <col min="3846" max="3852" width="8.5703125" style="223" bestFit="1" customWidth="1"/>
    <col min="3853" max="4089" width="11.42578125" style="223"/>
    <col min="4090" max="4090" width="30.28515625" style="223" customWidth="1"/>
    <col min="4091" max="4097" width="0" style="223" hidden="1" customWidth="1"/>
    <col min="4098" max="4101" width="7.42578125" style="223" bestFit="1" customWidth="1"/>
    <col min="4102" max="4108" width="8.5703125" style="223" bestFit="1" customWidth="1"/>
    <col min="4109" max="4345" width="11.42578125" style="223"/>
    <col min="4346" max="4346" width="30.28515625" style="223" customWidth="1"/>
    <col min="4347" max="4353" width="0" style="223" hidden="1" customWidth="1"/>
    <col min="4354" max="4357" width="7.42578125" style="223" bestFit="1" customWidth="1"/>
    <col min="4358" max="4364" width="8.5703125" style="223" bestFit="1" customWidth="1"/>
    <col min="4365" max="4601" width="11.42578125" style="223"/>
    <col min="4602" max="4602" width="30.28515625" style="223" customWidth="1"/>
    <col min="4603" max="4609" width="0" style="223" hidden="1" customWidth="1"/>
    <col min="4610" max="4613" width="7.42578125" style="223" bestFit="1" customWidth="1"/>
    <col min="4614" max="4620" width="8.5703125" style="223" bestFit="1" customWidth="1"/>
    <col min="4621" max="4857" width="11.42578125" style="223"/>
    <col min="4858" max="4858" width="30.28515625" style="223" customWidth="1"/>
    <col min="4859" max="4865" width="0" style="223" hidden="1" customWidth="1"/>
    <col min="4866" max="4869" width="7.42578125" style="223" bestFit="1" customWidth="1"/>
    <col min="4870" max="4876" width="8.5703125" style="223" bestFit="1" customWidth="1"/>
    <col min="4877" max="5113" width="11.42578125" style="223"/>
    <col min="5114" max="5114" width="30.28515625" style="223" customWidth="1"/>
    <col min="5115" max="5121" width="0" style="223" hidden="1" customWidth="1"/>
    <col min="5122" max="5125" width="7.42578125" style="223" bestFit="1" customWidth="1"/>
    <col min="5126" max="5132" width="8.5703125" style="223" bestFit="1" customWidth="1"/>
    <col min="5133" max="5369" width="11.42578125" style="223"/>
    <col min="5370" max="5370" width="30.28515625" style="223" customWidth="1"/>
    <col min="5371" max="5377" width="0" style="223" hidden="1" customWidth="1"/>
    <col min="5378" max="5381" width="7.42578125" style="223" bestFit="1" customWidth="1"/>
    <col min="5382" max="5388" width="8.5703125" style="223" bestFit="1" customWidth="1"/>
    <col min="5389" max="5625" width="11.42578125" style="223"/>
    <col min="5626" max="5626" width="30.28515625" style="223" customWidth="1"/>
    <col min="5627" max="5633" width="0" style="223" hidden="1" customWidth="1"/>
    <col min="5634" max="5637" width="7.42578125" style="223" bestFit="1" customWidth="1"/>
    <col min="5638" max="5644" width="8.5703125" style="223" bestFit="1" customWidth="1"/>
    <col min="5645" max="5881" width="11.42578125" style="223"/>
    <col min="5882" max="5882" width="30.28515625" style="223" customWidth="1"/>
    <col min="5883" max="5889" width="0" style="223" hidden="1" customWidth="1"/>
    <col min="5890" max="5893" width="7.42578125" style="223" bestFit="1" customWidth="1"/>
    <col min="5894" max="5900" width="8.5703125" style="223" bestFit="1" customWidth="1"/>
    <col min="5901" max="6137" width="11.42578125" style="223"/>
    <col min="6138" max="6138" width="30.28515625" style="223" customWidth="1"/>
    <col min="6139" max="6145" width="0" style="223" hidden="1" customWidth="1"/>
    <col min="6146" max="6149" width="7.42578125" style="223" bestFit="1" customWidth="1"/>
    <col min="6150" max="6156" width="8.5703125" style="223" bestFit="1" customWidth="1"/>
    <col min="6157" max="6393" width="11.42578125" style="223"/>
    <col min="6394" max="6394" width="30.28515625" style="223" customWidth="1"/>
    <col min="6395" max="6401" width="0" style="223" hidden="1" customWidth="1"/>
    <col min="6402" max="6405" width="7.42578125" style="223" bestFit="1" customWidth="1"/>
    <col min="6406" max="6412" width="8.5703125" style="223" bestFit="1" customWidth="1"/>
    <col min="6413" max="6649" width="11.42578125" style="223"/>
    <col min="6650" max="6650" width="30.28515625" style="223" customWidth="1"/>
    <col min="6651" max="6657" width="0" style="223" hidden="1" customWidth="1"/>
    <col min="6658" max="6661" width="7.42578125" style="223" bestFit="1" customWidth="1"/>
    <col min="6662" max="6668" width="8.5703125" style="223" bestFit="1" customWidth="1"/>
    <col min="6669" max="6905" width="11.42578125" style="223"/>
    <col min="6906" max="6906" width="30.28515625" style="223" customWidth="1"/>
    <col min="6907" max="6913" width="0" style="223" hidden="1" customWidth="1"/>
    <col min="6914" max="6917" width="7.42578125" style="223" bestFit="1" customWidth="1"/>
    <col min="6918" max="6924" width="8.5703125" style="223" bestFit="1" customWidth="1"/>
    <col min="6925" max="7161" width="11.42578125" style="223"/>
    <col min="7162" max="7162" width="30.28515625" style="223" customWidth="1"/>
    <col min="7163" max="7169" width="0" style="223" hidden="1" customWidth="1"/>
    <col min="7170" max="7173" width="7.42578125" style="223" bestFit="1" customWidth="1"/>
    <col min="7174" max="7180" width="8.5703125" style="223" bestFit="1" customWidth="1"/>
    <col min="7181" max="7417" width="11.42578125" style="223"/>
    <col min="7418" max="7418" width="30.28515625" style="223" customWidth="1"/>
    <col min="7419" max="7425" width="0" style="223" hidden="1" customWidth="1"/>
    <col min="7426" max="7429" width="7.42578125" style="223" bestFit="1" customWidth="1"/>
    <col min="7430" max="7436" width="8.5703125" style="223" bestFit="1" customWidth="1"/>
    <col min="7437" max="7673" width="11.42578125" style="223"/>
    <col min="7674" max="7674" width="30.28515625" style="223" customWidth="1"/>
    <col min="7675" max="7681" width="0" style="223" hidden="1" customWidth="1"/>
    <col min="7682" max="7685" width="7.42578125" style="223" bestFit="1" customWidth="1"/>
    <col min="7686" max="7692" width="8.5703125" style="223" bestFit="1" customWidth="1"/>
    <col min="7693" max="7929" width="11.42578125" style="223"/>
    <col min="7930" max="7930" width="30.28515625" style="223" customWidth="1"/>
    <col min="7931" max="7937" width="0" style="223" hidden="1" customWidth="1"/>
    <col min="7938" max="7941" width="7.42578125" style="223" bestFit="1" customWidth="1"/>
    <col min="7942" max="7948" width="8.5703125" style="223" bestFit="1" customWidth="1"/>
    <col min="7949" max="8185" width="11.42578125" style="223"/>
    <col min="8186" max="8186" width="30.28515625" style="223" customWidth="1"/>
    <col min="8187" max="8193" width="0" style="223" hidden="1" customWidth="1"/>
    <col min="8194" max="8197" width="7.42578125" style="223" bestFit="1" customWidth="1"/>
    <col min="8198" max="8204" width="8.5703125" style="223" bestFit="1" customWidth="1"/>
    <col min="8205" max="8441" width="11.42578125" style="223"/>
    <col min="8442" max="8442" width="30.28515625" style="223" customWidth="1"/>
    <col min="8443" max="8449" width="0" style="223" hidden="1" customWidth="1"/>
    <col min="8450" max="8453" width="7.42578125" style="223" bestFit="1" customWidth="1"/>
    <col min="8454" max="8460" width="8.5703125" style="223" bestFit="1" customWidth="1"/>
    <col min="8461" max="8697" width="11.42578125" style="223"/>
    <col min="8698" max="8698" width="30.28515625" style="223" customWidth="1"/>
    <col min="8699" max="8705" width="0" style="223" hidden="1" customWidth="1"/>
    <col min="8706" max="8709" width="7.42578125" style="223" bestFit="1" customWidth="1"/>
    <col min="8710" max="8716" width="8.5703125" style="223" bestFit="1" customWidth="1"/>
    <col min="8717" max="8953" width="11.42578125" style="223"/>
    <col min="8954" max="8954" width="30.28515625" style="223" customWidth="1"/>
    <col min="8955" max="8961" width="0" style="223" hidden="1" customWidth="1"/>
    <col min="8962" max="8965" width="7.42578125" style="223" bestFit="1" customWidth="1"/>
    <col min="8966" max="8972" width="8.5703125" style="223" bestFit="1" customWidth="1"/>
    <col min="8973" max="9209" width="11.42578125" style="223"/>
    <col min="9210" max="9210" width="30.28515625" style="223" customWidth="1"/>
    <col min="9211" max="9217" width="0" style="223" hidden="1" customWidth="1"/>
    <col min="9218" max="9221" width="7.42578125" style="223" bestFit="1" customWidth="1"/>
    <col min="9222" max="9228" width="8.5703125" style="223" bestFit="1" customWidth="1"/>
    <col min="9229" max="9465" width="11.42578125" style="223"/>
    <col min="9466" max="9466" width="30.28515625" style="223" customWidth="1"/>
    <col min="9467" max="9473" width="0" style="223" hidden="1" customWidth="1"/>
    <col min="9474" max="9477" width="7.42578125" style="223" bestFit="1" customWidth="1"/>
    <col min="9478" max="9484" width="8.5703125" style="223" bestFit="1" customWidth="1"/>
    <col min="9485" max="9721" width="11.42578125" style="223"/>
    <col min="9722" max="9722" width="30.28515625" style="223" customWidth="1"/>
    <col min="9723" max="9729" width="0" style="223" hidden="1" customWidth="1"/>
    <col min="9730" max="9733" width="7.42578125" style="223" bestFit="1" customWidth="1"/>
    <col min="9734" max="9740" width="8.5703125" style="223" bestFit="1" customWidth="1"/>
    <col min="9741" max="9977" width="11.42578125" style="223"/>
    <col min="9978" max="9978" width="30.28515625" style="223" customWidth="1"/>
    <col min="9979" max="9985" width="0" style="223" hidden="1" customWidth="1"/>
    <col min="9986" max="9989" width="7.42578125" style="223" bestFit="1" customWidth="1"/>
    <col min="9990" max="9996" width="8.5703125" style="223" bestFit="1" customWidth="1"/>
    <col min="9997" max="10233" width="11.42578125" style="223"/>
    <col min="10234" max="10234" width="30.28515625" style="223" customWidth="1"/>
    <col min="10235" max="10241" width="0" style="223" hidden="1" customWidth="1"/>
    <col min="10242" max="10245" width="7.42578125" style="223" bestFit="1" customWidth="1"/>
    <col min="10246" max="10252" width="8.5703125" style="223" bestFit="1" customWidth="1"/>
    <col min="10253" max="10489" width="11.42578125" style="223"/>
    <col min="10490" max="10490" width="30.28515625" style="223" customWidth="1"/>
    <col min="10491" max="10497" width="0" style="223" hidden="1" customWidth="1"/>
    <col min="10498" max="10501" width="7.42578125" style="223" bestFit="1" customWidth="1"/>
    <col min="10502" max="10508" width="8.5703125" style="223" bestFit="1" customWidth="1"/>
    <col min="10509" max="10745" width="11.42578125" style="223"/>
    <col min="10746" max="10746" width="30.28515625" style="223" customWidth="1"/>
    <col min="10747" max="10753" width="0" style="223" hidden="1" customWidth="1"/>
    <col min="10754" max="10757" width="7.42578125" style="223" bestFit="1" customWidth="1"/>
    <col min="10758" max="10764" width="8.5703125" style="223" bestFit="1" customWidth="1"/>
    <col min="10765" max="11001" width="11.42578125" style="223"/>
    <col min="11002" max="11002" width="30.28515625" style="223" customWidth="1"/>
    <col min="11003" max="11009" width="0" style="223" hidden="1" customWidth="1"/>
    <col min="11010" max="11013" width="7.42578125" style="223" bestFit="1" customWidth="1"/>
    <col min="11014" max="11020" width="8.5703125" style="223" bestFit="1" customWidth="1"/>
    <col min="11021" max="11257" width="11.42578125" style="223"/>
    <col min="11258" max="11258" width="30.28515625" style="223" customWidth="1"/>
    <col min="11259" max="11265" width="0" style="223" hidden="1" customWidth="1"/>
    <col min="11266" max="11269" width="7.42578125" style="223" bestFit="1" customWidth="1"/>
    <col min="11270" max="11276" width="8.5703125" style="223" bestFit="1" customWidth="1"/>
    <col min="11277" max="11513" width="11.42578125" style="223"/>
    <col min="11514" max="11514" width="30.28515625" style="223" customWidth="1"/>
    <col min="11515" max="11521" width="0" style="223" hidden="1" customWidth="1"/>
    <col min="11522" max="11525" width="7.42578125" style="223" bestFit="1" customWidth="1"/>
    <col min="11526" max="11532" width="8.5703125" style="223" bestFit="1" customWidth="1"/>
    <col min="11533" max="11769" width="11.42578125" style="223"/>
    <col min="11770" max="11770" width="30.28515625" style="223" customWidth="1"/>
    <col min="11771" max="11777" width="0" style="223" hidden="1" customWidth="1"/>
    <col min="11778" max="11781" width="7.42578125" style="223" bestFit="1" customWidth="1"/>
    <col min="11782" max="11788" width="8.5703125" style="223" bestFit="1" customWidth="1"/>
    <col min="11789" max="12025" width="11.42578125" style="223"/>
    <col min="12026" max="12026" width="30.28515625" style="223" customWidth="1"/>
    <col min="12027" max="12033" width="0" style="223" hidden="1" customWidth="1"/>
    <col min="12034" max="12037" width="7.42578125" style="223" bestFit="1" customWidth="1"/>
    <col min="12038" max="12044" width="8.5703125" style="223" bestFit="1" customWidth="1"/>
    <col min="12045" max="12281" width="11.42578125" style="223"/>
    <col min="12282" max="12282" width="30.28515625" style="223" customWidth="1"/>
    <col min="12283" max="12289" width="0" style="223" hidden="1" customWidth="1"/>
    <col min="12290" max="12293" width="7.42578125" style="223" bestFit="1" customWidth="1"/>
    <col min="12294" max="12300" width="8.5703125" style="223" bestFit="1" customWidth="1"/>
    <col min="12301" max="12537" width="11.42578125" style="223"/>
    <col min="12538" max="12538" width="30.28515625" style="223" customWidth="1"/>
    <col min="12539" max="12545" width="0" style="223" hidden="1" customWidth="1"/>
    <col min="12546" max="12549" width="7.42578125" style="223" bestFit="1" customWidth="1"/>
    <col min="12550" max="12556" width="8.5703125" style="223" bestFit="1" customWidth="1"/>
    <col min="12557" max="12793" width="11.42578125" style="223"/>
    <col min="12794" max="12794" width="30.28515625" style="223" customWidth="1"/>
    <col min="12795" max="12801" width="0" style="223" hidden="1" customWidth="1"/>
    <col min="12802" max="12805" width="7.42578125" style="223" bestFit="1" customWidth="1"/>
    <col min="12806" max="12812" width="8.5703125" style="223" bestFit="1" customWidth="1"/>
    <col min="12813" max="13049" width="11.42578125" style="223"/>
    <col min="13050" max="13050" width="30.28515625" style="223" customWidth="1"/>
    <col min="13051" max="13057" width="0" style="223" hidden="1" customWidth="1"/>
    <col min="13058" max="13061" width="7.42578125" style="223" bestFit="1" customWidth="1"/>
    <col min="13062" max="13068" width="8.5703125" style="223" bestFit="1" customWidth="1"/>
    <col min="13069" max="13305" width="11.42578125" style="223"/>
    <col min="13306" max="13306" width="30.28515625" style="223" customWidth="1"/>
    <col min="13307" max="13313" width="0" style="223" hidden="1" customWidth="1"/>
    <col min="13314" max="13317" width="7.42578125" style="223" bestFit="1" customWidth="1"/>
    <col min="13318" max="13324" width="8.5703125" style="223" bestFit="1" customWidth="1"/>
    <col min="13325" max="13561" width="11.42578125" style="223"/>
    <col min="13562" max="13562" width="30.28515625" style="223" customWidth="1"/>
    <col min="13563" max="13569" width="0" style="223" hidden="1" customWidth="1"/>
    <col min="13570" max="13573" width="7.42578125" style="223" bestFit="1" customWidth="1"/>
    <col min="13574" max="13580" width="8.5703125" style="223" bestFit="1" customWidth="1"/>
    <col min="13581" max="13817" width="11.42578125" style="223"/>
    <col min="13818" max="13818" width="30.28515625" style="223" customWidth="1"/>
    <col min="13819" max="13825" width="0" style="223" hidden="1" customWidth="1"/>
    <col min="13826" max="13829" width="7.42578125" style="223" bestFit="1" customWidth="1"/>
    <col min="13830" max="13836" width="8.5703125" style="223" bestFit="1" customWidth="1"/>
    <col min="13837" max="14073" width="11.42578125" style="223"/>
    <col min="14074" max="14074" width="30.28515625" style="223" customWidth="1"/>
    <col min="14075" max="14081" width="0" style="223" hidden="1" customWidth="1"/>
    <col min="14082" max="14085" width="7.42578125" style="223" bestFit="1" customWidth="1"/>
    <col min="14086" max="14092" width="8.5703125" style="223" bestFit="1" customWidth="1"/>
    <col min="14093" max="14329" width="11.42578125" style="223"/>
    <col min="14330" max="14330" width="30.28515625" style="223" customWidth="1"/>
    <col min="14331" max="14337" width="0" style="223" hidden="1" customWidth="1"/>
    <col min="14338" max="14341" width="7.42578125" style="223" bestFit="1" customWidth="1"/>
    <col min="14342" max="14348" width="8.5703125" style="223" bestFit="1" customWidth="1"/>
    <col min="14349" max="14585" width="11.42578125" style="223"/>
    <col min="14586" max="14586" width="30.28515625" style="223" customWidth="1"/>
    <col min="14587" max="14593" width="0" style="223" hidden="1" customWidth="1"/>
    <col min="14594" max="14597" width="7.42578125" style="223" bestFit="1" customWidth="1"/>
    <col min="14598" max="14604" width="8.5703125" style="223" bestFit="1" customWidth="1"/>
    <col min="14605" max="14841" width="11.42578125" style="223"/>
    <col min="14842" max="14842" width="30.28515625" style="223" customWidth="1"/>
    <col min="14843" max="14849" width="0" style="223" hidden="1" customWidth="1"/>
    <col min="14850" max="14853" width="7.42578125" style="223" bestFit="1" customWidth="1"/>
    <col min="14854" max="14860" width="8.5703125" style="223" bestFit="1" customWidth="1"/>
    <col min="14861" max="15097" width="11.42578125" style="223"/>
    <col min="15098" max="15098" width="30.28515625" style="223" customWidth="1"/>
    <col min="15099" max="15105" width="0" style="223" hidden="1" customWidth="1"/>
    <col min="15106" max="15109" width="7.42578125" style="223" bestFit="1" customWidth="1"/>
    <col min="15110" max="15116" width="8.5703125" style="223" bestFit="1" customWidth="1"/>
    <col min="15117" max="15353" width="11.42578125" style="223"/>
    <col min="15354" max="15354" width="30.28515625" style="223" customWidth="1"/>
    <col min="15355" max="15361" width="0" style="223" hidden="1" customWidth="1"/>
    <col min="15362" max="15365" width="7.42578125" style="223" bestFit="1" customWidth="1"/>
    <col min="15366" max="15372" width="8.5703125" style="223" bestFit="1" customWidth="1"/>
    <col min="15373" max="15609" width="11.42578125" style="223"/>
    <col min="15610" max="15610" width="30.28515625" style="223" customWidth="1"/>
    <col min="15611" max="15617" width="0" style="223" hidden="1" customWidth="1"/>
    <col min="15618" max="15621" width="7.42578125" style="223" bestFit="1" customWidth="1"/>
    <col min="15622" max="15628" width="8.5703125" style="223" bestFit="1" customWidth="1"/>
    <col min="15629" max="15865" width="11.42578125" style="223"/>
    <col min="15866" max="15866" width="30.28515625" style="223" customWidth="1"/>
    <col min="15867" max="15873" width="0" style="223" hidden="1" customWidth="1"/>
    <col min="15874" max="15877" width="7.42578125" style="223" bestFit="1" customWidth="1"/>
    <col min="15878" max="15884" width="8.5703125" style="223" bestFit="1" customWidth="1"/>
    <col min="15885" max="16121" width="11.42578125" style="223"/>
    <col min="16122" max="16122" width="30.28515625" style="223" customWidth="1"/>
    <col min="16123" max="16129" width="0" style="223" hidden="1" customWidth="1"/>
    <col min="16130" max="16133" width="7.42578125" style="223" bestFit="1" customWidth="1"/>
    <col min="16134" max="16140" width="8.5703125" style="223" bestFit="1" customWidth="1"/>
    <col min="16141" max="16384" width="11.42578125" style="223"/>
  </cols>
  <sheetData>
    <row r="1" spans="1:12" s="50" customFormat="1" ht="15">
      <c r="A1" s="49" t="s">
        <v>309</v>
      </c>
      <c r="B1" s="135"/>
      <c r="C1" s="135"/>
      <c r="D1" s="135"/>
      <c r="E1" s="135"/>
      <c r="F1" s="49"/>
      <c r="G1" s="49"/>
      <c r="H1" s="49"/>
    </row>
    <row r="2" spans="1:12" s="53" customFormat="1" ht="14.25" customHeight="1">
      <c r="A2" s="51" t="s">
        <v>53</v>
      </c>
      <c r="B2" s="136"/>
      <c r="C2" s="136"/>
      <c r="D2" s="136"/>
      <c r="E2" s="136"/>
      <c r="F2" s="52"/>
      <c r="G2" s="52"/>
      <c r="H2" s="52"/>
    </row>
    <row r="3" spans="1:12" s="36" customFormat="1" ht="14.25">
      <c r="A3" s="137"/>
      <c r="B3" s="138"/>
      <c r="C3" s="139"/>
      <c r="D3" s="139"/>
      <c r="E3" s="139"/>
      <c r="F3" s="124"/>
      <c r="G3" s="124"/>
      <c r="H3" s="124"/>
    </row>
    <row r="4" spans="1:12" s="36" customFormat="1" ht="37.5" customHeight="1">
      <c r="A4" s="165"/>
      <c r="B4" s="166">
        <v>2002</v>
      </c>
      <c r="C4" s="166">
        <v>2003</v>
      </c>
      <c r="D4" s="166">
        <v>2004</v>
      </c>
      <c r="E4" s="166">
        <v>2005</v>
      </c>
      <c r="F4" s="166">
        <v>2006</v>
      </c>
      <c r="G4" s="166">
        <v>2007</v>
      </c>
      <c r="H4" s="166">
        <v>2008</v>
      </c>
      <c r="I4" s="166">
        <v>2009</v>
      </c>
      <c r="J4" s="166">
        <v>2010</v>
      </c>
      <c r="K4" s="166" t="s">
        <v>61</v>
      </c>
      <c r="L4" s="166" t="s">
        <v>576</v>
      </c>
    </row>
    <row r="5" spans="1:12" s="123" customFormat="1" ht="15.75" customHeight="1">
      <c r="A5" s="122"/>
      <c r="B5" s="122"/>
      <c r="C5" s="125"/>
      <c r="D5" s="125"/>
      <c r="E5" s="125"/>
      <c r="F5" s="125"/>
      <c r="G5" s="125"/>
      <c r="H5" s="125"/>
      <c r="I5" s="125"/>
      <c r="J5" s="125"/>
      <c r="K5" s="125"/>
      <c r="L5" s="125"/>
    </row>
    <row r="6" spans="1:12" s="29" customFormat="1" ht="14.25">
      <c r="A6" s="179" t="s">
        <v>68</v>
      </c>
      <c r="B6" s="124"/>
      <c r="C6" s="124"/>
      <c r="D6" s="124"/>
      <c r="E6" s="124"/>
      <c r="F6" s="124"/>
      <c r="G6" s="124"/>
      <c r="H6" s="124"/>
      <c r="I6" s="124"/>
      <c r="J6" s="124"/>
      <c r="K6" s="124"/>
      <c r="L6" s="124"/>
    </row>
    <row r="7" spans="1:12" ht="14.25">
      <c r="A7" s="235" t="s">
        <v>62</v>
      </c>
      <c r="B7" s="237">
        <v>28.031715497734989</v>
      </c>
      <c r="C7" s="237">
        <v>27.283662862895341</v>
      </c>
      <c r="D7" s="237">
        <v>27.684349521533136</v>
      </c>
      <c r="E7" s="237">
        <v>26.928894895674905</v>
      </c>
      <c r="F7" s="237">
        <v>27.240147625408252</v>
      </c>
      <c r="G7" s="237">
        <v>26.3965827311875</v>
      </c>
      <c r="H7" s="237">
        <v>28.399435182106913</v>
      </c>
      <c r="I7" s="237">
        <v>25.273664388795492</v>
      </c>
      <c r="J7" s="237">
        <v>23.510680754864655</v>
      </c>
      <c r="K7" s="237">
        <v>23.365542160650062</v>
      </c>
      <c r="L7" s="237">
        <v>23.803070130038169</v>
      </c>
    </row>
    <row r="8" spans="1:12" ht="14.25">
      <c r="A8" s="235" t="s">
        <v>373</v>
      </c>
      <c r="B8" s="237">
        <v>2.9824648912387937</v>
      </c>
      <c r="C8" s="237">
        <v>2.8009386833543708</v>
      </c>
      <c r="D8" s="237">
        <v>2.7106021098556505</v>
      </c>
      <c r="E8" s="237">
        <v>2.7682747315927467</v>
      </c>
      <c r="F8" s="237">
        <v>2.671463977701769</v>
      </c>
      <c r="G8" s="237">
        <v>2.4239106634552221</v>
      </c>
      <c r="H8" s="237">
        <v>2.3455681070642909</v>
      </c>
      <c r="I8" s="237">
        <v>2.4558071159822137</v>
      </c>
      <c r="J8" s="237">
        <v>2.7736139791821715</v>
      </c>
      <c r="K8" s="237">
        <v>2.4853470094578394</v>
      </c>
      <c r="L8" s="237">
        <v>2.4875460956201074</v>
      </c>
    </row>
    <row r="9" spans="1:12" ht="14.25">
      <c r="A9" s="235" t="s">
        <v>63</v>
      </c>
      <c r="B9" s="237">
        <v>26.947964693985828</v>
      </c>
      <c r="C9" s="237">
        <v>25.729136789098472</v>
      </c>
      <c r="D9" s="237">
        <v>25.711627671404468</v>
      </c>
      <c r="E9" s="237">
        <v>25.074264164114773</v>
      </c>
      <c r="F9" s="237">
        <v>25.535161021333103</v>
      </c>
      <c r="G9" s="237">
        <v>25.349368294285092</v>
      </c>
      <c r="H9" s="237">
        <v>25.016868850487718</v>
      </c>
      <c r="I9" s="237">
        <v>22.697379720396771</v>
      </c>
      <c r="J9" s="237">
        <v>20.766863733721877</v>
      </c>
      <c r="K9" s="237">
        <v>20.827366124950046</v>
      </c>
      <c r="L9" s="237">
        <v>20.834581095943587</v>
      </c>
    </row>
    <row r="10" spans="1:12" ht="14.25">
      <c r="A10" s="235" t="s">
        <v>374</v>
      </c>
      <c r="B10" s="237">
        <v>16.626487842868741</v>
      </c>
      <c r="C10" s="237">
        <v>15.764016552294263</v>
      </c>
      <c r="D10" s="237">
        <v>16.045553442575454</v>
      </c>
      <c r="E10" s="237">
        <v>15.510202775206631</v>
      </c>
      <c r="F10" s="237">
        <v>15.617342270898801</v>
      </c>
      <c r="G10" s="237">
        <v>15.923976352091088</v>
      </c>
      <c r="H10" s="237">
        <v>15.901612754910769</v>
      </c>
      <c r="I10" s="237">
        <v>13.695579256089484</v>
      </c>
      <c r="J10" s="237">
        <v>13.911962040133197</v>
      </c>
      <c r="K10" s="237">
        <v>13.812592247235914</v>
      </c>
      <c r="L10" s="237">
        <v>14.147902244937569</v>
      </c>
    </row>
    <row r="11" spans="1:12" ht="14.25">
      <c r="A11" s="235" t="s">
        <v>72</v>
      </c>
      <c r="B11" s="237">
        <v>3.3304032975254949</v>
      </c>
      <c r="C11" s="237">
        <v>3.3213435336628203</v>
      </c>
      <c r="D11" s="237">
        <v>3.234333220427084</v>
      </c>
      <c r="E11" s="237">
        <v>3.1925672936638354</v>
      </c>
      <c r="F11" s="237">
        <v>3.142532006995221</v>
      </c>
      <c r="G11" s="237">
        <v>3.0070825129552592</v>
      </c>
      <c r="H11" s="237">
        <v>3.241476271989701</v>
      </c>
      <c r="I11" s="237">
        <v>3.3761467589459206</v>
      </c>
      <c r="J11" s="237">
        <v>3.3571281320209505</v>
      </c>
      <c r="K11" s="237">
        <v>3.2509297988544024</v>
      </c>
      <c r="L11" s="237">
        <v>3.3130620430872746</v>
      </c>
    </row>
    <row r="12" spans="1:12" ht="14.25">
      <c r="A12" s="238" t="s">
        <v>64</v>
      </c>
      <c r="B12" s="239">
        <v>1.0837508037491643</v>
      </c>
      <c r="C12" s="239">
        <v>1.5545260737968656</v>
      </c>
      <c r="D12" s="239">
        <v>1.9727218501286701</v>
      </c>
      <c r="E12" s="239">
        <v>1.8546307315601289</v>
      </c>
      <c r="F12" s="239">
        <v>1.7049866040751445</v>
      </c>
      <c r="G12" s="239">
        <v>1.0472144369024123</v>
      </c>
      <c r="H12" s="239">
        <v>3.3825663316191954</v>
      </c>
      <c r="I12" s="239">
        <v>2.5762846683987211</v>
      </c>
      <c r="J12" s="239">
        <v>2.7438170211427773</v>
      </c>
      <c r="K12" s="239">
        <v>2.538176035700014</v>
      </c>
      <c r="L12" s="239">
        <v>2.9684890340945862</v>
      </c>
    </row>
    <row r="13" spans="1:12" s="236" customFormat="1" ht="23.25" customHeight="1">
      <c r="A13" s="240" t="s">
        <v>310</v>
      </c>
      <c r="B13" s="241">
        <v>56.207120151998147</v>
      </c>
      <c r="C13" s="241">
        <v>56.39122473288414</v>
      </c>
      <c r="D13" s="241">
        <v>57.752611755883912</v>
      </c>
      <c r="E13" s="241">
        <v>57.628148407905634</v>
      </c>
      <c r="F13" s="241">
        <v>56.079510797810329</v>
      </c>
      <c r="G13" s="241">
        <v>53.782935552149482</v>
      </c>
      <c r="H13" s="241">
        <v>57.284983695613732</v>
      </c>
      <c r="I13" s="241">
        <v>61.391539127713614</v>
      </c>
      <c r="J13" s="241">
        <v>61.765147782820925</v>
      </c>
      <c r="K13" s="241">
        <v>61.434660983082459</v>
      </c>
      <c r="L13" s="241">
        <v>62.642492074788123</v>
      </c>
    </row>
    <row r="14" spans="1:12" ht="30" customHeight="1">
      <c r="A14" s="242" t="s">
        <v>311</v>
      </c>
      <c r="B14" s="242"/>
      <c r="C14" s="242"/>
      <c r="D14" s="242"/>
      <c r="E14" s="242"/>
      <c r="F14" s="242"/>
      <c r="G14" s="242"/>
      <c r="H14" s="242"/>
      <c r="I14" s="242"/>
      <c r="J14" s="242"/>
      <c r="K14" s="242"/>
      <c r="L14" s="242"/>
    </row>
    <row r="15" spans="1:12" s="236" customFormat="1" ht="23.25" customHeight="1">
      <c r="A15" s="240" t="s">
        <v>375</v>
      </c>
      <c r="B15" s="243">
        <v>220.529</v>
      </c>
      <c r="C15" s="243">
        <v>224.99600000000001</v>
      </c>
      <c r="D15" s="243">
        <v>234.708</v>
      </c>
      <c r="E15" s="243">
        <v>245.24299999999999</v>
      </c>
      <c r="F15" s="243">
        <v>259.03399999999999</v>
      </c>
      <c r="G15" s="243">
        <v>274.02</v>
      </c>
      <c r="H15" s="243">
        <v>282.74599999999998</v>
      </c>
      <c r="I15" s="243">
        <v>274.81799999999998</v>
      </c>
      <c r="J15" s="243">
        <v>286.197</v>
      </c>
      <c r="K15" s="243">
        <v>300.27999999999997</v>
      </c>
      <c r="L15" s="243">
        <v>309.14</v>
      </c>
    </row>
    <row r="17" spans="1:1" ht="14.25">
      <c r="A17" s="235" t="s">
        <v>312</v>
      </c>
    </row>
    <row r="18" spans="1:1" ht="14.25">
      <c r="A18" s="235" t="s">
        <v>371</v>
      </c>
    </row>
    <row r="19" spans="1:1" ht="14.25">
      <c r="A19" s="235" t="s">
        <v>372</v>
      </c>
    </row>
    <row r="20" spans="1:1" ht="14.25">
      <c r="A20" s="235" t="s">
        <v>593</v>
      </c>
    </row>
    <row r="21" spans="1:1" ht="14.25">
      <c r="A21" s="235"/>
    </row>
  </sheetData>
  <printOptions horizontalCentered="1"/>
  <pageMargins left="0.19685039370078741" right="0.19685039370078741" top="0.47244094488188981" bottom="0.31496062992125984" header="0.19685039370078741" footer="0.15748031496062992"/>
  <pageSetup paperSize="9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1"/>
  <sheetViews>
    <sheetView workbookViewId="0"/>
  </sheetViews>
  <sheetFormatPr baseColWidth="10" defaultRowHeight="12.75"/>
  <cols>
    <col min="1" max="1" width="5.5703125" style="471" customWidth="1"/>
    <col min="2" max="2" width="9.42578125" style="471" customWidth="1"/>
    <col min="3" max="3" width="7.5703125" style="471" customWidth="1"/>
    <col min="4" max="4" width="9.42578125" style="471" customWidth="1"/>
    <col min="5" max="5" width="7.5703125" style="471" customWidth="1"/>
    <col min="6" max="6" width="9.42578125" style="471" customWidth="1"/>
    <col min="7" max="7" width="7.5703125" style="471" customWidth="1"/>
    <col min="8" max="8" width="9.42578125" style="471" customWidth="1"/>
    <col min="9" max="9" width="7.5703125" style="471" customWidth="1"/>
    <col min="10" max="10" width="9.42578125" style="471" customWidth="1"/>
    <col min="11" max="234" width="11.42578125" style="471"/>
    <col min="235" max="235" width="30.28515625" style="471" customWidth="1"/>
    <col min="236" max="242" width="0" style="471" hidden="1" customWidth="1"/>
    <col min="243" max="246" width="7.42578125" style="471" bestFit="1" customWidth="1"/>
    <col min="247" max="253" width="8.5703125" style="471" bestFit="1" customWidth="1"/>
    <col min="254" max="490" width="11.42578125" style="471"/>
    <col min="491" max="491" width="30.28515625" style="471" customWidth="1"/>
    <col min="492" max="498" width="0" style="471" hidden="1" customWidth="1"/>
    <col min="499" max="502" width="7.42578125" style="471" bestFit="1" customWidth="1"/>
    <col min="503" max="509" width="8.5703125" style="471" bestFit="1" customWidth="1"/>
    <col min="510" max="746" width="11.42578125" style="471"/>
    <col min="747" max="747" width="30.28515625" style="471" customWidth="1"/>
    <col min="748" max="754" width="0" style="471" hidden="1" customWidth="1"/>
    <col min="755" max="758" width="7.42578125" style="471" bestFit="1" customWidth="1"/>
    <col min="759" max="765" width="8.5703125" style="471" bestFit="1" customWidth="1"/>
    <col min="766" max="1002" width="11.42578125" style="471"/>
    <col min="1003" max="1003" width="30.28515625" style="471" customWidth="1"/>
    <col min="1004" max="1010" width="0" style="471" hidden="1" customWidth="1"/>
    <col min="1011" max="1014" width="7.42578125" style="471" bestFit="1" customWidth="1"/>
    <col min="1015" max="1021" width="8.5703125" style="471" bestFit="1" customWidth="1"/>
    <col min="1022" max="1258" width="11.42578125" style="471"/>
    <col min="1259" max="1259" width="30.28515625" style="471" customWidth="1"/>
    <col min="1260" max="1266" width="0" style="471" hidden="1" customWidth="1"/>
    <col min="1267" max="1270" width="7.42578125" style="471" bestFit="1" customWidth="1"/>
    <col min="1271" max="1277" width="8.5703125" style="471" bestFit="1" customWidth="1"/>
    <col min="1278" max="1514" width="11.42578125" style="471"/>
    <col min="1515" max="1515" width="30.28515625" style="471" customWidth="1"/>
    <col min="1516" max="1522" width="0" style="471" hidden="1" customWidth="1"/>
    <col min="1523" max="1526" width="7.42578125" style="471" bestFit="1" customWidth="1"/>
    <col min="1527" max="1533" width="8.5703125" style="471" bestFit="1" customWidth="1"/>
    <col min="1534" max="1770" width="11.42578125" style="471"/>
    <col min="1771" max="1771" width="30.28515625" style="471" customWidth="1"/>
    <col min="1772" max="1778" width="0" style="471" hidden="1" customWidth="1"/>
    <col min="1779" max="1782" width="7.42578125" style="471" bestFit="1" customWidth="1"/>
    <col min="1783" max="1789" width="8.5703125" style="471" bestFit="1" customWidth="1"/>
    <col min="1790" max="2026" width="11.42578125" style="471"/>
    <col min="2027" max="2027" width="30.28515625" style="471" customWidth="1"/>
    <col min="2028" max="2034" width="0" style="471" hidden="1" customWidth="1"/>
    <col min="2035" max="2038" width="7.42578125" style="471" bestFit="1" customWidth="1"/>
    <col min="2039" max="2045" width="8.5703125" style="471" bestFit="1" customWidth="1"/>
    <col min="2046" max="2282" width="11.42578125" style="471"/>
    <col min="2283" max="2283" width="30.28515625" style="471" customWidth="1"/>
    <col min="2284" max="2290" width="0" style="471" hidden="1" customWidth="1"/>
    <col min="2291" max="2294" width="7.42578125" style="471" bestFit="1" customWidth="1"/>
    <col min="2295" max="2301" width="8.5703125" style="471" bestFit="1" customWidth="1"/>
    <col min="2302" max="2538" width="11.42578125" style="471"/>
    <col min="2539" max="2539" width="30.28515625" style="471" customWidth="1"/>
    <col min="2540" max="2546" width="0" style="471" hidden="1" customWidth="1"/>
    <col min="2547" max="2550" width="7.42578125" style="471" bestFit="1" customWidth="1"/>
    <col min="2551" max="2557" width="8.5703125" style="471" bestFit="1" customWidth="1"/>
    <col min="2558" max="2794" width="11.42578125" style="471"/>
    <col min="2795" max="2795" width="30.28515625" style="471" customWidth="1"/>
    <col min="2796" max="2802" width="0" style="471" hidden="1" customWidth="1"/>
    <col min="2803" max="2806" width="7.42578125" style="471" bestFit="1" customWidth="1"/>
    <col min="2807" max="2813" width="8.5703125" style="471" bestFit="1" customWidth="1"/>
    <col min="2814" max="3050" width="11.42578125" style="471"/>
    <col min="3051" max="3051" width="30.28515625" style="471" customWidth="1"/>
    <col min="3052" max="3058" width="0" style="471" hidden="1" customWidth="1"/>
    <col min="3059" max="3062" width="7.42578125" style="471" bestFit="1" customWidth="1"/>
    <col min="3063" max="3069" width="8.5703125" style="471" bestFit="1" customWidth="1"/>
    <col min="3070" max="3306" width="11.42578125" style="471"/>
    <col min="3307" max="3307" width="30.28515625" style="471" customWidth="1"/>
    <col min="3308" max="3314" width="0" style="471" hidden="1" customWidth="1"/>
    <col min="3315" max="3318" width="7.42578125" style="471" bestFit="1" customWidth="1"/>
    <col min="3319" max="3325" width="8.5703125" style="471" bestFit="1" customWidth="1"/>
    <col min="3326" max="3562" width="11.42578125" style="471"/>
    <col min="3563" max="3563" width="30.28515625" style="471" customWidth="1"/>
    <col min="3564" max="3570" width="0" style="471" hidden="1" customWidth="1"/>
    <col min="3571" max="3574" width="7.42578125" style="471" bestFit="1" customWidth="1"/>
    <col min="3575" max="3581" width="8.5703125" style="471" bestFit="1" customWidth="1"/>
    <col min="3582" max="3818" width="11.42578125" style="471"/>
    <col min="3819" max="3819" width="30.28515625" style="471" customWidth="1"/>
    <col min="3820" max="3826" width="0" style="471" hidden="1" customWidth="1"/>
    <col min="3827" max="3830" width="7.42578125" style="471" bestFit="1" customWidth="1"/>
    <col min="3831" max="3837" width="8.5703125" style="471" bestFit="1" customWidth="1"/>
    <col min="3838" max="4074" width="11.42578125" style="471"/>
    <col min="4075" max="4075" width="30.28515625" style="471" customWidth="1"/>
    <col min="4076" max="4082" width="0" style="471" hidden="1" customWidth="1"/>
    <col min="4083" max="4086" width="7.42578125" style="471" bestFit="1" customWidth="1"/>
    <col min="4087" max="4093" width="8.5703125" style="471" bestFit="1" customWidth="1"/>
    <col min="4094" max="4330" width="11.42578125" style="471"/>
    <col min="4331" max="4331" width="30.28515625" style="471" customWidth="1"/>
    <col min="4332" max="4338" width="0" style="471" hidden="1" customWidth="1"/>
    <col min="4339" max="4342" width="7.42578125" style="471" bestFit="1" customWidth="1"/>
    <col min="4343" max="4349" width="8.5703125" style="471" bestFit="1" customWidth="1"/>
    <col min="4350" max="4586" width="11.42578125" style="471"/>
    <col min="4587" max="4587" width="30.28515625" style="471" customWidth="1"/>
    <col min="4588" max="4594" width="0" style="471" hidden="1" customWidth="1"/>
    <col min="4595" max="4598" width="7.42578125" style="471" bestFit="1" customWidth="1"/>
    <col min="4599" max="4605" width="8.5703125" style="471" bestFit="1" customWidth="1"/>
    <col min="4606" max="4842" width="11.42578125" style="471"/>
    <col min="4843" max="4843" width="30.28515625" style="471" customWidth="1"/>
    <col min="4844" max="4850" width="0" style="471" hidden="1" customWidth="1"/>
    <col min="4851" max="4854" width="7.42578125" style="471" bestFit="1" customWidth="1"/>
    <col min="4855" max="4861" width="8.5703125" style="471" bestFit="1" customWidth="1"/>
    <col min="4862" max="5098" width="11.42578125" style="471"/>
    <col min="5099" max="5099" width="30.28515625" style="471" customWidth="1"/>
    <col min="5100" max="5106" width="0" style="471" hidden="1" customWidth="1"/>
    <col min="5107" max="5110" width="7.42578125" style="471" bestFit="1" customWidth="1"/>
    <col min="5111" max="5117" width="8.5703125" style="471" bestFit="1" customWidth="1"/>
    <col min="5118" max="5354" width="11.42578125" style="471"/>
    <col min="5355" max="5355" width="30.28515625" style="471" customWidth="1"/>
    <col min="5356" max="5362" width="0" style="471" hidden="1" customWidth="1"/>
    <col min="5363" max="5366" width="7.42578125" style="471" bestFit="1" customWidth="1"/>
    <col min="5367" max="5373" width="8.5703125" style="471" bestFit="1" customWidth="1"/>
    <col min="5374" max="5610" width="11.42578125" style="471"/>
    <col min="5611" max="5611" width="30.28515625" style="471" customWidth="1"/>
    <col min="5612" max="5618" width="0" style="471" hidden="1" customWidth="1"/>
    <col min="5619" max="5622" width="7.42578125" style="471" bestFit="1" customWidth="1"/>
    <col min="5623" max="5629" width="8.5703125" style="471" bestFit="1" customWidth="1"/>
    <col min="5630" max="5866" width="11.42578125" style="471"/>
    <col min="5867" max="5867" width="30.28515625" style="471" customWidth="1"/>
    <col min="5868" max="5874" width="0" style="471" hidden="1" customWidth="1"/>
    <col min="5875" max="5878" width="7.42578125" style="471" bestFit="1" customWidth="1"/>
    <col min="5879" max="5885" width="8.5703125" style="471" bestFit="1" customWidth="1"/>
    <col min="5886" max="6122" width="11.42578125" style="471"/>
    <col min="6123" max="6123" width="30.28515625" style="471" customWidth="1"/>
    <col min="6124" max="6130" width="0" style="471" hidden="1" customWidth="1"/>
    <col min="6131" max="6134" width="7.42578125" style="471" bestFit="1" customWidth="1"/>
    <col min="6135" max="6141" width="8.5703125" style="471" bestFit="1" customWidth="1"/>
    <col min="6142" max="6378" width="11.42578125" style="471"/>
    <col min="6379" max="6379" width="30.28515625" style="471" customWidth="1"/>
    <col min="6380" max="6386" width="0" style="471" hidden="1" customWidth="1"/>
    <col min="6387" max="6390" width="7.42578125" style="471" bestFit="1" customWidth="1"/>
    <col min="6391" max="6397" width="8.5703125" style="471" bestFit="1" customWidth="1"/>
    <col min="6398" max="6634" width="11.42578125" style="471"/>
    <col min="6635" max="6635" width="30.28515625" style="471" customWidth="1"/>
    <col min="6636" max="6642" width="0" style="471" hidden="1" customWidth="1"/>
    <col min="6643" max="6646" width="7.42578125" style="471" bestFit="1" customWidth="1"/>
    <col min="6647" max="6653" width="8.5703125" style="471" bestFit="1" customWidth="1"/>
    <col min="6654" max="6890" width="11.42578125" style="471"/>
    <col min="6891" max="6891" width="30.28515625" style="471" customWidth="1"/>
    <col min="6892" max="6898" width="0" style="471" hidden="1" customWidth="1"/>
    <col min="6899" max="6902" width="7.42578125" style="471" bestFit="1" customWidth="1"/>
    <col min="6903" max="6909" width="8.5703125" style="471" bestFit="1" customWidth="1"/>
    <col min="6910" max="7146" width="11.42578125" style="471"/>
    <col min="7147" max="7147" width="30.28515625" style="471" customWidth="1"/>
    <col min="7148" max="7154" width="0" style="471" hidden="1" customWidth="1"/>
    <col min="7155" max="7158" width="7.42578125" style="471" bestFit="1" customWidth="1"/>
    <col min="7159" max="7165" width="8.5703125" style="471" bestFit="1" customWidth="1"/>
    <col min="7166" max="7402" width="11.42578125" style="471"/>
    <col min="7403" max="7403" width="30.28515625" style="471" customWidth="1"/>
    <col min="7404" max="7410" width="0" style="471" hidden="1" customWidth="1"/>
    <col min="7411" max="7414" width="7.42578125" style="471" bestFit="1" customWidth="1"/>
    <col min="7415" max="7421" width="8.5703125" style="471" bestFit="1" customWidth="1"/>
    <col min="7422" max="7658" width="11.42578125" style="471"/>
    <col min="7659" max="7659" width="30.28515625" style="471" customWidth="1"/>
    <col min="7660" max="7666" width="0" style="471" hidden="1" customWidth="1"/>
    <col min="7667" max="7670" width="7.42578125" style="471" bestFit="1" customWidth="1"/>
    <col min="7671" max="7677" width="8.5703125" style="471" bestFit="1" customWidth="1"/>
    <col min="7678" max="7914" width="11.42578125" style="471"/>
    <col min="7915" max="7915" width="30.28515625" style="471" customWidth="1"/>
    <col min="7916" max="7922" width="0" style="471" hidden="1" customWidth="1"/>
    <col min="7923" max="7926" width="7.42578125" style="471" bestFit="1" customWidth="1"/>
    <col min="7927" max="7933" width="8.5703125" style="471" bestFit="1" customWidth="1"/>
    <col min="7934" max="8170" width="11.42578125" style="471"/>
    <col min="8171" max="8171" width="30.28515625" style="471" customWidth="1"/>
    <col min="8172" max="8178" width="0" style="471" hidden="1" customWidth="1"/>
    <col min="8179" max="8182" width="7.42578125" style="471" bestFit="1" customWidth="1"/>
    <col min="8183" max="8189" width="8.5703125" style="471" bestFit="1" customWidth="1"/>
    <col min="8190" max="8426" width="11.42578125" style="471"/>
    <col min="8427" max="8427" width="30.28515625" style="471" customWidth="1"/>
    <col min="8428" max="8434" width="0" style="471" hidden="1" customWidth="1"/>
    <col min="8435" max="8438" width="7.42578125" style="471" bestFit="1" customWidth="1"/>
    <col min="8439" max="8445" width="8.5703125" style="471" bestFit="1" customWidth="1"/>
    <col min="8446" max="8682" width="11.42578125" style="471"/>
    <col min="8683" max="8683" width="30.28515625" style="471" customWidth="1"/>
    <col min="8684" max="8690" width="0" style="471" hidden="1" customWidth="1"/>
    <col min="8691" max="8694" width="7.42578125" style="471" bestFit="1" customWidth="1"/>
    <col min="8695" max="8701" width="8.5703125" style="471" bestFit="1" customWidth="1"/>
    <col min="8702" max="8938" width="11.42578125" style="471"/>
    <col min="8939" max="8939" width="30.28515625" style="471" customWidth="1"/>
    <col min="8940" max="8946" width="0" style="471" hidden="1" customWidth="1"/>
    <col min="8947" max="8950" width="7.42578125" style="471" bestFit="1" customWidth="1"/>
    <col min="8951" max="8957" width="8.5703125" style="471" bestFit="1" customWidth="1"/>
    <col min="8958" max="9194" width="11.42578125" style="471"/>
    <col min="9195" max="9195" width="30.28515625" style="471" customWidth="1"/>
    <col min="9196" max="9202" width="0" style="471" hidden="1" customWidth="1"/>
    <col min="9203" max="9206" width="7.42578125" style="471" bestFit="1" customWidth="1"/>
    <col min="9207" max="9213" width="8.5703125" style="471" bestFit="1" customWidth="1"/>
    <col min="9214" max="9450" width="11.42578125" style="471"/>
    <col min="9451" max="9451" width="30.28515625" style="471" customWidth="1"/>
    <col min="9452" max="9458" width="0" style="471" hidden="1" customWidth="1"/>
    <col min="9459" max="9462" width="7.42578125" style="471" bestFit="1" customWidth="1"/>
    <col min="9463" max="9469" width="8.5703125" style="471" bestFit="1" customWidth="1"/>
    <col min="9470" max="9706" width="11.42578125" style="471"/>
    <col min="9707" max="9707" width="30.28515625" style="471" customWidth="1"/>
    <col min="9708" max="9714" width="0" style="471" hidden="1" customWidth="1"/>
    <col min="9715" max="9718" width="7.42578125" style="471" bestFit="1" customWidth="1"/>
    <col min="9719" max="9725" width="8.5703125" style="471" bestFit="1" customWidth="1"/>
    <col min="9726" max="9962" width="11.42578125" style="471"/>
    <col min="9963" max="9963" width="30.28515625" style="471" customWidth="1"/>
    <col min="9964" max="9970" width="0" style="471" hidden="1" customWidth="1"/>
    <col min="9971" max="9974" width="7.42578125" style="471" bestFit="1" customWidth="1"/>
    <col min="9975" max="9981" width="8.5703125" style="471" bestFit="1" customWidth="1"/>
    <col min="9982" max="10218" width="11.42578125" style="471"/>
    <col min="10219" max="10219" width="30.28515625" style="471" customWidth="1"/>
    <col min="10220" max="10226" width="0" style="471" hidden="1" customWidth="1"/>
    <col min="10227" max="10230" width="7.42578125" style="471" bestFit="1" customWidth="1"/>
    <col min="10231" max="10237" width="8.5703125" style="471" bestFit="1" customWidth="1"/>
    <col min="10238" max="10474" width="11.42578125" style="471"/>
    <col min="10475" max="10475" width="30.28515625" style="471" customWidth="1"/>
    <col min="10476" max="10482" width="0" style="471" hidden="1" customWidth="1"/>
    <col min="10483" max="10486" width="7.42578125" style="471" bestFit="1" customWidth="1"/>
    <col min="10487" max="10493" width="8.5703125" style="471" bestFit="1" customWidth="1"/>
    <col min="10494" max="10730" width="11.42578125" style="471"/>
    <col min="10731" max="10731" width="30.28515625" style="471" customWidth="1"/>
    <col min="10732" max="10738" width="0" style="471" hidden="1" customWidth="1"/>
    <col min="10739" max="10742" width="7.42578125" style="471" bestFit="1" customWidth="1"/>
    <col min="10743" max="10749" width="8.5703125" style="471" bestFit="1" customWidth="1"/>
    <col min="10750" max="10986" width="11.42578125" style="471"/>
    <col min="10987" max="10987" width="30.28515625" style="471" customWidth="1"/>
    <col min="10988" max="10994" width="0" style="471" hidden="1" customWidth="1"/>
    <col min="10995" max="10998" width="7.42578125" style="471" bestFit="1" customWidth="1"/>
    <col min="10999" max="11005" width="8.5703125" style="471" bestFit="1" customWidth="1"/>
    <col min="11006" max="11242" width="11.42578125" style="471"/>
    <col min="11243" max="11243" width="30.28515625" style="471" customWidth="1"/>
    <col min="11244" max="11250" width="0" style="471" hidden="1" customWidth="1"/>
    <col min="11251" max="11254" width="7.42578125" style="471" bestFit="1" customWidth="1"/>
    <col min="11255" max="11261" width="8.5703125" style="471" bestFit="1" customWidth="1"/>
    <col min="11262" max="11498" width="11.42578125" style="471"/>
    <col min="11499" max="11499" width="30.28515625" style="471" customWidth="1"/>
    <col min="11500" max="11506" width="0" style="471" hidden="1" customWidth="1"/>
    <col min="11507" max="11510" width="7.42578125" style="471" bestFit="1" customWidth="1"/>
    <col min="11511" max="11517" width="8.5703125" style="471" bestFit="1" customWidth="1"/>
    <col min="11518" max="11754" width="11.42578125" style="471"/>
    <col min="11755" max="11755" width="30.28515625" style="471" customWidth="1"/>
    <col min="11756" max="11762" width="0" style="471" hidden="1" customWidth="1"/>
    <col min="11763" max="11766" width="7.42578125" style="471" bestFit="1" customWidth="1"/>
    <col min="11767" max="11773" width="8.5703125" style="471" bestFit="1" customWidth="1"/>
    <col min="11774" max="12010" width="11.42578125" style="471"/>
    <col min="12011" max="12011" width="30.28515625" style="471" customWidth="1"/>
    <col min="12012" max="12018" width="0" style="471" hidden="1" customWidth="1"/>
    <col min="12019" max="12022" width="7.42578125" style="471" bestFit="1" customWidth="1"/>
    <col min="12023" max="12029" width="8.5703125" style="471" bestFit="1" customWidth="1"/>
    <col min="12030" max="12266" width="11.42578125" style="471"/>
    <col min="12267" max="12267" width="30.28515625" style="471" customWidth="1"/>
    <col min="12268" max="12274" width="0" style="471" hidden="1" customWidth="1"/>
    <col min="12275" max="12278" width="7.42578125" style="471" bestFit="1" customWidth="1"/>
    <col min="12279" max="12285" width="8.5703125" style="471" bestFit="1" customWidth="1"/>
    <col min="12286" max="12522" width="11.42578125" style="471"/>
    <col min="12523" max="12523" width="30.28515625" style="471" customWidth="1"/>
    <col min="12524" max="12530" width="0" style="471" hidden="1" customWidth="1"/>
    <col min="12531" max="12534" width="7.42578125" style="471" bestFit="1" customWidth="1"/>
    <col min="12535" max="12541" width="8.5703125" style="471" bestFit="1" customWidth="1"/>
    <col min="12542" max="12778" width="11.42578125" style="471"/>
    <col min="12779" max="12779" width="30.28515625" style="471" customWidth="1"/>
    <col min="12780" max="12786" width="0" style="471" hidden="1" customWidth="1"/>
    <col min="12787" max="12790" width="7.42578125" style="471" bestFit="1" customWidth="1"/>
    <col min="12791" max="12797" width="8.5703125" style="471" bestFit="1" customWidth="1"/>
    <col min="12798" max="13034" width="11.42578125" style="471"/>
    <col min="13035" max="13035" width="30.28515625" style="471" customWidth="1"/>
    <col min="13036" max="13042" width="0" style="471" hidden="1" customWidth="1"/>
    <col min="13043" max="13046" width="7.42578125" style="471" bestFit="1" customWidth="1"/>
    <col min="13047" max="13053" width="8.5703125" style="471" bestFit="1" customWidth="1"/>
    <col min="13054" max="13290" width="11.42578125" style="471"/>
    <col min="13291" max="13291" width="30.28515625" style="471" customWidth="1"/>
    <col min="13292" max="13298" width="0" style="471" hidden="1" customWidth="1"/>
    <col min="13299" max="13302" width="7.42578125" style="471" bestFit="1" customWidth="1"/>
    <col min="13303" max="13309" width="8.5703125" style="471" bestFit="1" customWidth="1"/>
    <col min="13310" max="13546" width="11.42578125" style="471"/>
    <col min="13547" max="13547" width="30.28515625" style="471" customWidth="1"/>
    <col min="13548" max="13554" width="0" style="471" hidden="1" customWidth="1"/>
    <col min="13555" max="13558" width="7.42578125" style="471" bestFit="1" customWidth="1"/>
    <col min="13559" max="13565" width="8.5703125" style="471" bestFit="1" customWidth="1"/>
    <col min="13566" max="13802" width="11.42578125" style="471"/>
    <col min="13803" max="13803" width="30.28515625" style="471" customWidth="1"/>
    <col min="13804" max="13810" width="0" style="471" hidden="1" customWidth="1"/>
    <col min="13811" max="13814" width="7.42578125" style="471" bestFit="1" customWidth="1"/>
    <col min="13815" max="13821" width="8.5703125" style="471" bestFit="1" customWidth="1"/>
    <col min="13822" max="14058" width="11.42578125" style="471"/>
    <col min="14059" max="14059" width="30.28515625" style="471" customWidth="1"/>
    <col min="14060" max="14066" width="0" style="471" hidden="1" customWidth="1"/>
    <col min="14067" max="14070" width="7.42578125" style="471" bestFit="1" customWidth="1"/>
    <col min="14071" max="14077" width="8.5703125" style="471" bestFit="1" customWidth="1"/>
    <col min="14078" max="14314" width="11.42578125" style="471"/>
    <col min="14315" max="14315" width="30.28515625" style="471" customWidth="1"/>
    <col min="14316" max="14322" width="0" style="471" hidden="1" customWidth="1"/>
    <col min="14323" max="14326" width="7.42578125" style="471" bestFit="1" customWidth="1"/>
    <col min="14327" max="14333" width="8.5703125" style="471" bestFit="1" customWidth="1"/>
    <col min="14334" max="14570" width="11.42578125" style="471"/>
    <col min="14571" max="14571" width="30.28515625" style="471" customWidth="1"/>
    <col min="14572" max="14578" width="0" style="471" hidden="1" customWidth="1"/>
    <col min="14579" max="14582" width="7.42578125" style="471" bestFit="1" customWidth="1"/>
    <col min="14583" max="14589" width="8.5703125" style="471" bestFit="1" customWidth="1"/>
    <col min="14590" max="14826" width="11.42578125" style="471"/>
    <col min="14827" max="14827" width="30.28515625" style="471" customWidth="1"/>
    <col min="14828" max="14834" width="0" style="471" hidden="1" customWidth="1"/>
    <col min="14835" max="14838" width="7.42578125" style="471" bestFit="1" customWidth="1"/>
    <col min="14839" max="14845" width="8.5703125" style="471" bestFit="1" customWidth="1"/>
    <col min="14846" max="15082" width="11.42578125" style="471"/>
    <col min="15083" max="15083" width="30.28515625" style="471" customWidth="1"/>
    <col min="15084" max="15090" width="0" style="471" hidden="1" customWidth="1"/>
    <col min="15091" max="15094" width="7.42578125" style="471" bestFit="1" customWidth="1"/>
    <col min="15095" max="15101" width="8.5703125" style="471" bestFit="1" customWidth="1"/>
    <col min="15102" max="15338" width="11.42578125" style="471"/>
    <col min="15339" max="15339" width="30.28515625" style="471" customWidth="1"/>
    <col min="15340" max="15346" width="0" style="471" hidden="1" customWidth="1"/>
    <col min="15347" max="15350" width="7.42578125" style="471" bestFit="1" customWidth="1"/>
    <col min="15351" max="15357" width="8.5703125" style="471" bestFit="1" customWidth="1"/>
    <col min="15358" max="15594" width="11.42578125" style="471"/>
    <col min="15595" max="15595" width="30.28515625" style="471" customWidth="1"/>
    <col min="15596" max="15602" width="0" style="471" hidden="1" customWidth="1"/>
    <col min="15603" max="15606" width="7.42578125" style="471" bestFit="1" customWidth="1"/>
    <col min="15607" max="15613" width="8.5703125" style="471" bestFit="1" customWidth="1"/>
    <col min="15614" max="15850" width="11.42578125" style="471"/>
    <col min="15851" max="15851" width="30.28515625" style="471" customWidth="1"/>
    <col min="15852" max="15858" width="0" style="471" hidden="1" customWidth="1"/>
    <col min="15859" max="15862" width="7.42578125" style="471" bestFit="1" customWidth="1"/>
    <col min="15863" max="15869" width="8.5703125" style="471" bestFit="1" customWidth="1"/>
    <col min="15870" max="16106" width="11.42578125" style="471"/>
    <col min="16107" max="16107" width="30.28515625" style="471" customWidth="1"/>
    <col min="16108" max="16114" width="0" style="471" hidden="1" customWidth="1"/>
    <col min="16115" max="16118" width="7.42578125" style="471" bestFit="1" customWidth="1"/>
    <col min="16119" max="16125" width="8.5703125" style="471" bestFit="1" customWidth="1"/>
    <col min="16126" max="16384" width="11.42578125" style="471"/>
  </cols>
  <sheetData>
    <row r="1" spans="1:20" s="427" customFormat="1" ht="13.5" customHeight="1">
      <c r="A1" s="285" t="s">
        <v>603</v>
      </c>
      <c r="B1" s="285"/>
      <c r="C1" s="285"/>
      <c r="D1" s="285"/>
      <c r="E1" s="285"/>
      <c r="F1" s="285"/>
      <c r="G1" s="285"/>
      <c r="H1" s="285"/>
      <c r="I1" s="285"/>
      <c r="J1" s="285"/>
      <c r="K1" s="244"/>
      <c r="L1" s="244"/>
      <c r="M1" s="244"/>
      <c r="N1" s="244"/>
    </row>
    <row r="2" spans="1:20" s="427" customFormat="1" ht="12" customHeight="1">
      <c r="A2" s="285" t="s">
        <v>604</v>
      </c>
      <c r="B2" s="285"/>
      <c r="C2" s="285"/>
      <c r="D2" s="285"/>
      <c r="E2" s="285"/>
      <c r="F2" s="285"/>
      <c r="G2" s="285"/>
      <c r="H2" s="285"/>
      <c r="I2" s="285"/>
      <c r="J2" s="285"/>
      <c r="K2" s="244"/>
      <c r="L2" s="244"/>
      <c r="M2" s="244"/>
      <c r="N2" s="244"/>
    </row>
    <row r="3" spans="1:20" s="429" customFormat="1" ht="12" customHeight="1">
      <c r="A3" s="282" t="s">
        <v>597</v>
      </c>
      <c r="B3" s="282"/>
      <c r="C3" s="282"/>
      <c r="D3" s="282"/>
      <c r="E3" s="282"/>
      <c r="F3" s="282"/>
      <c r="G3" s="282"/>
      <c r="H3" s="282"/>
      <c r="I3" s="282"/>
      <c r="J3" s="282"/>
      <c r="K3" s="280"/>
      <c r="L3" s="280"/>
      <c r="M3" s="280"/>
      <c r="N3" s="280"/>
    </row>
    <row r="4" spans="1:20" s="225" customFormat="1" ht="7.5" customHeight="1">
      <c r="A4" s="284"/>
      <c r="B4" s="284"/>
      <c r="C4" s="284"/>
      <c r="D4" s="284"/>
      <c r="E4" s="284"/>
      <c r="F4" s="284"/>
      <c r="G4" s="284"/>
      <c r="H4" s="284"/>
      <c r="I4" s="284"/>
      <c r="J4" s="284"/>
      <c r="K4" s="235"/>
      <c r="L4" s="235"/>
      <c r="M4" s="235"/>
      <c r="N4" s="235"/>
    </row>
    <row r="5" spans="1:20" s="225" customFormat="1" ht="28.5" customHeight="1">
      <c r="A5" s="465"/>
      <c r="B5" s="500"/>
      <c r="C5" s="502" t="s">
        <v>601</v>
      </c>
      <c r="D5" s="503"/>
      <c r="E5" s="502" t="s">
        <v>598</v>
      </c>
      <c r="F5" s="502"/>
      <c r="G5" s="503" t="s">
        <v>599</v>
      </c>
      <c r="H5" s="503"/>
      <c r="I5" s="504" t="s">
        <v>602</v>
      </c>
      <c r="J5" s="505"/>
      <c r="K5" s="235"/>
      <c r="L5" s="235"/>
      <c r="M5" s="235"/>
      <c r="N5" s="235"/>
    </row>
    <row r="6" spans="1:20" s="468" customFormat="1" ht="18.75" customHeight="1">
      <c r="A6" s="466"/>
      <c r="B6" s="466" t="s">
        <v>53</v>
      </c>
      <c r="C6" s="466" t="s">
        <v>60</v>
      </c>
      <c r="D6" s="466" t="s">
        <v>53</v>
      </c>
      <c r="E6" s="466" t="s">
        <v>60</v>
      </c>
      <c r="F6" s="466" t="s">
        <v>53</v>
      </c>
      <c r="G6" s="466" t="s">
        <v>60</v>
      </c>
      <c r="H6" s="466" t="s">
        <v>53</v>
      </c>
      <c r="I6" s="466" t="s">
        <v>60</v>
      </c>
      <c r="J6" s="466" t="s">
        <v>53</v>
      </c>
      <c r="K6" s="467"/>
      <c r="L6" s="467"/>
      <c r="M6" s="467"/>
      <c r="N6" s="467"/>
    </row>
    <row r="7" spans="1:20" s="469" customFormat="1" ht="6.75" customHeight="1">
      <c r="A7" s="286"/>
      <c r="B7" s="286"/>
      <c r="C7" s="286"/>
      <c r="D7" s="286"/>
      <c r="E7" s="286"/>
      <c r="F7" s="286"/>
      <c r="G7" s="286"/>
      <c r="H7" s="286"/>
      <c r="I7" s="286"/>
      <c r="J7" s="286"/>
      <c r="K7" s="332"/>
      <c r="L7" s="332"/>
      <c r="M7" s="332"/>
      <c r="N7" s="332"/>
    </row>
    <row r="8" spans="1:20" s="222" customFormat="1" ht="15">
      <c r="A8" s="282">
        <v>1976</v>
      </c>
      <c r="B8" s="474">
        <v>-3.7</v>
      </c>
      <c r="C8" s="475">
        <v>0</v>
      </c>
      <c r="D8" s="476">
        <v>0</v>
      </c>
      <c r="E8" s="288">
        <v>712</v>
      </c>
      <c r="F8" s="474">
        <v>1.3</v>
      </c>
      <c r="G8" s="288">
        <v>-1372</v>
      </c>
      <c r="H8" s="474">
        <v>-2.5</v>
      </c>
      <c r="I8" s="476">
        <v>0</v>
      </c>
      <c r="J8" s="476">
        <v>0</v>
      </c>
      <c r="K8" s="246"/>
      <c r="L8" s="246"/>
      <c r="M8" s="246"/>
      <c r="N8" s="246"/>
      <c r="O8" s="246"/>
      <c r="P8" s="246"/>
      <c r="Q8" s="246"/>
      <c r="R8" s="246"/>
      <c r="S8" s="246"/>
      <c r="T8" s="246"/>
    </row>
    <row r="9" spans="1:20" ht="15">
      <c r="A9" s="282">
        <v>1977</v>
      </c>
      <c r="B9" s="474">
        <v>-2.4</v>
      </c>
      <c r="C9" s="475">
        <v>0</v>
      </c>
      <c r="D9" s="476">
        <v>0</v>
      </c>
      <c r="E9" s="288">
        <v>867</v>
      </c>
      <c r="F9" s="474">
        <v>1.4</v>
      </c>
      <c r="G9" s="288">
        <v>-605</v>
      </c>
      <c r="H9" s="474">
        <v>-1</v>
      </c>
      <c r="I9" s="476">
        <v>0</v>
      </c>
      <c r="J9" s="476">
        <v>0</v>
      </c>
      <c r="K9" s="246"/>
      <c r="L9" s="246"/>
      <c r="M9" s="246"/>
      <c r="N9" s="246"/>
      <c r="O9" s="246"/>
      <c r="P9" s="246"/>
      <c r="Q9" s="246"/>
      <c r="R9" s="246"/>
      <c r="S9" s="246"/>
      <c r="T9" s="246"/>
    </row>
    <row r="10" spans="1:20" ht="15">
      <c r="A10" s="282">
        <v>1978</v>
      </c>
      <c r="B10" s="474">
        <v>-3</v>
      </c>
      <c r="C10" s="475">
        <v>0</v>
      </c>
      <c r="D10" s="476">
        <v>0</v>
      </c>
      <c r="E10" s="288">
        <v>1127</v>
      </c>
      <c r="F10" s="474">
        <v>1.7</v>
      </c>
      <c r="G10" s="288">
        <v>-827</v>
      </c>
      <c r="H10" s="474">
        <v>-1.3</v>
      </c>
      <c r="I10" s="476">
        <v>0</v>
      </c>
      <c r="J10" s="476">
        <v>0</v>
      </c>
      <c r="K10" s="246"/>
      <c r="L10" s="246"/>
      <c r="M10" s="246"/>
      <c r="N10" s="246"/>
      <c r="O10" s="246"/>
      <c r="P10" s="246"/>
      <c r="Q10" s="246"/>
      <c r="R10" s="246"/>
      <c r="S10" s="246"/>
      <c r="T10" s="246"/>
    </row>
    <row r="11" spans="1:20" ht="15">
      <c r="A11" s="282">
        <v>1979</v>
      </c>
      <c r="B11" s="474">
        <v>-2.8</v>
      </c>
      <c r="C11" s="475">
        <v>0</v>
      </c>
      <c r="D11" s="476">
        <v>0</v>
      </c>
      <c r="E11" s="288">
        <v>1303</v>
      </c>
      <c r="F11" s="474">
        <v>1.8</v>
      </c>
      <c r="G11" s="288">
        <v>-673</v>
      </c>
      <c r="H11" s="474">
        <v>-0.9</v>
      </c>
      <c r="I11" s="476">
        <v>0</v>
      </c>
      <c r="J11" s="476">
        <v>0</v>
      </c>
      <c r="K11" s="246"/>
      <c r="L11" s="246"/>
      <c r="M11" s="246"/>
      <c r="N11" s="246"/>
      <c r="O11" s="246"/>
      <c r="P11" s="246"/>
      <c r="Q11" s="246"/>
      <c r="R11" s="246"/>
      <c r="S11" s="246"/>
      <c r="T11" s="246"/>
    </row>
    <row r="12" spans="1:20" ht="15">
      <c r="A12" s="282">
        <v>1980</v>
      </c>
      <c r="B12" s="474">
        <v>-2.1</v>
      </c>
      <c r="C12" s="288">
        <v>27002</v>
      </c>
      <c r="D12" s="476">
        <v>35.299999999999997</v>
      </c>
      <c r="E12" s="288">
        <v>1541</v>
      </c>
      <c r="F12" s="474">
        <v>2</v>
      </c>
      <c r="G12" s="288">
        <v>-57</v>
      </c>
      <c r="H12" s="474">
        <v>-0.1</v>
      </c>
      <c r="I12" s="288">
        <v>-1719</v>
      </c>
      <c r="J12" s="474">
        <v>-2.2000000000000002</v>
      </c>
      <c r="K12" s="246"/>
      <c r="L12" s="246"/>
      <c r="M12" s="246"/>
      <c r="N12" s="246"/>
      <c r="O12" s="246"/>
      <c r="P12" s="246"/>
      <c r="Q12" s="246"/>
      <c r="R12" s="246"/>
      <c r="S12" s="246"/>
      <c r="T12" s="246"/>
    </row>
    <row r="13" spans="1:20" ht="15">
      <c r="A13" s="282">
        <v>1981</v>
      </c>
      <c r="B13" s="474">
        <v>-2.1</v>
      </c>
      <c r="C13" s="288">
        <v>30157</v>
      </c>
      <c r="D13" s="476">
        <v>37</v>
      </c>
      <c r="E13" s="288">
        <v>1846</v>
      </c>
      <c r="F13" s="474">
        <v>2.2999999999999998</v>
      </c>
      <c r="G13" s="288">
        <v>134</v>
      </c>
      <c r="H13" s="474">
        <v>0.2</v>
      </c>
      <c r="I13" s="288">
        <v>-1166</v>
      </c>
      <c r="J13" s="474">
        <v>-1.4</v>
      </c>
      <c r="K13" s="246"/>
      <c r="L13" s="246"/>
      <c r="M13" s="246"/>
      <c r="N13" s="246"/>
      <c r="O13" s="246"/>
      <c r="P13" s="246"/>
      <c r="Q13" s="246"/>
      <c r="R13" s="246"/>
      <c r="S13" s="246"/>
      <c r="T13" s="246"/>
    </row>
    <row r="14" spans="1:20" ht="15" customHeight="1">
      <c r="A14" s="282">
        <v>1982</v>
      </c>
      <c r="B14" s="474">
        <v>-3.6</v>
      </c>
      <c r="C14" s="288">
        <v>34410</v>
      </c>
      <c r="D14" s="476">
        <v>39.299999999999997</v>
      </c>
      <c r="E14" s="288">
        <v>2243</v>
      </c>
      <c r="F14" s="474">
        <v>2.6</v>
      </c>
      <c r="G14" s="288">
        <v>-955</v>
      </c>
      <c r="H14" s="474">
        <v>-1.1000000000000001</v>
      </c>
      <c r="I14" s="288">
        <v>-2621</v>
      </c>
      <c r="J14" s="474">
        <v>-3</v>
      </c>
      <c r="K14" s="246"/>
      <c r="L14" s="246"/>
      <c r="M14" s="246"/>
      <c r="N14" s="246"/>
      <c r="O14" s="246"/>
      <c r="P14" s="246"/>
      <c r="Q14" s="246"/>
      <c r="R14" s="246"/>
      <c r="S14" s="246"/>
      <c r="T14" s="246"/>
    </row>
    <row r="15" spans="1:20" s="472" customFormat="1" ht="12.75" customHeight="1">
      <c r="A15" s="282">
        <v>1983</v>
      </c>
      <c r="B15" s="474">
        <v>-4.5</v>
      </c>
      <c r="C15" s="288">
        <v>40575</v>
      </c>
      <c r="D15" s="476">
        <v>43.5</v>
      </c>
      <c r="E15" s="288">
        <v>2328</v>
      </c>
      <c r="F15" s="474">
        <v>2.5</v>
      </c>
      <c r="G15" s="288">
        <v>-1882</v>
      </c>
      <c r="H15" s="474">
        <v>-2</v>
      </c>
      <c r="I15" s="288">
        <v>-4129</v>
      </c>
      <c r="J15" s="474">
        <v>-4.4000000000000004</v>
      </c>
      <c r="K15" s="246"/>
      <c r="L15" s="246"/>
      <c r="M15" s="246"/>
      <c r="N15" s="246"/>
      <c r="O15" s="246"/>
      <c r="P15" s="246"/>
      <c r="Q15" s="246"/>
      <c r="R15" s="246"/>
      <c r="S15" s="246"/>
      <c r="T15" s="246"/>
    </row>
    <row r="16" spans="1:20" ht="12.75" customHeight="1">
      <c r="A16" s="282">
        <v>1984</v>
      </c>
      <c r="B16" s="474">
        <v>-2.9</v>
      </c>
      <c r="C16" s="288">
        <v>44936</v>
      </c>
      <c r="D16" s="476">
        <v>45.8</v>
      </c>
      <c r="E16" s="288">
        <v>2796</v>
      </c>
      <c r="F16" s="474">
        <v>2.9</v>
      </c>
      <c r="G16" s="288">
        <v>-87</v>
      </c>
      <c r="H16" s="474">
        <v>-0.1</v>
      </c>
      <c r="I16" s="288">
        <v>-2072</v>
      </c>
      <c r="J16" s="474">
        <v>-2.1</v>
      </c>
      <c r="K16" s="246"/>
      <c r="L16" s="246"/>
      <c r="M16" s="246"/>
      <c r="N16" s="246"/>
      <c r="O16" s="246"/>
      <c r="P16" s="246"/>
      <c r="Q16" s="246"/>
      <c r="R16" s="246"/>
      <c r="S16" s="246"/>
      <c r="T16" s="246"/>
    </row>
    <row r="17" spans="1:20" s="472" customFormat="1" ht="12.75" customHeight="1">
      <c r="A17" s="282">
        <v>1985</v>
      </c>
      <c r="B17" s="474">
        <v>-3.1</v>
      </c>
      <c r="C17" s="288">
        <v>49579</v>
      </c>
      <c r="D17" s="476">
        <v>47.9</v>
      </c>
      <c r="E17" s="288">
        <v>3104</v>
      </c>
      <c r="F17" s="474">
        <v>3</v>
      </c>
      <c r="G17" s="288">
        <v>-77</v>
      </c>
      <c r="H17" s="474">
        <v>-0.1</v>
      </c>
      <c r="I17" s="288">
        <v>-2473</v>
      </c>
      <c r="J17" s="474">
        <v>-2.4</v>
      </c>
      <c r="K17" s="246"/>
      <c r="L17" s="246"/>
      <c r="M17" s="246"/>
      <c r="N17" s="246"/>
      <c r="O17" s="246"/>
      <c r="P17" s="246"/>
      <c r="Q17" s="246"/>
      <c r="R17" s="246"/>
      <c r="S17" s="246"/>
      <c r="T17" s="246"/>
    </row>
    <row r="18" spans="1:20" ht="15">
      <c r="A18" s="282">
        <v>1986</v>
      </c>
      <c r="B18" s="474">
        <v>-4.0999999999999996</v>
      </c>
      <c r="C18" s="288">
        <v>57105</v>
      </c>
      <c r="D18" s="476">
        <v>52.4</v>
      </c>
      <c r="E18" s="288">
        <v>3372</v>
      </c>
      <c r="F18" s="474">
        <v>3.1</v>
      </c>
      <c r="G18" s="288">
        <v>-1124</v>
      </c>
      <c r="H18" s="474">
        <v>-1</v>
      </c>
      <c r="I18" s="288">
        <v>-4010</v>
      </c>
      <c r="J18" s="474">
        <v>-3.7</v>
      </c>
      <c r="K18" s="246"/>
      <c r="L18" s="246"/>
      <c r="M18" s="246"/>
      <c r="N18" s="246"/>
      <c r="O18" s="246"/>
      <c r="P18" s="246"/>
      <c r="Q18" s="246"/>
      <c r="R18" s="246"/>
      <c r="S18" s="246"/>
      <c r="T18" s="246"/>
    </row>
    <row r="19" spans="1:20" ht="15">
      <c r="A19" s="282">
        <v>1987</v>
      </c>
      <c r="B19" s="474">
        <v>-4.7</v>
      </c>
      <c r="C19" s="288">
        <v>63957</v>
      </c>
      <c r="D19" s="476">
        <v>56.6</v>
      </c>
      <c r="E19" s="288">
        <v>3790</v>
      </c>
      <c r="F19" s="474">
        <v>3.4</v>
      </c>
      <c r="G19" s="288">
        <v>-1561</v>
      </c>
      <c r="H19" s="474">
        <v>-1.4</v>
      </c>
      <c r="I19" s="288">
        <v>-4331</v>
      </c>
      <c r="J19" s="474">
        <v>-3.8</v>
      </c>
      <c r="K19" s="246"/>
      <c r="L19" s="246"/>
      <c r="M19" s="246"/>
      <c r="N19" s="246"/>
      <c r="O19" s="246"/>
      <c r="P19" s="246"/>
      <c r="Q19" s="246"/>
      <c r="R19" s="246"/>
      <c r="S19" s="246"/>
      <c r="T19" s="246"/>
    </row>
    <row r="20" spans="1:20" ht="15">
      <c r="A20" s="282">
        <v>1988</v>
      </c>
      <c r="B20" s="474">
        <v>-3.5</v>
      </c>
      <c r="C20" s="288">
        <v>68264</v>
      </c>
      <c r="D20" s="476">
        <v>57.6</v>
      </c>
      <c r="E20" s="288">
        <v>3927</v>
      </c>
      <c r="F20" s="474">
        <v>3.3</v>
      </c>
      <c r="G20" s="288">
        <v>-237</v>
      </c>
      <c r="H20" s="474">
        <v>-0.2</v>
      </c>
      <c r="I20" s="288">
        <v>-3685</v>
      </c>
      <c r="J20" s="474">
        <v>-3.1</v>
      </c>
      <c r="K20" s="246"/>
      <c r="L20" s="246"/>
      <c r="M20" s="246"/>
      <c r="N20" s="246"/>
      <c r="O20" s="246"/>
      <c r="P20" s="246"/>
      <c r="Q20" s="246"/>
      <c r="R20" s="246"/>
      <c r="S20" s="246"/>
      <c r="T20" s="246"/>
    </row>
    <row r="21" spans="1:20" ht="15">
      <c r="A21" s="282">
        <v>1989</v>
      </c>
      <c r="B21" s="474">
        <v>-3.1</v>
      </c>
      <c r="C21" s="288">
        <v>71705</v>
      </c>
      <c r="D21" s="476">
        <v>56.5</v>
      </c>
      <c r="E21" s="288">
        <v>4187</v>
      </c>
      <c r="F21" s="474">
        <v>3.3</v>
      </c>
      <c r="G21" s="288">
        <v>197</v>
      </c>
      <c r="H21" s="474">
        <v>0.2</v>
      </c>
      <c r="I21" s="288">
        <v>-3994</v>
      </c>
      <c r="J21" s="474">
        <v>-3.1</v>
      </c>
      <c r="K21" s="246"/>
      <c r="L21" s="246"/>
      <c r="M21" s="246"/>
      <c r="N21" s="246"/>
      <c r="O21" s="246"/>
      <c r="P21" s="246"/>
      <c r="Q21" s="246"/>
      <c r="R21" s="246"/>
      <c r="S21" s="246"/>
      <c r="T21" s="246"/>
    </row>
    <row r="22" spans="1:20" ht="15">
      <c r="A22" s="282">
        <v>1990</v>
      </c>
      <c r="B22" s="474">
        <v>-2.6</v>
      </c>
      <c r="C22" s="288">
        <v>76518</v>
      </c>
      <c r="D22" s="476">
        <v>56.2</v>
      </c>
      <c r="E22" s="288">
        <v>4665</v>
      </c>
      <c r="F22" s="474">
        <v>3.4</v>
      </c>
      <c r="G22" s="288">
        <v>1117</v>
      </c>
      <c r="H22" s="474">
        <v>0.8</v>
      </c>
      <c r="I22" s="288">
        <v>-4219</v>
      </c>
      <c r="J22" s="474">
        <v>-3.1</v>
      </c>
      <c r="K22" s="246"/>
      <c r="L22" s="246"/>
      <c r="M22" s="246"/>
      <c r="N22" s="246"/>
      <c r="O22" s="246"/>
      <c r="P22" s="246"/>
      <c r="Q22" s="246"/>
      <c r="R22" s="246"/>
      <c r="S22" s="246"/>
      <c r="T22" s="246"/>
    </row>
    <row r="23" spans="1:20" ht="15">
      <c r="A23" s="282">
        <v>1991</v>
      </c>
      <c r="B23" s="474">
        <v>-3</v>
      </c>
      <c r="C23" s="288">
        <v>82331</v>
      </c>
      <c r="D23" s="476">
        <v>56.4</v>
      </c>
      <c r="E23" s="288">
        <v>5301</v>
      </c>
      <c r="F23" s="474">
        <v>3.6</v>
      </c>
      <c r="G23" s="288">
        <v>897</v>
      </c>
      <c r="H23" s="474">
        <v>0.6</v>
      </c>
      <c r="I23" s="288">
        <v>-5295</v>
      </c>
      <c r="J23" s="474">
        <v>-3.6</v>
      </c>
      <c r="K23" s="246"/>
      <c r="L23" s="246"/>
      <c r="M23" s="246"/>
      <c r="N23" s="246"/>
      <c r="O23" s="246"/>
      <c r="P23" s="246"/>
      <c r="Q23" s="246"/>
      <c r="R23" s="246"/>
      <c r="S23" s="246"/>
      <c r="T23" s="246"/>
    </row>
    <row r="24" spans="1:20" ht="15">
      <c r="A24" s="282">
        <v>1992</v>
      </c>
      <c r="B24" s="474">
        <v>-2.1</v>
      </c>
      <c r="C24" s="288">
        <v>86814</v>
      </c>
      <c r="D24" s="476">
        <v>56.3</v>
      </c>
      <c r="E24" s="288">
        <v>5756</v>
      </c>
      <c r="F24" s="474">
        <v>3.7</v>
      </c>
      <c r="G24" s="288">
        <v>2567</v>
      </c>
      <c r="H24" s="474">
        <v>1.7</v>
      </c>
      <c r="I24" s="288">
        <v>-3532</v>
      </c>
      <c r="J24" s="474">
        <v>-2.2999999999999998</v>
      </c>
      <c r="K24" s="246"/>
      <c r="L24" s="246"/>
      <c r="M24" s="246"/>
      <c r="N24" s="246"/>
      <c r="O24" s="246"/>
      <c r="P24" s="246"/>
      <c r="Q24" s="246"/>
      <c r="R24" s="246"/>
      <c r="S24" s="246"/>
      <c r="T24" s="246"/>
    </row>
    <row r="25" spans="1:20" ht="15">
      <c r="A25" s="282">
        <v>1993</v>
      </c>
      <c r="B25" s="474">
        <v>-4.5</v>
      </c>
      <c r="C25" s="288">
        <v>97042</v>
      </c>
      <c r="D25" s="476">
        <v>61</v>
      </c>
      <c r="E25" s="288">
        <v>6180</v>
      </c>
      <c r="F25" s="474">
        <v>3.9</v>
      </c>
      <c r="G25" s="288">
        <v>-963</v>
      </c>
      <c r="H25" s="474">
        <v>-0.6</v>
      </c>
      <c r="I25" s="288">
        <v>-6093</v>
      </c>
      <c r="J25" s="474">
        <v>-3.8</v>
      </c>
      <c r="K25" s="246"/>
      <c r="L25" s="246"/>
      <c r="M25" s="246"/>
      <c r="N25" s="246"/>
      <c r="O25" s="246"/>
      <c r="P25" s="246"/>
      <c r="Q25" s="246"/>
      <c r="R25" s="246"/>
      <c r="S25" s="246"/>
      <c r="T25" s="246"/>
    </row>
    <row r="26" spans="1:20" ht="15">
      <c r="A26" s="282">
        <v>1994</v>
      </c>
      <c r="B26" s="474">
        <v>-5</v>
      </c>
      <c r="C26" s="288">
        <v>107078</v>
      </c>
      <c r="D26" s="476">
        <v>64.099999999999994</v>
      </c>
      <c r="E26" s="288">
        <v>6136</v>
      </c>
      <c r="F26" s="474">
        <v>3.7</v>
      </c>
      <c r="G26" s="288">
        <v>-2189</v>
      </c>
      <c r="H26" s="474">
        <v>-1.3</v>
      </c>
      <c r="I26" s="288">
        <v>-7279</v>
      </c>
      <c r="J26" s="474">
        <v>-4.4000000000000004</v>
      </c>
      <c r="K26" s="246"/>
      <c r="L26" s="246"/>
      <c r="M26" s="246"/>
      <c r="N26" s="246"/>
      <c r="O26" s="246"/>
      <c r="P26" s="246"/>
      <c r="Q26" s="246"/>
      <c r="R26" s="246"/>
      <c r="S26" s="246"/>
      <c r="T26" s="246"/>
    </row>
    <row r="27" spans="1:20" ht="15">
      <c r="A27" s="282">
        <v>1995</v>
      </c>
      <c r="B27" s="474">
        <v>-5.8</v>
      </c>
      <c r="C27" s="288">
        <v>119208</v>
      </c>
      <c r="D27" s="476">
        <v>68.2</v>
      </c>
      <c r="E27" s="288">
        <v>6961</v>
      </c>
      <c r="F27" s="474">
        <v>4</v>
      </c>
      <c r="G27" s="288">
        <v>-3148</v>
      </c>
      <c r="H27" s="474">
        <v>-1.8</v>
      </c>
      <c r="I27" s="288">
        <v>-9748</v>
      </c>
      <c r="J27" s="474">
        <v>-5.6</v>
      </c>
      <c r="K27" s="246"/>
      <c r="L27" s="246"/>
      <c r="M27" s="246"/>
      <c r="N27" s="246"/>
      <c r="O27" s="246"/>
      <c r="P27" s="246"/>
      <c r="Q27" s="246"/>
      <c r="R27" s="246"/>
      <c r="S27" s="246"/>
      <c r="T27" s="246"/>
    </row>
    <row r="28" spans="1:20" ht="15">
      <c r="A28" s="282">
        <v>1996</v>
      </c>
      <c r="B28" s="474">
        <v>-4</v>
      </c>
      <c r="C28" s="288">
        <v>123024</v>
      </c>
      <c r="D28" s="476">
        <v>68.099999999999994</v>
      </c>
      <c r="E28" s="288">
        <v>6953</v>
      </c>
      <c r="F28" s="474">
        <v>3.9</v>
      </c>
      <c r="G28" s="288">
        <v>-234</v>
      </c>
      <c r="H28" s="474">
        <v>-0.1</v>
      </c>
      <c r="I28" s="288">
        <v>-6874</v>
      </c>
      <c r="J28" s="474">
        <v>-3.8</v>
      </c>
      <c r="K28" s="246"/>
      <c r="L28" s="246"/>
      <c r="M28" s="246"/>
      <c r="N28" s="246"/>
      <c r="O28" s="246"/>
      <c r="P28" s="246"/>
      <c r="Q28" s="246"/>
      <c r="R28" s="246"/>
      <c r="S28" s="246"/>
      <c r="T28" s="246"/>
    </row>
    <row r="29" spans="1:20" ht="15">
      <c r="A29" s="282">
        <v>1997</v>
      </c>
      <c r="B29" s="474">
        <v>-1.8</v>
      </c>
      <c r="C29" s="288">
        <v>118179</v>
      </c>
      <c r="D29" s="476">
        <v>64.099999999999994</v>
      </c>
      <c r="E29" s="288">
        <v>6634</v>
      </c>
      <c r="F29" s="474">
        <v>3.6</v>
      </c>
      <c r="G29" s="288">
        <v>3307</v>
      </c>
      <c r="H29" s="474">
        <v>1.8</v>
      </c>
      <c r="I29" s="288">
        <v>-2784</v>
      </c>
      <c r="J29" s="474">
        <v>-1.5</v>
      </c>
      <c r="K29" s="246"/>
      <c r="L29" s="246"/>
      <c r="M29" s="246"/>
      <c r="N29" s="246"/>
      <c r="O29" s="246"/>
      <c r="P29" s="246"/>
      <c r="Q29" s="246"/>
      <c r="R29" s="246"/>
      <c r="S29" s="246"/>
      <c r="T29" s="246"/>
    </row>
    <row r="30" spans="1:20" ht="15">
      <c r="A30" s="282">
        <v>1998</v>
      </c>
      <c r="B30" s="474">
        <v>-2.4</v>
      </c>
      <c r="C30" s="288">
        <v>123641</v>
      </c>
      <c r="D30" s="476">
        <v>64.400000000000006</v>
      </c>
      <c r="E30" s="288">
        <v>6865</v>
      </c>
      <c r="F30" s="474">
        <v>3.6</v>
      </c>
      <c r="G30" s="288">
        <v>2350</v>
      </c>
      <c r="H30" s="474">
        <v>1.2</v>
      </c>
      <c r="I30" s="288">
        <v>-4955</v>
      </c>
      <c r="J30" s="474">
        <v>-2.6</v>
      </c>
      <c r="K30" s="246"/>
      <c r="L30" s="246"/>
      <c r="M30" s="246"/>
      <c r="N30" s="246"/>
      <c r="O30" s="246"/>
      <c r="P30" s="246"/>
      <c r="Q30" s="246"/>
      <c r="R30" s="246"/>
      <c r="S30" s="246"/>
      <c r="T30" s="246"/>
    </row>
    <row r="31" spans="1:20" ht="15">
      <c r="A31" s="282">
        <v>1999</v>
      </c>
      <c r="B31" s="474">
        <v>-2.2999999999999998</v>
      </c>
      <c r="C31" s="288">
        <v>133146</v>
      </c>
      <c r="D31" s="476">
        <v>66.8</v>
      </c>
      <c r="E31" s="288">
        <v>6725</v>
      </c>
      <c r="F31" s="474">
        <v>3.4</v>
      </c>
      <c r="G31" s="288">
        <v>2148</v>
      </c>
      <c r="H31" s="474">
        <v>1.1000000000000001</v>
      </c>
      <c r="I31" s="288">
        <v>-5806</v>
      </c>
      <c r="J31" s="474">
        <v>-2.9</v>
      </c>
      <c r="K31" s="246"/>
      <c r="L31" s="246"/>
      <c r="M31" s="246"/>
      <c r="N31" s="246"/>
      <c r="O31" s="246"/>
      <c r="P31" s="246"/>
      <c r="Q31" s="246"/>
      <c r="R31" s="246"/>
      <c r="S31" s="246"/>
      <c r="T31" s="246"/>
    </row>
    <row r="32" spans="1:20" ht="15">
      <c r="A32" s="282">
        <v>2000</v>
      </c>
      <c r="B32" s="474">
        <v>-1.7</v>
      </c>
      <c r="C32" s="288">
        <v>137995</v>
      </c>
      <c r="D32" s="476">
        <v>66.2</v>
      </c>
      <c r="E32" s="288">
        <v>7173</v>
      </c>
      <c r="F32" s="474">
        <v>3.4</v>
      </c>
      <c r="G32" s="288">
        <v>3674</v>
      </c>
      <c r="H32" s="474">
        <v>1.8</v>
      </c>
      <c r="I32" s="288">
        <v>-5712</v>
      </c>
      <c r="J32" s="474">
        <v>-2.7</v>
      </c>
      <c r="K32" s="246"/>
      <c r="L32" s="246"/>
      <c r="M32" s="246"/>
      <c r="N32" s="246"/>
      <c r="O32" s="246"/>
      <c r="P32" s="246"/>
      <c r="Q32" s="246"/>
      <c r="R32" s="246"/>
      <c r="S32" s="246"/>
      <c r="T32" s="246"/>
    </row>
    <row r="33" spans="1:20" ht="15">
      <c r="A33" s="282">
        <v>2001</v>
      </c>
      <c r="B33" s="474">
        <v>0</v>
      </c>
      <c r="C33" s="288">
        <v>143114</v>
      </c>
      <c r="D33" s="476">
        <v>66.8</v>
      </c>
      <c r="E33" s="288">
        <v>7218</v>
      </c>
      <c r="F33" s="474">
        <v>3.4</v>
      </c>
      <c r="G33" s="288">
        <v>7113</v>
      </c>
      <c r="H33" s="474">
        <v>3.3</v>
      </c>
      <c r="I33" s="288">
        <v>-700</v>
      </c>
      <c r="J33" s="474">
        <v>-0.3</v>
      </c>
      <c r="K33" s="246"/>
      <c r="L33" s="246"/>
      <c r="M33" s="246"/>
      <c r="N33" s="246"/>
      <c r="O33" s="246"/>
      <c r="P33" s="246"/>
      <c r="Q33" s="246"/>
      <c r="R33" s="246"/>
      <c r="S33" s="246"/>
      <c r="T33" s="246"/>
    </row>
    <row r="34" spans="1:20" ht="15">
      <c r="A34" s="282">
        <v>2002</v>
      </c>
      <c r="B34" s="474">
        <v>-0.7</v>
      </c>
      <c r="C34" s="288">
        <v>146020</v>
      </c>
      <c r="D34" s="476">
        <v>66.2</v>
      </c>
      <c r="E34" s="288">
        <v>6898</v>
      </c>
      <c r="F34" s="474">
        <v>3.1</v>
      </c>
      <c r="G34" s="288">
        <v>5333</v>
      </c>
      <c r="H34" s="474">
        <v>2.4</v>
      </c>
      <c r="I34" s="288">
        <v>-1521</v>
      </c>
      <c r="J34" s="474">
        <v>-0.7</v>
      </c>
      <c r="K34" s="246"/>
      <c r="L34" s="246"/>
      <c r="M34" s="246"/>
      <c r="N34" s="246"/>
      <c r="O34" s="246"/>
      <c r="P34" s="246"/>
      <c r="Q34" s="246"/>
      <c r="R34" s="246"/>
      <c r="S34" s="246"/>
      <c r="T34" s="246"/>
    </row>
    <row r="35" spans="1:20" ht="15">
      <c r="A35" s="282">
        <v>2003</v>
      </c>
      <c r="B35" s="474">
        <v>-1.5</v>
      </c>
      <c r="C35" s="288">
        <v>146859</v>
      </c>
      <c r="D35" s="476">
        <v>65.3</v>
      </c>
      <c r="E35" s="288">
        <v>6594</v>
      </c>
      <c r="F35" s="474">
        <v>2.9</v>
      </c>
      <c r="G35" s="288">
        <v>3204</v>
      </c>
      <c r="H35" s="474">
        <v>1.4</v>
      </c>
      <c r="I35" s="288">
        <v>-1798</v>
      </c>
      <c r="J35" s="474">
        <v>-0.8</v>
      </c>
      <c r="K35" s="246"/>
      <c r="L35" s="246"/>
      <c r="M35" s="246"/>
      <c r="N35" s="246"/>
      <c r="O35" s="246"/>
      <c r="P35" s="246"/>
      <c r="Q35" s="246"/>
      <c r="R35" s="246"/>
      <c r="S35" s="246"/>
      <c r="T35" s="246"/>
    </row>
    <row r="36" spans="1:20" ht="15">
      <c r="A36" s="282">
        <v>2004</v>
      </c>
      <c r="B36" s="474">
        <v>-4.4000000000000004</v>
      </c>
      <c r="C36" s="288">
        <v>151870</v>
      </c>
      <c r="D36" s="476">
        <v>64.7</v>
      </c>
      <c r="E36" s="288">
        <v>6653</v>
      </c>
      <c r="F36" s="474">
        <v>2.8</v>
      </c>
      <c r="G36" s="288">
        <v>-3787</v>
      </c>
      <c r="H36" s="474">
        <v>-1.6</v>
      </c>
      <c r="I36" s="288">
        <v>-9166</v>
      </c>
      <c r="J36" s="474">
        <v>-3.9</v>
      </c>
      <c r="K36" s="246"/>
      <c r="L36" s="246"/>
      <c r="M36" s="246"/>
      <c r="N36" s="246"/>
      <c r="O36" s="246"/>
      <c r="P36" s="246"/>
      <c r="Q36" s="246"/>
      <c r="R36" s="246"/>
      <c r="S36" s="246"/>
      <c r="T36" s="246"/>
    </row>
    <row r="37" spans="1:20" ht="15">
      <c r="A37" s="282">
        <v>2005</v>
      </c>
      <c r="B37" s="474">
        <v>-1.7</v>
      </c>
      <c r="C37" s="288">
        <v>157429</v>
      </c>
      <c r="D37" s="476">
        <v>64.2</v>
      </c>
      <c r="E37" s="288">
        <v>7062</v>
      </c>
      <c r="F37" s="474">
        <v>2.9</v>
      </c>
      <c r="G37" s="288">
        <v>2900</v>
      </c>
      <c r="H37" s="474">
        <v>1.2</v>
      </c>
      <c r="I37" s="288">
        <v>-3194</v>
      </c>
      <c r="J37" s="474">
        <v>-1.3</v>
      </c>
      <c r="K37" s="246"/>
      <c r="L37" s="246"/>
      <c r="M37" s="246"/>
      <c r="N37" s="246"/>
      <c r="O37" s="246"/>
      <c r="P37" s="246"/>
      <c r="Q37" s="246"/>
      <c r="R37" s="246"/>
      <c r="S37" s="246"/>
      <c r="T37" s="246"/>
    </row>
    <row r="38" spans="1:20" ht="15">
      <c r="A38" s="282">
        <v>2006</v>
      </c>
      <c r="B38" s="474">
        <v>-1.5</v>
      </c>
      <c r="C38" s="288">
        <v>161393</v>
      </c>
      <c r="D38" s="476">
        <v>62.3</v>
      </c>
      <c r="E38" s="288">
        <v>7095</v>
      </c>
      <c r="F38" s="474">
        <v>2.7</v>
      </c>
      <c r="G38" s="288">
        <v>3089</v>
      </c>
      <c r="H38" s="474">
        <v>1.2</v>
      </c>
      <c r="I38" s="288">
        <v>-4998</v>
      </c>
      <c r="J38" s="474">
        <v>-1.9</v>
      </c>
      <c r="K38" s="246"/>
      <c r="L38" s="246"/>
      <c r="M38" s="246"/>
      <c r="N38" s="246"/>
      <c r="O38" s="246"/>
      <c r="P38" s="246"/>
      <c r="Q38" s="246"/>
      <c r="R38" s="246"/>
      <c r="S38" s="246"/>
      <c r="T38" s="246"/>
    </row>
    <row r="39" spans="1:20" ht="15">
      <c r="A39" s="282">
        <v>2007</v>
      </c>
      <c r="B39" s="474">
        <v>-0.9</v>
      </c>
      <c r="C39" s="288">
        <v>165024</v>
      </c>
      <c r="D39" s="476">
        <v>60.2</v>
      </c>
      <c r="E39" s="288">
        <v>7524</v>
      </c>
      <c r="F39" s="474">
        <v>2.7</v>
      </c>
      <c r="G39" s="288">
        <v>5152</v>
      </c>
      <c r="H39" s="474">
        <v>1.9</v>
      </c>
      <c r="I39" s="288">
        <v>-5671</v>
      </c>
      <c r="J39" s="474">
        <v>-2.1</v>
      </c>
      <c r="K39" s="246"/>
      <c r="L39" s="246"/>
      <c r="M39" s="246"/>
      <c r="N39" s="246"/>
      <c r="O39" s="246"/>
      <c r="P39" s="246"/>
      <c r="Q39" s="246"/>
      <c r="R39" s="246"/>
      <c r="S39" s="246"/>
      <c r="T39" s="246"/>
    </row>
    <row r="40" spans="1:20" ht="15">
      <c r="A40" s="282">
        <v>2008</v>
      </c>
      <c r="B40" s="474">
        <v>-0.9</v>
      </c>
      <c r="C40" s="288">
        <v>180475</v>
      </c>
      <c r="D40" s="476">
        <v>63.8</v>
      </c>
      <c r="E40" s="288">
        <v>7315</v>
      </c>
      <c r="F40" s="474">
        <v>2.6</v>
      </c>
      <c r="G40" s="288">
        <v>4680</v>
      </c>
      <c r="H40" s="474">
        <v>1.7</v>
      </c>
      <c r="I40" s="288">
        <v>-5473</v>
      </c>
      <c r="J40" s="474">
        <v>-1.9</v>
      </c>
      <c r="K40" s="246"/>
      <c r="L40" s="246"/>
      <c r="M40" s="246"/>
      <c r="N40" s="246"/>
      <c r="O40" s="246"/>
      <c r="P40" s="246"/>
      <c r="Q40" s="246"/>
      <c r="R40" s="246"/>
      <c r="S40" s="246"/>
      <c r="T40" s="246"/>
    </row>
    <row r="41" spans="1:20" ht="15">
      <c r="A41" s="282">
        <v>2009</v>
      </c>
      <c r="B41" s="474">
        <v>-4.0999999999999996</v>
      </c>
      <c r="C41" s="288">
        <v>191069</v>
      </c>
      <c r="D41" s="476">
        <v>69.5</v>
      </c>
      <c r="E41" s="288">
        <v>7647</v>
      </c>
      <c r="F41" s="474">
        <v>2.8</v>
      </c>
      <c r="G41" s="288">
        <v>-3684</v>
      </c>
      <c r="H41" s="474">
        <v>-1.3</v>
      </c>
      <c r="I41" s="288">
        <v>-7595</v>
      </c>
      <c r="J41" s="474">
        <v>-2.8</v>
      </c>
      <c r="K41" s="246"/>
      <c r="L41" s="246"/>
      <c r="M41" s="246"/>
      <c r="N41" s="246"/>
      <c r="O41" s="246"/>
      <c r="P41" s="246"/>
      <c r="Q41" s="246"/>
      <c r="R41" s="246"/>
      <c r="S41" s="246"/>
      <c r="T41" s="246"/>
    </row>
    <row r="42" spans="1:20" ht="15">
      <c r="A42" s="282">
        <v>2010</v>
      </c>
      <c r="B42" s="474">
        <v>-4.4000000000000004</v>
      </c>
      <c r="C42" s="288">
        <v>205576</v>
      </c>
      <c r="D42" s="476">
        <v>71.8</v>
      </c>
      <c r="E42" s="288">
        <v>7608</v>
      </c>
      <c r="F42" s="474">
        <v>2.7</v>
      </c>
      <c r="G42" s="288">
        <v>-4966</v>
      </c>
      <c r="H42" s="474">
        <v>-1.7</v>
      </c>
      <c r="I42" s="288">
        <v>-10122</v>
      </c>
      <c r="J42" s="474">
        <v>-3.5</v>
      </c>
      <c r="K42" s="473"/>
      <c r="L42" s="246"/>
      <c r="M42" s="246"/>
      <c r="N42" s="246"/>
      <c r="O42" s="246"/>
      <c r="P42" s="246"/>
      <c r="Q42" s="246"/>
      <c r="R42" s="246"/>
      <c r="S42" s="246"/>
      <c r="T42" s="246"/>
    </row>
    <row r="43" spans="1:20" ht="15">
      <c r="A43" s="282">
        <v>2011</v>
      </c>
      <c r="B43" s="474">
        <v>-3.6</v>
      </c>
      <c r="C43" s="288">
        <v>217400</v>
      </c>
      <c r="D43" s="476">
        <v>72.400000000000006</v>
      </c>
      <c r="E43" s="288">
        <v>7991</v>
      </c>
      <c r="F43" s="474">
        <v>2.7</v>
      </c>
      <c r="G43" s="288">
        <v>-2734</v>
      </c>
      <c r="H43" s="474">
        <v>-0.9</v>
      </c>
      <c r="I43" s="288">
        <v>-9827</v>
      </c>
      <c r="J43" s="474">
        <v>-3.3</v>
      </c>
      <c r="K43" s="473"/>
      <c r="L43" s="246"/>
      <c r="M43" s="246"/>
      <c r="N43" s="246"/>
      <c r="O43" s="246"/>
      <c r="P43" s="246"/>
      <c r="Q43" s="246"/>
      <c r="R43" s="246"/>
      <c r="S43" s="246"/>
      <c r="T43" s="246"/>
    </row>
    <row r="44" spans="1:20" ht="15">
      <c r="A44" s="282">
        <v>2012</v>
      </c>
      <c r="B44" s="474">
        <v>-3.2</v>
      </c>
      <c r="C44" s="288">
        <v>230500</v>
      </c>
      <c r="D44" s="476">
        <v>74.599999999999994</v>
      </c>
      <c r="E44" s="288">
        <v>8510</v>
      </c>
      <c r="F44" s="474">
        <v>2.8</v>
      </c>
      <c r="G44" s="288">
        <v>-1516</v>
      </c>
      <c r="H44" s="474">
        <v>-0.5</v>
      </c>
      <c r="I44" s="288">
        <v>-8475</v>
      </c>
      <c r="J44" s="474">
        <v>-2.7</v>
      </c>
      <c r="K44" s="473"/>
      <c r="L44" s="246"/>
      <c r="M44" s="246"/>
      <c r="N44" s="246"/>
      <c r="O44" s="246"/>
      <c r="P44" s="246"/>
      <c r="Q44" s="246"/>
      <c r="R44" s="246"/>
      <c r="S44" s="246"/>
      <c r="T44" s="246"/>
    </row>
    <row r="45" spans="1:20" ht="15">
      <c r="A45" s="282" t="s">
        <v>625</v>
      </c>
      <c r="B45" s="474">
        <v>-2.9</v>
      </c>
      <c r="C45" s="288">
        <v>242174</v>
      </c>
      <c r="D45" s="476">
        <v>75.5</v>
      </c>
      <c r="E45" s="288">
        <v>9625</v>
      </c>
      <c r="F45" s="474">
        <v>3</v>
      </c>
      <c r="G45" s="288">
        <v>424</v>
      </c>
      <c r="H45" s="474">
        <v>0.1</v>
      </c>
      <c r="I45" s="288">
        <v>-8952</v>
      </c>
      <c r="J45" s="474">
        <v>-2.8</v>
      </c>
      <c r="K45" s="473"/>
      <c r="L45" s="246"/>
      <c r="M45" s="246"/>
      <c r="N45" s="246"/>
      <c r="O45" s="246"/>
      <c r="P45" s="246"/>
      <c r="Q45" s="246"/>
      <c r="R45" s="246"/>
      <c r="S45" s="246"/>
      <c r="T45" s="246"/>
    </row>
    <row r="46" spans="1:20" ht="7.5" customHeight="1">
      <c r="A46" s="298"/>
      <c r="B46" s="477"/>
      <c r="C46" s="477"/>
      <c r="D46" s="477"/>
      <c r="E46" s="477"/>
      <c r="F46" s="477"/>
      <c r="G46" s="477"/>
      <c r="H46" s="477"/>
      <c r="I46" s="477"/>
      <c r="J46" s="478"/>
      <c r="K46" s="473"/>
      <c r="L46" s="473"/>
      <c r="M46" s="470"/>
      <c r="N46" s="470"/>
    </row>
    <row r="47" spans="1:20" ht="7.5" customHeight="1">
      <c r="A47" s="282"/>
      <c r="B47" s="479"/>
      <c r="C47" s="479"/>
      <c r="D47" s="479"/>
      <c r="E47" s="479"/>
      <c r="F47" s="479"/>
      <c r="G47" s="479"/>
      <c r="H47" s="479"/>
      <c r="I47" s="479"/>
      <c r="J47" s="479"/>
      <c r="K47" s="470"/>
      <c r="L47" s="473"/>
      <c r="M47" s="470"/>
      <c r="N47" s="470"/>
    </row>
    <row r="48" spans="1:20" ht="15">
      <c r="A48" s="280" t="s">
        <v>600</v>
      </c>
      <c r="B48" s="470"/>
      <c r="C48" s="470"/>
      <c r="D48" s="470"/>
      <c r="E48" s="470"/>
      <c r="F48" s="470"/>
      <c r="G48" s="470"/>
      <c r="H48" s="470"/>
      <c r="I48" s="470"/>
      <c r="J48" s="470"/>
      <c r="K48" s="470"/>
      <c r="L48" s="473"/>
      <c r="M48" s="470"/>
      <c r="N48" s="470"/>
    </row>
    <row r="49" spans="1:12" ht="14.25">
      <c r="A49" s="280" t="s">
        <v>626</v>
      </c>
      <c r="L49" s="473"/>
    </row>
    <row r="50" spans="1:12">
      <c r="L50" s="473"/>
    </row>
    <row r="51" spans="1:12" ht="14.25">
      <c r="E51" s="288"/>
      <c r="L51" s="473"/>
    </row>
  </sheetData>
  <mergeCells count="4">
    <mergeCell ref="C5:D5"/>
    <mergeCell ref="E5:F5"/>
    <mergeCell ref="G5:H5"/>
    <mergeCell ref="I5:J5"/>
  </mergeCells>
  <printOptions horizontalCentered="1"/>
  <pageMargins left="0.19685039370078741" right="0.19685039370078741" top="0.47244094488188981" bottom="0.31496062992125984" header="0.19685039370078741" footer="0.15748031496062992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27</vt:i4>
      </vt:variant>
      <vt:variant>
        <vt:lpstr>Benannte Bereiche</vt:lpstr>
      </vt:variant>
      <vt:variant>
        <vt:i4>14</vt:i4>
      </vt:variant>
    </vt:vector>
  </HeadingPairs>
  <TitlesOfParts>
    <vt:vector size="41" baseType="lpstr">
      <vt:lpstr>Ü1</vt:lpstr>
      <vt:lpstr>Ü2</vt:lpstr>
      <vt:lpstr>Ü3</vt:lpstr>
      <vt:lpstr>Ü4</vt:lpstr>
      <vt:lpstr>Ü5</vt:lpstr>
      <vt:lpstr>Ü6</vt:lpstr>
      <vt:lpstr>Ü7</vt:lpstr>
      <vt:lpstr>Ü8</vt:lpstr>
      <vt:lpstr>Ü8a</vt:lpstr>
      <vt:lpstr>Ü9</vt:lpstr>
      <vt:lpstr>Ü10</vt:lpstr>
      <vt:lpstr>Ü10a</vt:lpstr>
      <vt:lpstr>Ü11</vt:lpstr>
      <vt:lpstr>Ü12</vt:lpstr>
      <vt:lpstr>Ü13a</vt:lpstr>
      <vt:lpstr>Ü13b</vt:lpstr>
      <vt:lpstr>Ü14</vt:lpstr>
      <vt:lpstr>ÜE-15</vt:lpstr>
      <vt:lpstr>Ü16</vt:lpstr>
      <vt:lpstr>Ü17</vt:lpstr>
      <vt:lpstr>Ü18</vt:lpstr>
      <vt:lpstr>Ü19</vt:lpstr>
      <vt:lpstr>Ü20</vt:lpstr>
      <vt:lpstr>Ü21</vt:lpstr>
      <vt:lpstr>Ü22</vt:lpstr>
      <vt:lpstr>Ü23</vt:lpstr>
      <vt:lpstr>Ü24</vt:lpstr>
      <vt:lpstr>Ü17!Druckbereich</vt:lpstr>
      <vt:lpstr>Ü18!Druckbereich</vt:lpstr>
      <vt:lpstr>Ü19!Druckbereich</vt:lpstr>
      <vt:lpstr>Ü2!Druckbereich</vt:lpstr>
      <vt:lpstr>Ü20!Druckbereich</vt:lpstr>
      <vt:lpstr>Ü21!Druckbereich</vt:lpstr>
      <vt:lpstr>Ü22!Druckbereich</vt:lpstr>
      <vt:lpstr>Ü23!Druckbereich</vt:lpstr>
      <vt:lpstr>Ü24!Druckbereich</vt:lpstr>
      <vt:lpstr>Ü3!Druckbereich</vt:lpstr>
      <vt:lpstr>Ü4!Druckbereich</vt:lpstr>
      <vt:lpstr>Ü5!Druckbereich</vt:lpstr>
      <vt:lpstr>Ü6!Druckbereich</vt:lpstr>
      <vt:lpstr>'ÜE-15'!Drucktitel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Gesamtüberblick - Übersichten 2012</dc:title>
  <dc:creator>Sommer</dc:creator>
  <cp:lastModifiedBy>Sommer</cp:lastModifiedBy>
  <cp:lastPrinted>2011-12-22T15:14:44Z</cp:lastPrinted>
  <dcterms:created xsi:type="dcterms:W3CDTF">2011-09-28T09:34:11Z</dcterms:created>
  <dcterms:modified xsi:type="dcterms:W3CDTF">2012-01-31T15:41:25Z</dcterms:modified>
</cp:coreProperties>
</file>