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9416" windowHeight="11016"/>
  </bookViews>
  <sheets>
    <sheet name="EAVERT" sheetId="1" r:id="rId1"/>
  </sheets>
  <definedNames>
    <definedName name="_xlnm.Print_Area" localSheetId="0">EAVERT!$A$1:$K$44,EAVERT!$A$47:$H$86,EAVERT!$J$47:$V$86,EAVERT!$A$94:$I$141,EAVERT!$L$92:$V$149,EAVERT!$A$155:$I$203,EAVERT!$L$153:$V$208,EAVERT!$A$210:$K$248</definedName>
    <definedName name="solver_adj" localSheetId="0" hidden="1">EAVERT!$B$40</definedName>
    <definedName name="solver_num" localSheetId="0" hidden="1">0</definedName>
    <definedName name="solver_oldobj" localSheetId="0" hidden="1">758383000</definedName>
    <definedName name="solver_opt" localSheetId="0" hidden="1">EAVERT!$R$87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E158" i="1" l="1"/>
  <c r="E157" i="1"/>
  <c r="E98" i="1" l="1"/>
  <c r="E97" i="1"/>
  <c r="E96" i="1"/>
  <c r="T204" i="1" l="1"/>
  <c r="P204" i="1"/>
  <c r="K222" i="1"/>
  <c r="C242" i="1" s="1"/>
  <c r="K221" i="1"/>
  <c r="H241" i="1" s="1"/>
  <c r="K220" i="1"/>
  <c r="K219" i="1"/>
  <c r="H239" i="1" s="1"/>
  <c r="K213" i="1"/>
  <c r="K212" i="1"/>
  <c r="H232" i="1" s="1"/>
  <c r="U204" i="1"/>
  <c r="S204" i="1"/>
  <c r="Q204" i="1"/>
  <c r="O204" i="1"/>
  <c r="M204" i="1"/>
  <c r="V199" i="1"/>
  <c r="V198" i="1"/>
  <c r="U176" i="1"/>
  <c r="S176" i="1"/>
  <c r="R176" i="1"/>
  <c r="Q176" i="1"/>
  <c r="O176" i="1"/>
  <c r="M176" i="1"/>
  <c r="U175" i="1"/>
  <c r="S175" i="1"/>
  <c r="R175" i="1"/>
  <c r="Q175" i="1"/>
  <c r="O175" i="1"/>
  <c r="N175" i="1"/>
  <c r="M175" i="1"/>
  <c r="U161" i="1"/>
  <c r="S161" i="1"/>
  <c r="R161" i="1"/>
  <c r="Q161" i="1"/>
  <c r="O161" i="1"/>
  <c r="N161" i="1"/>
  <c r="M161" i="1"/>
  <c r="U160" i="1"/>
  <c r="S160" i="1"/>
  <c r="R160" i="1"/>
  <c r="Q160" i="1"/>
  <c r="O160" i="1"/>
  <c r="N160" i="1"/>
  <c r="M160" i="1"/>
  <c r="U147" i="1"/>
  <c r="T147" i="1"/>
  <c r="S147" i="1"/>
  <c r="Q147" i="1"/>
  <c r="P147" i="1"/>
  <c r="O147" i="1"/>
  <c r="M147" i="1"/>
  <c r="U114" i="1"/>
  <c r="T114" i="1"/>
  <c r="S114" i="1"/>
  <c r="Q114" i="1"/>
  <c r="P114" i="1"/>
  <c r="O114" i="1"/>
  <c r="M114" i="1"/>
  <c r="U101" i="1"/>
  <c r="T101" i="1"/>
  <c r="S101" i="1"/>
  <c r="R101" i="1"/>
  <c r="Q101" i="1"/>
  <c r="P101" i="1"/>
  <c r="O101" i="1"/>
  <c r="N101" i="1"/>
  <c r="M101" i="1"/>
  <c r="U100" i="1"/>
  <c r="T100" i="1"/>
  <c r="S100" i="1"/>
  <c r="R100" i="1"/>
  <c r="Q100" i="1"/>
  <c r="P100" i="1"/>
  <c r="O100" i="1"/>
  <c r="N100" i="1"/>
  <c r="M100" i="1"/>
  <c r="P86" i="1"/>
  <c r="M86" i="1"/>
  <c r="U60" i="1"/>
  <c r="T60" i="1"/>
  <c r="U59" i="1"/>
  <c r="F59" i="1"/>
  <c r="T58" i="1"/>
  <c r="O86" i="1"/>
  <c r="Q86" i="1"/>
  <c r="M50" i="1"/>
  <c r="L50" i="1"/>
  <c r="E43" i="1"/>
  <c r="D41" i="1"/>
  <c r="F41" i="1" s="1"/>
  <c r="F84" i="1" s="1"/>
  <c r="D40" i="1"/>
  <c r="F40" i="1" s="1"/>
  <c r="D39" i="1"/>
  <c r="F39" i="1" s="1"/>
  <c r="D38" i="1"/>
  <c r="F38" i="1" s="1"/>
  <c r="F81" i="1" s="1"/>
  <c r="D37" i="1"/>
  <c r="F37" i="1" s="1"/>
  <c r="D36" i="1"/>
  <c r="F36" i="1" s="1"/>
  <c r="F79" i="1" s="1"/>
  <c r="D35" i="1"/>
  <c r="F35" i="1" s="1"/>
  <c r="D34" i="1"/>
  <c r="F34" i="1" s="1"/>
  <c r="F77" i="1" s="1"/>
  <c r="D33" i="1"/>
  <c r="F33" i="1" s="1"/>
  <c r="K76" i="1" s="1"/>
  <c r="D32" i="1"/>
  <c r="F32" i="1" s="1"/>
  <c r="K75" i="1" s="1"/>
  <c r="D31" i="1"/>
  <c r="F31" i="1" s="1"/>
  <c r="K74" i="1" s="1"/>
  <c r="D30" i="1"/>
  <c r="F30" i="1" s="1"/>
  <c r="D29" i="1"/>
  <c r="F29" i="1" s="1"/>
  <c r="K72" i="1" s="1"/>
  <c r="D28" i="1"/>
  <c r="F28" i="1" s="1"/>
  <c r="G71" i="1" s="1"/>
  <c r="D27" i="1"/>
  <c r="F27" i="1" s="1"/>
  <c r="D26" i="1"/>
  <c r="F26" i="1" s="1"/>
  <c r="H69" i="1" s="1"/>
  <c r="U69" i="1" s="1"/>
  <c r="D25" i="1"/>
  <c r="F25" i="1" s="1"/>
  <c r="F68" i="1" s="1"/>
  <c r="D24" i="1"/>
  <c r="F24" i="1" s="1"/>
  <c r="K67" i="1" s="1"/>
  <c r="D23" i="1"/>
  <c r="F23" i="1" s="1"/>
  <c r="K66" i="1" s="1"/>
  <c r="D22" i="1"/>
  <c r="F22" i="1" s="1"/>
  <c r="K65" i="1" s="1"/>
  <c r="D21" i="1"/>
  <c r="F21" i="1" s="1"/>
  <c r="F64" i="1" s="1"/>
  <c r="D20" i="1"/>
  <c r="F20" i="1" s="1"/>
  <c r="K63" i="1" s="1"/>
  <c r="D19" i="1"/>
  <c r="F19" i="1" s="1"/>
  <c r="K62" i="1" s="1"/>
  <c r="D18" i="1"/>
  <c r="F18" i="1" s="1"/>
  <c r="K61" i="1" s="1"/>
  <c r="L49" i="1"/>
  <c r="D17" i="1"/>
  <c r="D16" i="1"/>
  <c r="D15" i="1"/>
  <c r="F15" i="1" s="1"/>
  <c r="K55" i="1" s="1"/>
  <c r="D13" i="1"/>
  <c r="F13" i="1" s="1"/>
  <c r="D12" i="1"/>
  <c r="F12" i="1" s="1"/>
  <c r="K52" i="1" s="1"/>
  <c r="D11" i="1"/>
  <c r="F11" i="1" s="1"/>
  <c r="G51" i="1" l="1"/>
  <c r="E232" i="1"/>
  <c r="G62" i="1"/>
  <c r="E241" i="1"/>
  <c r="I239" i="1"/>
  <c r="H55" i="1"/>
  <c r="U55" i="1" s="1"/>
  <c r="E111" i="1" s="1"/>
  <c r="G76" i="1"/>
  <c r="G239" i="1"/>
  <c r="G241" i="1"/>
  <c r="K73" i="1"/>
  <c r="G73" i="1"/>
  <c r="K53" i="1"/>
  <c r="H53" i="1"/>
  <c r="F53" i="1"/>
  <c r="F65" i="1"/>
  <c r="I232" i="1"/>
  <c r="C239" i="1"/>
  <c r="I241" i="1"/>
  <c r="G232" i="1"/>
  <c r="H51" i="1"/>
  <c r="F55" i="1"/>
  <c r="F66" i="1"/>
  <c r="G75" i="1"/>
  <c r="C232" i="1"/>
  <c r="E239" i="1"/>
  <c r="C241" i="1"/>
  <c r="E135" i="1"/>
  <c r="K78" i="1"/>
  <c r="G78" i="1"/>
  <c r="F78" i="1"/>
  <c r="K80" i="1"/>
  <c r="G80" i="1"/>
  <c r="F80" i="1"/>
  <c r="H52" i="1"/>
  <c r="U52" i="1" s="1"/>
  <c r="E159" i="1"/>
  <c r="E99" i="1"/>
  <c r="F17" i="1"/>
  <c r="G57" i="1" s="1"/>
  <c r="K15" i="1"/>
  <c r="G72" i="1"/>
  <c r="G74" i="1"/>
  <c r="K79" i="1"/>
  <c r="G79" i="1"/>
  <c r="F70" i="1"/>
  <c r="K77" i="1"/>
  <c r="G77" i="1"/>
  <c r="K82" i="1"/>
  <c r="G82" i="1"/>
  <c r="T82" i="1" s="1"/>
  <c r="F51" i="1"/>
  <c r="F52" i="1"/>
  <c r="H61" i="1"/>
  <c r="U61" i="1" s="1"/>
  <c r="F63" i="1"/>
  <c r="G64" i="1"/>
  <c r="G65" i="1"/>
  <c r="G66" i="1"/>
  <c r="G67" i="1"/>
  <c r="G68" i="1"/>
  <c r="F82" i="1"/>
  <c r="H83" i="1"/>
  <c r="U83" i="1" s="1"/>
  <c r="K51" i="1"/>
  <c r="H67" i="1"/>
  <c r="U67" i="1" s="1"/>
  <c r="G69" i="1"/>
  <c r="K81" i="1"/>
  <c r="G81" i="1"/>
  <c r="E175" i="1"/>
  <c r="E160" i="1"/>
  <c r="F61" i="1"/>
  <c r="F62" i="1"/>
  <c r="G63" i="1"/>
  <c r="F67" i="1"/>
  <c r="H70" i="1"/>
  <c r="U70" i="1" s="1"/>
  <c r="H84" i="1"/>
  <c r="U84" i="1" s="1"/>
  <c r="G52" i="1"/>
  <c r="G53" i="1"/>
  <c r="G55" i="1"/>
  <c r="E101" i="1"/>
  <c r="H62" i="1"/>
  <c r="U62" i="1" s="1"/>
  <c r="H64" i="1"/>
  <c r="U64" i="1" s="1"/>
  <c r="H65" i="1"/>
  <c r="U65" i="1" s="1"/>
  <c r="H66" i="1"/>
  <c r="U66" i="1" s="1"/>
  <c r="H71" i="1"/>
  <c r="U71" i="1" s="1"/>
  <c r="F72" i="1"/>
  <c r="F74" i="1"/>
  <c r="G83" i="1"/>
  <c r="T83" i="1" s="1"/>
  <c r="C43" i="1"/>
  <c r="B43" i="1"/>
  <c r="K19" i="1"/>
  <c r="F16" i="1"/>
  <c r="K56" i="1" s="1"/>
  <c r="R86" i="1"/>
  <c r="U58" i="1"/>
  <c r="F58" i="1"/>
  <c r="T59" i="1"/>
  <c r="G61" i="1"/>
  <c r="H63" i="1"/>
  <c r="U63" i="1" s="1"/>
  <c r="H68" i="1"/>
  <c r="U68" i="1" s="1"/>
  <c r="G70" i="1"/>
  <c r="F71" i="1"/>
  <c r="F73" i="1"/>
  <c r="F75" i="1"/>
  <c r="F76" i="1"/>
  <c r="G84" i="1"/>
  <c r="T84" i="1" s="1"/>
  <c r="V101" i="1"/>
  <c r="D14" i="1"/>
  <c r="F14" i="1" s="1"/>
  <c r="F69" i="1"/>
  <c r="H77" i="1"/>
  <c r="H78" i="1"/>
  <c r="H79" i="1"/>
  <c r="U79" i="1" s="1"/>
  <c r="H80" i="1"/>
  <c r="H81" i="1"/>
  <c r="H82" i="1"/>
  <c r="F83" i="1"/>
  <c r="V100" i="1"/>
  <c r="E162" i="1"/>
  <c r="E177" i="1"/>
  <c r="H72" i="1"/>
  <c r="U72" i="1" s="1"/>
  <c r="H73" i="1"/>
  <c r="H74" i="1"/>
  <c r="U74" i="1" s="1"/>
  <c r="H75" i="1"/>
  <c r="U75" i="1" s="1"/>
  <c r="H76" i="1"/>
  <c r="U76" i="1" s="1"/>
  <c r="N114" i="1"/>
  <c r="R114" i="1"/>
  <c r="K225" i="1"/>
  <c r="E245" i="1" s="1"/>
  <c r="P175" i="1"/>
  <c r="P160" i="1"/>
  <c r="T175" i="1"/>
  <c r="T160" i="1"/>
  <c r="N204" i="1"/>
  <c r="N176" i="1"/>
  <c r="N147" i="1"/>
  <c r="R204" i="1"/>
  <c r="R147" i="1"/>
  <c r="K227" i="1"/>
  <c r="F247" i="1" s="1"/>
  <c r="P176" i="1"/>
  <c r="P161" i="1"/>
  <c r="T176" i="1"/>
  <c r="T161" i="1"/>
  <c r="K226" i="1"/>
  <c r="G246" i="1" s="1"/>
  <c r="J233" i="1"/>
  <c r="F233" i="1"/>
  <c r="B233" i="1"/>
  <c r="H233" i="1"/>
  <c r="D233" i="1"/>
  <c r="E233" i="1"/>
  <c r="I233" i="1"/>
  <c r="C233" i="1"/>
  <c r="K215" i="1"/>
  <c r="F235" i="1" s="1"/>
  <c r="J240" i="1"/>
  <c r="F240" i="1"/>
  <c r="B240" i="1"/>
  <c r="H240" i="1"/>
  <c r="D240" i="1"/>
  <c r="I240" i="1"/>
  <c r="E240" i="1"/>
  <c r="C240" i="1"/>
  <c r="G240" i="1"/>
  <c r="K223" i="1"/>
  <c r="F243" i="1" s="1"/>
  <c r="K228" i="1"/>
  <c r="I248" i="1" s="1"/>
  <c r="G233" i="1"/>
  <c r="K217" i="1"/>
  <c r="J242" i="1"/>
  <c r="F242" i="1"/>
  <c r="B242" i="1"/>
  <c r="H242" i="1"/>
  <c r="D242" i="1"/>
  <c r="E242" i="1"/>
  <c r="I242" i="1"/>
  <c r="K224" i="1"/>
  <c r="C244" i="1" s="1"/>
  <c r="G242" i="1"/>
  <c r="K214" i="1"/>
  <c r="D234" i="1" s="1"/>
  <c r="K218" i="1"/>
  <c r="B238" i="1" s="1"/>
  <c r="K216" i="1"/>
  <c r="D236" i="1" s="1"/>
  <c r="B232" i="1"/>
  <c r="F232" i="1"/>
  <c r="J232" i="1"/>
  <c r="B239" i="1"/>
  <c r="F239" i="1"/>
  <c r="J239" i="1"/>
  <c r="B241" i="1"/>
  <c r="F241" i="1"/>
  <c r="J241" i="1"/>
  <c r="D232" i="1"/>
  <c r="D239" i="1"/>
  <c r="D241" i="1"/>
  <c r="F44" i="1" l="1"/>
  <c r="U81" i="1"/>
  <c r="V147" i="1"/>
  <c r="J248" i="1"/>
  <c r="D248" i="1"/>
  <c r="F248" i="1"/>
  <c r="D247" i="1"/>
  <c r="B247" i="1"/>
  <c r="J247" i="1"/>
  <c r="F246" i="1"/>
  <c r="H244" i="1"/>
  <c r="D246" i="1"/>
  <c r="B246" i="1"/>
  <c r="F245" i="1"/>
  <c r="E248" i="1"/>
  <c r="B248" i="1"/>
  <c r="H245" i="1"/>
  <c r="J244" i="1"/>
  <c r="H248" i="1"/>
  <c r="H246" i="1"/>
  <c r="H234" i="1"/>
  <c r="C246" i="1"/>
  <c r="D243" i="1"/>
  <c r="O111" i="1" s="1"/>
  <c r="D244" i="1"/>
  <c r="G245" i="1"/>
  <c r="F238" i="1"/>
  <c r="E244" i="1"/>
  <c r="I245" i="1"/>
  <c r="G244" i="1"/>
  <c r="V175" i="1"/>
  <c r="V114" i="1"/>
  <c r="U53" i="1"/>
  <c r="E109" i="1" s="1"/>
  <c r="B234" i="1"/>
  <c r="U77" i="1"/>
  <c r="E126" i="1" s="1"/>
  <c r="H238" i="1"/>
  <c r="J234" i="1"/>
  <c r="F234" i="1"/>
  <c r="I247" i="1"/>
  <c r="I246" i="1"/>
  <c r="U73" i="1"/>
  <c r="E122" i="1" s="1"/>
  <c r="U80" i="1"/>
  <c r="E129" i="1" s="1"/>
  <c r="H235" i="1"/>
  <c r="B235" i="1"/>
  <c r="F244" i="1"/>
  <c r="D238" i="1"/>
  <c r="J243" i="1"/>
  <c r="C243" i="1"/>
  <c r="N111" i="1" s="1"/>
  <c r="B236" i="1"/>
  <c r="V160" i="1"/>
  <c r="B244" i="1"/>
  <c r="F236" i="1"/>
  <c r="B243" i="1"/>
  <c r="M111" i="1" s="1"/>
  <c r="I244" i="1"/>
  <c r="V161" i="1"/>
  <c r="K232" i="1"/>
  <c r="K242" i="1"/>
  <c r="E237" i="1"/>
  <c r="I237" i="1"/>
  <c r="C237" i="1"/>
  <c r="G237" i="1"/>
  <c r="V204" i="1"/>
  <c r="E125" i="1"/>
  <c r="E130" i="1"/>
  <c r="K54" i="1"/>
  <c r="H54" i="1"/>
  <c r="E118" i="1"/>
  <c r="F54" i="1"/>
  <c r="E139" i="1"/>
  <c r="F43" i="1"/>
  <c r="E138" i="1"/>
  <c r="K57" i="1"/>
  <c r="H57" i="1"/>
  <c r="E108" i="1"/>
  <c r="G56" i="1"/>
  <c r="K239" i="1"/>
  <c r="H247" i="1"/>
  <c r="G236" i="1"/>
  <c r="C236" i="1"/>
  <c r="I236" i="1"/>
  <c r="E236" i="1"/>
  <c r="B245" i="1"/>
  <c r="C238" i="1"/>
  <c r="G238" i="1"/>
  <c r="E238" i="1"/>
  <c r="I238" i="1"/>
  <c r="E247" i="1"/>
  <c r="B237" i="1"/>
  <c r="H237" i="1"/>
  <c r="I235" i="1"/>
  <c r="E235" i="1"/>
  <c r="C235" i="1"/>
  <c r="G235" i="1"/>
  <c r="G247" i="1"/>
  <c r="C247" i="1"/>
  <c r="E246" i="1"/>
  <c r="E121" i="1"/>
  <c r="E133" i="1"/>
  <c r="E134" i="1"/>
  <c r="E117" i="1"/>
  <c r="E176" i="1"/>
  <c r="E161" i="1"/>
  <c r="E100" i="1"/>
  <c r="E114" i="1"/>
  <c r="E200" i="1"/>
  <c r="E137" i="1"/>
  <c r="E132" i="1"/>
  <c r="E136" i="1"/>
  <c r="F57" i="1"/>
  <c r="R99" i="1"/>
  <c r="N99" i="1"/>
  <c r="S99" i="1"/>
  <c r="O99" i="1"/>
  <c r="P99" i="1"/>
  <c r="Q99" i="1"/>
  <c r="T99" i="1"/>
  <c r="M99" i="1"/>
  <c r="U99" i="1"/>
  <c r="J237" i="1"/>
  <c r="E243" i="1"/>
  <c r="P111" i="1" s="1"/>
  <c r="I243" i="1"/>
  <c r="T111" i="1" s="1"/>
  <c r="D237" i="1"/>
  <c r="K233" i="1"/>
  <c r="C245" i="1"/>
  <c r="E124" i="1"/>
  <c r="E128" i="1"/>
  <c r="E116" i="1"/>
  <c r="E120" i="1"/>
  <c r="E115" i="1"/>
  <c r="H56" i="1"/>
  <c r="U56" i="1" s="1"/>
  <c r="Q111" i="1"/>
  <c r="S159" i="1"/>
  <c r="O159" i="1"/>
  <c r="Q159" i="1"/>
  <c r="R159" i="1"/>
  <c r="M159" i="1"/>
  <c r="U159" i="1"/>
  <c r="N159" i="1"/>
  <c r="T159" i="1"/>
  <c r="P159" i="1"/>
  <c r="G54" i="1"/>
  <c r="U135" i="1"/>
  <c r="Q135" i="1"/>
  <c r="M135" i="1"/>
  <c r="R135" i="1"/>
  <c r="N135" i="1"/>
  <c r="P135" i="1"/>
  <c r="S135" i="1"/>
  <c r="O135" i="1"/>
  <c r="T135" i="1"/>
  <c r="K241" i="1"/>
  <c r="J246" i="1"/>
  <c r="D245" i="1"/>
  <c r="H243" i="1"/>
  <c r="S111" i="1" s="1"/>
  <c r="J236" i="1"/>
  <c r="J245" i="1"/>
  <c r="J238" i="1"/>
  <c r="H236" i="1"/>
  <c r="C234" i="1"/>
  <c r="G234" i="1"/>
  <c r="E234" i="1"/>
  <c r="I234" i="1"/>
  <c r="F237" i="1"/>
  <c r="D235" i="1"/>
  <c r="G248" i="1"/>
  <c r="C248" i="1"/>
  <c r="G243" i="1"/>
  <c r="R111" i="1" s="1"/>
  <c r="K240" i="1"/>
  <c r="J235" i="1"/>
  <c r="V176" i="1"/>
  <c r="E123" i="1"/>
  <c r="T162" i="1"/>
  <c r="T177" i="1" s="1"/>
  <c r="P162" i="1"/>
  <c r="P177" i="1" s="1"/>
  <c r="S162" i="1"/>
  <c r="S177" i="1" s="1"/>
  <c r="N162" i="1"/>
  <c r="N177" i="1" s="1"/>
  <c r="U162" i="1"/>
  <c r="U177" i="1" s="1"/>
  <c r="O162" i="1"/>
  <c r="O177" i="1" s="1"/>
  <c r="M162" i="1"/>
  <c r="R162" i="1"/>
  <c r="R177" i="1" s="1"/>
  <c r="Q162" i="1"/>
  <c r="Q177" i="1" s="1"/>
  <c r="U82" i="1"/>
  <c r="U78" i="1"/>
  <c r="E201" i="1"/>
  <c r="F56" i="1"/>
  <c r="E119" i="1"/>
  <c r="U51" i="1"/>
  <c r="E194" i="1"/>
  <c r="D43" i="1"/>
  <c r="N57" i="1"/>
  <c r="N86" i="1" s="1"/>
  <c r="K49" i="1" l="1"/>
  <c r="K20" i="1"/>
  <c r="P109" i="1"/>
  <c r="Q109" i="1"/>
  <c r="M109" i="1"/>
  <c r="O109" i="1"/>
  <c r="U54" i="1"/>
  <c r="E110" i="1" s="1"/>
  <c r="U109" i="1"/>
  <c r="L67" i="1"/>
  <c r="T67" i="1" s="1"/>
  <c r="E183" i="1" s="1"/>
  <c r="U111" i="1"/>
  <c r="R109" i="1"/>
  <c r="U57" i="1"/>
  <c r="E113" i="1" s="1"/>
  <c r="K248" i="1"/>
  <c r="K244" i="1"/>
  <c r="N109" i="1"/>
  <c r="K86" i="1"/>
  <c r="F86" i="1"/>
  <c r="K246" i="1"/>
  <c r="K234" i="1"/>
  <c r="V159" i="1"/>
  <c r="L53" i="1"/>
  <c r="T53" i="1" s="1"/>
  <c r="E170" i="1" s="1"/>
  <c r="K238" i="1"/>
  <c r="K236" i="1"/>
  <c r="L72" i="1"/>
  <c r="T72" i="1" s="1"/>
  <c r="E184" i="1" s="1"/>
  <c r="K247" i="1"/>
  <c r="K235" i="1"/>
  <c r="K245" i="1"/>
  <c r="L81" i="1"/>
  <c r="T81" i="1" s="1"/>
  <c r="E193" i="1" s="1"/>
  <c r="S109" i="1"/>
  <c r="L65" i="1"/>
  <c r="T65" i="1" s="1"/>
  <c r="E181" i="1" s="1"/>
  <c r="L70" i="1"/>
  <c r="T70" i="1" s="1"/>
  <c r="E198" i="1" s="1"/>
  <c r="L79" i="1"/>
  <c r="T79" i="1" s="1"/>
  <c r="E191" i="1" s="1"/>
  <c r="E127" i="1"/>
  <c r="V135" i="1"/>
  <c r="V99" i="1"/>
  <c r="R125" i="1"/>
  <c r="N125" i="1"/>
  <c r="U125" i="1"/>
  <c r="P125" i="1"/>
  <c r="Q125" i="1"/>
  <c r="S125" i="1"/>
  <c r="T125" i="1"/>
  <c r="M125" i="1"/>
  <c r="O125" i="1"/>
  <c r="E131" i="1"/>
  <c r="U128" i="1"/>
  <c r="Q128" i="1"/>
  <c r="M128" i="1"/>
  <c r="T128" i="1"/>
  <c r="O128" i="1"/>
  <c r="P128" i="1"/>
  <c r="R128" i="1"/>
  <c r="S128" i="1"/>
  <c r="N128" i="1"/>
  <c r="L56" i="1"/>
  <c r="T56" i="1" s="1"/>
  <c r="S139" i="1"/>
  <c r="O139" i="1"/>
  <c r="T139" i="1"/>
  <c r="P139" i="1"/>
  <c r="N139" i="1"/>
  <c r="Q139" i="1"/>
  <c r="M139" i="1"/>
  <c r="U139" i="1"/>
  <c r="R139" i="1"/>
  <c r="S194" i="1"/>
  <c r="O194" i="1"/>
  <c r="U194" i="1"/>
  <c r="Q194" i="1"/>
  <c r="M194" i="1"/>
  <c r="P194" i="1"/>
  <c r="R194" i="1"/>
  <c r="T194" i="1"/>
  <c r="N194" i="1"/>
  <c r="S119" i="1"/>
  <c r="O119" i="1"/>
  <c r="R119" i="1"/>
  <c r="M119" i="1"/>
  <c r="T119" i="1"/>
  <c r="N119" i="1"/>
  <c r="U119" i="1"/>
  <c r="P119" i="1"/>
  <c r="Q119" i="1"/>
  <c r="L61" i="1"/>
  <c r="T61" i="1" s="1"/>
  <c r="L75" i="1"/>
  <c r="T75" i="1" s="1"/>
  <c r="L52" i="1"/>
  <c r="T52" i="1" s="1"/>
  <c r="L55" i="1"/>
  <c r="T55" i="1" s="1"/>
  <c r="L73" i="1"/>
  <c r="T73" i="1" s="1"/>
  <c r="L68" i="1"/>
  <c r="T68" i="1" s="1"/>
  <c r="L78" i="1"/>
  <c r="T78" i="1" s="1"/>
  <c r="L54" i="1"/>
  <c r="T54" i="1" s="1"/>
  <c r="L57" i="1"/>
  <c r="T57" i="1" s="1"/>
  <c r="L63" i="1"/>
  <c r="T63" i="1" s="1"/>
  <c r="L69" i="1"/>
  <c r="T69" i="1" s="1"/>
  <c r="L76" i="1"/>
  <c r="T76" i="1" s="1"/>
  <c r="L80" i="1"/>
  <c r="T80" i="1" s="1"/>
  <c r="E112" i="1"/>
  <c r="T120" i="1"/>
  <c r="P120" i="1"/>
  <c r="R120" i="1"/>
  <c r="M120" i="1"/>
  <c r="S120" i="1"/>
  <c r="N120" i="1"/>
  <c r="U120" i="1"/>
  <c r="O120" i="1"/>
  <c r="Q120" i="1"/>
  <c r="H86" i="1"/>
  <c r="U200" i="1"/>
  <c r="Q200" i="1"/>
  <c r="M200" i="1"/>
  <c r="S200" i="1"/>
  <c r="O200" i="1"/>
  <c r="N200" i="1"/>
  <c r="R200" i="1"/>
  <c r="P200" i="1"/>
  <c r="T200" i="1"/>
  <c r="G86" i="1"/>
  <c r="T138" i="1"/>
  <c r="P138" i="1"/>
  <c r="U138" i="1"/>
  <c r="Q138" i="1"/>
  <c r="M138" i="1"/>
  <c r="S138" i="1"/>
  <c r="N138" i="1"/>
  <c r="R138" i="1"/>
  <c r="O138" i="1"/>
  <c r="R118" i="1"/>
  <c r="N118" i="1"/>
  <c r="S118" i="1"/>
  <c r="M118" i="1"/>
  <c r="T118" i="1"/>
  <c r="O118" i="1"/>
  <c r="U118" i="1"/>
  <c r="P118" i="1"/>
  <c r="Q118" i="1"/>
  <c r="S130" i="1"/>
  <c r="O130" i="1"/>
  <c r="T130" i="1"/>
  <c r="N130" i="1"/>
  <c r="U130" i="1"/>
  <c r="P130" i="1"/>
  <c r="Q130" i="1"/>
  <c r="R130" i="1"/>
  <c r="M130" i="1"/>
  <c r="M177" i="1"/>
  <c r="V177" i="1" s="1"/>
  <c r="V162" i="1"/>
  <c r="T116" i="1"/>
  <c r="P116" i="1"/>
  <c r="S116" i="1"/>
  <c r="N116" i="1"/>
  <c r="U116" i="1"/>
  <c r="O116" i="1"/>
  <c r="M116" i="1"/>
  <c r="Q116" i="1"/>
  <c r="R116" i="1"/>
  <c r="K243" i="1"/>
  <c r="U117" i="1"/>
  <c r="Q117" i="1"/>
  <c r="M117" i="1"/>
  <c r="S117" i="1"/>
  <c r="N117" i="1"/>
  <c r="T117" i="1"/>
  <c r="O117" i="1"/>
  <c r="P117" i="1"/>
  <c r="R117" i="1"/>
  <c r="U201" i="1"/>
  <c r="Q201" i="1"/>
  <c r="M201" i="1"/>
  <c r="S201" i="1"/>
  <c r="O201" i="1"/>
  <c r="R201" i="1"/>
  <c r="N201" i="1"/>
  <c r="P201" i="1"/>
  <c r="T201" i="1"/>
  <c r="S123" i="1"/>
  <c r="O123" i="1"/>
  <c r="Q123" i="1"/>
  <c r="R123" i="1"/>
  <c r="M123" i="1"/>
  <c r="T123" i="1"/>
  <c r="U123" i="1"/>
  <c r="N123" i="1"/>
  <c r="P123" i="1"/>
  <c r="S115" i="1"/>
  <c r="O115" i="1"/>
  <c r="T115" i="1"/>
  <c r="N115" i="1"/>
  <c r="U115" i="1"/>
  <c r="P115" i="1"/>
  <c r="M115" i="1"/>
  <c r="Q115" i="1"/>
  <c r="R115" i="1"/>
  <c r="U137" i="1"/>
  <c r="Q137" i="1"/>
  <c r="M137" i="1"/>
  <c r="R137" i="1"/>
  <c r="N137" i="1"/>
  <c r="P137" i="1"/>
  <c r="S137" i="1"/>
  <c r="T137" i="1"/>
  <c r="O137" i="1"/>
  <c r="U134" i="1"/>
  <c r="Q134" i="1"/>
  <c r="M134" i="1"/>
  <c r="R134" i="1"/>
  <c r="N134" i="1"/>
  <c r="T134" i="1"/>
  <c r="O134" i="1"/>
  <c r="P134" i="1"/>
  <c r="S134" i="1"/>
  <c r="R129" i="1"/>
  <c r="N129" i="1"/>
  <c r="T129" i="1"/>
  <c r="O129" i="1"/>
  <c r="U129" i="1"/>
  <c r="P129" i="1"/>
  <c r="Q129" i="1"/>
  <c r="S129" i="1"/>
  <c r="M129" i="1"/>
  <c r="U121" i="1"/>
  <c r="Q121" i="1"/>
  <c r="M121" i="1"/>
  <c r="R121" i="1"/>
  <c r="S121" i="1"/>
  <c r="N121" i="1"/>
  <c r="T121" i="1"/>
  <c r="O121" i="1"/>
  <c r="P121" i="1"/>
  <c r="L64" i="1"/>
  <c r="T64" i="1" s="1"/>
  <c r="R122" i="1"/>
  <c r="N122" i="1"/>
  <c r="Q122" i="1"/>
  <c r="S122" i="1"/>
  <c r="M122" i="1"/>
  <c r="T122" i="1"/>
  <c r="U122" i="1"/>
  <c r="O122" i="1"/>
  <c r="P122" i="1"/>
  <c r="L71" i="1"/>
  <c r="T71" i="1" s="1"/>
  <c r="L51" i="1"/>
  <c r="L62" i="1"/>
  <c r="T62" i="1" s="1"/>
  <c r="T109" i="1"/>
  <c r="E107" i="1"/>
  <c r="L77" i="1"/>
  <c r="T77" i="1" s="1"/>
  <c r="V111" i="1"/>
  <c r="L66" i="1"/>
  <c r="T66" i="1" s="1"/>
  <c r="T124" i="1"/>
  <c r="P124" i="1"/>
  <c r="Q124" i="1"/>
  <c r="R124" i="1"/>
  <c r="M124" i="1"/>
  <c r="S124" i="1"/>
  <c r="U124" i="1"/>
  <c r="N124" i="1"/>
  <c r="O124" i="1"/>
  <c r="U136" i="1"/>
  <c r="Q136" i="1"/>
  <c r="M136" i="1"/>
  <c r="R136" i="1"/>
  <c r="N136" i="1"/>
  <c r="T136" i="1"/>
  <c r="O136" i="1"/>
  <c r="P136" i="1"/>
  <c r="S136" i="1"/>
  <c r="S132" i="1"/>
  <c r="O132" i="1"/>
  <c r="T132" i="1"/>
  <c r="P132" i="1"/>
  <c r="R132" i="1"/>
  <c r="U132" i="1"/>
  <c r="M132" i="1"/>
  <c r="N132" i="1"/>
  <c r="Q132" i="1"/>
  <c r="R133" i="1"/>
  <c r="N133" i="1"/>
  <c r="S133" i="1"/>
  <c r="O133" i="1"/>
  <c r="T133" i="1"/>
  <c r="U133" i="1"/>
  <c r="M133" i="1"/>
  <c r="Q133" i="1"/>
  <c r="P133" i="1"/>
  <c r="K237" i="1"/>
  <c r="T108" i="1"/>
  <c r="P108" i="1"/>
  <c r="U108" i="1"/>
  <c r="Q108" i="1"/>
  <c r="M108" i="1"/>
  <c r="N108" i="1"/>
  <c r="O108" i="1"/>
  <c r="S108" i="1"/>
  <c r="R108" i="1"/>
  <c r="L74" i="1"/>
  <c r="T74" i="1" s="1"/>
  <c r="S126" i="1"/>
  <c r="O126" i="1"/>
  <c r="U126" i="1"/>
  <c r="P126" i="1"/>
  <c r="Q126" i="1"/>
  <c r="R126" i="1"/>
  <c r="T126" i="1"/>
  <c r="M126" i="1"/>
  <c r="N126" i="1"/>
  <c r="U86" i="1" l="1"/>
  <c r="V109" i="1"/>
  <c r="V129" i="1"/>
  <c r="E173" i="1"/>
  <c r="E171" i="1"/>
  <c r="S110" i="1"/>
  <c r="Q110" i="1"/>
  <c r="M110" i="1"/>
  <c r="R110" i="1"/>
  <c r="N110" i="1"/>
  <c r="O110" i="1"/>
  <c r="P110" i="1"/>
  <c r="U110" i="1"/>
  <c r="T110" i="1"/>
  <c r="V132" i="1"/>
  <c r="V124" i="1"/>
  <c r="E179" i="1"/>
  <c r="V122" i="1"/>
  <c r="V137" i="1"/>
  <c r="V116" i="1"/>
  <c r="V130" i="1"/>
  <c r="E188" i="1"/>
  <c r="E187" i="1"/>
  <c r="V194" i="1"/>
  <c r="V125" i="1"/>
  <c r="S183" i="1"/>
  <c r="O183" i="1"/>
  <c r="U183" i="1"/>
  <c r="P183" i="1"/>
  <c r="Q183" i="1"/>
  <c r="M183" i="1"/>
  <c r="N183" i="1"/>
  <c r="R183" i="1"/>
  <c r="T183" i="1"/>
  <c r="T184" i="1"/>
  <c r="P184" i="1"/>
  <c r="U184" i="1"/>
  <c r="O184" i="1"/>
  <c r="Q184" i="1"/>
  <c r="M184" i="1"/>
  <c r="N184" i="1"/>
  <c r="S184" i="1"/>
  <c r="R184" i="1"/>
  <c r="V133" i="1"/>
  <c r="L86" i="1"/>
  <c r="T51" i="1"/>
  <c r="V200" i="1"/>
  <c r="T112" i="1"/>
  <c r="P112" i="1"/>
  <c r="U112" i="1"/>
  <c r="O112" i="1"/>
  <c r="Q112" i="1"/>
  <c r="M112" i="1"/>
  <c r="N112" i="1"/>
  <c r="S112" i="1"/>
  <c r="R112" i="1"/>
  <c r="E197" i="1"/>
  <c r="E190" i="1"/>
  <c r="E172" i="1"/>
  <c r="E178" i="1"/>
  <c r="U113" i="1"/>
  <c r="Q113" i="1"/>
  <c r="M113" i="1"/>
  <c r="T113" i="1"/>
  <c r="O113" i="1"/>
  <c r="P113" i="1"/>
  <c r="N113" i="1"/>
  <c r="S113" i="1"/>
  <c r="R113" i="1"/>
  <c r="E186" i="1"/>
  <c r="E182" i="1"/>
  <c r="E189" i="1"/>
  <c r="E141" i="1"/>
  <c r="T107" i="1"/>
  <c r="P107" i="1"/>
  <c r="U107" i="1"/>
  <c r="Q107" i="1"/>
  <c r="M107" i="1"/>
  <c r="R107" i="1"/>
  <c r="S107" i="1"/>
  <c r="O107" i="1"/>
  <c r="N107" i="1"/>
  <c r="V134" i="1"/>
  <c r="V117" i="1"/>
  <c r="V118" i="1"/>
  <c r="V138" i="1"/>
  <c r="E180" i="1"/>
  <c r="E196" i="1"/>
  <c r="E169" i="1"/>
  <c r="R170" i="1"/>
  <c r="N170" i="1"/>
  <c r="S170" i="1"/>
  <c r="O170" i="1"/>
  <c r="U170" i="1"/>
  <c r="M170" i="1"/>
  <c r="P170" i="1"/>
  <c r="Q170" i="1"/>
  <c r="T170" i="1"/>
  <c r="R181" i="1"/>
  <c r="N181" i="1"/>
  <c r="Q181" i="1"/>
  <c r="S181" i="1"/>
  <c r="M181" i="1"/>
  <c r="O181" i="1"/>
  <c r="P181" i="1"/>
  <c r="T181" i="1"/>
  <c r="U181" i="1"/>
  <c r="T191" i="1"/>
  <c r="P191" i="1"/>
  <c r="R191" i="1"/>
  <c r="N191" i="1"/>
  <c r="Q191" i="1"/>
  <c r="S191" i="1"/>
  <c r="U191" i="1"/>
  <c r="M191" i="1"/>
  <c r="O191" i="1"/>
  <c r="V126" i="1"/>
  <c r="V108" i="1"/>
  <c r="V136" i="1"/>
  <c r="E199" i="1"/>
  <c r="E195" i="1"/>
  <c r="V121" i="1"/>
  <c r="V115" i="1"/>
  <c r="V123" i="1"/>
  <c r="V201" i="1"/>
  <c r="V120" i="1"/>
  <c r="E192" i="1"/>
  <c r="E174" i="1"/>
  <c r="E185" i="1"/>
  <c r="V119" i="1"/>
  <c r="V139" i="1"/>
  <c r="V128" i="1"/>
  <c r="T131" i="1"/>
  <c r="P131" i="1"/>
  <c r="S131" i="1"/>
  <c r="N131" i="1"/>
  <c r="U131" i="1"/>
  <c r="O131" i="1"/>
  <c r="Q131" i="1"/>
  <c r="R131" i="1"/>
  <c r="M131" i="1"/>
  <c r="R193" i="1"/>
  <c r="N193" i="1"/>
  <c r="T193" i="1"/>
  <c r="P193" i="1"/>
  <c r="S193" i="1"/>
  <c r="U193" i="1"/>
  <c r="M193" i="1"/>
  <c r="O193" i="1"/>
  <c r="Q193" i="1"/>
  <c r="T127" i="1"/>
  <c r="P127" i="1"/>
  <c r="U127" i="1"/>
  <c r="O127" i="1"/>
  <c r="Q127" i="1"/>
  <c r="R127" i="1"/>
  <c r="S127" i="1"/>
  <c r="M127" i="1"/>
  <c r="N127" i="1"/>
  <c r="V127" i="1" l="1"/>
  <c r="U141" i="1"/>
  <c r="U143" i="1" s="1"/>
  <c r="V112" i="1"/>
  <c r="S98" i="1"/>
  <c r="O98" i="1"/>
  <c r="T98" i="1"/>
  <c r="P98" i="1"/>
  <c r="N98" i="1"/>
  <c r="Q98" i="1"/>
  <c r="U98" i="1"/>
  <c r="M98" i="1"/>
  <c r="R98" i="1"/>
  <c r="U96" i="1"/>
  <c r="Q96" i="1"/>
  <c r="M96" i="1"/>
  <c r="R96" i="1"/>
  <c r="N96" i="1"/>
  <c r="P96" i="1"/>
  <c r="S96" i="1"/>
  <c r="O96" i="1"/>
  <c r="T96" i="1"/>
  <c r="R141" i="1"/>
  <c r="R189" i="1"/>
  <c r="N189" i="1"/>
  <c r="T189" i="1"/>
  <c r="P189" i="1"/>
  <c r="O189" i="1"/>
  <c r="Q189" i="1"/>
  <c r="M189" i="1"/>
  <c r="U189" i="1"/>
  <c r="S189" i="1"/>
  <c r="S178" i="1"/>
  <c r="O178" i="1"/>
  <c r="R178" i="1"/>
  <c r="M178" i="1"/>
  <c r="T178" i="1"/>
  <c r="N178" i="1"/>
  <c r="P178" i="1"/>
  <c r="Q178" i="1"/>
  <c r="U178" i="1"/>
  <c r="U185" i="1"/>
  <c r="Q185" i="1"/>
  <c r="M185" i="1"/>
  <c r="T185" i="1"/>
  <c r="O185" i="1"/>
  <c r="P185" i="1"/>
  <c r="N185" i="1"/>
  <c r="R185" i="1"/>
  <c r="S185" i="1"/>
  <c r="U192" i="1"/>
  <c r="Q192" i="1"/>
  <c r="M192" i="1"/>
  <c r="S192" i="1"/>
  <c r="O192" i="1"/>
  <c r="N192" i="1"/>
  <c r="P192" i="1"/>
  <c r="T192" i="1"/>
  <c r="R192" i="1"/>
  <c r="V191" i="1"/>
  <c r="V181" i="1"/>
  <c r="V170" i="1"/>
  <c r="U169" i="1"/>
  <c r="Q169" i="1"/>
  <c r="M169" i="1"/>
  <c r="R169" i="1"/>
  <c r="N169" i="1"/>
  <c r="P169" i="1"/>
  <c r="S169" i="1"/>
  <c r="O169" i="1"/>
  <c r="T169" i="1"/>
  <c r="U180" i="1"/>
  <c r="Q180" i="1"/>
  <c r="M180" i="1"/>
  <c r="R180" i="1"/>
  <c r="S180" i="1"/>
  <c r="N180" i="1"/>
  <c r="O180" i="1"/>
  <c r="P180" i="1"/>
  <c r="T180" i="1"/>
  <c r="O141" i="1"/>
  <c r="Q141" i="1"/>
  <c r="R182" i="1"/>
  <c r="N182" i="1"/>
  <c r="U182" i="1"/>
  <c r="P182" i="1"/>
  <c r="Q182" i="1"/>
  <c r="M182" i="1"/>
  <c r="O182" i="1"/>
  <c r="T182" i="1"/>
  <c r="S182" i="1"/>
  <c r="R186" i="1"/>
  <c r="N186" i="1"/>
  <c r="T186" i="1"/>
  <c r="O186" i="1"/>
  <c r="U186" i="1"/>
  <c r="P186" i="1"/>
  <c r="M186" i="1"/>
  <c r="S186" i="1"/>
  <c r="Q186" i="1"/>
  <c r="E168" i="1"/>
  <c r="T86" i="1"/>
  <c r="V183" i="1"/>
  <c r="S141" i="1"/>
  <c r="V113" i="1"/>
  <c r="T172" i="1"/>
  <c r="P172" i="1"/>
  <c r="U172" i="1"/>
  <c r="Q172" i="1"/>
  <c r="M172" i="1"/>
  <c r="O172" i="1"/>
  <c r="R172" i="1"/>
  <c r="N172" i="1"/>
  <c r="S172" i="1"/>
  <c r="S197" i="1"/>
  <c r="O197" i="1"/>
  <c r="U197" i="1"/>
  <c r="Q197" i="1"/>
  <c r="M197" i="1"/>
  <c r="R197" i="1"/>
  <c r="N197" i="1"/>
  <c r="T197" i="1"/>
  <c r="P197" i="1"/>
  <c r="R174" i="1"/>
  <c r="N174" i="1"/>
  <c r="S174" i="1"/>
  <c r="O174" i="1"/>
  <c r="Q174" i="1"/>
  <c r="T174" i="1"/>
  <c r="U174" i="1"/>
  <c r="P174" i="1"/>
  <c r="M174" i="1"/>
  <c r="S196" i="1"/>
  <c r="O196" i="1"/>
  <c r="U196" i="1"/>
  <c r="Q196" i="1"/>
  <c r="M196" i="1"/>
  <c r="N196" i="1"/>
  <c r="R196" i="1"/>
  <c r="P196" i="1"/>
  <c r="T196" i="1"/>
  <c r="P141" i="1"/>
  <c r="V110" i="1"/>
  <c r="V193" i="1"/>
  <c r="V131" i="1"/>
  <c r="U195" i="1"/>
  <c r="S195" i="1"/>
  <c r="O195" i="1"/>
  <c r="Q195" i="1"/>
  <c r="M195" i="1"/>
  <c r="P195" i="1"/>
  <c r="R195" i="1"/>
  <c r="N195" i="1"/>
  <c r="T195" i="1"/>
  <c r="T97" i="1"/>
  <c r="P97" i="1"/>
  <c r="U97" i="1"/>
  <c r="Q97" i="1"/>
  <c r="M97" i="1"/>
  <c r="S97" i="1"/>
  <c r="N97" i="1"/>
  <c r="R97" i="1"/>
  <c r="O97" i="1"/>
  <c r="N141" i="1"/>
  <c r="M141" i="1"/>
  <c r="V107" i="1"/>
  <c r="T141" i="1"/>
  <c r="S190" i="1"/>
  <c r="O190" i="1"/>
  <c r="U190" i="1"/>
  <c r="Q190" i="1"/>
  <c r="M190" i="1"/>
  <c r="T190" i="1"/>
  <c r="N190" i="1"/>
  <c r="P190" i="1"/>
  <c r="R190" i="1"/>
  <c r="V184" i="1"/>
  <c r="S187" i="1"/>
  <c r="O187" i="1"/>
  <c r="T187" i="1"/>
  <c r="N187" i="1"/>
  <c r="U187" i="1"/>
  <c r="P187" i="1"/>
  <c r="M187" i="1"/>
  <c r="Q187" i="1"/>
  <c r="R187" i="1"/>
  <c r="U188" i="1"/>
  <c r="Q188" i="1"/>
  <c r="M188" i="1"/>
  <c r="S188" i="1"/>
  <c r="N188" i="1"/>
  <c r="T188" i="1"/>
  <c r="O188" i="1"/>
  <c r="P188" i="1"/>
  <c r="R188" i="1"/>
  <c r="T179" i="1"/>
  <c r="P179" i="1"/>
  <c r="R179" i="1"/>
  <c r="M179" i="1"/>
  <c r="S179" i="1"/>
  <c r="N179" i="1"/>
  <c r="O179" i="1"/>
  <c r="Q179" i="1"/>
  <c r="U179" i="1"/>
  <c r="S171" i="1"/>
  <c r="O171" i="1"/>
  <c r="T171" i="1"/>
  <c r="P171" i="1"/>
  <c r="R171" i="1"/>
  <c r="U171" i="1"/>
  <c r="M171" i="1"/>
  <c r="Q171" i="1"/>
  <c r="N171" i="1"/>
  <c r="U173" i="1"/>
  <c r="Q173" i="1"/>
  <c r="M173" i="1"/>
  <c r="R173" i="1"/>
  <c r="N173" i="1"/>
  <c r="T173" i="1"/>
  <c r="O173" i="1"/>
  <c r="P173" i="1"/>
  <c r="S173" i="1"/>
  <c r="O103" i="1" l="1"/>
  <c r="U149" i="1"/>
  <c r="P103" i="1"/>
  <c r="V98" i="1"/>
  <c r="V171" i="1"/>
  <c r="V179" i="1"/>
  <c r="N149" i="1"/>
  <c r="N143" i="1"/>
  <c r="V195" i="1"/>
  <c r="P149" i="1"/>
  <c r="P143" i="1"/>
  <c r="E203" i="1"/>
  <c r="U168" i="1"/>
  <c r="U203" i="1" s="1"/>
  <c r="U205" i="1" s="1"/>
  <c r="Q168" i="1"/>
  <c r="Q203" i="1" s="1"/>
  <c r="Q205" i="1" s="1"/>
  <c r="R168" i="1"/>
  <c r="R203" i="1" s="1"/>
  <c r="R205" i="1" s="1"/>
  <c r="N168" i="1"/>
  <c r="N203" i="1" s="1"/>
  <c r="N205" i="1" s="1"/>
  <c r="T168" i="1"/>
  <c r="T203" i="1" s="1"/>
  <c r="T205" i="1" s="1"/>
  <c r="M168" i="1"/>
  <c r="O168" i="1"/>
  <c r="O203" i="1" s="1"/>
  <c r="O205" i="1" s="1"/>
  <c r="S168" i="1"/>
  <c r="S203" i="1" s="1"/>
  <c r="S205" i="1" s="1"/>
  <c r="P168" i="1"/>
  <c r="P203" i="1" s="1"/>
  <c r="P205" i="1" s="1"/>
  <c r="Q143" i="1"/>
  <c r="Q149" i="1"/>
  <c r="V180" i="1"/>
  <c r="V178" i="1"/>
  <c r="V189" i="1"/>
  <c r="Q103" i="1"/>
  <c r="U145" i="1"/>
  <c r="U144" i="1"/>
  <c r="T149" i="1"/>
  <c r="T143" i="1"/>
  <c r="V97" i="1"/>
  <c r="V197" i="1"/>
  <c r="S149" i="1"/>
  <c r="S143" i="1"/>
  <c r="V182" i="1"/>
  <c r="O149" i="1"/>
  <c r="O143" i="1"/>
  <c r="V169" i="1"/>
  <c r="V192" i="1"/>
  <c r="T103" i="1"/>
  <c r="N103" i="1"/>
  <c r="U103" i="1"/>
  <c r="V188" i="1"/>
  <c r="V196" i="1"/>
  <c r="V172" i="1"/>
  <c r="V185" i="1"/>
  <c r="R103" i="1"/>
  <c r="V173" i="1"/>
  <c r="V187" i="1"/>
  <c r="V190" i="1"/>
  <c r="M143" i="1"/>
  <c r="V141" i="1"/>
  <c r="M149" i="1"/>
  <c r="V174" i="1"/>
  <c r="V186" i="1"/>
  <c r="R149" i="1"/>
  <c r="R143" i="1"/>
  <c r="S103" i="1"/>
  <c r="M103" i="1"/>
  <c r="V96" i="1"/>
  <c r="V103" i="1" l="1"/>
  <c r="S145" i="1"/>
  <c r="S144" i="1"/>
  <c r="Q145" i="1"/>
  <c r="Q144" i="1"/>
  <c r="M203" i="1"/>
  <c r="V168" i="1"/>
  <c r="V149" i="1"/>
  <c r="O145" i="1"/>
  <c r="O144" i="1"/>
  <c r="T145" i="1"/>
  <c r="T144" i="1"/>
  <c r="R145" i="1"/>
  <c r="R144" i="1"/>
  <c r="T158" i="1"/>
  <c r="P158" i="1"/>
  <c r="S158" i="1"/>
  <c r="N158" i="1"/>
  <c r="U158" i="1"/>
  <c r="O158" i="1"/>
  <c r="M158" i="1"/>
  <c r="Q158" i="1"/>
  <c r="R158" i="1"/>
  <c r="R157" i="1"/>
  <c r="N157" i="1"/>
  <c r="Q157" i="1"/>
  <c r="Q164" i="1" s="1"/>
  <c r="S157" i="1"/>
  <c r="M157" i="1"/>
  <c r="U157" i="1"/>
  <c r="O157" i="1"/>
  <c r="T157" i="1"/>
  <c r="T164" i="1" s="1"/>
  <c r="P157" i="1"/>
  <c r="M145" i="1"/>
  <c r="M144" i="1"/>
  <c r="V143" i="1"/>
  <c r="P145" i="1"/>
  <c r="P144" i="1"/>
  <c r="N145" i="1"/>
  <c r="N144" i="1"/>
  <c r="S164" i="1" l="1"/>
  <c r="R164" i="1"/>
  <c r="O164" i="1"/>
  <c r="P164" i="1"/>
  <c r="V157" i="1"/>
  <c r="M164" i="1"/>
  <c r="N164" i="1"/>
  <c r="V158" i="1"/>
  <c r="M205" i="1"/>
  <c r="V205" i="1" s="1"/>
  <c r="V203" i="1"/>
  <c r="V144" i="1"/>
  <c r="V145" i="1"/>
  <c r="U164" i="1"/>
  <c r="V164" i="1" l="1"/>
</calcChain>
</file>

<file path=xl/sharedStrings.xml><?xml version="1.0" encoding="utf-8"?>
<sst xmlns="http://schemas.openxmlformats.org/spreadsheetml/2006/main" count="491" uniqueCount="190">
  <si>
    <t>Verteilung der gemeinschaftlichen Bundesabgaben 2014</t>
  </si>
  <si>
    <t>Aufkommen</t>
  </si>
  <si>
    <t>FlAF (§ 39/5a)</t>
  </si>
  <si>
    <t>verbleibt als</t>
  </si>
  <si>
    <t>Vorwegabz.</t>
  </si>
  <si>
    <t>EA zur Verteilung</t>
  </si>
  <si>
    <t>Übersicht über diverse Abzüge</t>
  </si>
  <si>
    <t>BeihilfenG</t>
  </si>
  <si>
    <t>fixe Vorwegabzüge</t>
  </si>
  <si>
    <t>veranl. Eink.st.</t>
  </si>
  <si>
    <t>Länder</t>
  </si>
  <si>
    <t>Lohnsteuer</t>
  </si>
  <si>
    <t>Gemeinden</t>
  </si>
  <si>
    <t>Kest I</t>
  </si>
  <si>
    <t>Kest II</t>
  </si>
  <si>
    <t>aufkommensabhängig</t>
  </si>
  <si>
    <t>Steuerabkommen</t>
  </si>
  <si>
    <t>Gmde-KA-Btrg (USt)</t>
  </si>
  <si>
    <t>Körperschaftsteuer</t>
  </si>
  <si>
    <t>BZ Spielbankgmden -u Ldr (USt)</t>
  </si>
  <si>
    <t>Umsatzsteuer</t>
  </si>
  <si>
    <t>EU-Länder-Beitrag (Eigenm)</t>
  </si>
  <si>
    <t>Biersteuer</t>
  </si>
  <si>
    <t>FlaF (vESt, LSt, KeSt I, KöSt)</t>
  </si>
  <si>
    <t>KatF (-"- + 10 Mio. Euro)</t>
  </si>
  <si>
    <t>Schaumweinst.</t>
  </si>
  <si>
    <t>Gmden-EU-Btrg (-"-)</t>
  </si>
  <si>
    <t>Alkoholsteuer</t>
  </si>
  <si>
    <t>Abg.v.alkoh.Getränken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</si>
  <si>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</si>
  <si>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</si>
  <si>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</si>
  <si>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</si>
  <si>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</si>
  <si>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</si>
  <si>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</si>
  <si>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</si>
  <si>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</si>
  <si>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</si>
  <si>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</si>
  <si>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</si>
  <si>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</si>
  <si>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</si>
  <si>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</si>
  <si>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</si>
  <si>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</si>
  <si>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</si>
  <si>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</si>
  <si>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</si>
  <si>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</si>
  <si>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</si>
  <si>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</si>
  <si>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EU-Btrg.</t>
  </si>
  <si>
    <t>Ldr-EU-Btrg, Kons.btrg</t>
  </si>
  <si>
    <t>Gmde-KA-Btrg</t>
  </si>
  <si>
    <t>USt-Erhöhung</t>
  </si>
  <si>
    <t>Siedlungswasserwirtschaft</t>
  </si>
  <si>
    <t>Bund</t>
  </si>
  <si>
    <t>EU</t>
  </si>
  <si>
    <t>+Lohnsteuer</t>
  </si>
  <si>
    <t>vor BZ-Abzug</t>
  </si>
  <si>
    <t>fix</t>
  </si>
  <si>
    <t>vESt</t>
  </si>
  <si>
    <t xml:space="preserve">  vESt</t>
  </si>
  <si>
    <t>LSt</t>
  </si>
  <si>
    <t xml:space="preserve">  LSt</t>
  </si>
  <si>
    <t xml:space="preserve">  Kest I</t>
  </si>
  <si>
    <t xml:space="preserve">  Kest II</t>
  </si>
  <si>
    <t>Steuerabk.</t>
  </si>
  <si>
    <t xml:space="preserve">  Steuerabk.</t>
  </si>
  <si>
    <t>Köst</t>
  </si>
  <si>
    <t xml:space="preserve">  Köst</t>
  </si>
  <si>
    <t>USt</t>
  </si>
  <si>
    <t xml:space="preserve">  USt</t>
  </si>
  <si>
    <t>USt-Selbstträgerschaft</t>
  </si>
  <si>
    <t>USt-Selbsttr.</t>
  </si>
  <si>
    <t xml:space="preserve">  USt-Selbsttr.</t>
  </si>
  <si>
    <t>USt-Landespflegegeld</t>
  </si>
  <si>
    <t>USt-Landespfl.gld</t>
  </si>
  <si>
    <t xml:space="preserve">  USt-Landespfgld</t>
  </si>
  <si>
    <t>USt-SWW Ldr</t>
  </si>
  <si>
    <t xml:space="preserve">  USt SWW Ldr</t>
  </si>
  <si>
    <t>BierSt</t>
  </si>
  <si>
    <t xml:space="preserve">  BierSt</t>
  </si>
  <si>
    <t>Schaumw.St</t>
  </si>
  <si>
    <t xml:space="preserve">  Schaumw.St</t>
  </si>
  <si>
    <t>Alk.St.</t>
  </si>
  <si>
    <t xml:space="preserve">  Alk.St.</t>
  </si>
  <si>
    <t>AlkoholAbg</t>
  </si>
  <si>
    <t xml:space="preserve">  AlkoholAbg</t>
  </si>
  <si>
    <t>MinSt</t>
  </si>
  <si>
    <t xml:space="preserve">  MinSt</t>
  </si>
  <si>
    <t>ErbSchSt</t>
  </si>
  <si>
    <t xml:space="preserve">  ErbSchSt</t>
  </si>
  <si>
    <t xml:space="preserve">  Stiftungseingsst</t>
  </si>
  <si>
    <t xml:space="preserve">  Werbeabgabe</t>
  </si>
  <si>
    <t>Wohnbaufdrbtrg</t>
  </si>
  <si>
    <t xml:space="preserve">  Wohnbaufdrbtrg</t>
  </si>
  <si>
    <t>GrErwSt</t>
  </si>
  <si>
    <t xml:space="preserve">  GrErwSt</t>
  </si>
  <si>
    <t>BodWAbg</t>
  </si>
  <si>
    <t xml:space="preserve">  BodWAbg</t>
  </si>
  <si>
    <t>KfzSt</t>
  </si>
  <si>
    <t xml:space="preserve">  KfzSt</t>
  </si>
  <si>
    <t>Motorbez VersSt</t>
  </si>
  <si>
    <t xml:space="preserve">  Mot.bez.VersSt</t>
  </si>
  <si>
    <t xml:space="preserve">  Tabaksteuer</t>
  </si>
  <si>
    <t xml:space="preserve">  Kapitalverkehrsteuern </t>
  </si>
  <si>
    <t xml:space="preserve">  Stabilitätsabgabe</t>
  </si>
  <si>
    <t xml:space="preserve">  Flugabgabe</t>
  </si>
  <si>
    <t xml:space="preserve">  Energieabgaben</t>
  </si>
  <si>
    <t xml:space="preserve">  Normverbrauchsabgabe </t>
  </si>
  <si>
    <t xml:space="preserve">  Versicherungsteuer</t>
  </si>
  <si>
    <t xml:space="preserve">  Konzessionsabgabe</t>
  </si>
  <si>
    <t>Kunstf.btrg.</t>
  </si>
  <si>
    <t>KstFdrgBtrg.</t>
  </si>
  <si>
    <t xml:space="preserve">  KstFdrgBtrg.</t>
  </si>
  <si>
    <t>Spielbkabg &lt;= 725T E</t>
  </si>
  <si>
    <t>Spielbankabg bis 725.000 Euro</t>
  </si>
  <si>
    <t xml:space="preserve">  SpbkA bis 725T</t>
  </si>
  <si>
    <t>Spielbkabg &gt; 725T E</t>
  </si>
  <si>
    <t>Spielbankabg &gt; 725.000 Euro</t>
  </si>
  <si>
    <t xml:space="preserve">  SpbkA &gt; 725T</t>
  </si>
  <si>
    <t xml:space="preserve">  Summe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</si>
  <si>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</si>
  <si>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</si>
  <si>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</si>
  <si>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</si>
  <si>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</si>
  <si>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</si>
  <si>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</si>
  <si>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</si>
  <si>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</si>
  <si>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</si>
  <si>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</si>
  <si>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</si>
  <si>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</si>
  <si>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</si>
  <si>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</si>
  <si>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des Aufk. an USt fix</t>
  </si>
  <si>
    <t>davon GetrStA</t>
  </si>
  <si>
    <t>USt-Landespfl.gd</t>
  </si>
  <si>
    <t>alle Abgaben</t>
  </si>
  <si>
    <t>Steuerabkomen</t>
  </si>
  <si>
    <t>Kunstförderungsbeitrag</t>
  </si>
  <si>
    <t xml:space="preserve">zur Gänze </t>
  </si>
  <si>
    <t>Volkszl</t>
  </si>
  <si>
    <t>Abg.v.alkoh.Getr.</t>
  </si>
  <si>
    <t>Anz.-und Ank.abg.ausgl</t>
  </si>
  <si>
    <t>Aufk. Grd.erw.st.</t>
  </si>
  <si>
    <t>Aufk. Bod.wert.abg.</t>
  </si>
  <si>
    <t>Aufk. Spbg.abg. &lt;= 725.000</t>
  </si>
  <si>
    <t>Aufk. Spbg.abg. &gt; 725.000</t>
  </si>
  <si>
    <t>Summe ungek. EA</t>
  </si>
  <si>
    <t>ungek. EA</t>
  </si>
  <si>
    <t>EA Bmsgrdlage</t>
  </si>
  <si>
    <t>Abzg Gmde-BZ</t>
  </si>
  <si>
    <t>EA nach Abzgn</t>
  </si>
  <si>
    <t>horizontale Verteilung, Länder-EA</t>
  </si>
  <si>
    <t>Umschichtg</t>
  </si>
  <si>
    <t>Abgaben mit einheitlichem Schlüssel (ohne Erbschafts- und Schenkungssteuer)</t>
  </si>
  <si>
    <t>(ohne Erb.u.Sch.St)</t>
  </si>
  <si>
    <t>davon nach KA-Schl</t>
  </si>
  <si>
    <t>davon KA-Schl</t>
  </si>
  <si>
    <t>USt L-PflG netto</t>
  </si>
  <si>
    <t>USt-Ldr-SWW</t>
  </si>
  <si>
    <t>USt L-PflgG brutto</t>
  </si>
  <si>
    <t>Aufk. Erb.u.Sch.St</t>
  </si>
  <si>
    <t>Volksz.</t>
  </si>
  <si>
    <t>Gmde zu USt-Landespfl.gd</t>
  </si>
  <si>
    <t>Netto-EA</t>
  </si>
  <si>
    <t>Schlüssel</t>
  </si>
  <si>
    <t>(Aufk. in 1000.-)</t>
  </si>
  <si>
    <t>Bev.Statistik 31.10.2012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</si>
  <si>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</si>
  <si>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</si>
  <si>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</si>
  <si>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</si>
  <si>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</si>
  <si>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Getränkest.ausgl (fix)</t>
  </si>
  <si>
    <t>Gmde-Werbest.ausgl (fix)</t>
  </si>
  <si>
    <t>Ldr-Werbeabg. (fix)</t>
  </si>
  <si>
    <t>G-einh.Abg-Fixschlüssel</t>
  </si>
  <si>
    <t>L-einh.Abg-Fixschlüssel</t>
  </si>
  <si>
    <t>G USt-Selbstträgerschaft</t>
  </si>
  <si>
    <t>L USt-Selbstträgerschaft</t>
  </si>
  <si>
    <t>G USt-Landespflegegeld</t>
  </si>
  <si>
    <t>L USt-Landespflegegeld</t>
  </si>
  <si>
    <t>Erfolg</t>
  </si>
  <si>
    <t>in 1000.- Euro (Version vom 9.10.2015)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</si>
</sst>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0.000%"/>
    <numFmt numFmtId="165" formatCode="#,##0.000"/>
    <numFmt numFmtId="166" formatCode="0.000"/>
    <numFmt numFmtId="167" formatCode="0.0000000"/>
    <numFmt numFmtId="168" formatCode="#,##0.000000"/>
    <numFmt numFmtId="169" formatCode="0.0"/>
    <numFmt numFmtId="170" formatCode="0.0%"/>
    <numFmt numFmtId="171" formatCode="#,##0.0"/>
    <numFmt numFmtId="172" formatCode="00.00"/>
    <numFmt numFmtId="173" formatCode="&quot;davon&quot;\ 0.0%"/>
    <numFmt numFmtId="174" formatCode="_-* #,##0.00\ [$€-1]_-;\-* #,##0.00\ [$€-1]_-;_-* &quot;-&quot;??\ [$€-1]_-"/>
  </numFmts>
  <fonts count="13" x14ac:knownFonts="1">
    <font>
      <sz val="10"/>
      <name val="Arial"/>
      <family val="2"/>
    </font>
    <font>
      <sz val="10"/>
      <name val="Helv"/>
    </font>
    <font>
      <b/>
      <sz val="8"/>
      <name val="Helv"/>
    </font>
    <font>
      <sz val="8"/>
      <name val="Helv"/>
    </font>
    <font>
      <sz val="10"/>
      <name val="Arial"/>
      <family val="2"/>
    </font>
    <font>
      <i/>
      <sz val="8"/>
      <name val="Helv"/>
    </font>
    <font>
      <i/>
      <sz val="10"/>
      <name val="Helv"/>
    </font>
    <font>
      <sz val="8"/>
      <color indexed="8"/>
      <name val="Helv"/>
    </font>
    <font>
      <i/>
      <sz val="8"/>
      <color indexed="8"/>
      <name val="Helv"/>
    </font>
    <font>
      <b/>
      <i/>
      <sz val="8"/>
      <name val="Helv"/>
    </font>
    <font>
      <sz val="7"/>
      <name val="Helv"/>
    </font>
    <font>
      <sz val="8"/>
      <name val="Arial"/>
      <family val="2"/>
    </font>
    <font>
      <i/>
      <sz val="7"/>
      <name val="Helv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</cellStyleXfs>
  <cellXfs count="118">
    <xf numFmtId="0" fontId="0" fillId="0" borderId="0" xfId="0"/>
    <xf numFmtId="0" fontId="2" fillId="0" borderId="0" xfId="2" applyFont="1"/>
    <xf numFmtId="0" fontId="3" fillId="0" borderId="0" xfId="2" applyFont="1"/>
    <xf numFmtId="0" fontId="5" fillId="0" borderId="0" xfId="2" applyFont="1"/>
    <xf numFmtId="0" fontId="6" fillId="0" borderId="0" xfId="2" applyFont="1"/>
    <xf numFmtId="0" fontId="7" fillId="0" borderId="0" xfId="2" applyFont="1"/>
    <xf numFmtId="3" fontId="7" fillId="0" borderId="0" xfId="2" applyNumberFormat="1" applyFont="1"/>
    <xf numFmtId="0" fontId="5" fillId="0" borderId="0" xfId="2" applyFont="1" applyAlignment="1">
      <alignment horizontal="right"/>
    </xf>
    <xf numFmtId="3" fontId="5" fillId="0" borderId="0" xfId="2" applyNumberFormat="1" applyFont="1"/>
    <xf numFmtId="0" fontId="5" fillId="0" borderId="0" xfId="2" applyFont="1" applyBorder="1"/>
    <xf numFmtId="3" fontId="5" fillId="0" borderId="0" xfId="2" applyNumberFormat="1" applyFont="1" applyBorder="1"/>
    <xf numFmtId="0" fontId="8" fillId="0" borderId="0" xfId="2" applyFont="1" applyAlignment="1">
      <alignment horizontal="left"/>
    </xf>
    <xf numFmtId="3" fontId="8" fillId="0" borderId="0" xfId="2" applyNumberFormat="1" applyFont="1"/>
    <xf numFmtId="3" fontId="3" fillId="0" borderId="0" xfId="3" applyNumberFormat="1" applyFont="1"/>
    <xf numFmtId="3" fontId="3" fillId="0" borderId="0" xfId="2" applyNumberFormat="1" applyFont="1"/>
    <xf numFmtId="0" fontId="3" fillId="0" borderId="0" xfId="2" applyFont="1" applyBorder="1"/>
    <xf numFmtId="2" fontId="3" fillId="0" borderId="0" xfId="2" applyNumberFormat="1" applyFont="1"/>
    <xf numFmtId="3" fontId="2" fillId="0" borderId="0" xfId="3" applyNumberFormat="1" applyFont="1"/>
    <xf numFmtId="0" fontId="9" fillId="0" borderId="0" xfId="2" applyFont="1" applyBorder="1"/>
    <xf numFmtId="3" fontId="9" fillId="0" borderId="0" xfId="3" applyNumberFormat="1" applyFont="1" applyBorder="1"/>
    <xf numFmtId="0" fontId="3" fillId="0" borderId="0" xfId="2" applyFont="1" applyAlignment="1">
      <alignment horizontal="right"/>
    </xf>
    <xf numFmtId="3" fontId="3" fillId="0" borderId="1" xfId="2" applyNumberFormat="1" applyFont="1" applyBorder="1"/>
    <xf numFmtId="0" fontId="5" fillId="0" borderId="2" xfId="2" applyFont="1" applyBorder="1" applyAlignment="1">
      <alignment horizontal="right"/>
    </xf>
    <xf numFmtId="0" fontId="5" fillId="0" borderId="2" xfId="2" applyFont="1" applyBorder="1"/>
    <xf numFmtId="0" fontId="5" fillId="0" borderId="3" xfId="2" applyFont="1" applyBorder="1"/>
    <xf numFmtId="3" fontId="10" fillId="0" borderId="0" xfId="2" applyNumberFormat="1" applyFont="1" applyAlignment="1">
      <alignment horizontal="right"/>
    </xf>
    <xf numFmtId="0" fontId="11" fillId="0" borderId="0" xfId="0" applyFont="1" applyAlignment="1">
      <alignment horizontal="right"/>
    </xf>
    <xf numFmtId="0" fontId="5" fillId="0" borderId="4" xfId="2" applyFont="1" applyBorder="1"/>
    <xf numFmtId="0" fontId="9" fillId="0" borderId="0" xfId="2" applyFont="1" applyBorder="1" applyAlignment="1">
      <alignment horizontal="right"/>
    </xf>
    <xf numFmtId="0" fontId="5" fillId="0" borderId="5" xfId="2" applyFont="1" applyBorder="1"/>
    <xf numFmtId="0" fontId="3" fillId="0" borderId="4" xfId="2" applyFont="1" applyBorder="1" applyAlignment="1">
      <alignment horizontal="left"/>
    </xf>
    <xf numFmtId="0" fontId="4" fillId="0" borderId="0" xfId="0" applyFont="1" applyBorder="1"/>
    <xf numFmtId="3" fontId="3" fillId="0" borderId="4" xfId="2" applyNumberFormat="1" applyFont="1" applyBorder="1" applyAlignment="1">
      <alignment horizontal="left"/>
    </xf>
    <xf numFmtId="3" fontId="2" fillId="0" borderId="5" xfId="2" applyNumberFormat="1" applyFont="1" applyBorder="1"/>
    <xf numFmtId="0" fontId="4" fillId="0" borderId="4" xfId="0" applyFont="1" applyBorder="1"/>
    <xf numFmtId="0" fontId="11" fillId="0" borderId="4" xfId="0" applyFont="1" applyBorder="1"/>
    <xf numFmtId="0" fontId="3" fillId="0" borderId="4" xfId="2" applyFont="1" applyBorder="1"/>
    <xf numFmtId="164" fontId="3" fillId="0" borderId="0" xfId="1" applyNumberFormat="1" applyFont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Border="1"/>
    <xf numFmtId="3" fontId="3" fillId="0" borderId="5" xfId="2" applyNumberFormat="1" applyFont="1" applyFill="1" applyBorder="1"/>
    <xf numFmtId="0" fontId="3" fillId="0" borderId="6" xfId="2" applyFont="1" applyBorder="1" applyAlignment="1">
      <alignment horizontal="left"/>
    </xf>
    <xf numFmtId="0" fontId="4" fillId="0" borderId="7" xfId="0" applyFont="1" applyBorder="1"/>
    <xf numFmtId="164" fontId="3" fillId="0" borderId="7" xfId="1" applyNumberFormat="1" applyFont="1" applyBorder="1" applyAlignment="1">
      <alignment horizontal="right"/>
    </xf>
    <xf numFmtId="3" fontId="3" fillId="0" borderId="8" xfId="2" applyNumberFormat="1" applyFont="1" applyBorder="1"/>
    <xf numFmtId="3" fontId="3" fillId="0" borderId="0" xfId="2" applyNumberFormat="1" applyFont="1" applyBorder="1"/>
    <xf numFmtId="0" fontId="3" fillId="0" borderId="0" xfId="2" applyFont="1" applyBorder="1" applyAlignment="1">
      <alignment horizontal="right"/>
    </xf>
    <xf numFmtId="3" fontId="11" fillId="0" borderId="0" xfId="0" applyNumberFormat="1" applyFont="1"/>
    <xf numFmtId="0" fontId="3" fillId="0" borderId="0" xfId="2" applyFont="1" applyFill="1"/>
    <xf numFmtId="3" fontId="3" fillId="0" borderId="2" xfId="2" applyNumberFormat="1" applyFont="1" applyBorder="1"/>
    <xf numFmtId="3" fontId="3" fillId="0" borderId="3" xfId="2" applyNumberFormat="1" applyFont="1" applyBorder="1"/>
    <xf numFmtId="3" fontId="10" fillId="0" borderId="0" xfId="2" applyNumberFormat="1" applyFont="1"/>
    <xf numFmtId="0" fontId="11" fillId="0" borderId="9" xfId="0" applyFont="1" applyBorder="1"/>
    <xf numFmtId="0" fontId="3" fillId="0" borderId="10" xfId="2" applyFont="1" applyBorder="1"/>
    <xf numFmtId="0" fontId="3" fillId="0" borderId="5" xfId="2" applyFont="1" applyBorder="1"/>
    <xf numFmtId="0" fontId="3" fillId="0" borderId="10" xfId="2" applyFont="1" applyBorder="1" applyAlignment="1">
      <alignment horizontal="right"/>
    </xf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3" fontId="3" fillId="0" borderId="0" xfId="2" applyNumberFormat="1" applyFont="1" applyAlignment="1">
      <alignment horizontal="right"/>
    </xf>
    <xf numFmtId="0" fontId="3" fillId="0" borderId="1" xfId="2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3" fontId="5" fillId="0" borderId="9" xfId="2" applyNumberFormat="1" applyFont="1" applyBorder="1"/>
    <xf numFmtId="3" fontId="5" fillId="0" borderId="1" xfId="2" applyNumberFormat="1" applyFont="1" applyFill="1" applyBorder="1"/>
    <xf numFmtId="3" fontId="5" fillId="0" borderId="3" xfId="2" applyNumberFormat="1" applyFont="1" applyFill="1" applyBorder="1"/>
    <xf numFmtId="3" fontId="3" fillId="0" borderId="4" xfId="2" quotePrefix="1" applyNumberFormat="1" applyFont="1" applyBorder="1"/>
    <xf numFmtId="3" fontId="3" fillId="0" borderId="5" xfId="2" quotePrefix="1" applyNumberFormat="1" applyFont="1" applyBorder="1"/>
    <xf numFmtId="3" fontId="2" fillId="0" borderId="0" xfId="2" applyNumberFormat="1" applyFont="1" applyBorder="1"/>
    <xf numFmtId="0" fontId="3" fillId="0" borderId="11" xfId="2" applyFont="1" applyBorder="1"/>
    <xf numFmtId="3" fontId="5" fillId="0" borderId="6" xfId="2" applyNumberFormat="1" applyFont="1" applyFill="1" applyBorder="1"/>
    <xf numFmtId="3" fontId="5" fillId="0" borderId="8" xfId="2" applyNumberFormat="1" applyFont="1" applyFill="1" applyBorder="1"/>
    <xf numFmtId="3" fontId="2" fillId="0" borderId="4" xfId="2" applyNumberFormat="1" applyFont="1" applyBorder="1"/>
    <xf numFmtId="166" fontId="3" fillId="0" borderId="0" xfId="2" applyNumberFormat="1" applyFont="1"/>
    <xf numFmtId="167" fontId="3" fillId="0" borderId="0" xfId="2" applyNumberFormat="1" applyFont="1"/>
    <xf numFmtId="3" fontId="3" fillId="0" borderId="10" xfId="2" applyNumberFormat="1" applyFont="1" applyBorder="1"/>
    <xf numFmtId="3" fontId="3" fillId="0" borderId="4" xfId="2" applyNumberFormat="1" applyFont="1" applyBorder="1"/>
    <xf numFmtId="0" fontId="0" fillId="0" borderId="0" xfId="0" applyBorder="1"/>
    <xf numFmtId="0" fontId="0" fillId="0" borderId="5" xfId="0" applyBorder="1"/>
    <xf numFmtId="3" fontId="3" fillId="0" borderId="4" xfId="2" quotePrefix="1" applyNumberFormat="1" applyFont="1" applyBorder="1" applyAlignment="1">
      <alignment horizontal="right"/>
    </xf>
    <xf numFmtId="3" fontId="3" fillId="0" borderId="5" xfId="2" quotePrefix="1" applyNumberFormat="1" applyFont="1" applyBorder="1" applyAlignment="1">
      <alignment horizontal="right"/>
    </xf>
    <xf numFmtId="3" fontId="3" fillId="0" borderId="0" xfId="2" quotePrefix="1" applyNumberFormat="1" applyFont="1" applyBorder="1" applyAlignment="1">
      <alignment horizontal="right"/>
    </xf>
    <xf numFmtId="3" fontId="10" fillId="0" borderId="10" xfId="2" applyNumberFormat="1" applyFont="1" applyBorder="1"/>
    <xf numFmtId="0" fontId="5" fillId="0" borderId="0" xfId="2" applyFont="1" applyAlignment="1">
      <alignment horizontal="center"/>
    </xf>
    <xf numFmtId="3" fontId="3" fillId="0" borderId="11" xfId="2" applyNumberFormat="1" applyFont="1" applyBorder="1"/>
    <xf numFmtId="3" fontId="3" fillId="0" borderId="6" xfId="2" applyNumberFormat="1" applyFont="1" applyBorder="1"/>
    <xf numFmtId="3" fontId="3" fillId="0" borderId="7" xfId="2" applyNumberFormat="1" applyFont="1" applyBorder="1"/>
    <xf numFmtId="3" fontId="5" fillId="0" borderId="0" xfId="2" applyNumberFormat="1" applyFont="1" applyAlignment="1">
      <alignment horizontal="right"/>
    </xf>
    <xf numFmtId="3" fontId="2" fillId="0" borderId="0" xfId="2" applyNumberFormat="1" applyFont="1"/>
    <xf numFmtId="168" fontId="5" fillId="0" borderId="0" xfId="2" applyNumberFormat="1" applyFont="1" applyAlignment="1">
      <alignment horizontal="center"/>
    </xf>
    <xf numFmtId="0" fontId="1" fillId="0" borderId="0" xfId="2"/>
    <xf numFmtId="4" fontId="3" fillId="0" borderId="0" xfId="2" applyNumberFormat="1" applyFont="1"/>
    <xf numFmtId="0" fontId="3" fillId="0" borderId="0" xfId="2" applyFont="1" applyAlignment="1">
      <alignment horizontal="center"/>
    </xf>
    <xf numFmtId="169" fontId="3" fillId="0" borderId="0" xfId="2" applyNumberFormat="1" applyFont="1" applyAlignment="1">
      <alignment horizontal="center"/>
    </xf>
    <xf numFmtId="164" fontId="3" fillId="0" borderId="0" xfId="1" applyNumberFormat="1" applyFont="1"/>
    <xf numFmtId="0" fontId="3" fillId="0" borderId="0" xfId="2" applyFont="1" applyAlignment="1">
      <alignment horizontal="left"/>
    </xf>
    <xf numFmtId="170" fontId="3" fillId="0" borderId="0" xfId="1" applyNumberFormat="1" applyFont="1" applyAlignment="1">
      <alignment horizontal="center"/>
    </xf>
    <xf numFmtId="171" fontId="3" fillId="0" borderId="0" xfId="2" applyNumberFormat="1" applyFont="1" applyAlignment="1">
      <alignment horizontal="center"/>
    </xf>
    <xf numFmtId="0" fontId="4" fillId="0" borderId="0" xfId="0" applyFont="1"/>
    <xf numFmtId="172" fontId="3" fillId="0" borderId="0" xfId="2" applyNumberFormat="1" applyFont="1" applyAlignment="1">
      <alignment horizontal="center"/>
    </xf>
    <xf numFmtId="164" fontId="5" fillId="0" borderId="0" xfId="1" applyNumberFormat="1" applyFont="1"/>
    <xf numFmtId="171" fontId="3" fillId="0" borderId="0" xfId="2" applyNumberFormat="1" applyFont="1" applyBorder="1" applyAlignment="1">
      <alignment horizontal="center"/>
    </xf>
    <xf numFmtId="166" fontId="3" fillId="0" borderId="0" xfId="2" applyNumberFormat="1" applyFont="1" applyAlignment="1">
      <alignment horizontal="right"/>
    </xf>
    <xf numFmtId="170" fontId="3" fillId="0" borderId="0" xfId="1" applyNumberFormat="1" applyFont="1" applyBorder="1" applyAlignment="1">
      <alignment horizontal="center"/>
    </xf>
    <xf numFmtId="169" fontId="3" fillId="0" borderId="0" xfId="2" applyNumberFormat="1" applyFont="1"/>
    <xf numFmtId="2" fontId="3" fillId="0" borderId="0" xfId="2" applyNumberFormat="1" applyFont="1" applyAlignment="1">
      <alignment horizontal="center"/>
    </xf>
    <xf numFmtId="0" fontId="3" fillId="0" borderId="0" xfId="2" quotePrefix="1" applyFont="1"/>
    <xf numFmtId="173" fontId="3" fillId="0" borderId="0" xfId="1" applyNumberFormat="1" applyFont="1" applyAlignment="1">
      <alignment horizontal="left"/>
    </xf>
    <xf numFmtId="3" fontId="2" fillId="0" borderId="0" xfId="2" applyNumberFormat="1" applyFont="1" applyFill="1"/>
    <xf numFmtId="0" fontId="1" fillId="0" borderId="0" xfId="2" applyFon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3" fillId="0" borderId="0" xfId="2" quotePrefix="1" applyFont="1" applyFill="1"/>
    <xf numFmtId="166" fontId="5" fillId="0" borderId="0" xfId="2" applyNumberFormat="1" applyFont="1"/>
    <xf numFmtId="164" fontId="3" fillId="0" borderId="0" xfId="1" applyNumberFormat="1" applyFont="1" applyAlignment="1">
      <alignment horizontal="right"/>
    </xf>
    <xf numFmtId="0" fontId="3" fillId="0" borderId="0" xfId="2" applyFont="1" applyProtection="1">
      <protection locked="0"/>
    </xf>
    <xf numFmtId="165" fontId="10" fillId="0" borderId="0" xfId="2" applyNumberFormat="1" applyFont="1"/>
    <xf numFmtId="4" fontId="12" fillId="0" borderId="0" xfId="2" applyNumberFormat="1" applyFont="1"/>
    <xf numFmtId="168" fontId="3" fillId="0" borderId="0" xfId="2" applyNumberFormat="1" applyFont="1"/>
    <xf numFmtId="165" fontId="3" fillId="0" borderId="0" xfId="2" applyNumberFormat="1" applyFont="1"/>
  </cellXfs>
  <cellStyles count="6">
    <cellStyle name="Dezimal_EAVERT96" xfId="3"/>
    <cellStyle name="Euro" xfId="4"/>
    <cellStyle name="Prozent" xfId="1" builtinId="5"/>
    <cellStyle name="Standard" xfId="0" builtinId="0"/>
    <cellStyle name="Standard 2" xfId="5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H248"/>
  <sheetViews>
    <sheetView tabSelected="1" workbookViewId="0"/>
  </sheetViews>
  <sheetFormatPr baseColWidth="10" defaultColWidth="11.44140625" defaultRowHeight="9.9" customHeight="1" x14ac:dyDescent="0.2"/>
  <cols>
    <col min="1" max="1" width="17.33203125" style="2" customWidth="1"/>
    <col min="2" max="11" width="10.44140625" style="2" customWidth="1"/>
    <col min="12" max="26" width="10.6640625" style="2" customWidth="1"/>
    <col min="27" max="16384" width="11.44140625" style="2"/>
  </cols>
  <sheetData>
    <row r="1" spans="1:13" ht="9.9" customHeight="1" x14ac:dyDescent="0.25">
      <c r="A1" s="1" t="s">
        <v>0</v>
      </c>
      <c r="G1"/>
      <c r="H1"/>
      <c r="I1"/>
    </row>
    <row r="2" spans="1:13" ht="9.9" customHeight="1" x14ac:dyDescent="0.25">
      <c r="A2" s="2" t="s">
        <v>189</v>
      </c>
      <c r="E2"/>
      <c r="G2"/>
      <c r="H2"/>
      <c r="I2"/>
    </row>
    <row r="3" spans="1:13" ht="9.9" customHeight="1" x14ac:dyDescent="0.25">
      <c r="E3"/>
      <c r="G3"/>
      <c r="H3"/>
      <c r="I3"/>
      <c r="J3" s="3"/>
      <c r="K3" s="3"/>
      <c r="L3" s="4"/>
      <c r="M3" s="3"/>
    </row>
    <row r="4" spans="1:13" ht="9.9" customHeight="1" x14ac:dyDescent="0.25">
      <c r="A4" s="5"/>
      <c r="B4" s="5"/>
      <c r="D4" s="1"/>
      <c r="E4"/>
      <c r="G4"/>
      <c r="H4" s="3"/>
      <c r="I4" s="3"/>
      <c r="J4" s="3"/>
      <c r="K4" s="3"/>
      <c r="L4" s="4"/>
      <c r="M4" s="3"/>
    </row>
    <row r="5" spans="1:13" ht="9.9" customHeight="1" x14ac:dyDescent="0.25">
      <c r="A5" s="5"/>
      <c r="B5" s="6"/>
      <c r="E5"/>
      <c r="F5"/>
      <c r="H5" s="7"/>
      <c r="I5" s="8"/>
      <c r="J5" s="9"/>
      <c r="K5" s="10"/>
      <c r="L5" s="9"/>
      <c r="M5" s="9"/>
    </row>
    <row r="6" spans="1:13" ht="9.9" customHeight="1" x14ac:dyDescent="0.25">
      <c r="A6" s="11"/>
      <c r="B6" s="12"/>
      <c r="E6"/>
      <c r="F6"/>
      <c r="G6" s="13"/>
      <c r="H6" s="14"/>
      <c r="I6" s="14"/>
      <c r="J6" s="15"/>
      <c r="K6" s="16"/>
      <c r="L6" s="9"/>
      <c r="M6" s="9"/>
    </row>
    <row r="7" spans="1:13" ht="9.9" customHeight="1" x14ac:dyDescent="0.2">
      <c r="A7" s="1"/>
      <c r="B7" s="17"/>
      <c r="H7" s="3"/>
      <c r="I7" s="3"/>
      <c r="J7" s="18"/>
      <c r="K7" s="19"/>
      <c r="L7" s="9"/>
      <c r="M7" s="9"/>
    </row>
    <row r="8" spans="1:13" ht="9.9" customHeight="1" x14ac:dyDescent="0.2">
      <c r="A8" s="14"/>
      <c r="B8" s="20" t="s">
        <v>1</v>
      </c>
      <c r="C8" s="20" t="s">
        <v>2</v>
      </c>
      <c r="D8" s="20" t="s">
        <v>3</v>
      </c>
      <c r="E8" s="20" t="s">
        <v>4</v>
      </c>
      <c r="F8" s="20" t="s">
        <v>5</v>
      </c>
      <c r="H8" s="21" t="s">
        <v>6</v>
      </c>
      <c r="I8" s="22"/>
      <c r="J8" s="23"/>
      <c r="K8" s="24"/>
    </row>
    <row r="9" spans="1:13" ht="9.9" customHeight="1" x14ac:dyDescent="0.2">
      <c r="B9" s="25" t="s">
        <v>188</v>
      </c>
      <c r="C9" s="26" t="s">
        <v>7</v>
      </c>
      <c r="D9" s="20" t="s">
        <v>1</v>
      </c>
      <c r="E9" s="20"/>
      <c r="F9" s="20"/>
      <c r="H9" s="27"/>
      <c r="I9" s="28"/>
      <c r="J9" s="9"/>
      <c r="K9" s="29"/>
    </row>
    <row r="10" spans="1:13" ht="9.9" customHeight="1" x14ac:dyDescent="0.25">
      <c r="A10"/>
      <c r="H10" s="30" t="s">
        <v>8</v>
      </c>
      <c r="I10" s="9"/>
      <c r="J10" s="9"/>
      <c r="K10" s="29"/>
    </row>
    <row r="11" spans="1:13" ht="9.9" customHeight="1" x14ac:dyDescent="0.25">
      <c r="A11" s="2" t="s">
        <v>9</v>
      </c>
      <c r="B11" s="14">
        <v>3383927.3473599991</v>
      </c>
      <c r="C11" s="14">
        <v>172598</v>
      </c>
      <c r="D11" s="14">
        <f t="shared" ref="D11:D38" si="0">B11-C11</f>
        <v>3211329.3473599991</v>
      </c>
      <c r="E11" s="14"/>
      <c r="F11" s="14">
        <f t="shared" ref="F11:F38" si="1">D11-E11</f>
        <v>3211329.3473599991</v>
      </c>
      <c r="H11" s="30" t="s">
        <v>10</v>
      </c>
      <c r="I11" s="31"/>
      <c r="J11" s="9"/>
      <c r="K11" s="40">
        <v>0</v>
      </c>
    </row>
    <row r="12" spans="1:13" ht="9.9" customHeight="1" x14ac:dyDescent="0.25">
      <c r="A12" s="2" t="s">
        <v>11</v>
      </c>
      <c r="B12" s="14">
        <v>25942261.69926</v>
      </c>
      <c r="C12" s="14">
        <v>517794</v>
      </c>
      <c r="D12" s="14">
        <f t="shared" si="0"/>
        <v>25424467.69926</v>
      </c>
      <c r="E12" s="14"/>
      <c r="F12" s="14">
        <f t="shared" si="1"/>
        <v>25424467.69926</v>
      </c>
      <c r="H12" s="32" t="s">
        <v>12</v>
      </c>
      <c r="I12" s="31"/>
      <c r="J12" s="9"/>
      <c r="K12" s="38">
        <v>0</v>
      </c>
    </row>
    <row r="13" spans="1:13" ht="9.9" customHeight="1" x14ac:dyDescent="0.25">
      <c r="A13" s="2" t="s">
        <v>13</v>
      </c>
      <c r="B13" s="14">
        <v>1577914.5732400001</v>
      </c>
      <c r="C13" s="14"/>
      <c r="D13" s="14">
        <f t="shared" si="0"/>
        <v>1577914.5732400001</v>
      </c>
      <c r="E13" s="14"/>
      <c r="F13" s="14">
        <f t="shared" si="1"/>
        <v>1577914.5732400001</v>
      </c>
      <c r="H13" s="34"/>
      <c r="I13" s="10"/>
      <c r="J13" s="9"/>
      <c r="K13" s="29"/>
    </row>
    <row r="14" spans="1:13" ht="9.9" customHeight="1" x14ac:dyDescent="0.2">
      <c r="A14" s="2" t="s">
        <v>14</v>
      </c>
      <c r="B14" s="14">
        <v>1191552.7102100002</v>
      </c>
      <c r="C14" s="14"/>
      <c r="D14" s="14">
        <f t="shared" si="0"/>
        <v>1191552.7102100002</v>
      </c>
      <c r="E14" s="14"/>
      <c r="F14" s="14">
        <f t="shared" si="1"/>
        <v>1191552.7102100002</v>
      </c>
      <c r="H14" s="35" t="s">
        <v>15</v>
      </c>
      <c r="I14" s="10"/>
      <c r="J14" s="9"/>
      <c r="K14" s="29"/>
    </row>
    <row r="15" spans="1:13" ht="9.9" customHeight="1" x14ac:dyDescent="0.2">
      <c r="A15" s="2" t="s">
        <v>16</v>
      </c>
      <c r="B15" s="14">
        <v>264050.16275000002</v>
      </c>
      <c r="C15" s="14"/>
      <c r="D15" s="14">
        <f t="shared" si="0"/>
        <v>264050.16275000002</v>
      </c>
      <c r="E15" s="14"/>
      <c r="F15" s="14">
        <f t="shared" si="1"/>
        <v>264050.16275000002</v>
      </c>
      <c r="H15" s="36" t="s">
        <v>17</v>
      </c>
      <c r="I15" s="10"/>
      <c r="J15" s="37">
        <v>6.4200000000000004E-3</v>
      </c>
      <c r="K15" s="38">
        <f>D17*J15</f>
        <v>151680.18907889281</v>
      </c>
    </row>
    <row r="16" spans="1:13" ht="9.9" customHeight="1" x14ac:dyDescent="0.2">
      <c r="A16" s="2" t="s">
        <v>18</v>
      </c>
      <c r="B16" s="14">
        <v>5906083.2055599997</v>
      </c>
      <c r="C16" s="14"/>
      <c r="D16" s="14">
        <f t="shared" si="0"/>
        <v>5906083.2055599997</v>
      </c>
      <c r="E16" s="14"/>
      <c r="F16" s="14">
        <f t="shared" si="1"/>
        <v>5906083.2055599997</v>
      </c>
      <c r="H16" s="36" t="s">
        <v>19</v>
      </c>
      <c r="I16" s="15"/>
      <c r="J16" s="15"/>
      <c r="K16" s="38">
        <v>0</v>
      </c>
    </row>
    <row r="17" spans="1:12" ht="9.9" customHeight="1" x14ac:dyDescent="0.2">
      <c r="A17" s="2" t="s">
        <v>20</v>
      </c>
      <c r="B17" s="14">
        <v>25471523.33774</v>
      </c>
      <c r="C17" s="14">
        <v>1845325.6619000002</v>
      </c>
      <c r="D17" s="14">
        <f t="shared" si="0"/>
        <v>23626197.675840002</v>
      </c>
      <c r="E17" s="14">
        <v>242250</v>
      </c>
      <c r="F17" s="14">
        <f t="shared" si="1"/>
        <v>23383947.675840002</v>
      </c>
      <c r="H17" s="36" t="s">
        <v>21</v>
      </c>
      <c r="I17" s="10"/>
      <c r="J17" s="37"/>
      <c r="K17" s="39">
        <v>639914.64299999992</v>
      </c>
    </row>
    <row r="18" spans="1:12" ht="9.9" customHeight="1" x14ac:dyDescent="0.25">
      <c r="A18" s="2" t="s">
        <v>22</v>
      </c>
      <c r="B18" s="14">
        <v>195211.24642000001</v>
      </c>
      <c r="C18" s="14"/>
      <c r="D18" s="14">
        <f t="shared" si="0"/>
        <v>195211.24642000001</v>
      </c>
      <c r="E18" s="14"/>
      <c r="F18" s="14">
        <f t="shared" si="1"/>
        <v>195211.24642000001</v>
      </c>
      <c r="H18" s="30" t="s">
        <v>23</v>
      </c>
      <c r="I18" s="31"/>
      <c r="J18" s="37">
        <v>1.7500000000000002E-2</v>
      </c>
      <c r="K18" s="40">
        <v>439221.40944485005</v>
      </c>
    </row>
    <row r="19" spans="1:12" ht="9.9" customHeight="1" x14ac:dyDescent="0.25">
      <c r="A19" s="2" t="s">
        <v>25</v>
      </c>
      <c r="B19" s="14">
        <v>5715.0765200000005</v>
      </c>
      <c r="C19" s="14"/>
      <c r="D19" s="14">
        <f t="shared" si="0"/>
        <v>5715.0765200000005</v>
      </c>
      <c r="E19" s="14"/>
      <c r="F19" s="14">
        <f t="shared" si="1"/>
        <v>5715.0765200000005</v>
      </c>
      <c r="H19" s="30" t="s">
        <v>24</v>
      </c>
      <c r="I19" s="31"/>
      <c r="J19" s="37">
        <v>1.0999999999999999E-2</v>
      </c>
      <c r="K19" s="38">
        <f>(SUM($D$11:$D$13)+$D$16)*J19+10000</f>
        <v>407317.74307961995</v>
      </c>
      <c r="L19" s="14"/>
    </row>
    <row r="20" spans="1:12" ht="9.9" customHeight="1" x14ac:dyDescent="0.25">
      <c r="A20" s="2" t="s">
        <v>27</v>
      </c>
      <c r="B20" s="14">
        <v>171577.75431000002</v>
      </c>
      <c r="C20" s="14"/>
      <c r="D20" s="14">
        <f t="shared" si="0"/>
        <v>171577.75431000002</v>
      </c>
      <c r="E20" s="14"/>
      <c r="F20" s="14">
        <f t="shared" si="1"/>
        <v>171577.75431000002</v>
      </c>
      <c r="H20" s="41" t="s">
        <v>26</v>
      </c>
      <c r="I20" s="42"/>
      <c r="J20" s="43">
        <v>1.66E-3</v>
      </c>
      <c r="K20" s="44">
        <f>(F43-F21-F25-F26-F27-F28-F40-F41)*J20</f>
        <v>120498.24460235117</v>
      </c>
    </row>
    <row r="21" spans="1:12" ht="9.9" customHeight="1" x14ac:dyDescent="0.2">
      <c r="A21" s="2" t="s">
        <v>28</v>
      </c>
      <c r="B21" s="14">
        <v>11.851319999999999</v>
      </c>
      <c r="C21" s="14"/>
      <c r="D21" s="14">
        <f t="shared" si="0"/>
        <v>11.851319999999999</v>
      </c>
      <c r="E21" s="14"/>
      <c r="F21" s="14">
        <f t="shared" si="1"/>
        <v>11.851319999999999</v>
      </c>
    </row>
    <row r="22" spans="1:12" ht="9.9" customHeight="1" x14ac:dyDescent="0.2">
      <c r="A22" s="2" t="s">
        <v>29</v>
      </c>
      <c r="B22" s="14">
        <v>4134977.0359899998</v>
      </c>
      <c r="C22" s="14"/>
      <c r="D22" s="14">
        <f t="shared" si="0"/>
        <v>4134977.0359899998</v>
      </c>
      <c r="E22" s="14"/>
      <c r="F22" s="14">
        <f t="shared" si="1"/>
        <v>4134977.0359899998</v>
      </c>
    </row>
    <row r="23" spans="1:12" ht="9.9" customHeight="1" x14ac:dyDescent="0.2">
      <c r="A23" s="2" t="s">
        <v>30</v>
      </c>
      <c r="B23" s="14">
        <v>3960.5278600000001</v>
      </c>
      <c r="C23" s="14"/>
      <c r="D23" s="14">
        <f t="shared" si="0"/>
        <v>3960.5278600000001</v>
      </c>
      <c r="E23" s="14"/>
      <c r="F23" s="14">
        <f t="shared" si="1"/>
        <v>3960.5278600000001</v>
      </c>
    </row>
    <row r="24" spans="1:12" ht="9.9" customHeight="1" x14ac:dyDescent="0.2">
      <c r="A24" s="2" t="s">
        <v>31</v>
      </c>
      <c r="B24" s="14">
        <v>27537.405549999999</v>
      </c>
      <c r="C24" s="14"/>
      <c r="D24" s="14">
        <f t="shared" si="0"/>
        <v>27537.405549999999</v>
      </c>
      <c r="E24" s="14"/>
      <c r="F24" s="14">
        <f t="shared" si="1"/>
        <v>27537.405549999999</v>
      </c>
    </row>
    <row r="25" spans="1:12" ht="9.9" customHeight="1" x14ac:dyDescent="0.2">
      <c r="A25" s="2" t="s">
        <v>32</v>
      </c>
      <c r="B25" s="14">
        <v>106913.58648</v>
      </c>
      <c r="C25" s="14"/>
      <c r="D25" s="14">
        <f t="shared" si="0"/>
        <v>106913.58648</v>
      </c>
      <c r="E25" s="14"/>
      <c r="F25" s="14">
        <f t="shared" si="1"/>
        <v>106913.58648</v>
      </c>
    </row>
    <row r="26" spans="1:12" ht="9.9" customHeight="1" x14ac:dyDescent="0.2">
      <c r="A26" s="47" t="s">
        <v>33</v>
      </c>
      <c r="B26" s="14">
        <v>935530.49113999994</v>
      </c>
      <c r="C26" s="14"/>
      <c r="D26" s="14">
        <f t="shared" si="0"/>
        <v>935530.49113999994</v>
      </c>
      <c r="E26" s="14"/>
      <c r="F26" s="14">
        <f t="shared" si="1"/>
        <v>935530.49113999994</v>
      </c>
    </row>
    <row r="27" spans="1:12" ht="9.9" customHeight="1" x14ac:dyDescent="0.2">
      <c r="A27" s="2" t="s">
        <v>34</v>
      </c>
      <c r="B27" s="14">
        <v>866808.49474999995</v>
      </c>
      <c r="C27" s="14"/>
      <c r="D27" s="14">
        <f t="shared" si="0"/>
        <v>866808.49474999995</v>
      </c>
      <c r="E27" s="14"/>
      <c r="F27" s="14">
        <f t="shared" si="1"/>
        <v>866808.49474999995</v>
      </c>
    </row>
    <row r="28" spans="1:12" ht="9.9" customHeight="1" x14ac:dyDescent="0.2">
      <c r="A28" s="2" t="s">
        <v>35</v>
      </c>
      <c r="B28" s="14">
        <v>6372.30566</v>
      </c>
      <c r="C28" s="14"/>
      <c r="D28" s="14">
        <f t="shared" si="0"/>
        <v>6372.30566</v>
      </c>
      <c r="E28" s="14"/>
      <c r="F28" s="14">
        <f t="shared" si="1"/>
        <v>6372.30566</v>
      </c>
    </row>
    <row r="29" spans="1:12" ht="9.9" customHeight="1" x14ac:dyDescent="0.2">
      <c r="A29" s="2" t="s">
        <v>36</v>
      </c>
      <c r="B29" s="14">
        <v>51305.235579999993</v>
      </c>
      <c r="C29" s="14"/>
      <c r="D29" s="14">
        <f t="shared" si="0"/>
        <v>51305.235579999993</v>
      </c>
      <c r="E29" s="14">
        <v>14500</v>
      </c>
      <c r="F29" s="14">
        <f t="shared" si="1"/>
        <v>36805.235579999993</v>
      </c>
    </row>
    <row r="30" spans="1:12" ht="9.9" customHeight="1" x14ac:dyDescent="0.2">
      <c r="A30" s="2" t="s">
        <v>37</v>
      </c>
      <c r="B30" s="14">
        <v>2126396.2969800001</v>
      </c>
      <c r="C30" s="14"/>
      <c r="D30" s="14">
        <f t="shared" si="0"/>
        <v>2126396.2969800001</v>
      </c>
      <c r="E30" s="14"/>
      <c r="F30" s="14">
        <f t="shared" si="1"/>
        <v>2126396.2969800001</v>
      </c>
    </row>
    <row r="31" spans="1:12" ht="9.9" customHeight="1" x14ac:dyDescent="0.2">
      <c r="A31" s="2" t="s">
        <v>38</v>
      </c>
      <c r="B31" s="14">
        <v>1713172.1917800005</v>
      </c>
      <c r="C31" s="14">
        <v>12423.759090000065</v>
      </c>
      <c r="D31" s="14">
        <f t="shared" si="0"/>
        <v>1700748.4326900004</v>
      </c>
      <c r="E31" s="14"/>
      <c r="F31" s="14">
        <f t="shared" si="1"/>
        <v>1700748.4326900004</v>
      </c>
    </row>
    <row r="32" spans="1:12" ht="9.9" customHeight="1" x14ac:dyDescent="0.2">
      <c r="A32" s="2" t="s">
        <v>39</v>
      </c>
      <c r="B32" s="14">
        <v>78532.002679999991</v>
      </c>
      <c r="C32" s="14"/>
      <c r="D32" s="14">
        <f t="shared" si="0"/>
        <v>78532.002679999991</v>
      </c>
      <c r="E32" s="14"/>
      <c r="F32" s="14">
        <f t="shared" si="1"/>
        <v>78532.002679999991</v>
      </c>
    </row>
    <row r="33" spans="1:21" ht="9.9" customHeight="1" x14ac:dyDescent="0.2">
      <c r="A33" s="2" t="s">
        <v>40</v>
      </c>
      <c r="B33" s="14">
        <v>394993.95492999995</v>
      </c>
      <c r="C33" s="14"/>
      <c r="D33" s="14">
        <f t="shared" si="0"/>
        <v>394993.95492999995</v>
      </c>
      <c r="E33" s="14"/>
      <c r="F33" s="14">
        <f t="shared" si="1"/>
        <v>394993.95492999995</v>
      </c>
    </row>
    <row r="34" spans="1:21" ht="9.9" customHeight="1" x14ac:dyDescent="0.2">
      <c r="A34" s="2" t="s">
        <v>41</v>
      </c>
      <c r="B34" s="14">
        <v>100014.44766999999</v>
      </c>
      <c r="C34" s="14"/>
      <c r="D34" s="14">
        <f t="shared" si="0"/>
        <v>100014.44766999999</v>
      </c>
      <c r="E34" s="14"/>
      <c r="F34" s="14">
        <f t="shared" si="1"/>
        <v>100014.44766999999</v>
      </c>
    </row>
    <row r="35" spans="1:21" ht="9.9" customHeight="1" x14ac:dyDescent="0.2">
      <c r="A35" s="2" t="s">
        <v>42</v>
      </c>
      <c r="B35" s="14">
        <v>849990.52608999994</v>
      </c>
      <c r="C35" s="14"/>
      <c r="D35" s="14">
        <f t="shared" si="0"/>
        <v>849990.52608999994</v>
      </c>
      <c r="E35" s="14"/>
      <c r="F35" s="14">
        <f t="shared" si="1"/>
        <v>849990.52608999994</v>
      </c>
    </row>
    <row r="36" spans="1:21" ht="9.9" customHeight="1" x14ac:dyDescent="0.2">
      <c r="A36" s="2" t="s">
        <v>43</v>
      </c>
      <c r="B36" s="14">
        <v>437465.72435999999</v>
      </c>
      <c r="C36" s="14"/>
      <c r="D36" s="14">
        <f t="shared" si="0"/>
        <v>437465.72435999999</v>
      </c>
      <c r="E36" s="14"/>
      <c r="F36" s="14">
        <f t="shared" si="1"/>
        <v>437465.72435999999</v>
      </c>
    </row>
    <row r="37" spans="1:21" ht="9.9" customHeight="1" x14ac:dyDescent="0.2">
      <c r="A37" s="2" t="s">
        <v>44</v>
      </c>
      <c r="B37" s="14">
        <v>1101132.9405400001</v>
      </c>
      <c r="C37" s="14"/>
      <c r="D37" s="14">
        <f t="shared" si="0"/>
        <v>1101132.9405400001</v>
      </c>
      <c r="E37" s="14"/>
      <c r="F37" s="14">
        <f t="shared" si="1"/>
        <v>1101132.9405400001</v>
      </c>
    </row>
    <row r="38" spans="1:21" ht="9.9" customHeight="1" x14ac:dyDescent="0.2">
      <c r="A38" s="2" t="s">
        <v>45</v>
      </c>
      <c r="B38" s="14">
        <v>247406.87027999997</v>
      </c>
      <c r="C38" s="14"/>
      <c r="D38" s="14">
        <f t="shared" si="0"/>
        <v>247406.87027999997</v>
      </c>
      <c r="E38" s="14"/>
      <c r="F38" s="14">
        <f t="shared" si="1"/>
        <v>247406.87027999997</v>
      </c>
    </row>
    <row r="39" spans="1:21" ht="9.9" customHeight="1" x14ac:dyDescent="0.2">
      <c r="A39" s="2" t="s">
        <v>46</v>
      </c>
      <c r="B39" s="14">
        <v>17493.124650000002</v>
      </c>
      <c r="C39" s="14"/>
      <c r="D39" s="14">
        <f>B39-C39</f>
        <v>17493.124650000002</v>
      </c>
      <c r="E39" s="14"/>
      <c r="F39" s="14">
        <f>D39-E39</f>
        <v>17493.124650000002</v>
      </c>
    </row>
    <row r="40" spans="1:21" ht="9.9" customHeight="1" x14ac:dyDescent="0.2">
      <c r="A40" s="2" t="s">
        <v>47</v>
      </c>
      <c r="B40" s="14">
        <v>8029.7382200000002</v>
      </c>
      <c r="C40" s="14"/>
      <c r="D40" s="14">
        <f>B40-C40</f>
        <v>8029.7382200000002</v>
      </c>
      <c r="E40" s="14"/>
      <c r="F40" s="14">
        <f>D40-E40</f>
        <v>8029.7382200000002</v>
      </c>
    </row>
    <row r="41" spans="1:21" ht="9.9" customHeight="1" x14ac:dyDescent="0.2">
      <c r="A41" s="2" t="s">
        <v>48</v>
      </c>
      <c r="B41" s="14">
        <v>36099.532339999998</v>
      </c>
      <c r="C41" s="14"/>
      <c r="D41" s="14">
        <f>B41-C41</f>
        <v>36099.532339999998</v>
      </c>
      <c r="F41" s="14">
        <f>D41-E41</f>
        <v>36099.532339999998</v>
      </c>
    </row>
    <row r="42" spans="1:21" ht="9.9" customHeight="1" x14ac:dyDescent="0.2">
      <c r="F42" s="14"/>
    </row>
    <row r="43" spans="1:21" ht="9.9" customHeight="1" x14ac:dyDescent="0.2">
      <c r="A43" s="2" t="s">
        <v>49</v>
      </c>
      <c r="B43" s="14">
        <f>SUM(B11:B41)</f>
        <v>77353961.398219988</v>
      </c>
      <c r="C43" s="14">
        <f>SUM(C11:C41)</f>
        <v>2548141.4209900005</v>
      </c>
      <c r="D43" s="14">
        <f>SUM(D11:D41)</f>
        <v>74805819.977229983</v>
      </c>
      <c r="E43" s="14">
        <f>SUM(E11:E41)</f>
        <v>256750</v>
      </c>
      <c r="F43" s="14">
        <f>SUM(F11:F41)</f>
        <v>74549069.977229983</v>
      </c>
    </row>
    <row r="44" spans="1:21" ht="9.9" customHeight="1" x14ac:dyDescent="0.2">
      <c r="A44" s="2" t="s">
        <v>50</v>
      </c>
      <c r="B44" s="14"/>
      <c r="C44" s="14"/>
      <c r="D44" s="14"/>
      <c r="E44" s="14"/>
      <c r="F44" s="14">
        <f>F11+F12+F13+F14+F15+F16+F17+F18+F19+F20+F22+F23+F24+F29+F30+F31+F32+F33+F34+F35+F36+F37+F38+F39</f>
        <v>72589303.977319986</v>
      </c>
    </row>
    <row r="46" spans="1:21" ht="9.9" customHeight="1" x14ac:dyDescent="0.2">
      <c r="K46" s="20"/>
      <c r="L46" s="20"/>
      <c r="M46" s="20"/>
      <c r="N46" s="20"/>
      <c r="O46" s="20"/>
      <c r="P46" s="20"/>
      <c r="Q46" s="20"/>
      <c r="R46" s="20"/>
    </row>
    <row r="47" spans="1:21" ht="9.9" customHeight="1" x14ac:dyDescent="0.2">
      <c r="A47" s="1" t="s">
        <v>51</v>
      </c>
      <c r="J47" s="51"/>
      <c r="K47" s="52" t="s">
        <v>52</v>
      </c>
      <c r="L47" s="21" t="s">
        <v>53</v>
      </c>
      <c r="M47" s="50"/>
      <c r="N47" s="21" t="s">
        <v>54</v>
      </c>
      <c r="O47" s="21" t="s">
        <v>55</v>
      </c>
      <c r="P47" s="50"/>
      <c r="Q47" s="49" t="s">
        <v>56</v>
      </c>
      <c r="R47" s="50"/>
      <c r="S47" s="14"/>
    </row>
    <row r="48" spans="1:21" ht="9.9" customHeight="1" x14ac:dyDescent="0.2">
      <c r="B48" s="20" t="s">
        <v>57</v>
      </c>
      <c r="C48" s="20" t="s">
        <v>10</v>
      </c>
      <c r="D48" s="20" t="s">
        <v>12</v>
      </c>
      <c r="E48" s="20"/>
      <c r="F48" s="20" t="s">
        <v>57</v>
      </c>
      <c r="G48" s="20" t="s">
        <v>10</v>
      </c>
      <c r="H48" s="20" t="s">
        <v>12</v>
      </c>
      <c r="I48" s="20"/>
      <c r="J48" s="20"/>
      <c r="K48" s="55" t="s">
        <v>12</v>
      </c>
      <c r="L48" s="56" t="s">
        <v>10</v>
      </c>
      <c r="M48" s="57" t="s">
        <v>12</v>
      </c>
      <c r="N48" s="56" t="s">
        <v>12</v>
      </c>
      <c r="O48" s="56" t="s">
        <v>10</v>
      </c>
      <c r="P48" s="57" t="s">
        <v>12</v>
      </c>
      <c r="Q48" s="46" t="s">
        <v>10</v>
      </c>
      <c r="R48" s="57" t="s">
        <v>12</v>
      </c>
      <c r="S48" s="58"/>
      <c r="T48" s="59" t="s">
        <v>10</v>
      </c>
      <c r="U48" s="60" t="s">
        <v>12</v>
      </c>
    </row>
    <row r="49" spans="1:21" ht="9.9" customHeight="1" x14ac:dyDescent="0.2">
      <c r="J49" s="20" t="s">
        <v>58</v>
      </c>
      <c r="K49" s="61">
        <f>K20</f>
        <v>120498.24460235117</v>
      </c>
      <c r="L49" s="62">
        <f>K17</f>
        <v>639914.64299999992</v>
      </c>
      <c r="M49" s="63">
        <v>0</v>
      </c>
      <c r="N49" s="64" t="s">
        <v>59</v>
      </c>
      <c r="O49" s="64"/>
      <c r="P49" s="65"/>
      <c r="Q49" s="66"/>
      <c r="R49" s="33"/>
      <c r="S49" s="14"/>
      <c r="T49" s="36"/>
      <c r="U49" s="57" t="s">
        <v>60</v>
      </c>
    </row>
    <row r="50" spans="1:21" ht="9.9" customHeight="1" x14ac:dyDescent="0.2">
      <c r="J50" s="20" t="s">
        <v>61</v>
      </c>
      <c r="K50" s="67"/>
      <c r="L50" s="68">
        <f>K11</f>
        <v>0</v>
      </c>
      <c r="M50" s="69">
        <f>K12</f>
        <v>0</v>
      </c>
      <c r="N50" s="70"/>
      <c r="O50" s="70"/>
      <c r="P50" s="33"/>
      <c r="Q50" s="66"/>
      <c r="R50" s="33"/>
      <c r="S50" s="14"/>
      <c r="T50" s="36"/>
      <c r="U50" s="54"/>
    </row>
    <row r="51" spans="1:21" ht="9.9" customHeight="1" x14ac:dyDescent="0.2">
      <c r="A51" s="2" t="s">
        <v>9</v>
      </c>
      <c r="B51" s="71">
        <v>67.417000000000002</v>
      </c>
      <c r="C51" s="71">
        <v>20.7</v>
      </c>
      <c r="D51" s="71">
        <v>11.883000000000001</v>
      </c>
      <c r="E51" s="72"/>
      <c r="F51" s="13">
        <f t="shared" ref="F51:H57" si="2">B51*$F11/100</f>
        <v>2164981.9061096907</v>
      </c>
      <c r="G51" s="13">
        <f t="shared" si="2"/>
        <v>664745.1749035198</v>
      </c>
      <c r="H51" s="13">
        <f t="shared" si="2"/>
        <v>381602.26634678873</v>
      </c>
      <c r="I51" s="14"/>
      <c r="J51" s="51" t="s">
        <v>62</v>
      </c>
      <c r="K51" s="73">
        <f t="shared" ref="K51:K57" si="3">-F11*$J$20</f>
        <v>-5330.8067166175988</v>
      </c>
      <c r="L51" s="74">
        <f t="shared" ref="L51:L57" si="4">-SUM(L$49:L$50)/(SUM(G$51:G$81)-G$58-G$59-G$60)*G51</f>
        <v>-26947.2713226468</v>
      </c>
      <c r="M51" s="38"/>
      <c r="N51" s="74"/>
      <c r="O51" s="74"/>
      <c r="P51" s="38"/>
      <c r="Q51" s="45">
        <v>-6156.1131100000002</v>
      </c>
      <c r="R51" s="38">
        <v>-5230.0859199999995</v>
      </c>
      <c r="S51" s="51" t="s">
        <v>63</v>
      </c>
      <c r="T51" s="74">
        <f>G51+L51+O51+Q51</f>
        <v>631641.79047087301</v>
      </c>
      <c r="U51" s="38">
        <f>H51+K51+M51+N51+P51+R51</f>
        <v>371041.37371017114</v>
      </c>
    </row>
    <row r="52" spans="1:21" ht="9.9" customHeight="1" x14ac:dyDescent="0.2">
      <c r="A52" s="2" t="s">
        <v>11</v>
      </c>
      <c r="B52" s="71">
        <v>67.417000000000002</v>
      </c>
      <c r="C52" s="71">
        <v>20.7</v>
      </c>
      <c r="D52" s="71">
        <v>11.883000000000001</v>
      </c>
      <c r="E52" s="72"/>
      <c r="F52" s="13">
        <f t="shared" si="2"/>
        <v>17140413.388810113</v>
      </c>
      <c r="G52" s="13">
        <f t="shared" si="2"/>
        <v>5262864.8137468202</v>
      </c>
      <c r="H52" s="13">
        <f t="shared" si="2"/>
        <v>3021189.4967030664</v>
      </c>
      <c r="I52" s="14"/>
      <c r="J52" s="51" t="s">
        <v>64</v>
      </c>
      <c r="K52" s="73">
        <f t="shared" si="3"/>
        <v>-42204.6163807716</v>
      </c>
      <c r="L52" s="74">
        <f t="shared" si="4"/>
        <v>-213344.67917127811</v>
      </c>
      <c r="M52" s="38"/>
      <c r="N52" s="74">
        <v>0</v>
      </c>
      <c r="O52" s="74"/>
      <c r="P52" s="38"/>
      <c r="Q52" s="45">
        <v>-14977.702240000001</v>
      </c>
      <c r="R52" s="38">
        <v>-11743.902179999999</v>
      </c>
      <c r="S52" s="51" t="s">
        <v>65</v>
      </c>
      <c r="T52" s="74">
        <f t="shared" ref="T52:T84" si="5">G52+L52+O52+Q52</f>
        <v>5034542.4323355425</v>
      </c>
      <c r="U52" s="38">
        <f t="shared" ref="U52:U84" si="6">H52+K52+M52+N52+P52+R52</f>
        <v>2967240.9781422946</v>
      </c>
    </row>
    <row r="53" spans="1:21" ht="9.9" customHeight="1" x14ac:dyDescent="0.2">
      <c r="A53" s="2" t="s">
        <v>13</v>
      </c>
      <c r="B53" s="71">
        <v>67.417000000000002</v>
      </c>
      <c r="C53" s="71">
        <v>20.7</v>
      </c>
      <c r="D53" s="71">
        <v>11.883000000000001</v>
      </c>
      <c r="E53" s="72"/>
      <c r="F53" s="13">
        <f t="shared" si="2"/>
        <v>1063782.6678412107</v>
      </c>
      <c r="G53" s="13">
        <f t="shared" si="2"/>
        <v>326628.31666067999</v>
      </c>
      <c r="H53" s="13">
        <f t="shared" si="2"/>
        <v>187503.58873810922</v>
      </c>
      <c r="I53" s="14"/>
      <c r="J53" s="51" t="s">
        <v>13</v>
      </c>
      <c r="K53" s="73">
        <f t="shared" si="3"/>
        <v>-2619.3381915784003</v>
      </c>
      <c r="L53" s="74">
        <f t="shared" si="4"/>
        <v>-13240.775868726258</v>
      </c>
      <c r="M53" s="38"/>
      <c r="N53" s="74"/>
      <c r="O53" s="74"/>
      <c r="P53" s="38"/>
      <c r="Q53" s="45">
        <v>-238.33667000000003</v>
      </c>
      <c r="R53" s="38">
        <v>-1192.0340200000001</v>
      </c>
      <c r="S53" s="51" t="s">
        <v>66</v>
      </c>
      <c r="T53" s="74">
        <f t="shared" si="5"/>
        <v>313149.20412195375</v>
      </c>
      <c r="U53" s="38">
        <f t="shared" si="6"/>
        <v>183692.21652653083</v>
      </c>
    </row>
    <row r="54" spans="1:21" ht="9.9" customHeight="1" x14ac:dyDescent="0.2">
      <c r="A54" s="2" t="s">
        <v>14</v>
      </c>
      <c r="B54" s="71">
        <v>67.417000000000002</v>
      </c>
      <c r="C54" s="71">
        <v>20.7</v>
      </c>
      <c r="D54" s="71">
        <v>11.883000000000001</v>
      </c>
      <c r="E54" s="72"/>
      <c r="F54" s="13">
        <f t="shared" si="2"/>
        <v>803309.09064227575</v>
      </c>
      <c r="G54" s="13">
        <f t="shared" si="2"/>
        <v>246651.41101347003</v>
      </c>
      <c r="H54" s="13">
        <f t="shared" si="2"/>
        <v>141592.20855425432</v>
      </c>
      <c r="I54" s="14"/>
      <c r="J54" s="51" t="s">
        <v>14</v>
      </c>
      <c r="K54" s="73">
        <f t="shared" si="3"/>
        <v>-1977.9774989486002</v>
      </c>
      <c r="L54" s="74">
        <f t="shared" si="4"/>
        <v>-9998.6923495282626</v>
      </c>
      <c r="M54" s="38"/>
      <c r="N54" s="74"/>
      <c r="O54" s="74"/>
      <c r="P54" s="38"/>
      <c r="Q54" s="45"/>
      <c r="R54" s="38"/>
      <c r="S54" s="51" t="s">
        <v>67</v>
      </c>
      <c r="T54" s="74">
        <f t="shared" si="5"/>
        <v>236652.71866394178</v>
      </c>
      <c r="U54" s="38">
        <f t="shared" si="6"/>
        <v>139614.23105530572</v>
      </c>
    </row>
    <row r="55" spans="1:21" ht="9.9" customHeight="1" x14ac:dyDescent="0.2">
      <c r="A55" s="2" t="s">
        <v>16</v>
      </c>
      <c r="B55" s="71">
        <v>67.417000000000002</v>
      </c>
      <c r="C55" s="71">
        <v>20.7</v>
      </c>
      <c r="D55" s="71">
        <v>11.883000000000001</v>
      </c>
      <c r="E55" s="72"/>
      <c r="F55" s="13">
        <f t="shared" si="2"/>
        <v>178014.69822116752</v>
      </c>
      <c r="G55" s="13">
        <f t="shared" si="2"/>
        <v>54658.383689250004</v>
      </c>
      <c r="H55" s="13">
        <f t="shared" si="2"/>
        <v>31377.080839582504</v>
      </c>
      <c r="I55" s="14"/>
      <c r="J55" s="51" t="s">
        <v>68</v>
      </c>
      <c r="K55" s="73">
        <f t="shared" si="3"/>
        <v>-438.32327016500005</v>
      </c>
      <c r="L55" s="74">
        <f t="shared" si="4"/>
        <v>-2215.7276967754237</v>
      </c>
      <c r="M55" s="38"/>
      <c r="N55" s="74"/>
      <c r="O55" s="74"/>
      <c r="P55" s="38"/>
      <c r="Q55" s="45"/>
      <c r="R55" s="38"/>
      <c r="S55" s="51" t="s">
        <v>69</v>
      </c>
      <c r="T55" s="74">
        <f>G55+L55+O55+Q55</f>
        <v>52442.655992474582</v>
      </c>
      <c r="U55" s="38">
        <f>H55+K55+M55+N55+P55+R55</f>
        <v>30938.757569417503</v>
      </c>
    </row>
    <row r="56" spans="1:21" ht="9.9" customHeight="1" x14ac:dyDescent="0.2">
      <c r="A56" s="2" t="s">
        <v>18</v>
      </c>
      <c r="B56" s="71">
        <v>67.417000000000002</v>
      </c>
      <c r="C56" s="71">
        <v>20.7</v>
      </c>
      <c r="D56" s="71">
        <v>11.883000000000001</v>
      </c>
      <c r="E56" s="72"/>
      <c r="F56" s="13">
        <f t="shared" si="2"/>
        <v>3981704.1146923853</v>
      </c>
      <c r="G56" s="13">
        <f t="shared" si="2"/>
        <v>1222559.2235509199</v>
      </c>
      <c r="H56" s="13">
        <f t="shared" si="2"/>
        <v>701819.86731669481</v>
      </c>
      <c r="I56" s="14"/>
      <c r="J56" s="51" t="s">
        <v>70</v>
      </c>
      <c r="K56" s="73">
        <f t="shared" si="3"/>
        <v>-9804.0981212295992</v>
      </c>
      <c r="L56" s="74">
        <f t="shared" si="4"/>
        <v>-49559.795766569623</v>
      </c>
      <c r="M56" s="38"/>
      <c r="N56" s="74"/>
      <c r="O56" s="74"/>
      <c r="P56" s="38"/>
      <c r="Q56" s="45"/>
      <c r="R56" s="38"/>
      <c r="S56" s="51" t="s">
        <v>71</v>
      </c>
      <c r="T56" s="74">
        <f t="shared" si="5"/>
        <v>1172999.4277843502</v>
      </c>
      <c r="U56" s="38">
        <f t="shared" si="6"/>
        <v>692015.76919546525</v>
      </c>
    </row>
    <row r="57" spans="1:21" ht="9.9" customHeight="1" x14ac:dyDescent="0.2">
      <c r="A57" s="2" t="s">
        <v>20</v>
      </c>
      <c r="B57" s="71">
        <v>67.417000000000002</v>
      </c>
      <c r="C57" s="71">
        <v>20.7</v>
      </c>
      <c r="D57" s="71">
        <v>11.883000000000001</v>
      </c>
      <c r="E57" s="72"/>
      <c r="F57" s="13">
        <f t="shared" si="2"/>
        <v>15764756.004621055</v>
      </c>
      <c r="G57" s="13">
        <f t="shared" si="2"/>
        <v>4840477.1688988796</v>
      </c>
      <c r="H57" s="13">
        <f t="shared" si="2"/>
        <v>2778714.502320068</v>
      </c>
      <c r="I57" s="14"/>
      <c r="J57" s="51" t="s">
        <v>72</v>
      </c>
      <c r="K57" s="73">
        <f t="shared" si="3"/>
        <v>-38817.353141894404</v>
      </c>
      <c r="L57" s="74">
        <f t="shared" si="4"/>
        <v>-196222.03594080528</v>
      </c>
      <c r="M57" s="38"/>
      <c r="N57" s="74">
        <f>-K15</f>
        <v>-151680.18907889281</v>
      </c>
      <c r="O57" s="74">
        <v>20000</v>
      </c>
      <c r="P57" s="38">
        <v>0</v>
      </c>
      <c r="Q57" s="45"/>
      <c r="R57" s="38">
        <v>-8033.7507900000001</v>
      </c>
      <c r="S57" s="51" t="s">
        <v>73</v>
      </c>
      <c r="T57" s="74">
        <f t="shared" si="5"/>
        <v>4664255.1329580741</v>
      </c>
      <c r="U57" s="38">
        <f t="shared" si="6"/>
        <v>2580183.2093092808</v>
      </c>
    </row>
    <row r="58" spans="1:21" ht="9.9" customHeight="1" x14ac:dyDescent="0.2">
      <c r="A58" s="2" t="s">
        <v>74</v>
      </c>
      <c r="B58" s="71"/>
      <c r="C58" s="71"/>
      <c r="D58" s="71"/>
      <c r="E58" s="72"/>
      <c r="F58" s="13">
        <f>-G58-H58</f>
        <v>-111350.738</v>
      </c>
      <c r="G58" s="13">
        <v>79005</v>
      </c>
      <c r="H58" s="13">
        <v>32345.738000000001</v>
      </c>
      <c r="I58" s="14"/>
      <c r="J58" s="51" t="s">
        <v>75</v>
      </c>
      <c r="K58" s="73"/>
      <c r="L58" s="74"/>
      <c r="M58" s="38"/>
      <c r="N58" s="74"/>
      <c r="O58" s="74"/>
      <c r="P58" s="38"/>
      <c r="Q58" s="45"/>
      <c r="R58" s="38"/>
      <c r="S58" s="51" t="s">
        <v>76</v>
      </c>
      <c r="T58" s="74">
        <f>G58+L58+O58+Q58</f>
        <v>79005</v>
      </c>
      <c r="U58" s="38">
        <f>H58+K58+M58+N58+P58+R58</f>
        <v>32345.738000000001</v>
      </c>
    </row>
    <row r="59" spans="1:21" ht="9.9" customHeight="1" x14ac:dyDescent="0.2">
      <c r="A59" s="2" t="s">
        <v>77</v>
      </c>
      <c r="B59" s="71"/>
      <c r="C59" s="71"/>
      <c r="D59" s="71"/>
      <c r="E59" s="72"/>
      <c r="F59" s="13">
        <f>-G59-H59</f>
        <v>371814</v>
      </c>
      <c r="G59" s="13">
        <v>-244655.85499999998</v>
      </c>
      <c r="H59" s="13">
        <v>-127158.145</v>
      </c>
      <c r="I59" s="14"/>
      <c r="J59" s="51" t="s">
        <v>78</v>
      </c>
      <c r="K59" s="73"/>
      <c r="L59" s="74"/>
      <c r="M59" s="38"/>
      <c r="N59" s="74"/>
      <c r="O59" s="74"/>
      <c r="P59" s="38"/>
      <c r="Q59" s="45"/>
      <c r="R59" s="38"/>
      <c r="S59" s="51" t="s">
        <v>79</v>
      </c>
      <c r="T59" s="74">
        <f>G59+L59+O59+Q59</f>
        <v>-244655.85499999998</v>
      </c>
      <c r="U59" s="38">
        <f>H59+K59+M59+N59+P59+R59</f>
        <v>-127158.145</v>
      </c>
    </row>
    <row r="60" spans="1:21" ht="9.9" customHeight="1" x14ac:dyDescent="0.2">
      <c r="A60" s="2" t="s">
        <v>80</v>
      </c>
      <c r="B60" s="71"/>
      <c r="C60" s="71"/>
      <c r="D60" s="71"/>
      <c r="E60" s="72"/>
      <c r="F60" s="13"/>
      <c r="G60" s="13"/>
      <c r="H60" s="13"/>
      <c r="I60" s="14"/>
      <c r="J60" s="51" t="s">
        <v>80</v>
      </c>
      <c r="K60" s="73"/>
      <c r="L60" s="74"/>
      <c r="M60" s="38"/>
      <c r="N60" s="74"/>
      <c r="O60" s="74"/>
      <c r="P60" s="38"/>
      <c r="Q60" s="45">
        <v>-12181.655769999999</v>
      </c>
      <c r="R60" s="38"/>
      <c r="S60" s="51" t="s">
        <v>81</v>
      </c>
      <c r="T60" s="74">
        <f>G60+L60+O60+Q60</f>
        <v>-12181.655769999999</v>
      </c>
      <c r="U60" s="38">
        <f>H60+K60+M60+N60+P60+R60</f>
        <v>0</v>
      </c>
    </row>
    <row r="61" spans="1:21" ht="9.9" customHeight="1" x14ac:dyDescent="0.25">
      <c r="A61" s="2" t="s">
        <v>22</v>
      </c>
      <c r="B61" s="71">
        <v>67.417000000000002</v>
      </c>
      <c r="C61" s="71">
        <v>20.7</v>
      </c>
      <c r="D61" s="71">
        <v>11.883000000000001</v>
      </c>
      <c r="E61" s="72"/>
      <c r="F61" s="13">
        <f t="shared" ref="F61:F84" si="7">B61*$F18/100</f>
        <v>131605.5659989714</v>
      </c>
      <c r="G61" s="13">
        <f t="shared" ref="G61:G84" si="8">C61*$F18/100</f>
        <v>40408.728008940001</v>
      </c>
      <c r="H61" s="13">
        <f t="shared" ref="H61:H84" si="9">D61*$F18/100</f>
        <v>23196.952412088602</v>
      </c>
      <c r="I61" s="14"/>
      <c r="J61" s="51" t="s">
        <v>82</v>
      </c>
      <c r="K61" s="73">
        <f>-F18*$J$20</f>
        <v>-324.05066905720003</v>
      </c>
      <c r="L61" s="74">
        <f t="shared" ref="L61:L81" si="10">-SUM(L$49:L$50)/(SUM(G$51:G$81)-G$58-G$59-G$60)*G61</f>
        <v>-1638.0787684814495</v>
      </c>
      <c r="M61" s="38"/>
      <c r="N61" s="74"/>
      <c r="O61" s="74"/>
      <c r="P61" s="38"/>
      <c r="Q61" s="75"/>
      <c r="R61" s="76"/>
      <c r="S61" s="51" t="s">
        <v>83</v>
      </c>
      <c r="T61" s="74">
        <f t="shared" si="5"/>
        <v>38770.649240458552</v>
      </c>
      <c r="U61" s="38">
        <f t="shared" si="6"/>
        <v>22872.901743031402</v>
      </c>
    </row>
    <row r="62" spans="1:21" ht="9.9" customHeight="1" x14ac:dyDescent="0.2">
      <c r="A62" s="2" t="s">
        <v>25</v>
      </c>
      <c r="B62" s="71">
        <v>67.417000000000002</v>
      </c>
      <c r="C62" s="71">
        <v>20.7</v>
      </c>
      <c r="D62" s="71">
        <v>11.883000000000001</v>
      </c>
      <c r="E62" s="72"/>
      <c r="F62" s="13">
        <f t="shared" si="7"/>
        <v>3852.9331374884005</v>
      </c>
      <c r="G62" s="13">
        <f t="shared" si="8"/>
        <v>1183.0208396400001</v>
      </c>
      <c r="H62" s="13">
        <f t="shared" si="9"/>
        <v>679.12254287160022</v>
      </c>
      <c r="I62" s="14"/>
      <c r="J62" s="51" t="s">
        <v>84</v>
      </c>
      <c r="K62" s="73">
        <f>-F19*$J$20</f>
        <v>-9.4870270232000014</v>
      </c>
      <c r="L62" s="74">
        <f t="shared" si="10"/>
        <v>-47.95699878641679</v>
      </c>
      <c r="M62" s="38"/>
      <c r="N62" s="74"/>
      <c r="O62" s="74"/>
      <c r="P62" s="38"/>
      <c r="Q62" s="45"/>
      <c r="R62" s="38"/>
      <c r="S62" s="51" t="s">
        <v>85</v>
      </c>
      <c r="T62" s="74">
        <f t="shared" si="5"/>
        <v>1135.0638408535833</v>
      </c>
      <c r="U62" s="38">
        <f t="shared" si="6"/>
        <v>669.63551584840025</v>
      </c>
    </row>
    <row r="63" spans="1:21" ht="9.9" customHeight="1" x14ac:dyDescent="0.2">
      <c r="A63" s="2" t="s">
        <v>27</v>
      </c>
      <c r="B63" s="71">
        <v>67.417000000000002</v>
      </c>
      <c r="C63" s="71">
        <v>20.7</v>
      </c>
      <c r="D63" s="71">
        <v>11.883000000000001</v>
      </c>
      <c r="E63" s="72"/>
      <c r="F63" s="13">
        <f t="shared" si="7"/>
        <v>115672.57462317271</v>
      </c>
      <c r="G63" s="13">
        <f t="shared" si="8"/>
        <v>35516.595142170001</v>
      </c>
      <c r="H63" s="13">
        <f t="shared" si="9"/>
        <v>20388.584544657304</v>
      </c>
      <c r="I63" s="14"/>
      <c r="J63" s="51" t="s">
        <v>86</v>
      </c>
      <c r="K63" s="73">
        <f>-F20*$J$20</f>
        <v>-284.81907215460001</v>
      </c>
      <c r="L63" s="74">
        <f t="shared" si="10"/>
        <v>-1439.762726960091</v>
      </c>
      <c r="M63" s="38"/>
      <c r="N63" s="74"/>
      <c r="O63" s="74"/>
      <c r="P63" s="38"/>
      <c r="Q63" s="45"/>
      <c r="R63" s="38"/>
      <c r="S63" s="51" t="s">
        <v>87</v>
      </c>
      <c r="T63" s="74">
        <f t="shared" si="5"/>
        <v>34076.832415209909</v>
      </c>
      <c r="U63" s="38">
        <f t="shared" si="6"/>
        <v>20103.765472502702</v>
      </c>
    </row>
    <row r="64" spans="1:21" ht="9.9" customHeight="1" x14ac:dyDescent="0.2">
      <c r="A64" s="2" t="s">
        <v>28</v>
      </c>
      <c r="B64" s="71">
        <v>40</v>
      </c>
      <c r="C64" s="71">
        <v>30</v>
      </c>
      <c r="D64" s="71">
        <v>30</v>
      </c>
      <c r="E64" s="72"/>
      <c r="F64" s="13">
        <f t="shared" si="7"/>
        <v>4.7405280000000003</v>
      </c>
      <c r="G64" s="13">
        <f t="shared" si="8"/>
        <v>3.555396</v>
      </c>
      <c r="H64" s="13">
        <f t="shared" si="9"/>
        <v>3.555396</v>
      </c>
      <c r="I64" s="14"/>
      <c r="J64" s="51" t="s">
        <v>88</v>
      </c>
      <c r="K64" s="73"/>
      <c r="L64" s="74">
        <f t="shared" si="10"/>
        <v>-0.14412774140911758</v>
      </c>
      <c r="M64" s="38"/>
      <c r="N64" s="74"/>
      <c r="O64" s="74"/>
      <c r="P64" s="38"/>
      <c r="Q64" s="45"/>
      <c r="R64" s="38"/>
      <c r="S64" s="51" t="s">
        <v>89</v>
      </c>
      <c r="T64" s="74">
        <f t="shared" si="5"/>
        <v>3.4112682585908822</v>
      </c>
      <c r="U64" s="38">
        <f t="shared" si="6"/>
        <v>3.555396</v>
      </c>
    </row>
    <row r="65" spans="1:21" ht="9.9" customHeight="1" x14ac:dyDescent="0.2">
      <c r="A65" s="2" t="s">
        <v>29</v>
      </c>
      <c r="B65" s="71">
        <v>67.417000000000002</v>
      </c>
      <c r="C65" s="71">
        <v>20.7</v>
      </c>
      <c r="D65" s="71">
        <v>11.883000000000001</v>
      </c>
      <c r="E65" s="72"/>
      <c r="F65" s="13">
        <f t="shared" si="7"/>
        <v>2787677.4683533781</v>
      </c>
      <c r="G65" s="13">
        <f t="shared" si="8"/>
        <v>855940.24644992989</v>
      </c>
      <c r="H65" s="13">
        <f t="shared" si="9"/>
        <v>491359.32118669176</v>
      </c>
      <c r="I65" s="14"/>
      <c r="J65" s="51" t="s">
        <v>90</v>
      </c>
      <c r="K65" s="73">
        <f>-F22*$J$20</f>
        <v>-6864.0618797433999</v>
      </c>
      <c r="L65" s="74">
        <f t="shared" si="10"/>
        <v>-34697.888646438223</v>
      </c>
      <c r="M65" s="38"/>
      <c r="N65" s="74"/>
      <c r="O65" s="74"/>
      <c r="P65" s="38"/>
      <c r="Q65" s="45"/>
      <c r="R65" s="38"/>
      <c r="S65" s="51" t="s">
        <v>91</v>
      </c>
      <c r="T65" s="74">
        <f t="shared" si="5"/>
        <v>821242.35780349164</v>
      </c>
      <c r="U65" s="38">
        <f t="shared" si="6"/>
        <v>484495.25930694834</v>
      </c>
    </row>
    <row r="66" spans="1:21" ht="9.9" customHeight="1" x14ac:dyDescent="0.2">
      <c r="A66" s="2" t="s">
        <v>30</v>
      </c>
      <c r="B66" s="71">
        <v>67.417000000000002</v>
      </c>
      <c r="C66" s="71">
        <v>20.7</v>
      </c>
      <c r="D66" s="71">
        <v>11.883000000000001</v>
      </c>
      <c r="E66" s="72"/>
      <c r="F66" s="13">
        <f t="shared" si="7"/>
        <v>2670.0690673762001</v>
      </c>
      <c r="G66" s="13">
        <f t="shared" si="8"/>
        <v>819.82926701999997</v>
      </c>
      <c r="H66" s="13">
        <f t="shared" si="9"/>
        <v>470.62952560380006</v>
      </c>
      <c r="I66" s="14"/>
      <c r="J66" s="51" t="s">
        <v>92</v>
      </c>
      <c r="K66" s="73">
        <f>-F23*$J$20</f>
        <v>-6.5744762476000007</v>
      </c>
      <c r="L66" s="74">
        <f t="shared" si="10"/>
        <v>-33.234030919955181</v>
      </c>
      <c r="M66" s="38"/>
      <c r="N66" s="74"/>
      <c r="O66" s="74"/>
      <c r="P66" s="38"/>
      <c r="Q66" s="45"/>
      <c r="R66" s="38"/>
      <c r="S66" s="51" t="s">
        <v>93</v>
      </c>
      <c r="T66" s="74">
        <f t="shared" si="5"/>
        <v>786.59523610004476</v>
      </c>
      <c r="U66" s="38">
        <f t="shared" si="6"/>
        <v>464.05504935620007</v>
      </c>
    </row>
    <row r="67" spans="1:21" ht="9.9" customHeight="1" x14ac:dyDescent="0.2">
      <c r="A67" s="2" t="s">
        <v>31</v>
      </c>
      <c r="B67" s="71">
        <v>67.417000000000002</v>
      </c>
      <c r="C67" s="71">
        <v>20.7</v>
      </c>
      <c r="D67" s="71">
        <v>11.883000000000001</v>
      </c>
      <c r="E67" s="72"/>
      <c r="F67" s="13">
        <f t="shared" si="7"/>
        <v>18564.8926996435</v>
      </c>
      <c r="G67" s="13">
        <f t="shared" si="8"/>
        <v>5700.2429488500002</v>
      </c>
      <c r="H67" s="13">
        <f t="shared" si="9"/>
        <v>3272.2699015065004</v>
      </c>
      <c r="I67" s="14"/>
      <c r="J67" s="51" t="s">
        <v>31</v>
      </c>
      <c r="K67" s="73">
        <f>-F24*$J$20</f>
        <v>-45.712093213000003</v>
      </c>
      <c r="L67" s="74">
        <f t="shared" si="10"/>
        <v>-231.07500309416974</v>
      </c>
      <c r="M67" s="38"/>
      <c r="N67" s="74"/>
      <c r="O67" s="74"/>
      <c r="P67" s="38"/>
      <c r="Q67" s="45"/>
      <c r="R67" s="38"/>
      <c r="S67" s="51" t="s">
        <v>94</v>
      </c>
      <c r="T67" s="74">
        <f>G67+L67+O67+Q67</f>
        <v>5469.1679457558303</v>
      </c>
      <c r="U67" s="38">
        <f>H67+K67+M67+N67+P67+R67</f>
        <v>3226.5578082935003</v>
      </c>
    </row>
    <row r="68" spans="1:21" ht="9.9" customHeight="1" x14ac:dyDescent="0.2">
      <c r="A68" s="2" t="s">
        <v>32</v>
      </c>
      <c r="B68" s="71">
        <v>4</v>
      </c>
      <c r="C68" s="71">
        <v>9.0830000000000002</v>
      </c>
      <c r="D68" s="71">
        <v>86.917000000000002</v>
      </c>
      <c r="E68" s="72"/>
      <c r="F68" s="13">
        <f t="shared" si="7"/>
        <v>4276.5434592000001</v>
      </c>
      <c r="G68" s="13">
        <f t="shared" si="8"/>
        <v>9710.961059978401</v>
      </c>
      <c r="H68" s="13">
        <f t="shared" si="9"/>
        <v>92926.081960821597</v>
      </c>
      <c r="I68" s="14"/>
      <c r="J68" s="51" t="s">
        <v>32</v>
      </c>
      <c r="K68" s="73"/>
      <c r="L68" s="74">
        <f t="shared" si="10"/>
        <v>-393.66047677574522</v>
      </c>
      <c r="M68" s="38"/>
      <c r="N68" s="74"/>
      <c r="O68" s="74"/>
      <c r="P68" s="38"/>
      <c r="Q68" s="45"/>
      <c r="R68" s="38"/>
      <c r="S68" s="51" t="s">
        <v>95</v>
      </c>
      <c r="T68" s="74">
        <f t="shared" si="5"/>
        <v>9317.3005832026556</v>
      </c>
      <c r="U68" s="38">
        <f t="shared" si="6"/>
        <v>92926.081960821597</v>
      </c>
    </row>
    <row r="69" spans="1:21" ht="9.9" customHeight="1" x14ac:dyDescent="0.2">
      <c r="A69" s="2" t="s">
        <v>96</v>
      </c>
      <c r="B69" s="71">
        <v>19.450000000000003</v>
      </c>
      <c r="C69" s="71">
        <v>80.55</v>
      </c>
      <c r="D69" s="71">
        <v>0</v>
      </c>
      <c r="E69" s="72"/>
      <c r="F69" s="13">
        <f t="shared" si="7"/>
        <v>181960.68052673002</v>
      </c>
      <c r="G69" s="13">
        <f t="shared" si="8"/>
        <v>753569.81061326992</v>
      </c>
      <c r="H69" s="13">
        <f t="shared" si="9"/>
        <v>0</v>
      </c>
      <c r="I69" s="14"/>
      <c r="J69" s="51" t="s">
        <v>96</v>
      </c>
      <c r="K69" s="73"/>
      <c r="L69" s="74">
        <f t="shared" si="10"/>
        <v>-30548.021879359454</v>
      </c>
      <c r="M69" s="38"/>
      <c r="N69" s="74"/>
      <c r="O69" s="74"/>
      <c r="P69" s="38"/>
      <c r="Q69" s="45"/>
      <c r="R69" s="38"/>
      <c r="S69" s="51" t="s">
        <v>97</v>
      </c>
      <c r="T69" s="74">
        <f>G69+L69+O69+Q69</f>
        <v>723021.78873391042</v>
      </c>
      <c r="U69" s="38">
        <f>H69+K69+M69+N69+P69+R69</f>
        <v>0</v>
      </c>
    </row>
    <row r="70" spans="1:21" ht="9.9" customHeight="1" x14ac:dyDescent="0.2">
      <c r="A70" s="2" t="s">
        <v>34</v>
      </c>
      <c r="B70" s="71">
        <v>4</v>
      </c>
      <c r="C70" s="71">
        <v>0</v>
      </c>
      <c r="D70" s="71">
        <v>96</v>
      </c>
      <c r="E70" s="72"/>
      <c r="F70" s="13">
        <f t="shared" si="7"/>
        <v>34672.339789999998</v>
      </c>
      <c r="G70" s="13">
        <f t="shared" si="8"/>
        <v>0</v>
      </c>
      <c r="H70" s="13">
        <f t="shared" si="9"/>
        <v>832136.15495999996</v>
      </c>
      <c r="I70" s="14"/>
      <c r="J70" s="51" t="s">
        <v>98</v>
      </c>
      <c r="K70" s="73"/>
      <c r="L70" s="74">
        <f t="shared" si="10"/>
        <v>0</v>
      </c>
      <c r="M70" s="38"/>
      <c r="N70" s="74"/>
      <c r="O70" s="74"/>
      <c r="P70" s="38"/>
      <c r="Q70" s="45"/>
      <c r="R70" s="38"/>
      <c r="S70" s="51" t="s">
        <v>99</v>
      </c>
      <c r="T70" s="74">
        <f t="shared" si="5"/>
        <v>0</v>
      </c>
      <c r="U70" s="38">
        <f t="shared" si="6"/>
        <v>832136.15495999996</v>
      </c>
    </row>
    <row r="71" spans="1:21" ht="9.9" customHeight="1" x14ac:dyDescent="0.2">
      <c r="A71" s="2" t="s">
        <v>35</v>
      </c>
      <c r="B71" s="71">
        <v>4</v>
      </c>
      <c r="C71" s="71">
        <v>0</v>
      </c>
      <c r="D71" s="71">
        <v>96</v>
      </c>
      <c r="E71" s="72"/>
      <c r="F71" s="13">
        <f t="shared" si="7"/>
        <v>254.8922264</v>
      </c>
      <c r="G71" s="13">
        <f t="shared" si="8"/>
        <v>0</v>
      </c>
      <c r="H71" s="13">
        <f t="shared" si="9"/>
        <v>6117.4134336000006</v>
      </c>
      <c r="I71" s="14"/>
      <c r="J71" s="51" t="s">
        <v>100</v>
      </c>
      <c r="K71" s="73"/>
      <c r="L71" s="74">
        <f t="shared" si="10"/>
        <v>0</v>
      </c>
      <c r="M71" s="38"/>
      <c r="N71" s="74"/>
      <c r="O71" s="74"/>
      <c r="P71" s="38"/>
      <c r="Q71" s="45"/>
      <c r="R71" s="38"/>
      <c r="S71" s="51" t="s">
        <v>101</v>
      </c>
      <c r="T71" s="74">
        <f t="shared" si="5"/>
        <v>0</v>
      </c>
      <c r="U71" s="38">
        <f t="shared" si="6"/>
        <v>6117.4134336000006</v>
      </c>
    </row>
    <row r="72" spans="1:21" ht="9.9" customHeight="1" x14ac:dyDescent="0.2">
      <c r="A72" s="2" t="s">
        <v>36</v>
      </c>
      <c r="B72" s="71">
        <v>67.417000000000002</v>
      </c>
      <c r="C72" s="71">
        <v>20.7</v>
      </c>
      <c r="D72" s="71">
        <v>11.883000000000001</v>
      </c>
      <c r="E72" s="72"/>
      <c r="F72" s="13">
        <f t="shared" si="7"/>
        <v>24812.985670968596</v>
      </c>
      <c r="G72" s="13">
        <f t="shared" si="8"/>
        <v>7618.6837650599982</v>
      </c>
      <c r="H72" s="13">
        <f t="shared" si="9"/>
        <v>4373.5661439713995</v>
      </c>
      <c r="I72" s="14"/>
      <c r="J72" s="51" t="s">
        <v>102</v>
      </c>
      <c r="K72" s="73">
        <f t="shared" ref="K72:K82" si="11">-F29*$J$20</f>
        <v>-61.096691062799991</v>
      </c>
      <c r="L72" s="74">
        <f t="shared" si="10"/>
        <v>-308.84427039024899</v>
      </c>
      <c r="M72" s="38"/>
      <c r="N72" s="74"/>
      <c r="O72" s="74"/>
      <c r="P72" s="38"/>
      <c r="Q72" s="45"/>
      <c r="R72" s="38"/>
      <c r="S72" s="51" t="s">
        <v>103</v>
      </c>
      <c r="T72" s="74">
        <f t="shared" si="5"/>
        <v>7309.839494669749</v>
      </c>
      <c r="U72" s="38">
        <f t="shared" si="6"/>
        <v>4312.4694529085991</v>
      </c>
    </row>
    <row r="73" spans="1:21" ht="9.9" customHeight="1" x14ac:dyDescent="0.2">
      <c r="A73" s="2" t="s">
        <v>37</v>
      </c>
      <c r="B73" s="71">
        <v>67.417000000000002</v>
      </c>
      <c r="C73" s="71">
        <v>20.7</v>
      </c>
      <c r="D73" s="71">
        <v>11.883000000000001</v>
      </c>
      <c r="E73" s="72"/>
      <c r="F73" s="13">
        <f t="shared" si="7"/>
        <v>1433552.5915350066</v>
      </c>
      <c r="G73" s="13">
        <f t="shared" si="8"/>
        <v>440164.03347486001</v>
      </c>
      <c r="H73" s="13">
        <f t="shared" si="9"/>
        <v>252679.67197013344</v>
      </c>
      <c r="I73" s="14"/>
      <c r="J73" s="51" t="s">
        <v>104</v>
      </c>
      <c r="K73" s="73">
        <f t="shared" si="11"/>
        <v>-3529.8178529868001</v>
      </c>
      <c r="L73" s="74">
        <f t="shared" si="10"/>
        <v>-17843.25796458645</v>
      </c>
      <c r="M73" s="38"/>
      <c r="N73" s="74"/>
      <c r="O73" s="74"/>
      <c r="P73" s="38"/>
      <c r="Q73" s="45"/>
      <c r="R73" s="38"/>
      <c r="S73" s="51" t="s">
        <v>105</v>
      </c>
      <c r="T73" s="74">
        <f t="shared" si="5"/>
        <v>422320.77551027358</v>
      </c>
      <c r="U73" s="38">
        <f t="shared" si="6"/>
        <v>249149.85411714663</v>
      </c>
    </row>
    <row r="74" spans="1:21" ht="9.9" customHeight="1" x14ac:dyDescent="0.2">
      <c r="A74" s="2" t="s">
        <v>38</v>
      </c>
      <c r="B74" s="71">
        <v>67.417000000000002</v>
      </c>
      <c r="C74" s="71">
        <v>20.7</v>
      </c>
      <c r="D74" s="71">
        <v>11.883000000000001</v>
      </c>
      <c r="E74" s="72"/>
      <c r="F74" s="13">
        <f t="shared" si="7"/>
        <v>1146593.5708666176</v>
      </c>
      <c r="G74" s="13">
        <f t="shared" si="8"/>
        <v>352054.92556683003</v>
      </c>
      <c r="H74" s="13">
        <f t="shared" si="9"/>
        <v>202099.93625655276</v>
      </c>
      <c r="I74" s="14"/>
      <c r="J74" s="51" t="s">
        <v>38</v>
      </c>
      <c r="K74" s="73">
        <f t="shared" si="11"/>
        <v>-2823.2423982654009</v>
      </c>
      <c r="L74" s="74">
        <f t="shared" si="10"/>
        <v>-14271.513292443997</v>
      </c>
      <c r="M74" s="38"/>
      <c r="N74" s="74"/>
      <c r="O74" s="74"/>
      <c r="P74" s="38"/>
      <c r="Q74" s="45"/>
      <c r="R74" s="38"/>
      <c r="S74" s="51" t="s">
        <v>106</v>
      </c>
      <c r="T74" s="74">
        <f t="shared" si="5"/>
        <v>337783.41227438604</v>
      </c>
      <c r="U74" s="38">
        <f t="shared" si="6"/>
        <v>199276.69385828736</v>
      </c>
    </row>
    <row r="75" spans="1:21" ht="9.9" customHeight="1" x14ac:dyDescent="0.2">
      <c r="A75" s="2" t="s">
        <v>39</v>
      </c>
      <c r="B75" s="71">
        <v>67.417000000000002</v>
      </c>
      <c r="C75" s="71">
        <v>20.7</v>
      </c>
      <c r="D75" s="71">
        <v>11.883000000000001</v>
      </c>
      <c r="E75" s="72"/>
      <c r="F75" s="13">
        <f t="shared" si="7"/>
        <v>52943.920246775597</v>
      </c>
      <c r="G75" s="13">
        <f t="shared" si="8"/>
        <v>16256.124554759997</v>
      </c>
      <c r="H75" s="13">
        <f t="shared" si="9"/>
        <v>9331.9578784644</v>
      </c>
      <c r="I75" s="14"/>
      <c r="J75" s="51" t="s">
        <v>39</v>
      </c>
      <c r="K75" s="73">
        <f t="shared" si="11"/>
        <v>-130.36312444879999</v>
      </c>
      <c r="L75" s="74">
        <f t="shared" si="10"/>
        <v>-658.98665469130742</v>
      </c>
      <c r="M75" s="38"/>
      <c r="N75" s="74"/>
      <c r="O75" s="74"/>
      <c r="P75" s="38"/>
      <c r="Q75" s="45"/>
      <c r="R75" s="38"/>
      <c r="S75" s="51" t="s">
        <v>107</v>
      </c>
      <c r="T75" s="74">
        <f t="shared" si="5"/>
        <v>15597.13790006869</v>
      </c>
      <c r="U75" s="38">
        <f t="shared" si="6"/>
        <v>9201.5947540155994</v>
      </c>
    </row>
    <row r="76" spans="1:21" ht="9.9" customHeight="1" x14ac:dyDescent="0.2">
      <c r="A76" s="2" t="s">
        <v>40</v>
      </c>
      <c r="B76" s="71">
        <v>67.417000000000002</v>
      </c>
      <c r="C76" s="71">
        <v>20.7</v>
      </c>
      <c r="D76" s="71">
        <v>11.883000000000001</v>
      </c>
      <c r="E76" s="72"/>
      <c r="F76" s="13">
        <f t="shared" si="7"/>
        <v>266293.07459515805</v>
      </c>
      <c r="G76" s="13">
        <f t="shared" si="8"/>
        <v>81763.748670509987</v>
      </c>
      <c r="H76" s="13">
        <f t="shared" si="9"/>
        <v>46937.131664331901</v>
      </c>
      <c r="I76" s="14"/>
      <c r="J76" s="51" t="s">
        <v>40</v>
      </c>
      <c r="K76" s="73">
        <f t="shared" si="11"/>
        <v>-655.68996518379993</v>
      </c>
      <c r="L76" s="74">
        <f t="shared" si="10"/>
        <v>-3314.5181085379368</v>
      </c>
      <c r="M76" s="38"/>
      <c r="N76" s="74"/>
      <c r="O76" s="74"/>
      <c r="P76" s="38"/>
      <c r="Q76" s="45"/>
      <c r="R76" s="38"/>
      <c r="S76" s="51" t="s">
        <v>108</v>
      </c>
      <c r="T76" s="74">
        <f>G76+L76+O76+Q76</f>
        <v>78449.230561972057</v>
      </c>
      <c r="U76" s="38">
        <f>H76+K76+M76+N76+P76+R76</f>
        <v>46281.441699148098</v>
      </c>
    </row>
    <row r="77" spans="1:21" ht="9.9" customHeight="1" x14ac:dyDescent="0.2">
      <c r="A77" s="2" t="s">
        <v>41</v>
      </c>
      <c r="B77" s="71">
        <v>67.417000000000002</v>
      </c>
      <c r="C77" s="71">
        <v>20.7</v>
      </c>
      <c r="D77" s="71">
        <v>11.883000000000001</v>
      </c>
      <c r="E77" s="72"/>
      <c r="F77" s="13">
        <f t="shared" si="7"/>
        <v>67426.740185683899</v>
      </c>
      <c r="G77" s="13">
        <f t="shared" si="8"/>
        <v>20702.990667689999</v>
      </c>
      <c r="H77" s="13">
        <f t="shared" si="9"/>
        <v>11884.7168166261</v>
      </c>
      <c r="I77" s="14"/>
      <c r="J77" s="51" t="s">
        <v>41</v>
      </c>
      <c r="K77" s="73">
        <f t="shared" si="11"/>
        <v>-166.02398313219999</v>
      </c>
      <c r="L77" s="74">
        <f t="shared" si="10"/>
        <v>-839.25258546395366</v>
      </c>
      <c r="M77" s="38"/>
      <c r="N77" s="74"/>
      <c r="O77" s="74"/>
      <c r="P77" s="38"/>
      <c r="Q77" s="45"/>
      <c r="R77" s="38"/>
      <c r="S77" s="51" t="s">
        <v>109</v>
      </c>
      <c r="T77" s="74">
        <f>G77+L77+O77+Q77</f>
        <v>19863.738082226046</v>
      </c>
      <c r="U77" s="38">
        <f>H77+K77+M77+N77+P77+R77</f>
        <v>11718.6928334939</v>
      </c>
    </row>
    <row r="78" spans="1:21" ht="9.9" customHeight="1" x14ac:dyDescent="0.2">
      <c r="A78" s="2" t="s">
        <v>42</v>
      </c>
      <c r="B78" s="71">
        <v>67.417000000000002</v>
      </c>
      <c r="C78" s="71">
        <v>20.7</v>
      </c>
      <c r="D78" s="71">
        <v>11.883000000000001</v>
      </c>
      <c r="E78" s="72"/>
      <c r="F78" s="13">
        <f t="shared" si="7"/>
        <v>573038.11297409527</v>
      </c>
      <c r="G78" s="13">
        <f t="shared" si="8"/>
        <v>175948.03890063</v>
      </c>
      <c r="H78" s="13">
        <f t="shared" si="9"/>
        <v>101004.3742152747</v>
      </c>
      <c r="I78" s="14"/>
      <c r="J78" s="51" t="s">
        <v>42</v>
      </c>
      <c r="K78" s="73">
        <f t="shared" si="11"/>
        <v>-1410.9842733093999</v>
      </c>
      <c r="L78" s="74">
        <f t="shared" si="10"/>
        <v>-7132.5369810033435</v>
      </c>
      <c r="M78" s="38"/>
      <c r="N78" s="74"/>
      <c r="O78" s="74"/>
      <c r="P78" s="38"/>
      <c r="Q78" s="45"/>
      <c r="R78" s="38"/>
      <c r="S78" s="51" t="s">
        <v>110</v>
      </c>
      <c r="T78" s="74">
        <f t="shared" si="5"/>
        <v>168815.50191962667</v>
      </c>
      <c r="U78" s="38">
        <f t="shared" si="6"/>
        <v>99593.389941965303</v>
      </c>
    </row>
    <row r="79" spans="1:21" ht="9.9" customHeight="1" x14ac:dyDescent="0.2">
      <c r="A79" s="2" t="s">
        <v>43</v>
      </c>
      <c r="B79" s="71">
        <v>67.417000000000002</v>
      </c>
      <c r="C79" s="71">
        <v>20.7</v>
      </c>
      <c r="D79" s="71">
        <v>11.883000000000001</v>
      </c>
      <c r="E79" s="72"/>
      <c r="F79" s="13">
        <f t="shared" si="7"/>
        <v>294926.26739178121</v>
      </c>
      <c r="G79" s="13">
        <f t="shared" si="8"/>
        <v>90555.404942520006</v>
      </c>
      <c r="H79" s="13">
        <f t="shared" si="9"/>
        <v>51984.052025698802</v>
      </c>
      <c r="I79" s="14"/>
      <c r="J79" s="51" t="s">
        <v>43</v>
      </c>
      <c r="K79" s="73">
        <f t="shared" si="11"/>
        <v>-726.19310243760003</v>
      </c>
      <c r="L79" s="74">
        <f t="shared" si="10"/>
        <v>-3670.9120409522461</v>
      </c>
      <c r="M79" s="38"/>
      <c r="N79" s="74"/>
      <c r="O79" s="74"/>
      <c r="P79" s="38"/>
      <c r="Q79" s="45"/>
      <c r="R79" s="38"/>
      <c r="S79" s="51" t="s">
        <v>111</v>
      </c>
      <c r="T79" s="74">
        <f t="shared" si="5"/>
        <v>86884.492901567763</v>
      </c>
      <c r="U79" s="38">
        <f t="shared" si="6"/>
        <v>51257.858923261199</v>
      </c>
    </row>
    <row r="80" spans="1:21" ht="9.9" customHeight="1" x14ac:dyDescent="0.2">
      <c r="A80" s="2" t="s">
        <v>44</v>
      </c>
      <c r="B80" s="71">
        <v>67.417000000000002</v>
      </c>
      <c r="C80" s="71">
        <v>20.7</v>
      </c>
      <c r="D80" s="71">
        <v>11.883000000000001</v>
      </c>
      <c r="E80" s="72"/>
      <c r="F80" s="13">
        <f t="shared" si="7"/>
        <v>742350.79452385183</v>
      </c>
      <c r="G80" s="13">
        <f t="shared" si="8"/>
        <v>227934.51869178002</v>
      </c>
      <c r="H80" s="13">
        <f t="shared" si="9"/>
        <v>130847.62732436822</v>
      </c>
      <c r="I80" s="14"/>
      <c r="J80" s="51" t="s">
        <v>44</v>
      </c>
      <c r="K80" s="73">
        <f t="shared" si="11"/>
        <v>-1827.8806812964001</v>
      </c>
      <c r="L80" s="74">
        <f t="shared" si="10"/>
        <v>-9239.9517151452474</v>
      </c>
      <c r="M80" s="38"/>
      <c r="N80" s="74"/>
      <c r="O80" s="74"/>
      <c r="P80" s="38"/>
      <c r="Q80" s="45"/>
      <c r="R80" s="38"/>
      <c r="S80" s="51" t="s">
        <v>112</v>
      </c>
      <c r="T80" s="74">
        <f t="shared" si="5"/>
        <v>218694.56697663476</v>
      </c>
      <c r="U80" s="38">
        <f t="shared" si="6"/>
        <v>129019.74664307182</v>
      </c>
    </row>
    <row r="81" spans="1:34" ht="9.9" customHeight="1" x14ac:dyDescent="0.2">
      <c r="A81" s="2" t="s">
        <v>45</v>
      </c>
      <c r="B81" s="71">
        <v>67.417000000000002</v>
      </c>
      <c r="C81" s="71">
        <v>20.7</v>
      </c>
      <c r="D81" s="71">
        <v>11.883000000000001</v>
      </c>
      <c r="E81" s="72"/>
      <c r="F81" s="13">
        <f t="shared" si="7"/>
        <v>166794.28973666759</v>
      </c>
      <c r="G81" s="13">
        <f t="shared" si="8"/>
        <v>51213.22214795999</v>
      </c>
      <c r="H81" s="13">
        <f t="shared" si="9"/>
        <v>29399.358395372401</v>
      </c>
      <c r="I81" s="14"/>
      <c r="J81" s="51" t="s">
        <v>45</v>
      </c>
      <c r="K81" s="73">
        <f t="shared" si="11"/>
        <v>-410.69540466479998</v>
      </c>
      <c r="L81" s="74">
        <f t="shared" si="10"/>
        <v>-2076.068611898329</v>
      </c>
      <c r="M81" s="38"/>
      <c r="N81" s="74"/>
      <c r="O81" s="74"/>
      <c r="P81" s="38"/>
      <c r="Q81" s="45"/>
      <c r="R81" s="38"/>
      <c r="S81" s="51" t="s">
        <v>113</v>
      </c>
      <c r="T81" s="74">
        <f t="shared" si="5"/>
        <v>49137.153536061662</v>
      </c>
      <c r="U81" s="38">
        <f t="shared" si="6"/>
        <v>28988.662990707602</v>
      </c>
    </row>
    <row r="82" spans="1:34" ht="9.9" customHeight="1" x14ac:dyDescent="0.2">
      <c r="A82" s="2" t="s">
        <v>114</v>
      </c>
      <c r="B82" s="71">
        <v>67.417000000000002</v>
      </c>
      <c r="C82" s="71">
        <v>20.7</v>
      </c>
      <c r="D82" s="71">
        <v>11.883000000000001</v>
      </c>
      <c r="E82" s="72"/>
      <c r="F82" s="13">
        <f t="shared" si="7"/>
        <v>11793.3398452905</v>
      </c>
      <c r="G82" s="13">
        <f t="shared" si="8"/>
        <v>3621.0768025500001</v>
      </c>
      <c r="H82" s="13">
        <f t="shared" si="9"/>
        <v>2078.7080021595002</v>
      </c>
      <c r="I82" s="14"/>
      <c r="J82" s="51" t="s">
        <v>115</v>
      </c>
      <c r="K82" s="73">
        <f t="shared" si="11"/>
        <v>-29.038586919000004</v>
      </c>
      <c r="L82" s="77"/>
      <c r="M82" s="78"/>
      <c r="N82" s="77"/>
      <c r="O82" s="77"/>
      <c r="P82" s="78"/>
      <c r="Q82" s="79"/>
      <c r="R82" s="78"/>
      <c r="S82" s="51" t="s">
        <v>116</v>
      </c>
      <c r="T82" s="74">
        <f t="shared" si="5"/>
        <v>3621.0768025500001</v>
      </c>
      <c r="U82" s="38">
        <f t="shared" si="6"/>
        <v>2049.6694152405003</v>
      </c>
    </row>
    <row r="83" spans="1:34" ht="9.9" customHeight="1" x14ac:dyDescent="0.2">
      <c r="A83" s="2" t="s">
        <v>117</v>
      </c>
      <c r="B83" s="71">
        <v>49</v>
      </c>
      <c r="C83" s="71">
        <v>7</v>
      </c>
      <c r="D83" s="71">
        <v>44</v>
      </c>
      <c r="E83" s="72"/>
      <c r="F83" s="13">
        <f t="shared" si="7"/>
        <v>3934.5717278000002</v>
      </c>
      <c r="G83" s="13">
        <f t="shared" si="8"/>
        <v>562.08167539999999</v>
      </c>
      <c r="H83" s="13">
        <f t="shared" si="9"/>
        <v>3533.0848168000002</v>
      </c>
      <c r="I83" s="14"/>
      <c r="J83" s="51" t="s">
        <v>118</v>
      </c>
      <c r="K83" s="80"/>
      <c r="L83" s="77"/>
      <c r="M83" s="78"/>
      <c r="N83" s="77"/>
      <c r="O83" s="77"/>
      <c r="P83" s="78"/>
      <c r="Q83" s="79"/>
      <c r="R83" s="78"/>
      <c r="S83" s="51" t="s">
        <v>119</v>
      </c>
      <c r="T83" s="74">
        <f t="shared" si="5"/>
        <v>562.08167539999999</v>
      </c>
      <c r="U83" s="38">
        <f t="shared" si="6"/>
        <v>3533.0848168000002</v>
      </c>
    </row>
    <row r="84" spans="1:34" ht="9.9" customHeight="1" x14ac:dyDescent="0.2">
      <c r="A84" s="2" t="s">
        <v>120</v>
      </c>
      <c r="B84" s="71">
        <v>61</v>
      </c>
      <c r="C84" s="71">
        <v>20</v>
      </c>
      <c r="D84" s="71">
        <v>19</v>
      </c>
      <c r="E84" s="72"/>
      <c r="F84" s="13">
        <f t="shared" si="7"/>
        <v>22020.714727399998</v>
      </c>
      <c r="G84" s="13">
        <f t="shared" si="8"/>
        <v>7219.9064680000001</v>
      </c>
      <c r="H84" s="13">
        <f t="shared" si="9"/>
        <v>6858.9111445999997</v>
      </c>
      <c r="I84" s="14"/>
      <c r="J84" s="51" t="s">
        <v>121</v>
      </c>
      <c r="K84" s="80"/>
      <c r="L84" s="77"/>
      <c r="M84" s="78"/>
      <c r="N84" s="77"/>
      <c r="O84" s="77"/>
      <c r="P84" s="78"/>
      <c r="Q84" s="79"/>
      <c r="R84" s="78"/>
      <c r="S84" s="51" t="s">
        <v>122</v>
      </c>
      <c r="T84" s="74">
        <f t="shared" si="5"/>
        <v>7219.9064680000001</v>
      </c>
      <c r="U84" s="38">
        <f t="shared" si="6"/>
        <v>6858.9111445999997</v>
      </c>
    </row>
    <row r="85" spans="1:34" ht="9.9" customHeight="1" x14ac:dyDescent="0.2">
      <c r="F85" s="13"/>
      <c r="G85" s="13"/>
      <c r="H85" s="13"/>
      <c r="K85" s="53"/>
      <c r="L85" s="74"/>
      <c r="M85" s="38"/>
      <c r="N85" s="74"/>
      <c r="O85" s="74"/>
      <c r="P85" s="38"/>
      <c r="Q85" s="45"/>
      <c r="R85" s="38"/>
      <c r="S85" s="51"/>
      <c r="T85" s="74"/>
      <c r="U85" s="38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</row>
    <row r="86" spans="1:34" ht="9.9" customHeight="1" x14ac:dyDescent="0.2">
      <c r="A86" s="2" t="s">
        <v>49</v>
      </c>
      <c r="F86" s="13">
        <f>SUM(F51:F84)</f>
        <v>49445118.807375357</v>
      </c>
      <c r="G86" s="13">
        <f>SUM(G51:G84)</f>
        <v>15631401.383517891</v>
      </c>
      <c r="H86" s="13">
        <f>SUM(H51:H84)</f>
        <v>9472549.7863367572</v>
      </c>
      <c r="I86" s="13"/>
      <c r="J86" s="2" t="s">
        <v>49</v>
      </c>
      <c r="K86" s="82">
        <f>SUM(K51:K84)</f>
        <v>-120498.24460235122</v>
      </c>
      <c r="L86" s="83">
        <f>SUM(L51:L82)</f>
        <v>-639914.64299999957</v>
      </c>
      <c r="M86" s="44">
        <f>SUM(M51:M82)</f>
        <v>0</v>
      </c>
      <c r="N86" s="83">
        <f>SUM(N51:N82)</f>
        <v>-151680.18907889281</v>
      </c>
      <c r="O86" s="83">
        <f>SUM(O51:O84)</f>
        <v>20000</v>
      </c>
      <c r="P86" s="44">
        <f>SUM(P51:P84)</f>
        <v>0</v>
      </c>
      <c r="Q86" s="84">
        <f>SUM(Q51:Q84)</f>
        <v>-33553.807789999999</v>
      </c>
      <c r="R86" s="83">
        <f>SUM(R51:R84)</f>
        <v>-26199.77291</v>
      </c>
      <c r="S86" s="14" t="s">
        <v>123</v>
      </c>
      <c r="T86" s="83">
        <f>SUM(T51:T84)</f>
        <v>14977932.932727888</v>
      </c>
      <c r="U86" s="44">
        <f>SUM(U51:U84)</f>
        <v>9174171.579745518</v>
      </c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</row>
    <row r="87" spans="1:34" ht="9.9" customHeight="1" x14ac:dyDescent="0.2">
      <c r="F87" s="13"/>
      <c r="G87" s="13"/>
      <c r="H87" s="13"/>
      <c r="K87" s="14"/>
      <c r="L87" s="14"/>
      <c r="M87" s="14"/>
      <c r="N87" s="14"/>
      <c r="O87" s="14"/>
      <c r="P87" s="14"/>
      <c r="Q87" s="14"/>
      <c r="R87" s="14"/>
      <c r="S87" s="14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1"/>
      <c r="AH87" s="14"/>
    </row>
    <row r="88" spans="1:34" ht="9.9" customHeight="1" x14ac:dyDescent="0.2">
      <c r="F88" s="13"/>
      <c r="G88" s="13"/>
      <c r="H88" s="13"/>
      <c r="K88" s="14"/>
      <c r="L88" s="14"/>
      <c r="M88" s="14"/>
      <c r="N88" s="14"/>
      <c r="O88" s="14"/>
      <c r="P88" s="14"/>
      <c r="Q88" s="14"/>
      <c r="R88" s="58"/>
      <c r="S88" s="58"/>
      <c r="T88" s="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4" ht="9.9" customHeight="1" x14ac:dyDescent="0.25">
      <c r="A89"/>
      <c r="B89"/>
      <c r="F89" s="13"/>
      <c r="G89" s="13"/>
      <c r="H89" s="13"/>
      <c r="K89" s="14"/>
      <c r="L89" s="14"/>
      <c r="M89" s="14"/>
      <c r="N89" s="14"/>
      <c r="O89" s="14"/>
      <c r="P89" s="14"/>
      <c r="Q89" s="14"/>
      <c r="R89" s="87"/>
      <c r="S89" s="8"/>
      <c r="T89" s="8"/>
      <c r="U89" s="14"/>
      <c r="V89" s="14"/>
      <c r="X89" s="88"/>
      <c r="Y89" s="88"/>
      <c r="AB89" s="88"/>
      <c r="AC89" s="88"/>
      <c r="AF89" s="88"/>
      <c r="AG89" s="88"/>
    </row>
    <row r="90" spans="1:34" ht="9.9" customHeight="1" x14ac:dyDescent="0.25">
      <c r="A90"/>
      <c r="B90"/>
      <c r="F90" s="89"/>
      <c r="G90" s="14"/>
      <c r="H90" s="14"/>
      <c r="I90" s="14"/>
      <c r="P90" s="14"/>
      <c r="R90" s="90"/>
      <c r="S90" s="17"/>
    </row>
    <row r="91" spans="1:34" ht="9.9" customHeight="1" x14ac:dyDescent="0.25">
      <c r="A91"/>
      <c r="B91"/>
      <c r="G91" s="14"/>
      <c r="H91" s="14"/>
      <c r="I91" s="14"/>
      <c r="Q91" s="14"/>
      <c r="R91" s="90"/>
      <c r="S91" s="13"/>
    </row>
    <row r="92" spans="1:34" ht="9.9" customHeight="1" x14ac:dyDescent="0.2">
      <c r="H92" s="14"/>
      <c r="I92" s="14"/>
      <c r="J92" s="14"/>
      <c r="L92" s="1" t="s">
        <v>124</v>
      </c>
    </row>
    <row r="93" spans="1:34" ht="9.9" customHeight="1" x14ac:dyDescent="0.2">
      <c r="H93" s="14"/>
      <c r="I93" s="14"/>
      <c r="J93" s="14"/>
    </row>
    <row r="94" spans="1:34" ht="9.9" customHeight="1" x14ac:dyDescent="0.2">
      <c r="A94" s="1" t="s">
        <v>124</v>
      </c>
      <c r="H94" s="14"/>
      <c r="I94" s="14"/>
      <c r="J94" s="14"/>
      <c r="M94" s="20" t="s">
        <v>125</v>
      </c>
      <c r="N94" s="20" t="s">
        <v>126</v>
      </c>
      <c r="O94" s="20" t="s">
        <v>127</v>
      </c>
      <c r="P94" s="20" t="s">
        <v>128</v>
      </c>
      <c r="Q94" s="20" t="s">
        <v>129</v>
      </c>
      <c r="R94" s="20" t="s">
        <v>130</v>
      </c>
      <c r="S94" s="20" t="s">
        <v>131</v>
      </c>
      <c r="T94" s="20" t="s">
        <v>132</v>
      </c>
      <c r="U94" s="20" t="s">
        <v>133</v>
      </c>
      <c r="V94" s="58" t="s">
        <v>49</v>
      </c>
    </row>
    <row r="95" spans="1:34" ht="9.9" customHeight="1" x14ac:dyDescent="0.2">
      <c r="E95" s="90" t="s">
        <v>134</v>
      </c>
      <c r="F95" s="91"/>
      <c r="G95" s="90"/>
      <c r="I95" s="90"/>
      <c r="J95" s="90"/>
      <c r="L95" s="48" t="s">
        <v>135</v>
      </c>
    </row>
    <row r="96" spans="1:34" ht="9.9" customHeight="1" x14ac:dyDescent="0.25">
      <c r="A96" s="2" t="s">
        <v>135</v>
      </c>
      <c r="B96" s="92">
        <v>0.17235</v>
      </c>
      <c r="C96" s="93" t="s">
        <v>136</v>
      </c>
      <c r="D96" s="93"/>
      <c r="E96" s="14">
        <f>(U86-U58-U59-U64-U68-U69-U70-U71-U83-U84)*B96</f>
        <v>1435228.9041005573</v>
      </c>
      <c r="F96" s="94"/>
      <c r="G96"/>
      <c r="J96" s="95"/>
      <c r="L96" s="48" t="s">
        <v>136</v>
      </c>
      <c r="M96" s="14">
        <f t="shared" ref="M96:U97" si="12">$E96/100*B232</f>
        <v>48678.679259460536</v>
      </c>
      <c r="N96" s="14">
        <f t="shared" si="12"/>
        <v>94402.751981678754</v>
      </c>
      <c r="O96" s="14">
        <f t="shared" si="12"/>
        <v>275005.24133520265</v>
      </c>
      <c r="P96" s="14">
        <f t="shared" si="12"/>
        <v>240926.4135949621</v>
      </c>
      <c r="Q96" s="14">
        <f t="shared" si="12"/>
        <v>90379.855343739488</v>
      </c>
      <c r="R96" s="14">
        <f t="shared" si="12"/>
        <v>205750.77179710835</v>
      </c>
      <c r="S96" s="14">
        <f t="shared" si="12"/>
        <v>121415.61832320572</v>
      </c>
      <c r="T96" s="14">
        <f t="shared" si="12"/>
        <v>63254.421243667995</v>
      </c>
      <c r="U96" s="14">
        <f t="shared" si="12"/>
        <v>295415.15122153173</v>
      </c>
      <c r="V96" s="14">
        <f t="shared" ref="V96:V101" si="13">SUM(M96:U96)</f>
        <v>1435228.9041005573</v>
      </c>
    </row>
    <row r="97" spans="1:22" ht="9.9" customHeight="1" x14ac:dyDescent="0.25">
      <c r="B97" s="92">
        <v>0.58514999999999995</v>
      </c>
      <c r="C97" s="93" t="s">
        <v>137</v>
      </c>
      <c r="D97" s="96"/>
      <c r="E97" s="14">
        <f>(U86-U58-U59-U64-U68-U69-U70-U71-U83-U84)*B97</f>
        <v>4872783.2505624667</v>
      </c>
      <c r="F97" s="94"/>
      <c r="G97" s="97"/>
      <c r="J97" s="95"/>
      <c r="L97" s="48" t="s">
        <v>137</v>
      </c>
      <c r="M97" s="14">
        <f t="shared" si="12"/>
        <v>144061.65429480013</v>
      </c>
      <c r="N97" s="14">
        <f t="shared" si="12"/>
        <v>314361.99675226648</v>
      </c>
      <c r="O97" s="14">
        <f t="shared" si="12"/>
        <v>839804.69535259216</v>
      </c>
      <c r="P97" s="14">
        <f t="shared" si="12"/>
        <v>772117.9451473424</v>
      </c>
      <c r="Q97" s="14">
        <f t="shared" si="12"/>
        <v>300140.89513582131</v>
      </c>
      <c r="R97" s="14">
        <f t="shared" si="12"/>
        <v>666588.65555551031</v>
      </c>
      <c r="S97" s="14">
        <f t="shared" si="12"/>
        <v>383484.96374398901</v>
      </c>
      <c r="T97" s="14">
        <f t="shared" si="12"/>
        <v>202640.11140457526</v>
      </c>
      <c r="U97" s="14">
        <f t="shared" si="12"/>
        <v>1249582.3331755693</v>
      </c>
      <c r="V97" s="14">
        <f t="shared" si="13"/>
        <v>4872783.2505624667</v>
      </c>
    </row>
    <row r="98" spans="1:22" ht="9.9" customHeight="1" x14ac:dyDescent="0.2">
      <c r="B98" s="92">
        <v>0.24249999999999999</v>
      </c>
      <c r="C98" s="93" t="s">
        <v>138</v>
      </c>
      <c r="D98" s="93"/>
      <c r="E98" s="14">
        <f>(U86-U58-U59-U64-U68-U69-U70-U71-U83-U84)*B98-E99</f>
        <v>1573334.0182508118</v>
      </c>
      <c r="F98" s="94"/>
      <c r="G98" s="97"/>
      <c r="J98" s="95"/>
      <c r="L98" s="48" t="s">
        <v>138</v>
      </c>
      <c r="M98" s="14">
        <f t="shared" ref="M98:U98" si="14">$E98/100*B243</f>
        <v>19824.008629960234</v>
      </c>
      <c r="N98" s="14">
        <f t="shared" si="14"/>
        <v>83245.102905650449</v>
      </c>
      <c r="O98" s="14">
        <f t="shared" si="14"/>
        <v>213171.02613280251</v>
      </c>
      <c r="P98" s="14">
        <f t="shared" si="14"/>
        <v>259584.37967120149</v>
      </c>
      <c r="Q98" s="14">
        <f t="shared" si="14"/>
        <v>129815.78984587447</v>
      </c>
      <c r="R98" s="14">
        <f t="shared" si="14"/>
        <v>146917.93062426086</v>
      </c>
      <c r="S98" s="14">
        <f t="shared" si="14"/>
        <v>140640.3278914401</v>
      </c>
      <c r="T98" s="14">
        <f t="shared" si="14"/>
        <v>94101.107631581064</v>
      </c>
      <c r="U98" s="14">
        <f t="shared" si="14"/>
        <v>486034.34491804085</v>
      </c>
      <c r="V98" s="14">
        <f t="shared" si="13"/>
        <v>1573334.0182508121</v>
      </c>
    </row>
    <row r="99" spans="1:22" ht="9.9" customHeight="1" x14ac:dyDescent="0.2">
      <c r="B99" s="98">
        <v>1.8880000000000001E-2</v>
      </c>
      <c r="C99" s="2" t="s">
        <v>139</v>
      </c>
      <c r="D99" s="93"/>
      <c r="E99" s="14">
        <f>D17*B99</f>
        <v>446062.61211985926</v>
      </c>
      <c r="F99" s="94"/>
      <c r="G99" s="97"/>
      <c r="J99" s="95"/>
      <c r="L99" s="48" t="s">
        <v>140</v>
      </c>
      <c r="M99" s="14">
        <f t="shared" ref="M99:U99" si="15">$E99/100*B240</f>
        <v>11173.868433602474</v>
      </c>
      <c r="N99" s="14">
        <f t="shared" si="15"/>
        <v>37897.479525703246</v>
      </c>
      <c r="O99" s="14">
        <f t="shared" si="15"/>
        <v>67734.607650400634</v>
      </c>
      <c r="P99" s="14">
        <f t="shared" si="15"/>
        <v>65067.153229923875</v>
      </c>
      <c r="Q99" s="14">
        <f t="shared" si="15"/>
        <v>42045.861818417936</v>
      </c>
      <c r="R99" s="14">
        <f t="shared" si="15"/>
        <v>58371.753422004796</v>
      </c>
      <c r="S99" s="14">
        <f t="shared" si="15"/>
        <v>64732.606270833981</v>
      </c>
      <c r="T99" s="14">
        <f t="shared" si="15"/>
        <v>21460.072269086431</v>
      </c>
      <c r="U99" s="14">
        <f t="shared" si="15"/>
        <v>77579.209499885925</v>
      </c>
      <c r="V99" s="14">
        <f t="shared" si="13"/>
        <v>446062.61211985926</v>
      </c>
    </row>
    <row r="100" spans="1:22" ht="9.9" customHeight="1" x14ac:dyDescent="0.2">
      <c r="B100" s="98"/>
      <c r="C100" s="2" t="s">
        <v>74</v>
      </c>
      <c r="D100" s="93"/>
      <c r="E100" s="14">
        <f>U58</f>
        <v>32345.738000000001</v>
      </c>
      <c r="F100" s="94"/>
      <c r="G100" s="97"/>
      <c r="J100" s="95"/>
      <c r="L100" s="48" t="s">
        <v>75</v>
      </c>
      <c r="M100" s="14">
        <f>B225</f>
        <v>671.29899999999998</v>
      </c>
      <c r="N100" s="14">
        <f t="shared" ref="N100:U100" si="16">C225</f>
        <v>3004.4290000000001</v>
      </c>
      <c r="O100" s="14">
        <f t="shared" si="16"/>
        <v>6184.1880000000001</v>
      </c>
      <c r="P100" s="14">
        <f t="shared" si="16"/>
        <v>7013.6</v>
      </c>
      <c r="Q100" s="14">
        <f t="shared" si="16"/>
        <v>4155.6000000000004</v>
      </c>
      <c r="R100" s="14">
        <f t="shared" si="16"/>
        <v>5338.1880000000001</v>
      </c>
      <c r="S100" s="14">
        <f t="shared" si="16"/>
        <v>3010.0160000000001</v>
      </c>
      <c r="T100" s="14">
        <f t="shared" si="16"/>
        <v>2968.4180000000001</v>
      </c>
      <c r="U100" s="14">
        <f t="shared" si="16"/>
        <v>0</v>
      </c>
      <c r="V100" s="14">
        <f t="shared" si="13"/>
        <v>32345.738000000005</v>
      </c>
    </row>
    <row r="101" spans="1:22" ht="9.9" customHeight="1" x14ac:dyDescent="0.2">
      <c r="B101" s="98"/>
      <c r="C101" s="2" t="s">
        <v>77</v>
      </c>
      <c r="D101" s="93"/>
      <c r="E101" s="14">
        <f>U59</f>
        <v>-127158.145</v>
      </c>
      <c r="F101" s="94"/>
      <c r="G101" s="97"/>
      <c r="J101" s="95"/>
      <c r="L101" s="48" t="s">
        <v>141</v>
      </c>
      <c r="M101" s="14">
        <f>-B227</f>
        <v>-6376</v>
      </c>
      <c r="N101" s="14">
        <f t="shared" ref="N101:U101" si="17">-C227</f>
        <v>-12324.5</v>
      </c>
      <c r="O101" s="14">
        <f t="shared" si="17"/>
        <v>-35492</v>
      </c>
      <c r="P101" s="14">
        <f t="shared" si="17"/>
        <v>-19788.580000000002</v>
      </c>
      <c r="Q101" s="14">
        <f t="shared" si="17"/>
        <v>-9267.5</v>
      </c>
      <c r="R101" s="14">
        <f t="shared" si="17"/>
        <v>-27473.764999999999</v>
      </c>
      <c r="S101" s="14">
        <f t="shared" si="17"/>
        <v>-10549</v>
      </c>
      <c r="T101" s="14">
        <f t="shared" si="17"/>
        <v>-5886.8</v>
      </c>
      <c r="U101" s="14">
        <f t="shared" si="17"/>
        <v>0</v>
      </c>
      <c r="V101" s="14">
        <f t="shared" si="13"/>
        <v>-127158.145</v>
      </c>
    </row>
    <row r="102" spans="1:22" ht="9.9" customHeight="1" x14ac:dyDescent="0.2">
      <c r="B102" s="92"/>
      <c r="C102" s="93"/>
      <c r="D102" s="93"/>
      <c r="E102" s="14"/>
      <c r="F102" s="94"/>
      <c r="G102" s="97"/>
      <c r="J102" s="95"/>
      <c r="M102" s="14"/>
      <c r="N102" s="14"/>
      <c r="O102" s="14"/>
      <c r="P102" s="14"/>
      <c r="Q102" s="14"/>
      <c r="R102" s="14"/>
      <c r="S102" s="14"/>
      <c r="T102" s="14"/>
      <c r="U102" s="14"/>
      <c r="V102" s="14"/>
    </row>
    <row r="103" spans="1:22" ht="9.9" customHeight="1" x14ac:dyDescent="0.2">
      <c r="A103" s="71"/>
      <c r="B103" s="92"/>
      <c r="C103" s="93"/>
      <c r="D103" s="93"/>
      <c r="E103" s="14"/>
      <c r="F103" s="94"/>
      <c r="G103" s="97"/>
      <c r="J103" s="95"/>
      <c r="L103" s="71" t="s">
        <v>49</v>
      </c>
      <c r="M103" s="14">
        <f>SUM(M96:M102)</f>
        <v>218033.50961782338</v>
      </c>
      <c r="N103" s="14">
        <f t="shared" ref="N103:U103" si="18">SUM(N96:N102)</f>
        <v>520587.26016529894</v>
      </c>
      <c r="O103" s="14">
        <f t="shared" si="18"/>
        <v>1366407.7584709979</v>
      </c>
      <c r="P103" s="14">
        <f t="shared" si="18"/>
        <v>1324920.9116434299</v>
      </c>
      <c r="Q103" s="14">
        <f t="shared" si="18"/>
        <v>557270.50214385323</v>
      </c>
      <c r="R103" s="14">
        <f t="shared" si="18"/>
        <v>1055493.5343988845</v>
      </c>
      <c r="S103" s="14">
        <f t="shared" si="18"/>
        <v>702734.53222946881</v>
      </c>
      <c r="T103" s="14">
        <f t="shared" si="18"/>
        <v>378537.33054891077</v>
      </c>
      <c r="U103" s="14">
        <f t="shared" si="18"/>
        <v>2108611.0388150276</v>
      </c>
      <c r="V103" s="14">
        <f>SUM(M103:U103)</f>
        <v>8232596.3780336957</v>
      </c>
    </row>
    <row r="104" spans="1:22" ht="9.9" customHeight="1" x14ac:dyDescent="0.2">
      <c r="A104" s="71"/>
      <c r="B104" s="92"/>
      <c r="C104" s="93"/>
      <c r="D104" s="93"/>
      <c r="E104" s="14"/>
      <c r="F104" s="94"/>
      <c r="G104" s="97"/>
      <c r="I104" s="94"/>
      <c r="J104" s="95"/>
      <c r="L104" s="71"/>
      <c r="M104" s="14"/>
      <c r="N104" s="14"/>
      <c r="O104" s="14"/>
      <c r="P104" s="14"/>
      <c r="Q104" s="14"/>
      <c r="R104" s="14"/>
      <c r="S104" s="14"/>
      <c r="T104" s="14"/>
      <c r="U104" s="14"/>
      <c r="V104" s="86"/>
    </row>
    <row r="105" spans="1:22" ht="9.9" customHeight="1" x14ac:dyDescent="0.2">
      <c r="A105" s="1" t="s">
        <v>142</v>
      </c>
      <c r="B105" s="92"/>
      <c r="C105" s="93"/>
      <c r="D105" s="93"/>
      <c r="E105" s="14"/>
      <c r="F105" s="94"/>
      <c r="G105" s="97"/>
      <c r="H105" s="15"/>
      <c r="I105" s="45"/>
      <c r="J105" s="99"/>
      <c r="L105" s="1" t="s">
        <v>142</v>
      </c>
      <c r="M105" s="20" t="s">
        <v>125</v>
      </c>
      <c r="N105" s="20" t="s">
        <v>126</v>
      </c>
      <c r="O105" s="20" t="s">
        <v>127</v>
      </c>
      <c r="P105" s="20" t="s">
        <v>128</v>
      </c>
      <c r="Q105" s="20" t="s">
        <v>129</v>
      </c>
      <c r="R105" s="20" t="s">
        <v>130</v>
      </c>
      <c r="S105" s="20" t="s">
        <v>131</v>
      </c>
      <c r="T105" s="20" t="s">
        <v>132</v>
      </c>
      <c r="U105" s="20" t="s">
        <v>133</v>
      </c>
      <c r="V105" s="58" t="s">
        <v>49</v>
      </c>
    </row>
    <row r="106" spans="1:22" ht="9.9" customHeight="1" x14ac:dyDescent="0.2">
      <c r="B106" s="92"/>
      <c r="C106" s="93"/>
      <c r="D106" s="93"/>
      <c r="E106" s="14"/>
      <c r="F106" s="94"/>
      <c r="G106" s="97"/>
      <c r="H106" s="15"/>
      <c r="I106" s="45"/>
      <c r="J106" s="99"/>
      <c r="M106" s="14"/>
      <c r="N106" s="14"/>
      <c r="O106" s="14"/>
      <c r="P106" s="14"/>
      <c r="Q106" s="14"/>
      <c r="R106" s="14"/>
      <c r="S106" s="14"/>
      <c r="T106" s="14"/>
      <c r="U106" s="14"/>
      <c r="V106" s="14"/>
    </row>
    <row r="107" spans="1:22" ht="9.9" customHeight="1" x14ac:dyDescent="0.2">
      <c r="A107" s="2" t="s">
        <v>9</v>
      </c>
      <c r="B107" s="92"/>
      <c r="C107" s="93"/>
      <c r="D107" s="93"/>
      <c r="E107" s="14">
        <f t="shared" ref="E107:E114" si="19">U51</f>
        <v>371041.37371017114</v>
      </c>
      <c r="F107" s="94"/>
      <c r="G107" s="97"/>
      <c r="H107" s="15"/>
      <c r="I107" s="45"/>
      <c r="J107" s="99"/>
      <c r="L107" s="2" t="s">
        <v>9</v>
      </c>
      <c r="M107" s="14">
        <f t="shared" ref="M107:U112" si="20">$E107*$B$96*B$232/100+$E107*$B$97*B$233/100+$E107*$B$98*B$243/100</f>
        <v>9721.5789975731386</v>
      </c>
      <c r="N107" s="14">
        <f t="shared" si="20"/>
        <v>22973.895932034098</v>
      </c>
      <c r="O107" s="14">
        <f t="shared" si="20"/>
        <v>61863.243436054319</v>
      </c>
      <c r="P107" s="14">
        <f t="shared" si="20"/>
        <v>59983.248218167668</v>
      </c>
      <c r="Q107" s="14">
        <f t="shared" si="20"/>
        <v>24824.339609958843</v>
      </c>
      <c r="R107" s="14">
        <f t="shared" si="20"/>
        <v>47270.617787024341</v>
      </c>
      <c r="S107" s="14">
        <f t="shared" si="20"/>
        <v>30539.766269109488</v>
      </c>
      <c r="T107" s="14">
        <f t="shared" si="20"/>
        <v>17228.923811044948</v>
      </c>
      <c r="U107" s="14">
        <f t="shared" si="20"/>
        <v>96635.759649204279</v>
      </c>
      <c r="V107" s="14">
        <f>SUM(M107:U107)</f>
        <v>371041.37371017114</v>
      </c>
    </row>
    <row r="108" spans="1:22" ht="9.9" customHeight="1" x14ac:dyDescent="0.2">
      <c r="A108" s="2" t="s">
        <v>11</v>
      </c>
      <c r="B108" s="92"/>
      <c r="C108" s="93"/>
      <c r="D108" s="93"/>
      <c r="E108" s="14">
        <f t="shared" si="19"/>
        <v>2967240.9781422946</v>
      </c>
      <c r="F108" s="94"/>
      <c r="G108" s="97"/>
      <c r="H108" s="15"/>
      <c r="I108" s="45"/>
      <c r="J108" s="99"/>
      <c r="L108" s="2" t="s">
        <v>11</v>
      </c>
      <c r="M108" s="14">
        <f t="shared" si="20"/>
        <v>77744.07281161852</v>
      </c>
      <c r="N108" s="14">
        <f t="shared" si="20"/>
        <v>183723.67683814303</v>
      </c>
      <c r="O108" s="14">
        <f t="shared" si="20"/>
        <v>494724.2112887337</v>
      </c>
      <c r="P108" s="14">
        <f t="shared" si="20"/>
        <v>479689.77242428972</v>
      </c>
      <c r="Q108" s="14">
        <f t="shared" si="20"/>
        <v>198521.79019671306</v>
      </c>
      <c r="R108" s="14">
        <f t="shared" si="20"/>
        <v>378026.07498247223</v>
      </c>
      <c r="S108" s="14">
        <f t="shared" si="20"/>
        <v>244228.41321025818</v>
      </c>
      <c r="T108" s="14">
        <f t="shared" si="20"/>
        <v>137780.77692585552</v>
      </c>
      <c r="U108" s="14">
        <f t="shared" si="20"/>
        <v>772802.18946421042</v>
      </c>
      <c r="V108" s="14">
        <f t="shared" ref="V108:V139" si="21">SUM(M108:U108)</f>
        <v>2967240.9781422946</v>
      </c>
    </row>
    <row r="109" spans="1:22" ht="9.9" customHeight="1" x14ac:dyDescent="0.2">
      <c r="A109" s="2" t="s">
        <v>13</v>
      </c>
      <c r="B109" s="92"/>
      <c r="C109" s="93"/>
      <c r="D109" s="93"/>
      <c r="E109" s="14">
        <f t="shared" si="19"/>
        <v>183692.21652653083</v>
      </c>
      <c r="F109" s="94"/>
      <c r="G109" s="97"/>
      <c r="H109" s="15"/>
      <c r="I109" s="45"/>
      <c r="J109" s="99"/>
      <c r="L109" s="2" t="s">
        <v>13</v>
      </c>
      <c r="M109" s="14">
        <f t="shared" si="20"/>
        <v>4812.8821224042031</v>
      </c>
      <c r="N109" s="14">
        <f t="shared" si="20"/>
        <v>11373.733941869323</v>
      </c>
      <c r="O109" s="14">
        <f t="shared" si="20"/>
        <v>30626.763249226478</v>
      </c>
      <c r="P109" s="14">
        <f t="shared" si="20"/>
        <v>29696.030147471007</v>
      </c>
      <c r="Q109" s="14">
        <f t="shared" si="20"/>
        <v>12289.83690191554</v>
      </c>
      <c r="R109" s="14">
        <f t="shared" si="20"/>
        <v>23402.362035937356</v>
      </c>
      <c r="S109" s="14">
        <f t="shared" si="20"/>
        <v>15119.384941036085</v>
      </c>
      <c r="T109" s="14">
        <f t="shared" si="20"/>
        <v>8529.5587701485911</v>
      </c>
      <c r="U109" s="14">
        <f t="shared" si="20"/>
        <v>47841.664416522224</v>
      </c>
      <c r="V109" s="14">
        <f t="shared" si="21"/>
        <v>183692.2165265308</v>
      </c>
    </row>
    <row r="110" spans="1:22" ht="9.9" customHeight="1" x14ac:dyDescent="0.2">
      <c r="A110" s="2" t="s">
        <v>14</v>
      </c>
      <c r="B110" s="92"/>
      <c r="C110" s="93"/>
      <c r="D110" s="93"/>
      <c r="E110" s="14">
        <f t="shared" si="19"/>
        <v>139614.23105530572</v>
      </c>
      <c r="F110" s="94"/>
      <c r="G110" s="97"/>
      <c r="H110" s="15"/>
      <c r="I110" s="45"/>
      <c r="J110" s="99"/>
      <c r="L110" s="2" t="s">
        <v>14</v>
      </c>
      <c r="M110" s="14">
        <f t="shared" si="20"/>
        <v>3658.0038576770112</v>
      </c>
      <c r="N110" s="14">
        <f t="shared" si="20"/>
        <v>8644.542205153095</v>
      </c>
      <c r="O110" s="14">
        <f t="shared" si="20"/>
        <v>23277.698323902983</v>
      </c>
      <c r="P110" s="14">
        <f t="shared" si="20"/>
        <v>22570.299889846079</v>
      </c>
      <c r="Q110" s="14">
        <f t="shared" si="20"/>
        <v>9340.8210826844643</v>
      </c>
      <c r="R110" s="14">
        <f t="shared" si="20"/>
        <v>17786.833009624952</v>
      </c>
      <c r="S110" s="14">
        <f t="shared" si="20"/>
        <v>11491.403078948886</v>
      </c>
      <c r="T110" s="14">
        <f t="shared" si="20"/>
        <v>6482.8429394194791</v>
      </c>
      <c r="U110" s="14">
        <f t="shared" si="20"/>
        <v>36361.78666804875</v>
      </c>
      <c r="V110" s="14">
        <f t="shared" si="21"/>
        <v>139614.23105530569</v>
      </c>
    </row>
    <row r="111" spans="1:22" ht="9.9" customHeight="1" x14ac:dyDescent="0.2">
      <c r="A111" s="2" t="s">
        <v>16</v>
      </c>
      <c r="B111" s="92"/>
      <c r="C111" s="93"/>
      <c r="D111" s="93"/>
      <c r="E111" s="14">
        <f t="shared" si="19"/>
        <v>30938.757569417503</v>
      </c>
      <c r="F111" s="94"/>
      <c r="G111" s="97"/>
      <c r="H111" s="15"/>
      <c r="I111" s="45"/>
      <c r="J111" s="99"/>
      <c r="L111" s="2" t="s">
        <v>143</v>
      </c>
      <c r="M111" s="14">
        <f t="shared" si="20"/>
        <v>810.62004700531656</v>
      </c>
      <c r="N111" s="14">
        <f t="shared" si="20"/>
        <v>1915.6456584850812</v>
      </c>
      <c r="O111" s="14">
        <f t="shared" si="20"/>
        <v>5158.378624969705</v>
      </c>
      <c r="P111" s="14">
        <f t="shared" si="20"/>
        <v>5001.6178958460214</v>
      </c>
      <c r="Q111" s="14">
        <f t="shared" si="20"/>
        <v>2069.9422744519425</v>
      </c>
      <c r="R111" s="14">
        <f t="shared" si="20"/>
        <v>3941.5932763652618</v>
      </c>
      <c r="S111" s="14">
        <f t="shared" si="20"/>
        <v>2546.5150028382172</v>
      </c>
      <c r="T111" s="14">
        <f t="shared" si="20"/>
        <v>1436.6093237576658</v>
      </c>
      <c r="U111" s="14">
        <f t="shared" si="20"/>
        <v>8057.8354656982865</v>
      </c>
      <c r="V111" s="14">
        <f t="shared" si="21"/>
        <v>30938.757569417496</v>
      </c>
    </row>
    <row r="112" spans="1:22" ht="9.9" customHeight="1" x14ac:dyDescent="0.2">
      <c r="A112" s="2" t="s">
        <v>18</v>
      </c>
      <c r="B112" s="92"/>
      <c r="C112" s="93"/>
      <c r="D112" s="93"/>
      <c r="E112" s="14">
        <f t="shared" si="19"/>
        <v>692015.76919546525</v>
      </c>
      <c r="F112" s="94"/>
      <c r="G112" s="97"/>
      <c r="H112" s="15"/>
      <c r="I112" s="45"/>
      <c r="J112" s="99"/>
      <c r="L112" s="2" t="s">
        <v>18</v>
      </c>
      <c r="M112" s="14">
        <f t="shared" si="20"/>
        <v>18131.363358564555</v>
      </c>
      <c r="N112" s="14">
        <f t="shared" si="20"/>
        <v>42847.777609948331</v>
      </c>
      <c r="O112" s="14">
        <f t="shared" si="20"/>
        <v>115378.88501018642</v>
      </c>
      <c r="P112" s="14">
        <f t="shared" si="20"/>
        <v>111872.5743155579</v>
      </c>
      <c r="Q112" s="14">
        <f t="shared" si="20"/>
        <v>46298.972802353579</v>
      </c>
      <c r="R112" s="14">
        <f t="shared" si="20"/>
        <v>88162.709730005983</v>
      </c>
      <c r="S112" s="14">
        <f t="shared" si="20"/>
        <v>56958.60716135602</v>
      </c>
      <c r="T112" s="14">
        <f t="shared" si="20"/>
        <v>32133.03908480949</v>
      </c>
      <c r="U112" s="14">
        <f t="shared" si="20"/>
        <v>180231.84012268286</v>
      </c>
      <c r="V112" s="14">
        <f t="shared" si="21"/>
        <v>692015.76919546514</v>
      </c>
    </row>
    <row r="113" spans="1:22" ht="9.9" customHeight="1" x14ac:dyDescent="0.2">
      <c r="A113" s="2" t="s">
        <v>20</v>
      </c>
      <c r="B113" s="92"/>
      <c r="C113" s="93"/>
      <c r="D113" s="93"/>
      <c r="E113" s="14">
        <f t="shared" si="19"/>
        <v>2580183.2093092808</v>
      </c>
      <c r="F113" s="94"/>
      <c r="G113" s="97"/>
      <c r="H113" s="15"/>
      <c r="I113" s="45"/>
      <c r="J113" s="99"/>
      <c r="L113" s="2" t="s">
        <v>20</v>
      </c>
      <c r="M113" s="14">
        <f t="shared" ref="M113:U113" si="22">$E113*$B$96*B$232/100+$E113*$B$97*B$233/100+($E113*$B$98-$E$99)*B$243/100+M99</f>
        <v>73156.331048455904</v>
      </c>
      <c r="N113" s="14">
        <f t="shared" si="22"/>
        <v>174054.39499717794</v>
      </c>
      <c r="O113" s="14">
        <f t="shared" si="22"/>
        <v>437488.15955514985</v>
      </c>
      <c r="P113" s="14">
        <f t="shared" si="22"/>
        <v>408588.56642163062</v>
      </c>
      <c r="Q113" s="14">
        <f t="shared" si="22"/>
        <v>177867.11728436008</v>
      </c>
      <c r="R113" s="14">
        <f t="shared" si="22"/>
        <v>345433.39745650557</v>
      </c>
      <c r="S113" s="14">
        <f t="shared" si="22"/>
        <v>237229.43485547713</v>
      </c>
      <c r="T113" s="14">
        <f t="shared" si="22"/>
        <v>114589.21575119655</v>
      </c>
      <c r="U113" s="14">
        <f t="shared" si="22"/>
        <v>611776.59193932696</v>
      </c>
      <c r="V113" s="14">
        <f t="shared" si="21"/>
        <v>2580183.2093092804</v>
      </c>
    </row>
    <row r="114" spans="1:22" ht="9.9" customHeight="1" x14ac:dyDescent="0.2">
      <c r="A114" s="2" t="s">
        <v>74</v>
      </c>
      <c r="B114" s="92"/>
      <c r="C114" s="93"/>
      <c r="D114" s="93"/>
      <c r="E114" s="14">
        <f t="shared" si="19"/>
        <v>32345.738000000001</v>
      </c>
      <c r="F114" s="94"/>
      <c r="G114" s="97"/>
      <c r="J114" s="99"/>
      <c r="L114" s="2" t="s">
        <v>74</v>
      </c>
      <c r="M114" s="14">
        <f>B225</f>
        <v>671.29899999999998</v>
      </c>
      <c r="N114" s="14">
        <f t="shared" ref="N114:U114" si="23">C225</f>
        <v>3004.4290000000001</v>
      </c>
      <c r="O114" s="14">
        <f t="shared" si="23"/>
        <v>6184.1880000000001</v>
      </c>
      <c r="P114" s="14">
        <f t="shared" si="23"/>
        <v>7013.6</v>
      </c>
      <c r="Q114" s="14">
        <f t="shared" si="23"/>
        <v>4155.6000000000004</v>
      </c>
      <c r="R114" s="14">
        <f t="shared" si="23"/>
        <v>5338.1880000000001</v>
      </c>
      <c r="S114" s="14">
        <f t="shared" si="23"/>
        <v>3010.0160000000001</v>
      </c>
      <c r="T114" s="14">
        <f t="shared" si="23"/>
        <v>2968.4180000000001</v>
      </c>
      <c r="U114" s="14">
        <f t="shared" si="23"/>
        <v>0</v>
      </c>
      <c r="V114" s="14">
        <f t="shared" si="21"/>
        <v>32345.738000000005</v>
      </c>
    </row>
    <row r="115" spans="1:22" ht="9.9" customHeight="1" x14ac:dyDescent="0.2">
      <c r="A115" s="2" t="s">
        <v>22</v>
      </c>
      <c r="B115" s="92"/>
      <c r="C115" s="93"/>
      <c r="D115" s="93"/>
      <c r="E115" s="14">
        <f>U61</f>
        <v>22872.901743031402</v>
      </c>
      <c r="F115" s="94"/>
      <c r="G115" s="97"/>
      <c r="H115" s="15"/>
      <c r="I115" s="45"/>
      <c r="J115" s="99"/>
      <c r="L115" s="2" t="s">
        <v>22</v>
      </c>
      <c r="M115" s="14">
        <f t="shared" ref="M115:M131" si="24">$E115*$B$96*B$232/100+$E115*$B$97*B$233/100+$E115*$B$98*B$243/100</f>
        <v>599.28821137962666</v>
      </c>
      <c r="N115" s="14">
        <f t="shared" ref="N115:N131" si="25">$E115*$B$96*C$232/100+$E115*$B$97*C$233/100+$E115*$B$98*C$243/100</f>
        <v>1416.2292982413028</v>
      </c>
      <c r="O115" s="14">
        <f t="shared" ref="O115:O131" si="26">$E115*$B$96*D$232/100+$E115*$B$97*D$233/100+$E115*$B$98*D$243/100</f>
        <v>3813.5690218832174</v>
      </c>
      <c r="P115" s="14">
        <f t="shared" ref="P115:P131" si="27">$E115*$B$96*E$232/100+$E115*$B$97*E$233/100+$E115*$B$98*E$243/100</f>
        <v>3697.67643161462</v>
      </c>
      <c r="Q115" s="14">
        <f t="shared" ref="Q115:Q131" si="28">$E115*$B$96*F$232/100+$E115*$B$97*F$233/100+$E115*$B$98*F$243/100</f>
        <v>1530.3001793480751</v>
      </c>
      <c r="R115" s="14">
        <f t="shared" ref="R115:R131" si="29">$E115*$B$96*G$232/100+$E115*$B$97*G$233/100+$E115*$B$98*G$243/100</f>
        <v>2914.0044010821357</v>
      </c>
      <c r="S115" s="14">
        <f t="shared" ref="S115:S131" si="30">$E115*$B$96*H$232/100+$E115*$B$97*H$233/100+$E115*$B$98*H$243/100</f>
        <v>1882.6285223763919</v>
      </c>
      <c r="T115" s="14">
        <f t="shared" ref="T115:T131" si="31">$E115*$B$96*I$232/100+$E115*$B$97*I$233/100+$E115*$B$98*I$243/100</f>
        <v>1062.0796207380001</v>
      </c>
      <c r="U115" s="14">
        <f t="shared" ref="U115:U131" si="32">$E115*$B$96*J$232/100+$E115*$B$97*J$233/100+$E115*$B$98*J$243/100</f>
        <v>5957.1260563680298</v>
      </c>
      <c r="V115" s="14">
        <f t="shared" si="21"/>
        <v>22872.901743031398</v>
      </c>
    </row>
    <row r="116" spans="1:22" ht="9.9" customHeight="1" x14ac:dyDescent="0.2">
      <c r="A116" s="2" t="s">
        <v>25</v>
      </c>
      <c r="B116" s="92"/>
      <c r="C116" s="93"/>
      <c r="D116" s="93"/>
      <c r="E116" s="14">
        <f>U62</f>
        <v>669.63551584840025</v>
      </c>
      <c r="F116" s="94"/>
      <c r="G116" s="97"/>
      <c r="H116" s="15"/>
      <c r="I116" s="45"/>
      <c r="J116" s="99"/>
      <c r="L116" s="2" t="s">
        <v>25</v>
      </c>
      <c r="M116" s="14">
        <f t="shared" si="24"/>
        <v>17.544982926852533</v>
      </c>
      <c r="N116" s="14">
        <f t="shared" si="25"/>
        <v>41.462051791323987</v>
      </c>
      <c r="O116" s="14">
        <f t="shared" si="26"/>
        <v>111.64745461166832</v>
      </c>
      <c r="P116" s="14">
        <f t="shared" si="27"/>
        <v>108.25454035271717</v>
      </c>
      <c r="Q116" s="14">
        <f t="shared" si="28"/>
        <v>44.801633020298887</v>
      </c>
      <c r="R116" s="14">
        <f t="shared" si="29"/>
        <v>85.311468663902517</v>
      </c>
      <c r="S116" s="14">
        <f t="shared" si="30"/>
        <v>55.116527666478163</v>
      </c>
      <c r="T116" s="14">
        <f t="shared" si="31"/>
        <v>31.09383508463873</v>
      </c>
      <c r="U116" s="14">
        <f t="shared" si="32"/>
        <v>174.4030217305199</v>
      </c>
      <c r="V116" s="14">
        <f t="shared" si="21"/>
        <v>669.63551584840013</v>
      </c>
    </row>
    <row r="117" spans="1:22" ht="9.9" customHeight="1" x14ac:dyDescent="0.2">
      <c r="A117" s="2" t="s">
        <v>27</v>
      </c>
      <c r="B117" s="92"/>
      <c r="C117" s="93"/>
      <c r="D117" s="93"/>
      <c r="E117" s="14">
        <f>U63</f>
        <v>20103.765472502702</v>
      </c>
      <c r="F117" s="94"/>
      <c r="G117" s="97"/>
      <c r="H117" s="15"/>
      <c r="I117" s="45"/>
      <c r="J117" s="99"/>
      <c r="L117" s="2" t="s">
        <v>27</v>
      </c>
      <c r="M117" s="14">
        <f t="shared" si="24"/>
        <v>526.73463941592991</v>
      </c>
      <c r="N117" s="14">
        <f t="shared" si="25"/>
        <v>1244.7717384963869</v>
      </c>
      <c r="O117" s="14">
        <f t="shared" si="26"/>
        <v>3351.8745496512956</v>
      </c>
      <c r="P117" s="14">
        <f t="shared" si="27"/>
        <v>3250.012639827346</v>
      </c>
      <c r="Q117" s="14">
        <f t="shared" si="28"/>
        <v>1345.0324866417754</v>
      </c>
      <c r="R117" s="14">
        <f t="shared" si="29"/>
        <v>2561.216837432708</v>
      </c>
      <c r="S117" s="14">
        <f t="shared" si="30"/>
        <v>1654.7057610314032</v>
      </c>
      <c r="T117" s="14">
        <f t="shared" si="31"/>
        <v>933.49763175310909</v>
      </c>
      <c r="U117" s="14">
        <f t="shared" si="32"/>
        <v>5235.9191882527448</v>
      </c>
      <c r="V117" s="14">
        <f t="shared" si="21"/>
        <v>20103.765472502702</v>
      </c>
    </row>
    <row r="118" spans="1:22" ht="9.9" customHeight="1" x14ac:dyDescent="0.2">
      <c r="A118" s="2" t="s">
        <v>29</v>
      </c>
      <c r="B118" s="92"/>
      <c r="C118" s="93"/>
      <c r="D118" s="93"/>
      <c r="E118" s="14">
        <f>U65</f>
        <v>484495.25930694834</v>
      </c>
      <c r="F118" s="94"/>
      <c r="G118" s="97"/>
      <c r="H118" s="15"/>
      <c r="I118" s="45"/>
      <c r="J118" s="99"/>
      <c r="L118" s="2" t="s">
        <v>29</v>
      </c>
      <c r="M118" s="14">
        <f t="shared" si="24"/>
        <v>12694.16100475446</v>
      </c>
      <c r="N118" s="14">
        <f t="shared" si="25"/>
        <v>29998.659059450823</v>
      </c>
      <c r="O118" s="14">
        <f t="shared" si="26"/>
        <v>80779.261542763066</v>
      </c>
      <c r="P118" s="14">
        <f t="shared" si="27"/>
        <v>78324.417325586081</v>
      </c>
      <c r="Q118" s="14">
        <f t="shared" si="28"/>
        <v>32414.91571731172</v>
      </c>
      <c r="R118" s="14">
        <f t="shared" si="29"/>
        <v>61724.626537776836</v>
      </c>
      <c r="S118" s="14">
        <f t="shared" si="30"/>
        <v>39877.957085410046</v>
      </c>
      <c r="T118" s="14">
        <f t="shared" si="31"/>
        <v>22497.038068676862</v>
      </c>
      <c r="U118" s="14">
        <f t="shared" si="32"/>
        <v>126184.22296521842</v>
      </c>
      <c r="V118" s="14">
        <f t="shared" si="21"/>
        <v>484495.25930694834</v>
      </c>
    </row>
    <row r="119" spans="1:22" ht="9.9" customHeight="1" x14ac:dyDescent="0.2">
      <c r="A119" s="2" t="s">
        <v>30</v>
      </c>
      <c r="B119" s="92"/>
      <c r="C119" s="93"/>
      <c r="D119" s="93"/>
      <c r="E119" s="14">
        <f>U66</f>
        <v>464.05504935620007</v>
      </c>
      <c r="F119" s="94"/>
      <c r="G119" s="97"/>
      <c r="H119" s="15"/>
      <c r="I119" s="45"/>
      <c r="J119" s="99"/>
      <c r="L119" s="2" t="s">
        <v>30</v>
      </c>
      <c r="M119" s="14">
        <f t="shared" si="24"/>
        <v>12.158611252509314</v>
      </c>
      <c r="N119" s="14">
        <f t="shared" si="25"/>
        <v>28.733055572858987</v>
      </c>
      <c r="O119" s="14">
        <f t="shared" si="26"/>
        <v>77.371292044852225</v>
      </c>
      <c r="P119" s="14">
        <f t="shared" si="27"/>
        <v>75.020014436907388</v>
      </c>
      <c r="Q119" s="14">
        <f t="shared" si="28"/>
        <v>31.047373579241189</v>
      </c>
      <c r="R119" s="14">
        <f t="shared" si="29"/>
        <v>59.120546722076583</v>
      </c>
      <c r="S119" s="14">
        <f t="shared" si="30"/>
        <v>38.195559168041981</v>
      </c>
      <c r="T119" s="14">
        <f t="shared" si="31"/>
        <v>21.547917984299726</v>
      </c>
      <c r="U119" s="14">
        <f t="shared" si="32"/>
        <v>120.86067859541262</v>
      </c>
      <c r="V119" s="14">
        <f t="shared" si="21"/>
        <v>464.05504935620002</v>
      </c>
    </row>
    <row r="120" spans="1:22" ht="9.9" customHeight="1" x14ac:dyDescent="0.2">
      <c r="A120" s="2" t="s">
        <v>31</v>
      </c>
      <c r="B120" s="92"/>
      <c r="C120" s="93"/>
      <c r="D120" s="93"/>
      <c r="E120" s="14">
        <f>U67</f>
        <v>3226.5578082935003</v>
      </c>
      <c r="F120" s="94"/>
      <c r="G120" s="97"/>
      <c r="H120" s="15"/>
      <c r="I120" s="45"/>
      <c r="J120" s="99"/>
      <c r="L120" s="2" t="s">
        <v>31</v>
      </c>
      <c r="M120" s="14">
        <f t="shared" si="24"/>
        <v>84.538379938360663</v>
      </c>
      <c r="N120" s="14">
        <f t="shared" si="25"/>
        <v>199.7798859065482</v>
      </c>
      <c r="O120" s="14">
        <f t="shared" si="26"/>
        <v>537.95976755648542</v>
      </c>
      <c r="P120" s="14">
        <f t="shared" si="27"/>
        <v>521.61142023022501</v>
      </c>
      <c r="Q120" s="14">
        <f t="shared" si="28"/>
        <v>215.8712544731145</v>
      </c>
      <c r="R120" s="14">
        <f t="shared" si="29"/>
        <v>411.06300194629762</v>
      </c>
      <c r="S120" s="14">
        <f t="shared" si="30"/>
        <v>265.5723277804168</v>
      </c>
      <c r="T120" s="14">
        <f t="shared" si="31"/>
        <v>149.82188669461857</v>
      </c>
      <c r="U120" s="14">
        <f t="shared" si="32"/>
        <v>840.33988376743332</v>
      </c>
      <c r="V120" s="14">
        <f>SUM(M120:U120)</f>
        <v>3226.5578082934999</v>
      </c>
    </row>
    <row r="121" spans="1:22" ht="9.9" customHeight="1" x14ac:dyDescent="0.2">
      <c r="A121" s="2" t="s">
        <v>36</v>
      </c>
      <c r="B121" s="92"/>
      <c r="C121" s="93"/>
      <c r="D121" s="93"/>
      <c r="E121" s="14">
        <f t="shared" ref="E121:E131" si="33">U72</f>
        <v>4312.4694529085991</v>
      </c>
      <c r="F121" s="94"/>
      <c r="G121" s="97"/>
      <c r="H121" s="15"/>
      <c r="I121" s="45"/>
      <c r="J121" s="99"/>
      <c r="L121" s="2" t="s">
        <v>36</v>
      </c>
      <c r="M121" s="14">
        <f t="shared" si="24"/>
        <v>112.99012841036904</v>
      </c>
      <c r="N121" s="14">
        <f t="shared" si="25"/>
        <v>267.01664946558577</v>
      </c>
      <c r="O121" s="14">
        <f t="shared" si="26"/>
        <v>719.01239721105389</v>
      </c>
      <c r="P121" s="14">
        <f t="shared" si="27"/>
        <v>697.161944611438</v>
      </c>
      <c r="Q121" s="14">
        <f t="shared" si="28"/>
        <v>288.52363601962878</v>
      </c>
      <c r="R121" s="14">
        <f t="shared" si="29"/>
        <v>549.40798970277274</v>
      </c>
      <c r="S121" s="14">
        <f t="shared" si="30"/>
        <v>354.95181525868963</v>
      </c>
      <c r="T121" s="14">
        <f t="shared" si="31"/>
        <v>200.24507482461442</v>
      </c>
      <c r="U121" s="14">
        <f t="shared" si="32"/>
        <v>1123.1598174044466</v>
      </c>
      <c r="V121" s="14">
        <f t="shared" si="21"/>
        <v>4312.4694529085991</v>
      </c>
    </row>
    <row r="122" spans="1:22" ht="9.9" customHeight="1" x14ac:dyDescent="0.2">
      <c r="A122" s="2" t="s">
        <v>37</v>
      </c>
      <c r="B122" s="92"/>
      <c r="C122" s="93"/>
      <c r="D122" s="93"/>
      <c r="E122" s="14">
        <f t="shared" si="33"/>
        <v>249149.85411714663</v>
      </c>
      <c r="F122" s="94"/>
      <c r="G122" s="97"/>
      <c r="H122" s="15"/>
      <c r="I122" s="45"/>
      <c r="J122" s="99"/>
      <c r="L122" s="2" t="s">
        <v>37</v>
      </c>
      <c r="M122" s="14">
        <f t="shared" si="24"/>
        <v>6527.9242711235884</v>
      </c>
      <c r="N122" s="14">
        <f t="shared" si="25"/>
        <v>15426.696927981691</v>
      </c>
      <c r="O122" s="14">
        <f t="shared" si="26"/>
        <v>41540.42963776346</v>
      </c>
      <c r="P122" s="14">
        <f t="shared" si="27"/>
        <v>40278.035286444378</v>
      </c>
      <c r="Q122" s="14">
        <f t="shared" si="28"/>
        <v>16669.247772910036</v>
      </c>
      <c r="R122" s="14">
        <f t="shared" si="29"/>
        <v>31741.655675477745</v>
      </c>
      <c r="S122" s="14">
        <f t="shared" si="30"/>
        <v>20507.088561675959</v>
      </c>
      <c r="T122" s="14">
        <f t="shared" si="31"/>
        <v>11569.016714212354</v>
      </c>
      <c r="U122" s="14">
        <f t="shared" si="32"/>
        <v>64889.759269557406</v>
      </c>
      <c r="V122" s="14">
        <f t="shared" si="21"/>
        <v>249149.85411714661</v>
      </c>
    </row>
    <row r="123" spans="1:22" ht="9.9" customHeight="1" x14ac:dyDescent="0.2">
      <c r="A123" s="2" t="s">
        <v>38</v>
      </c>
      <c r="B123" s="92"/>
      <c r="C123" s="93"/>
      <c r="D123" s="93"/>
      <c r="E123" s="14">
        <f t="shared" si="33"/>
        <v>199276.69385828736</v>
      </c>
      <c r="F123" s="94"/>
      <c r="G123" s="97"/>
      <c r="H123" s="15"/>
      <c r="I123" s="45"/>
      <c r="J123" s="99"/>
      <c r="L123" s="2" t="s">
        <v>38</v>
      </c>
      <c r="M123" s="14">
        <f t="shared" si="24"/>
        <v>5221.20781935169</v>
      </c>
      <c r="N123" s="14">
        <f t="shared" si="25"/>
        <v>12338.683367306145</v>
      </c>
      <c r="O123" s="14">
        <f t="shared" si="26"/>
        <v>33225.142792072846</v>
      </c>
      <c r="P123" s="14">
        <f t="shared" si="27"/>
        <v>32215.446143573256</v>
      </c>
      <c r="Q123" s="14">
        <f t="shared" si="28"/>
        <v>13332.508650509877</v>
      </c>
      <c r="R123" s="14">
        <f t="shared" si="29"/>
        <v>25387.822212503685</v>
      </c>
      <c r="S123" s="14">
        <f t="shared" si="30"/>
        <v>16402.116002477906</v>
      </c>
      <c r="T123" s="14">
        <f t="shared" si="31"/>
        <v>9253.2079144446252</v>
      </c>
      <c r="U123" s="14">
        <f t="shared" si="32"/>
        <v>51900.558956047302</v>
      </c>
      <c r="V123" s="14">
        <f t="shared" si="21"/>
        <v>199276.6938582873</v>
      </c>
    </row>
    <row r="124" spans="1:22" ht="9.9" customHeight="1" x14ac:dyDescent="0.2">
      <c r="A124" s="2" t="s">
        <v>39</v>
      </c>
      <c r="B124" s="92"/>
      <c r="C124" s="93"/>
      <c r="D124" s="93"/>
      <c r="E124" s="14">
        <f t="shared" si="33"/>
        <v>9201.5947540155994</v>
      </c>
      <c r="F124" s="94"/>
      <c r="G124" s="97"/>
      <c r="H124" s="15"/>
      <c r="I124" s="45"/>
      <c r="J124" s="99"/>
      <c r="L124" s="2" t="s">
        <v>39</v>
      </c>
      <c r="M124" s="14">
        <f t="shared" si="24"/>
        <v>241.08909852918936</v>
      </c>
      <c r="N124" s="14">
        <f t="shared" si="25"/>
        <v>569.7382967664189</v>
      </c>
      <c r="O124" s="14">
        <f t="shared" si="26"/>
        <v>1534.1698705337212</v>
      </c>
      <c r="P124" s="14">
        <f t="shared" si="27"/>
        <v>1487.5471611536268</v>
      </c>
      <c r="Q124" s="14">
        <f t="shared" si="28"/>
        <v>615.62814637842985</v>
      </c>
      <c r="R124" s="14">
        <f t="shared" si="29"/>
        <v>1172.2818517482115</v>
      </c>
      <c r="S124" s="14">
        <f t="shared" si="30"/>
        <v>757.36716442357533</v>
      </c>
      <c r="T124" s="14">
        <f t="shared" si="31"/>
        <v>427.26656968686137</v>
      </c>
      <c r="U124" s="14">
        <f t="shared" si="32"/>
        <v>2396.5065947955636</v>
      </c>
      <c r="V124" s="14">
        <f t="shared" si="21"/>
        <v>9201.5947540155976</v>
      </c>
    </row>
    <row r="125" spans="1:22" ht="9.9" customHeight="1" x14ac:dyDescent="0.2">
      <c r="A125" s="2" t="s">
        <v>40</v>
      </c>
      <c r="B125" s="92"/>
      <c r="C125" s="93"/>
      <c r="D125" s="93"/>
      <c r="E125" s="14">
        <f t="shared" si="33"/>
        <v>46281.441699148098</v>
      </c>
      <c r="F125" s="94"/>
      <c r="G125" s="97"/>
      <c r="H125" s="15"/>
      <c r="I125" s="45"/>
      <c r="J125" s="99"/>
      <c r="L125" s="2" t="s">
        <v>40</v>
      </c>
      <c r="M125" s="14">
        <f t="shared" si="24"/>
        <v>1212.6105698155739</v>
      </c>
      <c r="N125" s="14">
        <f t="shared" si="25"/>
        <v>2865.623891343374</v>
      </c>
      <c r="O125" s="14">
        <f t="shared" si="26"/>
        <v>7716.4443031692799</v>
      </c>
      <c r="P125" s="14">
        <f t="shared" si="27"/>
        <v>7481.9451469127516</v>
      </c>
      <c r="Q125" s="14">
        <f t="shared" si="28"/>
        <v>3096.4369684433086</v>
      </c>
      <c r="R125" s="14">
        <f t="shared" si="29"/>
        <v>5896.2490336772607</v>
      </c>
      <c r="S125" s="14">
        <f t="shared" si="30"/>
        <v>3809.3444888802578</v>
      </c>
      <c r="T125" s="14">
        <f t="shared" si="31"/>
        <v>2149.0310498979347</v>
      </c>
      <c r="U125" s="14">
        <f t="shared" si="32"/>
        <v>12053.756247008352</v>
      </c>
      <c r="V125" s="14">
        <f>SUM(M125:U125)</f>
        <v>46281.44169914809</v>
      </c>
    </row>
    <row r="126" spans="1:22" ht="9.9" customHeight="1" x14ac:dyDescent="0.2">
      <c r="A126" s="2" t="s">
        <v>41</v>
      </c>
      <c r="B126" s="92"/>
      <c r="C126" s="93"/>
      <c r="D126" s="93"/>
      <c r="E126" s="14">
        <f t="shared" si="33"/>
        <v>11718.6928334939</v>
      </c>
      <c r="F126" s="94"/>
      <c r="G126" s="97"/>
      <c r="H126" s="15"/>
      <c r="I126" s="45"/>
      <c r="J126" s="99"/>
      <c r="L126" s="2" t="s">
        <v>41</v>
      </c>
      <c r="M126" s="14">
        <f t="shared" si="24"/>
        <v>307.03906949766184</v>
      </c>
      <c r="N126" s="14">
        <f t="shared" si="25"/>
        <v>725.59032143531158</v>
      </c>
      <c r="O126" s="14">
        <f t="shared" si="26"/>
        <v>1953.8423444848988</v>
      </c>
      <c r="P126" s="14">
        <f t="shared" si="27"/>
        <v>1894.4659836587334</v>
      </c>
      <c r="Q126" s="14">
        <f t="shared" si="28"/>
        <v>784.03334855772425</v>
      </c>
      <c r="R126" s="14">
        <f t="shared" si="29"/>
        <v>1492.9597860111801</v>
      </c>
      <c r="S126" s="14">
        <f t="shared" si="30"/>
        <v>964.54510324755643</v>
      </c>
      <c r="T126" s="14">
        <f t="shared" si="31"/>
        <v>544.14542500862422</v>
      </c>
      <c r="U126" s="14">
        <f t="shared" si="32"/>
        <v>3052.0714515922082</v>
      </c>
      <c r="V126" s="14">
        <f>SUM(M126:U126)</f>
        <v>11718.692833493898</v>
      </c>
    </row>
    <row r="127" spans="1:22" ht="9.9" customHeight="1" x14ac:dyDescent="0.2">
      <c r="A127" s="2" t="s">
        <v>42</v>
      </c>
      <c r="B127" s="92"/>
      <c r="C127" s="93"/>
      <c r="D127" s="93"/>
      <c r="E127" s="14">
        <f t="shared" si="33"/>
        <v>99593.389941965303</v>
      </c>
      <c r="F127" s="94"/>
      <c r="G127" s="97"/>
      <c r="H127" s="15"/>
      <c r="I127" s="45"/>
      <c r="J127" s="99"/>
      <c r="L127" s="2" t="s">
        <v>42</v>
      </c>
      <c r="M127" s="14">
        <f t="shared" si="24"/>
        <v>2609.4260008675169</v>
      </c>
      <c r="N127" s="14">
        <f t="shared" si="25"/>
        <v>6166.5580664663248</v>
      </c>
      <c r="O127" s="14">
        <f t="shared" si="26"/>
        <v>16605.07577630497</v>
      </c>
      <c r="P127" s="14">
        <f t="shared" si="27"/>
        <v>16100.455240455323</v>
      </c>
      <c r="Q127" s="14">
        <f t="shared" si="28"/>
        <v>6663.2465002612007</v>
      </c>
      <c r="R127" s="14">
        <f t="shared" si="29"/>
        <v>12688.183592534126</v>
      </c>
      <c r="S127" s="14">
        <f t="shared" si="30"/>
        <v>8197.3576702843147</v>
      </c>
      <c r="T127" s="14">
        <f t="shared" si="31"/>
        <v>4624.5164258531686</v>
      </c>
      <c r="U127" s="14">
        <f t="shared" si="32"/>
        <v>25938.570668938351</v>
      </c>
      <c r="V127" s="14">
        <f t="shared" si="21"/>
        <v>99593.389941965303</v>
      </c>
    </row>
    <row r="128" spans="1:22" ht="9.9" customHeight="1" x14ac:dyDescent="0.2">
      <c r="A128" s="2" t="s">
        <v>43</v>
      </c>
      <c r="B128" s="92"/>
      <c r="C128" s="93"/>
      <c r="D128" s="93"/>
      <c r="E128" s="14">
        <f t="shared" si="33"/>
        <v>51257.858923261199</v>
      </c>
      <c r="F128" s="94"/>
      <c r="G128" s="97"/>
      <c r="H128" s="15"/>
      <c r="I128" s="45"/>
      <c r="J128" s="99"/>
      <c r="L128" s="2" t="s">
        <v>43</v>
      </c>
      <c r="M128" s="14">
        <f t="shared" si="24"/>
        <v>1342.9966577209316</v>
      </c>
      <c r="N128" s="14">
        <f t="shared" si="25"/>
        <v>3173.750422565362</v>
      </c>
      <c r="O128" s="14">
        <f t="shared" si="26"/>
        <v>8546.1558447591324</v>
      </c>
      <c r="P128" s="14">
        <f t="shared" si="27"/>
        <v>8286.4421403512988</v>
      </c>
      <c r="Q128" s="14">
        <f t="shared" si="28"/>
        <v>3429.3817017407046</v>
      </c>
      <c r="R128" s="14">
        <f t="shared" si="29"/>
        <v>6530.243874192176</v>
      </c>
      <c r="S128" s="14">
        <f t="shared" si="30"/>
        <v>4218.9446834954779</v>
      </c>
      <c r="T128" s="14">
        <f t="shared" si="31"/>
        <v>2380.1058552461618</v>
      </c>
      <c r="U128" s="14">
        <f t="shared" si="32"/>
        <v>13349.83774318995</v>
      </c>
      <c r="V128" s="14">
        <f t="shared" si="21"/>
        <v>51257.858923261192</v>
      </c>
    </row>
    <row r="129" spans="1:23" ht="9.9" customHeight="1" x14ac:dyDescent="0.2">
      <c r="A129" s="2" t="s">
        <v>44</v>
      </c>
      <c r="B129" s="92"/>
      <c r="C129" s="93"/>
      <c r="D129" s="93"/>
      <c r="E129" s="14">
        <f t="shared" si="33"/>
        <v>129019.74664307182</v>
      </c>
      <c r="F129" s="94"/>
      <c r="G129" s="97"/>
      <c r="H129" s="15"/>
      <c r="I129" s="45"/>
      <c r="J129" s="99"/>
      <c r="L129" s="2" t="s">
        <v>44</v>
      </c>
      <c r="M129" s="14">
        <f t="shared" si="24"/>
        <v>3380.419942648331</v>
      </c>
      <c r="N129" s="14">
        <f t="shared" si="25"/>
        <v>7988.5598819247916</v>
      </c>
      <c r="O129" s="14">
        <f t="shared" si="26"/>
        <v>21511.293780604094</v>
      </c>
      <c r="P129" s="14">
        <f t="shared" si="27"/>
        <v>20857.575559704586</v>
      </c>
      <c r="Q129" s="14">
        <f t="shared" si="28"/>
        <v>8632.0023425750514</v>
      </c>
      <c r="R129" s="14">
        <f t="shared" si="29"/>
        <v>16437.097215221365</v>
      </c>
      <c r="S129" s="14">
        <f t="shared" si="30"/>
        <v>10619.389603858417</v>
      </c>
      <c r="T129" s="14">
        <f t="shared" si="31"/>
        <v>5990.8989738975624</v>
      </c>
      <c r="U129" s="14">
        <f t="shared" si="32"/>
        <v>33602.509342637612</v>
      </c>
      <c r="V129" s="14">
        <f t="shared" si="21"/>
        <v>129019.74664307182</v>
      </c>
    </row>
    <row r="130" spans="1:23" ht="9.9" customHeight="1" x14ac:dyDescent="0.2">
      <c r="A130" s="2" t="s">
        <v>45</v>
      </c>
      <c r="B130" s="92"/>
      <c r="C130" s="93"/>
      <c r="D130" s="93"/>
      <c r="E130" s="14">
        <f t="shared" si="33"/>
        <v>28988.662990707602</v>
      </c>
      <c r="F130" s="94"/>
      <c r="G130" s="97"/>
      <c r="H130" s="15"/>
      <c r="I130" s="45"/>
      <c r="J130" s="99"/>
      <c r="L130" s="2" t="s">
        <v>45</v>
      </c>
      <c r="M130" s="14">
        <f t="shared" si="24"/>
        <v>759.52601856827243</v>
      </c>
      <c r="N130" s="14">
        <f t="shared" si="25"/>
        <v>1794.9009839467087</v>
      </c>
      <c r="O130" s="14">
        <f t="shared" si="26"/>
        <v>4833.2419038548933</v>
      </c>
      <c r="P130" s="14">
        <f t="shared" si="27"/>
        <v>4686.3619285828418</v>
      </c>
      <c r="Q130" s="14">
        <f t="shared" si="28"/>
        <v>1939.4721610805743</v>
      </c>
      <c r="R130" s="14">
        <f t="shared" si="29"/>
        <v>3693.1515067669479</v>
      </c>
      <c r="S130" s="14">
        <f t="shared" si="30"/>
        <v>2386.0061300919178</v>
      </c>
      <c r="T130" s="14">
        <f t="shared" si="31"/>
        <v>1346.0586916678631</v>
      </c>
      <c r="U130" s="14">
        <f t="shared" si="32"/>
        <v>7549.9436661475775</v>
      </c>
      <c r="V130" s="14">
        <f t="shared" si="21"/>
        <v>28988.662990707595</v>
      </c>
    </row>
    <row r="131" spans="1:23" ht="9.9" customHeight="1" x14ac:dyDescent="0.2">
      <c r="A131" s="2" t="s">
        <v>144</v>
      </c>
      <c r="B131" s="92"/>
      <c r="C131" s="93"/>
      <c r="D131" s="93"/>
      <c r="E131" s="14">
        <f t="shared" si="33"/>
        <v>2049.6694152405003</v>
      </c>
      <c r="F131" s="94"/>
      <c r="G131" s="97"/>
      <c r="H131" s="15"/>
      <c r="I131" s="45"/>
      <c r="J131" s="99"/>
      <c r="L131" s="2" t="s">
        <v>144</v>
      </c>
      <c r="M131" s="14">
        <f t="shared" si="24"/>
        <v>53.7029683237825</v>
      </c>
      <c r="N131" s="14">
        <f t="shared" si="25"/>
        <v>126.91008382690669</v>
      </c>
      <c r="O131" s="14">
        <f t="shared" si="26"/>
        <v>341.73870350508111</v>
      </c>
      <c r="P131" s="14">
        <f t="shared" si="27"/>
        <v>331.35342312416424</v>
      </c>
      <c r="Q131" s="14">
        <f t="shared" si="28"/>
        <v>137.13211856481746</v>
      </c>
      <c r="R131" s="14">
        <f t="shared" si="29"/>
        <v>261.12758948890075</v>
      </c>
      <c r="S131" s="14">
        <f t="shared" si="30"/>
        <v>168.70470331775641</v>
      </c>
      <c r="T131" s="14">
        <f t="shared" si="31"/>
        <v>95.174287007119275</v>
      </c>
      <c r="U131" s="14">
        <f t="shared" si="32"/>
        <v>533.82553808197167</v>
      </c>
      <c r="V131" s="14">
        <f t="shared" si="21"/>
        <v>2049.6694152404998</v>
      </c>
      <c r="W131" s="14"/>
    </row>
    <row r="132" spans="1:23" ht="9.9" customHeight="1" x14ac:dyDescent="0.2">
      <c r="A132" s="2" t="s">
        <v>147</v>
      </c>
      <c r="B132" s="100" t="s">
        <v>145</v>
      </c>
      <c r="C132" s="93" t="s">
        <v>146</v>
      </c>
      <c r="D132" s="93"/>
      <c r="E132" s="14">
        <f>U64</f>
        <v>3.555396</v>
      </c>
      <c r="F132" s="94"/>
      <c r="G132" s="97"/>
      <c r="H132" s="15"/>
      <c r="I132" s="45"/>
      <c r="J132" s="91"/>
      <c r="L132" s="2" t="s">
        <v>147</v>
      </c>
      <c r="M132" s="14">
        <f t="shared" ref="M132:U132" si="34">$E132/100*B232</f>
        <v>0.12058841696254113</v>
      </c>
      <c r="N132" s="14">
        <f t="shared" si="34"/>
        <v>0.23385758594026801</v>
      </c>
      <c r="O132" s="14">
        <f t="shared" si="34"/>
        <v>0.68125198163770351</v>
      </c>
      <c r="P132" s="14">
        <f t="shared" si="34"/>
        <v>0.59683079454610699</v>
      </c>
      <c r="Q132" s="14">
        <f t="shared" si="34"/>
        <v>0.22389193476498995</v>
      </c>
      <c r="R132" s="14">
        <f t="shared" si="34"/>
        <v>0.50969254378470807</v>
      </c>
      <c r="S132" s="14">
        <f t="shared" si="34"/>
        <v>0.3007747422662046</v>
      </c>
      <c r="T132" s="14">
        <f t="shared" si="34"/>
        <v>0.15669592190452103</v>
      </c>
      <c r="U132" s="14">
        <f t="shared" si="34"/>
        <v>0.73181207819295702</v>
      </c>
      <c r="V132" s="14">
        <f t="shared" si="21"/>
        <v>3.5553960000000004</v>
      </c>
    </row>
    <row r="133" spans="1:23" ht="9.9" customHeight="1" x14ac:dyDescent="0.2">
      <c r="A133" s="2" t="s">
        <v>32</v>
      </c>
      <c r="B133" s="92">
        <v>0.4</v>
      </c>
      <c r="C133" s="93" t="s">
        <v>136</v>
      </c>
      <c r="D133" s="93"/>
      <c r="E133" s="14">
        <f>$U$68*B133</f>
        <v>37170.432784328637</v>
      </c>
      <c r="F133" s="94"/>
      <c r="G133" s="97"/>
      <c r="H133" s="15"/>
      <c r="I133" s="101"/>
      <c r="J133" s="102"/>
      <c r="L133" s="2" t="s">
        <v>32</v>
      </c>
      <c r="M133" s="14">
        <f t="shared" ref="M133:U133" si="35">$E133/100*B232</f>
        <v>1260.7101001617627</v>
      </c>
      <c r="N133" s="14">
        <f t="shared" si="35"/>
        <v>2444.8999996900734</v>
      </c>
      <c r="O133" s="14">
        <f t="shared" si="35"/>
        <v>7122.2533278022875</v>
      </c>
      <c r="P133" s="14">
        <f t="shared" si="35"/>
        <v>6239.6590794087415</v>
      </c>
      <c r="Q133" s="14">
        <f t="shared" si="35"/>
        <v>2340.7125710146915</v>
      </c>
      <c r="R133" s="14">
        <f t="shared" si="35"/>
        <v>5328.6588721545986</v>
      </c>
      <c r="S133" s="14">
        <f t="shared" si="35"/>
        <v>3144.4956737954722</v>
      </c>
      <c r="T133" s="14">
        <f t="shared" si="35"/>
        <v>1638.201548499916</v>
      </c>
      <c r="U133" s="14">
        <f t="shared" si="35"/>
        <v>7650.8416118010937</v>
      </c>
      <c r="V133" s="14">
        <f t="shared" si="21"/>
        <v>37170.432784328637</v>
      </c>
    </row>
    <row r="134" spans="1:23" ht="9.9" customHeight="1" x14ac:dyDescent="0.2">
      <c r="B134" s="92">
        <v>0.6</v>
      </c>
      <c r="C134" s="93" t="s">
        <v>148</v>
      </c>
      <c r="D134" s="93"/>
      <c r="E134" s="14">
        <f>$U$68*B134</f>
        <v>55755.64917649296</v>
      </c>
      <c r="F134" s="94"/>
      <c r="G134" s="97"/>
      <c r="H134" s="15"/>
      <c r="I134" s="101"/>
      <c r="J134" s="102"/>
      <c r="M134" s="14">
        <f t="shared" ref="M134:U134" si="36">$E134/100*B241</f>
        <v>65.791666028261687</v>
      </c>
      <c r="N134" s="14">
        <f t="shared" si="36"/>
        <v>568.1500651084632</v>
      </c>
      <c r="O134" s="14">
        <f t="shared" si="36"/>
        <v>8068.3999923302945</v>
      </c>
      <c r="P134" s="14">
        <f t="shared" si="36"/>
        <v>4041.1694523122101</v>
      </c>
      <c r="Q134" s="14">
        <f t="shared" si="36"/>
        <v>2752.6563998434572</v>
      </c>
      <c r="R134" s="14">
        <f t="shared" si="36"/>
        <v>1382.7400995770254</v>
      </c>
      <c r="S134" s="14">
        <f t="shared" si="36"/>
        <v>600.48834163082915</v>
      </c>
      <c r="T134" s="14">
        <f t="shared" si="36"/>
        <v>444.37252393664886</v>
      </c>
      <c r="U134" s="14">
        <f t="shared" si="36"/>
        <v>37831.880635725764</v>
      </c>
      <c r="V134" s="14">
        <f t="shared" si="21"/>
        <v>55755.649176492952</v>
      </c>
    </row>
    <row r="135" spans="1:23" ht="9.9" customHeight="1" x14ac:dyDescent="0.2">
      <c r="A135" s="2" t="s">
        <v>96</v>
      </c>
      <c r="B135" s="92"/>
      <c r="C135" s="93"/>
      <c r="D135" s="93"/>
      <c r="E135" s="14">
        <f>U69</f>
        <v>0</v>
      </c>
      <c r="F135" s="94"/>
      <c r="G135" s="97"/>
      <c r="H135" s="15"/>
      <c r="I135" s="101"/>
      <c r="J135" s="102"/>
      <c r="L135" s="2" t="s">
        <v>96</v>
      </c>
      <c r="M135" s="14">
        <f t="shared" ref="M135:U135" si="37">$E$135*B232/100</f>
        <v>0</v>
      </c>
      <c r="N135" s="14">
        <f t="shared" si="37"/>
        <v>0</v>
      </c>
      <c r="O135" s="14">
        <f t="shared" si="37"/>
        <v>0</v>
      </c>
      <c r="P135" s="14">
        <f t="shared" si="37"/>
        <v>0</v>
      </c>
      <c r="Q135" s="14">
        <f t="shared" si="37"/>
        <v>0</v>
      </c>
      <c r="R135" s="14">
        <f t="shared" si="37"/>
        <v>0</v>
      </c>
      <c r="S135" s="14">
        <f t="shared" si="37"/>
        <v>0</v>
      </c>
      <c r="T135" s="14">
        <f t="shared" si="37"/>
        <v>0</v>
      </c>
      <c r="U135" s="14">
        <f t="shared" si="37"/>
        <v>0</v>
      </c>
      <c r="V135" s="14">
        <f t="shared" si="21"/>
        <v>0</v>
      </c>
    </row>
    <row r="136" spans="1:23" ht="9.9" customHeight="1" x14ac:dyDescent="0.2">
      <c r="A136" s="2" t="s">
        <v>34</v>
      </c>
      <c r="B136" s="100" t="s">
        <v>145</v>
      </c>
      <c r="C136" s="93" t="s">
        <v>149</v>
      </c>
      <c r="D136" s="93"/>
      <c r="E136" s="14">
        <f>U70</f>
        <v>832136.15495999996</v>
      </c>
      <c r="F136" s="94"/>
      <c r="G136" s="97"/>
      <c r="H136" s="15"/>
      <c r="I136" s="101"/>
      <c r="J136" s="102"/>
      <c r="L136" s="2" t="s">
        <v>34</v>
      </c>
      <c r="M136" s="14">
        <f t="shared" ref="M136:U137" si="38">$E136/100*B234</f>
        <v>18694.74048</v>
      </c>
      <c r="N136" s="14">
        <f t="shared" si="38"/>
        <v>43466.199993599992</v>
      </c>
      <c r="O136" s="14">
        <f t="shared" si="38"/>
        <v>127702.3725408</v>
      </c>
      <c r="P136" s="14">
        <f t="shared" si="38"/>
        <v>104281.73691840001</v>
      </c>
      <c r="Q136" s="14">
        <f t="shared" si="38"/>
        <v>66430.925663999995</v>
      </c>
      <c r="R136" s="14">
        <f t="shared" si="38"/>
        <v>97754.304297599985</v>
      </c>
      <c r="S136" s="14">
        <f t="shared" si="38"/>
        <v>85970.125555199978</v>
      </c>
      <c r="T136" s="14">
        <f t="shared" si="38"/>
        <v>49508.867164800009</v>
      </c>
      <c r="U136" s="14">
        <f t="shared" si="38"/>
        <v>238326.88234559994</v>
      </c>
      <c r="V136" s="14">
        <f t="shared" si="21"/>
        <v>832136.15495999996</v>
      </c>
    </row>
    <row r="137" spans="1:23" ht="9.9" customHeight="1" x14ac:dyDescent="0.2">
      <c r="A137" s="2" t="s">
        <v>35</v>
      </c>
      <c r="B137" s="100" t="s">
        <v>145</v>
      </c>
      <c r="C137" s="93" t="s">
        <v>150</v>
      </c>
      <c r="D137" s="93"/>
      <c r="E137" s="14">
        <f>U71</f>
        <v>6117.4134336000006</v>
      </c>
      <c r="F137" s="94"/>
      <c r="G137" s="97"/>
      <c r="H137" s="15"/>
      <c r="I137" s="15"/>
      <c r="J137" s="102"/>
      <c r="L137" s="2" t="s">
        <v>35</v>
      </c>
      <c r="M137" s="14">
        <f t="shared" si="38"/>
        <v>135.22438080000003</v>
      </c>
      <c r="N137" s="14">
        <f t="shared" si="38"/>
        <v>540.57159360000014</v>
      </c>
      <c r="O137" s="14">
        <f t="shared" si="38"/>
        <v>1012.3705055999999</v>
      </c>
      <c r="P137" s="14">
        <f t="shared" si="38"/>
        <v>1258.9423584000003</v>
      </c>
      <c r="Q137" s="14">
        <f t="shared" si="38"/>
        <v>464.1323520000002</v>
      </c>
      <c r="R137" s="14">
        <f t="shared" si="38"/>
        <v>789.43412160000014</v>
      </c>
      <c r="S137" s="14">
        <f t="shared" si="38"/>
        <v>654.62019840000005</v>
      </c>
      <c r="T137" s="14">
        <f t="shared" si="38"/>
        <v>127.60236480000003</v>
      </c>
      <c r="U137" s="14">
        <f t="shared" si="38"/>
        <v>1134.5155584000001</v>
      </c>
      <c r="V137" s="14">
        <f t="shared" si="21"/>
        <v>6117.4134336000006</v>
      </c>
    </row>
    <row r="138" spans="1:23" ht="9.9" customHeight="1" x14ac:dyDescent="0.2">
      <c r="A138" s="2" t="s">
        <v>117</v>
      </c>
      <c r="B138" s="100" t="s">
        <v>145</v>
      </c>
      <c r="C138" s="93" t="s">
        <v>151</v>
      </c>
      <c r="D138" s="93"/>
      <c r="E138" s="14">
        <f>U83</f>
        <v>3533.0848168000002</v>
      </c>
      <c r="F138" s="94"/>
      <c r="G138" s="103"/>
      <c r="J138" s="102"/>
      <c r="L138" s="2" t="s">
        <v>117</v>
      </c>
      <c r="M138" s="14">
        <f t="shared" ref="M138:U139" si="39">$E138/100*B237</f>
        <v>0</v>
      </c>
      <c r="N138" s="14">
        <f t="shared" si="39"/>
        <v>318.99999999999994</v>
      </c>
      <c r="O138" s="14">
        <f t="shared" si="39"/>
        <v>318.99999999999994</v>
      </c>
      <c r="P138" s="14">
        <f t="shared" si="39"/>
        <v>318.99999999999994</v>
      </c>
      <c r="Q138" s="14">
        <f t="shared" si="39"/>
        <v>404.15960200000001</v>
      </c>
      <c r="R138" s="14">
        <f t="shared" si="39"/>
        <v>318.99999999999994</v>
      </c>
      <c r="S138" s="14">
        <f t="shared" si="39"/>
        <v>956.99999999999989</v>
      </c>
      <c r="T138" s="14">
        <f t="shared" si="39"/>
        <v>576.92521479999994</v>
      </c>
      <c r="U138" s="14">
        <f t="shared" si="39"/>
        <v>318.99999999999994</v>
      </c>
      <c r="V138" s="14">
        <f t="shared" si="21"/>
        <v>3533.0848167999998</v>
      </c>
    </row>
    <row r="139" spans="1:23" ht="9.9" customHeight="1" x14ac:dyDescent="0.2">
      <c r="A139" s="2" t="s">
        <v>120</v>
      </c>
      <c r="B139" s="100" t="s">
        <v>145</v>
      </c>
      <c r="C139" s="93" t="s">
        <v>152</v>
      </c>
      <c r="D139" s="93"/>
      <c r="E139" s="14">
        <f>U84</f>
        <v>6858.9111445999997</v>
      </c>
      <c r="F139" s="94"/>
      <c r="G139" s="103"/>
      <c r="J139" s="102"/>
      <c r="L139" s="2" t="s">
        <v>120</v>
      </c>
      <c r="M139" s="14">
        <f t="shared" si="39"/>
        <v>0</v>
      </c>
      <c r="N139" s="14">
        <f t="shared" si="39"/>
        <v>536.23049060000005</v>
      </c>
      <c r="O139" s="14">
        <f t="shared" si="39"/>
        <v>322.58095879999996</v>
      </c>
      <c r="P139" s="14">
        <f t="shared" si="39"/>
        <v>597.63258539999993</v>
      </c>
      <c r="Q139" s="14">
        <f t="shared" si="39"/>
        <v>625.84924219999994</v>
      </c>
      <c r="R139" s="14">
        <f t="shared" si="39"/>
        <v>40.101629899999963</v>
      </c>
      <c r="S139" s="14">
        <f t="shared" si="39"/>
        <v>1113.3657125999998</v>
      </c>
      <c r="T139" s="14">
        <f t="shared" si="39"/>
        <v>2225.4896155999995</v>
      </c>
      <c r="U139" s="14">
        <f t="shared" si="39"/>
        <v>1397.6609095000001</v>
      </c>
      <c r="V139" s="14">
        <f t="shared" si="21"/>
        <v>6858.9111445999988</v>
      </c>
    </row>
    <row r="140" spans="1:23" ht="9.9" customHeight="1" x14ac:dyDescent="0.2">
      <c r="E140" s="14"/>
      <c r="F140" s="91"/>
      <c r="J140" s="102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3" ht="9.9" customHeight="1" x14ac:dyDescent="0.2">
      <c r="A141" s="2" t="s">
        <v>153</v>
      </c>
      <c r="E141" s="14">
        <f>SUM(E107:E139)</f>
        <v>9301329.7247455139</v>
      </c>
      <c r="F141" s="94"/>
      <c r="J141" s="102"/>
      <c r="L141" s="2" t="s">
        <v>154</v>
      </c>
      <c r="M141" s="86">
        <f t="shared" ref="M141:U141" si="40">SUM(M107:M139)</f>
        <v>244566.09683323035</v>
      </c>
      <c r="N141" s="86">
        <f t="shared" si="40"/>
        <v>580787.04616548319</v>
      </c>
      <c r="O141" s="86">
        <f t="shared" si="40"/>
        <v>1546447.4170483123</v>
      </c>
      <c r="P141" s="86">
        <f t="shared" si="40"/>
        <v>1461448.2288681448</v>
      </c>
      <c r="Q141" s="86">
        <f t="shared" si="40"/>
        <v>639556.66186684591</v>
      </c>
      <c r="R141" s="86">
        <f t="shared" si="40"/>
        <v>1188582.048112259</v>
      </c>
      <c r="S141" s="86">
        <f t="shared" si="40"/>
        <v>805723.92848583695</v>
      </c>
      <c r="T141" s="86">
        <f t="shared" si="40"/>
        <v>438945.74567726924</v>
      </c>
      <c r="U141" s="86">
        <f t="shared" si="40"/>
        <v>2395272.5516881323</v>
      </c>
      <c r="V141" s="86">
        <f>SUM(M141:U141)</f>
        <v>9301329.7247455139</v>
      </c>
    </row>
    <row r="142" spans="1:23" ht="9.9" customHeight="1" x14ac:dyDescent="0.2">
      <c r="E142" s="14"/>
      <c r="F142" s="91"/>
      <c r="J142" s="102"/>
      <c r="L142" s="104"/>
      <c r="M142" s="104"/>
      <c r="N142" s="104"/>
      <c r="O142" s="104"/>
      <c r="P142" s="104"/>
      <c r="Q142" s="104"/>
      <c r="R142" s="104"/>
      <c r="S142" s="104"/>
      <c r="T142" s="104"/>
      <c r="U142" s="14"/>
      <c r="V142" s="14"/>
    </row>
    <row r="143" spans="1:23" ht="9.9" customHeight="1" x14ac:dyDescent="0.2">
      <c r="E143" s="14"/>
      <c r="F143" s="94"/>
      <c r="J143" s="102"/>
      <c r="L143" s="2" t="s">
        <v>155</v>
      </c>
      <c r="M143" s="14">
        <f t="shared" ref="M143:U143" si="41">M141-M114-M133-M134-M138-M139</f>
        <v>242568.29606704033</v>
      </c>
      <c r="N143" s="14">
        <f t="shared" si="41"/>
        <v>573914.33661008463</v>
      </c>
      <c r="O143" s="14">
        <f t="shared" si="41"/>
        <v>1524430.9947693797</v>
      </c>
      <c r="P143" s="14">
        <f t="shared" si="41"/>
        <v>1443237.1677510238</v>
      </c>
      <c r="Q143" s="14">
        <f t="shared" si="41"/>
        <v>629277.68405178783</v>
      </c>
      <c r="R143" s="14">
        <f t="shared" si="41"/>
        <v>1176173.3595106273</v>
      </c>
      <c r="S143" s="14">
        <f t="shared" si="41"/>
        <v>796898.56275781081</v>
      </c>
      <c r="T143" s="14">
        <f t="shared" si="41"/>
        <v>431092.33877443266</v>
      </c>
      <c r="U143" s="14">
        <f t="shared" si="41"/>
        <v>2348073.1685311054</v>
      </c>
      <c r="V143" s="14">
        <f>SUM(M143:U143)</f>
        <v>9165665.9088232927</v>
      </c>
    </row>
    <row r="144" spans="1:23" ht="9.9" customHeight="1" x14ac:dyDescent="0.2">
      <c r="F144" s="102"/>
      <c r="I144" s="102"/>
      <c r="L144" s="105">
        <v>7.5999999999999998E-2</v>
      </c>
      <c r="M144" s="14">
        <f>M$143*$L144</f>
        <v>18435.190501095065</v>
      </c>
      <c r="N144" s="14">
        <f t="shared" ref="N144:U145" si="42">N$143*$L144</f>
        <v>43617.489582366434</v>
      </c>
      <c r="O144" s="14">
        <f t="shared" si="42"/>
        <v>115856.75560247285</v>
      </c>
      <c r="P144" s="14">
        <f t="shared" si="42"/>
        <v>109686.0247490778</v>
      </c>
      <c r="Q144" s="14">
        <f t="shared" si="42"/>
        <v>47825.103987935872</v>
      </c>
      <c r="R144" s="14">
        <f t="shared" si="42"/>
        <v>89389.17532280767</v>
      </c>
      <c r="S144" s="14">
        <f t="shared" si="42"/>
        <v>60564.290769593623</v>
      </c>
      <c r="T144" s="14">
        <f t="shared" si="42"/>
        <v>32763.01774685688</v>
      </c>
      <c r="U144" s="14">
        <f t="shared" si="42"/>
        <v>178453.56080836401</v>
      </c>
      <c r="V144" s="14">
        <f>SUM(M144:U144)</f>
        <v>696590.60907057021</v>
      </c>
    </row>
    <row r="145" spans="1:22" ht="9.9" customHeight="1" x14ac:dyDescent="0.2">
      <c r="F145" s="102"/>
      <c r="I145" s="102"/>
      <c r="L145" s="105">
        <v>0.127</v>
      </c>
      <c r="M145" s="14">
        <f>M$143*$L145</f>
        <v>30806.173600514121</v>
      </c>
      <c r="N145" s="14">
        <f t="shared" si="42"/>
        <v>72887.120749480746</v>
      </c>
      <c r="O145" s="14">
        <f t="shared" si="42"/>
        <v>193602.73633571123</v>
      </c>
      <c r="P145" s="14">
        <f t="shared" si="42"/>
        <v>183291.12030438002</v>
      </c>
      <c r="Q145" s="14">
        <f t="shared" si="42"/>
        <v>79918.26587457706</v>
      </c>
      <c r="R145" s="14">
        <f t="shared" si="42"/>
        <v>149374.01665784969</v>
      </c>
      <c r="S145" s="14">
        <f t="shared" si="42"/>
        <v>101206.11747024198</v>
      </c>
      <c r="T145" s="14">
        <f t="shared" si="42"/>
        <v>54748.727024352949</v>
      </c>
      <c r="U145" s="14">
        <f t="shared" si="42"/>
        <v>298205.29240345041</v>
      </c>
      <c r="V145" s="14">
        <f>SUM(M145:U145)</f>
        <v>1164039.5704205581</v>
      </c>
    </row>
    <row r="146" spans="1:22" ht="9.9" customHeight="1" x14ac:dyDescent="0.2">
      <c r="F146" s="102"/>
      <c r="I146" s="102"/>
      <c r="L146" s="105" t="s">
        <v>156</v>
      </c>
      <c r="M146" s="14">
        <v>-70.779342441688854</v>
      </c>
      <c r="N146" s="14">
        <v>-169.55289145284198</v>
      </c>
      <c r="O146" s="14">
        <v>-447.31277860582361</v>
      </c>
      <c r="P146" s="14">
        <v>-425.21995388232295</v>
      </c>
      <c r="Q146" s="14">
        <v>-184.2095182308087</v>
      </c>
      <c r="R146" s="14">
        <v>-343.63780150927141</v>
      </c>
      <c r="S146" s="14">
        <v>-234.608535743338</v>
      </c>
      <c r="T146" s="14">
        <v>-124.6791781339048</v>
      </c>
      <c r="U146" s="86">
        <v>0</v>
      </c>
      <c r="V146" s="14">
        <v>-2000</v>
      </c>
    </row>
    <row r="147" spans="1:22" ht="9.9" customHeight="1" x14ac:dyDescent="0.2">
      <c r="F147" s="102"/>
      <c r="J147" s="102"/>
      <c r="L147" s="48" t="s">
        <v>141</v>
      </c>
      <c r="M147" s="14">
        <f>-B227</f>
        <v>-6376</v>
      </c>
      <c r="N147" s="14">
        <f t="shared" ref="N147:U147" si="43">-C227</f>
        <v>-12324.5</v>
      </c>
      <c r="O147" s="14">
        <f t="shared" si="43"/>
        <v>-35492</v>
      </c>
      <c r="P147" s="14">
        <f t="shared" si="43"/>
        <v>-19788.580000000002</v>
      </c>
      <c r="Q147" s="14">
        <f t="shared" si="43"/>
        <v>-9267.5</v>
      </c>
      <c r="R147" s="14">
        <f t="shared" si="43"/>
        <v>-27473.764999999999</v>
      </c>
      <c r="S147" s="14">
        <f t="shared" si="43"/>
        <v>-10549</v>
      </c>
      <c r="T147" s="14">
        <f t="shared" si="43"/>
        <v>-5886.8</v>
      </c>
      <c r="U147" s="14">
        <f t="shared" si="43"/>
        <v>0</v>
      </c>
      <c r="V147" s="14">
        <f>SUM(M147:U147)</f>
        <v>-127158.145</v>
      </c>
    </row>
    <row r="148" spans="1:22" ht="9.9" customHeight="1" x14ac:dyDescent="0.2">
      <c r="F148" s="102"/>
      <c r="J148" s="102"/>
      <c r="M148" s="14"/>
      <c r="N148" s="14"/>
      <c r="O148" s="14"/>
      <c r="P148" s="14"/>
      <c r="Q148" s="14"/>
      <c r="R148" s="14"/>
      <c r="S148" s="14"/>
      <c r="T148" s="14"/>
      <c r="U148" s="14"/>
      <c r="V148" s="14"/>
    </row>
    <row r="149" spans="1:22" ht="9.9" customHeight="1" x14ac:dyDescent="0.2">
      <c r="F149" s="102"/>
      <c r="J149" s="102"/>
      <c r="K149" s="86"/>
      <c r="L149" s="2" t="s">
        <v>157</v>
      </c>
      <c r="M149" s="106">
        <f t="shared" ref="M149:U149" si="44">M141+M146+M147</f>
        <v>238119.31749078864</v>
      </c>
      <c r="N149" s="106">
        <f t="shared" si="44"/>
        <v>568292.99327403039</v>
      </c>
      <c r="O149" s="106">
        <f t="shared" si="44"/>
        <v>1510508.1042697064</v>
      </c>
      <c r="P149" s="106">
        <f t="shared" si="44"/>
        <v>1441234.4289142624</v>
      </c>
      <c r="Q149" s="106">
        <f t="shared" si="44"/>
        <v>630104.95234861516</v>
      </c>
      <c r="R149" s="106">
        <f t="shared" si="44"/>
        <v>1160764.6453107498</v>
      </c>
      <c r="S149" s="106">
        <f t="shared" si="44"/>
        <v>794940.31995009363</v>
      </c>
      <c r="T149" s="106">
        <f t="shared" si="44"/>
        <v>432934.26649913535</v>
      </c>
      <c r="U149" s="106">
        <f t="shared" si="44"/>
        <v>2395272.5516881323</v>
      </c>
      <c r="V149" s="86">
        <f>SUM(M149:U149)</f>
        <v>9172171.5797455143</v>
      </c>
    </row>
    <row r="150" spans="1:22" ht="9.9" customHeight="1" x14ac:dyDescent="0.2">
      <c r="F150" s="102"/>
      <c r="J150" s="102"/>
      <c r="K150" s="86"/>
    </row>
    <row r="151" spans="1:22" ht="9.9" customHeight="1" x14ac:dyDescent="0.2">
      <c r="F151" s="102"/>
      <c r="J151" s="102"/>
      <c r="L151" s="86"/>
      <c r="M151" s="86"/>
      <c r="N151" s="86"/>
      <c r="O151" s="86"/>
      <c r="P151" s="86"/>
      <c r="Q151" s="86"/>
      <c r="R151" s="86"/>
      <c r="S151" s="86"/>
      <c r="T151" s="86"/>
    </row>
    <row r="152" spans="1:22" ht="9.9" customHeight="1" x14ac:dyDescent="0.2">
      <c r="E152" s="102"/>
      <c r="J152" s="102"/>
      <c r="L152" s="86"/>
      <c r="M152" s="86"/>
      <c r="N152" s="86"/>
      <c r="O152" s="86"/>
      <c r="P152" s="86"/>
      <c r="Q152" s="86"/>
      <c r="R152" s="86"/>
      <c r="S152" s="86"/>
      <c r="T152" s="86"/>
    </row>
    <row r="153" spans="1:22" ht="9.9" customHeight="1" x14ac:dyDescent="0.2">
      <c r="F153" s="102"/>
      <c r="J153" s="102"/>
      <c r="L153" s="1" t="s">
        <v>158</v>
      </c>
      <c r="M153" s="14"/>
      <c r="N153" s="14"/>
      <c r="O153" s="14"/>
      <c r="P153" s="14"/>
      <c r="Q153" s="14"/>
      <c r="R153" s="14"/>
      <c r="S153" s="14"/>
      <c r="T153" s="14"/>
      <c r="U153" s="14"/>
    </row>
    <row r="154" spans="1:22" ht="9.9" customHeight="1" x14ac:dyDescent="0.25">
      <c r="F154" s="102"/>
      <c r="G154" s="90"/>
      <c r="H154" s="107"/>
      <c r="I154" s="107"/>
      <c r="J154" s="88"/>
      <c r="L154" s="14"/>
      <c r="M154" s="14"/>
      <c r="N154" s="14"/>
      <c r="O154" s="14"/>
      <c r="P154" s="14"/>
      <c r="Q154" s="14"/>
      <c r="R154" s="14"/>
      <c r="S154" s="14"/>
      <c r="T154" s="14"/>
      <c r="U154" s="14"/>
    </row>
    <row r="155" spans="1:22" ht="9.9" customHeight="1" x14ac:dyDescent="0.2">
      <c r="A155" s="1" t="s">
        <v>158</v>
      </c>
      <c r="F155" s="102"/>
      <c r="G155" s="16"/>
      <c r="H155" s="90"/>
      <c r="I155" s="90"/>
      <c r="J155" s="91"/>
      <c r="M155" s="20" t="s">
        <v>125</v>
      </c>
      <c r="N155" s="20" t="s">
        <v>126</v>
      </c>
      <c r="O155" s="20" t="s">
        <v>127</v>
      </c>
      <c r="P155" s="20" t="s">
        <v>128</v>
      </c>
      <c r="Q155" s="20" t="s">
        <v>129</v>
      </c>
      <c r="R155" s="20" t="s">
        <v>130</v>
      </c>
      <c r="S155" s="20" t="s">
        <v>131</v>
      </c>
      <c r="T155" s="20" t="s">
        <v>132</v>
      </c>
      <c r="U155" s="20" t="s">
        <v>133</v>
      </c>
      <c r="V155" s="58" t="s">
        <v>49</v>
      </c>
    </row>
    <row r="156" spans="1:22" ht="9.9" customHeight="1" x14ac:dyDescent="0.2">
      <c r="D156" s="108" t="s">
        <v>159</v>
      </c>
      <c r="E156" s="109" t="s">
        <v>134</v>
      </c>
      <c r="F156" s="91"/>
      <c r="G156" s="16"/>
      <c r="I156" s="14"/>
      <c r="J156" s="95"/>
      <c r="L156" s="48" t="s">
        <v>160</v>
      </c>
    </row>
    <row r="157" spans="1:22" ht="9.9" customHeight="1" x14ac:dyDescent="0.2">
      <c r="A157" s="2" t="s">
        <v>135</v>
      </c>
      <c r="B157" s="92">
        <v>0.77017000000000002</v>
      </c>
      <c r="C157" s="93" t="s">
        <v>136</v>
      </c>
      <c r="D157" s="106">
        <v>-1780500</v>
      </c>
      <c r="E157" s="106">
        <f>(T86-T58-T59-T60-T64-T66-T68-T69-T70-T71-T83-T84)*B157+D157</f>
        <v>9321388.382081544</v>
      </c>
      <c r="F157" s="94"/>
      <c r="G157" s="16"/>
      <c r="J157" s="95"/>
      <c r="L157" s="48" t="s">
        <v>136</v>
      </c>
      <c r="M157" s="14">
        <f t="shared" ref="M157:U157" si="45">$E157/100*B232</f>
        <v>316153.66302044434</v>
      </c>
      <c r="N157" s="14">
        <f t="shared" si="45"/>
        <v>613118.02810298768</v>
      </c>
      <c r="O157" s="14">
        <f t="shared" si="45"/>
        <v>1786077.9240646381</v>
      </c>
      <c r="P157" s="14">
        <f t="shared" si="45"/>
        <v>1564745.9901374073</v>
      </c>
      <c r="Q157" s="14">
        <f t="shared" si="45"/>
        <v>586990.50107502402</v>
      </c>
      <c r="R157" s="14">
        <f t="shared" si="45"/>
        <v>1336290.5724336659</v>
      </c>
      <c r="S157" s="14">
        <f t="shared" si="45"/>
        <v>788558.62699507165</v>
      </c>
      <c r="T157" s="14">
        <f t="shared" si="45"/>
        <v>410818.80779535079</v>
      </c>
      <c r="U157" s="14">
        <f t="shared" si="45"/>
        <v>1918634.2684569536</v>
      </c>
      <c r="V157" s="14">
        <f t="shared" ref="V157:V162" si="46">SUM(M157:U157)</f>
        <v>9321388.3820815422</v>
      </c>
    </row>
    <row r="158" spans="1:22" ht="9.9" customHeight="1" x14ac:dyDescent="0.2">
      <c r="A158" s="104" t="s">
        <v>161</v>
      </c>
      <c r="B158" s="92">
        <v>0.22983000000000001</v>
      </c>
      <c r="C158" s="93" t="s">
        <v>138</v>
      </c>
      <c r="D158" s="106">
        <v>1780500</v>
      </c>
      <c r="E158" s="106">
        <f>(T86-T58-T59-T60-T64-T66-T68-T69-T70-T71-T83-T84)*B158-E159+D158</f>
        <v>4869253.361507752</v>
      </c>
      <c r="F158" s="94"/>
      <c r="G158" s="16"/>
      <c r="J158" s="95"/>
      <c r="L158" s="110" t="s">
        <v>138</v>
      </c>
      <c r="M158" s="14">
        <f t="shared" ref="M158:U158" si="47">$E158/100*B244</f>
        <v>158250.73424900192</v>
      </c>
      <c r="N158" s="14">
        <f t="shared" si="47"/>
        <v>335053.32380534837</v>
      </c>
      <c r="O158" s="14">
        <f t="shared" si="47"/>
        <v>871498.96664265741</v>
      </c>
      <c r="P158" s="14">
        <f t="shared" si="47"/>
        <v>770754.11459306197</v>
      </c>
      <c r="Q158" s="14">
        <f t="shared" si="47"/>
        <v>339679.11449878075</v>
      </c>
      <c r="R158" s="14">
        <f t="shared" si="47"/>
        <v>669230.18200562545</v>
      </c>
      <c r="S158" s="14">
        <f t="shared" si="47"/>
        <v>429127.29874967819</v>
      </c>
      <c r="T158" s="14">
        <f t="shared" si="47"/>
        <v>239713.34298702661</v>
      </c>
      <c r="U158" s="14">
        <f t="shared" si="47"/>
        <v>1055946.2839765712</v>
      </c>
      <c r="V158" s="14">
        <f t="shared" si="46"/>
        <v>4869253.361507751</v>
      </c>
    </row>
    <row r="159" spans="1:22" ht="9.9" customHeight="1" x14ac:dyDescent="0.2">
      <c r="A159" s="2" t="s">
        <v>162</v>
      </c>
      <c r="B159" s="98">
        <v>9.4900000000000002E-3</v>
      </c>
      <c r="C159" s="2" t="s">
        <v>139</v>
      </c>
      <c r="E159" s="14">
        <f>D17*B159</f>
        <v>224212.61594372161</v>
      </c>
      <c r="F159" s="94"/>
      <c r="G159" s="16"/>
      <c r="J159" s="95"/>
      <c r="L159" s="48" t="s">
        <v>163</v>
      </c>
      <c r="M159" s="14">
        <f t="shared" ref="M159:U159" si="48">$E159/100*B239</f>
        <v>5766.7484820725194</v>
      </c>
      <c r="N159" s="14">
        <f t="shared" si="48"/>
        <v>15463.94412163848</v>
      </c>
      <c r="O159" s="14">
        <f t="shared" si="48"/>
        <v>32400.965130027209</v>
      </c>
      <c r="P159" s="14">
        <f t="shared" si="48"/>
        <v>30699.191375014361</v>
      </c>
      <c r="Q159" s="14">
        <f t="shared" si="48"/>
        <v>14414.629079021861</v>
      </c>
      <c r="R159" s="14">
        <f t="shared" si="48"/>
        <v>28887.55343818909</v>
      </c>
      <c r="S159" s="14">
        <f t="shared" si="48"/>
        <v>17896.65100462786</v>
      </c>
      <c r="T159" s="14">
        <f t="shared" si="48"/>
        <v>8333.9829346281313</v>
      </c>
      <c r="U159" s="14">
        <f t="shared" si="48"/>
        <v>70348.950378502079</v>
      </c>
      <c r="V159" s="14">
        <f t="shared" si="46"/>
        <v>224212.61594372158</v>
      </c>
    </row>
    <row r="160" spans="1:22" ht="9.9" customHeight="1" x14ac:dyDescent="0.2">
      <c r="B160" s="98"/>
      <c r="C160" s="2" t="s">
        <v>74</v>
      </c>
      <c r="E160" s="14">
        <f>T58</f>
        <v>79005</v>
      </c>
      <c r="F160" s="94"/>
      <c r="G160" s="16"/>
      <c r="J160" s="95"/>
      <c r="L160" s="48" t="s">
        <v>74</v>
      </c>
      <c r="M160" s="14">
        <f>B226</f>
        <v>841</v>
      </c>
      <c r="N160" s="14">
        <f t="shared" ref="N160:U160" si="49">C226</f>
        <v>2231</v>
      </c>
      <c r="O160" s="14">
        <f t="shared" si="49"/>
        <v>26585</v>
      </c>
      <c r="P160" s="14">
        <f t="shared" si="49"/>
        <v>2045</v>
      </c>
      <c r="Q160" s="14">
        <f t="shared" si="49"/>
        <v>1832</v>
      </c>
      <c r="R160" s="14">
        <f t="shared" si="49"/>
        <v>3085</v>
      </c>
      <c r="S160" s="14">
        <f t="shared" si="49"/>
        <v>1825</v>
      </c>
      <c r="T160" s="14">
        <f t="shared" si="49"/>
        <v>1449</v>
      </c>
      <c r="U160" s="14">
        <f t="shared" si="49"/>
        <v>39112</v>
      </c>
      <c r="V160" s="14">
        <f t="shared" si="46"/>
        <v>79005</v>
      </c>
    </row>
    <row r="161" spans="1:22" ht="9.9" customHeight="1" x14ac:dyDescent="0.2">
      <c r="B161" s="98"/>
      <c r="C161" s="2" t="s">
        <v>77</v>
      </c>
      <c r="E161" s="14">
        <f>T59</f>
        <v>-244655.85499999998</v>
      </c>
      <c r="F161" s="94"/>
      <c r="G161" s="16"/>
      <c r="J161" s="95"/>
      <c r="L161" s="48" t="s">
        <v>164</v>
      </c>
      <c r="M161" s="14">
        <f>-B228</f>
        <v>-6376</v>
      </c>
      <c r="N161" s="14">
        <f t="shared" ref="N161:U161" si="50">-C228</f>
        <v>-12324.5</v>
      </c>
      <c r="O161" s="14">
        <f t="shared" si="50"/>
        <v>-37304</v>
      </c>
      <c r="P161" s="14">
        <f t="shared" si="50"/>
        <v>-37457.42</v>
      </c>
      <c r="Q161" s="14">
        <f t="shared" si="50"/>
        <v>-9267.5</v>
      </c>
      <c r="R161" s="14">
        <f t="shared" si="50"/>
        <v>-38818.235000000001</v>
      </c>
      <c r="S161" s="14">
        <f t="shared" si="50"/>
        <v>-19591</v>
      </c>
      <c r="T161" s="14">
        <f t="shared" si="50"/>
        <v>-8830.2000000000007</v>
      </c>
      <c r="U161" s="14">
        <f t="shared" si="50"/>
        <v>-74687</v>
      </c>
      <c r="V161" s="14">
        <f t="shared" si="46"/>
        <v>-244655.85500000001</v>
      </c>
    </row>
    <row r="162" spans="1:22" ht="9.9" customHeight="1" x14ac:dyDescent="0.2">
      <c r="B162" s="98"/>
      <c r="C162" s="2" t="s">
        <v>165</v>
      </c>
      <c r="E162" s="14">
        <f>Q60</f>
        <v>-12181.655769999999</v>
      </c>
      <c r="F162" s="94"/>
      <c r="G162" s="16"/>
      <c r="J162" s="95"/>
      <c r="L162" s="48" t="s">
        <v>165</v>
      </c>
      <c r="M162" s="14">
        <f t="shared" ref="M162:U162" si="51">$E$162*B232/100</f>
        <v>-413.16539290894877</v>
      </c>
      <c r="N162" s="14">
        <f t="shared" si="51"/>
        <v>-801.2532531193533</v>
      </c>
      <c r="O162" s="14">
        <f t="shared" si="51"/>
        <v>-2334.1358129842256</v>
      </c>
      <c r="P162" s="14">
        <f t="shared" si="51"/>
        <v>-2044.8881902596131</v>
      </c>
      <c r="Q162" s="14">
        <f t="shared" si="51"/>
        <v>-767.10849620869328</v>
      </c>
      <c r="R162" s="14">
        <f t="shared" si="51"/>
        <v>-1746.3312432485625</v>
      </c>
      <c r="S162" s="14">
        <f t="shared" si="51"/>
        <v>-1030.5277877899885</v>
      </c>
      <c r="T162" s="14">
        <f t="shared" si="51"/>
        <v>-536.87853088760789</v>
      </c>
      <c r="U162" s="14">
        <f t="shared" si="51"/>
        <v>-2507.3670625930067</v>
      </c>
      <c r="V162" s="14">
        <f t="shared" si="46"/>
        <v>-12181.655770000001</v>
      </c>
    </row>
    <row r="163" spans="1:22" ht="9.9" customHeight="1" x14ac:dyDescent="0.2">
      <c r="B163" s="92"/>
      <c r="D163" s="14"/>
      <c r="E163" s="14"/>
      <c r="F163" s="94"/>
      <c r="G163" s="16"/>
      <c r="J163" s="95"/>
      <c r="M163" s="14"/>
      <c r="N163" s="14"/>
      <c r="O163" s="14"/>
      <c r="P163" s="14"/>
      <c r="Q163" s="14"/>
      <c r="R163" s="14"/>
      <c r="S163" s="14"/>
      <c r="T163" s="14"/>
      <c r="U163" s="14"/>
      <c r="V163" s="14"/>
    </row>
    <row r="164" spans="1:22" ht="9.9" customHeight="1" x14ac:dyDescent="0.2">
      <c r="B164" s="111"/>
      <c r="E164" s="14"/>
      <c r="F164" s="94"/>
      <c r="G164" s="16"/>
      <c r="J164" s="95"/>
      <c r="L164" s="2" t="s">
        <v>49</v>
      </c>
      <c r="M164" s="14">
        <f>SUM(M157:M163)</f>
        <v>474222.98035860981</v>
      </c>
      <c r="N164" s="14">
        <f t="shared" ref="N164:U164" si="52">SUM(N157:N163)</f>
        <v>952740.54277685517</v>
      </c>
      <c r="O164" s="14">
        <f t="shared" si="52"/>
        <v>2676924.7200243385</v>
      </c>
      <c r="P164" s="14">
        <f t="shared" si="52"/>
        <v>2328741.9879152239</v>
      </c>
      <c r="Q164" s="14">
        <f t="shared" si="52"/>
        <v>932881.63615661801</v>
      </c>
      <c r="R164" s="14">
        <f t="shared" si="52"/>
        <v>1996928.7416342318</v>
      </c>
      <c r="S164" s="14">
        <f t="shared" si="52"/>
        <v>1216786.0489615877</v>
      </c>
      <c r="T164" s="14">
        <f t="shared" si="52"/>
        <v>650948.055186118</v>
      </c>
      <c r="U164" s="14">
        <f t="shared" si="52"/>
        <v>3006847.1357494341</v>
      </c>
      <c r="V164" s="14">
        <f>SUM(M164:U164)</f>
        <v>14237021.848763015</v>
      </c>
    </row>
    <row r="165" spans="1:22" ht="9.9" customHeight="1" x14ac:dyDescent="0.25">
      <c r="A165" s="96"/>
      <c r="B165" s="112"/>
      <c r="E165" s="14"/>
      <c r="F165" s="94"/>
      <c r="G165" s="16"/>
      <c r="J165" s="95"/>
      <c r="L165" s="96"/>
      <c r="M165" s="14"/>
      <c r="N165" s="14"/>
      <c r="O165" s="14"/>
      <c r="P165" s="14"/>
      <c r="Q165" s="14"/>
      <c r="R165" s="14"/>
      <c r="S165" s="14"/>
      <c r="T165" s="14"/>
      <c r="U165" s="14"/>
      <c r="V165" s="14"/>
    </row>
    <row r="166" spans="1:22" ht="9.9" customHeight="1" x14ac:dyDescent="0.2">
      <c r="A166" s="1" t="s">
        <v>142</v>
      </c>
      <c r="B166" s="92"/>
      <c r="E166" s="14"/>
      <c r="F166" s="94"/>
      <c r="G166" s="16"/>
      <c r="J166" s="95"/>
      <c r="L166" s="1" t="s">
        <v>142</v>
      </c>
      <c r="M166" s="20" t="s">
        <v>125</v>
      </c>
      <c r="N166" s="20" t="s">
        <v>126</v>
      </c>
      <c r="O166" s="20" t="s">
        <v>127</v>
      </c>
      <c r="P166" s="20" t="s">
        <v>128</v>
      </c>
      <c r="Q166" s="20" t="s">
        <v>129</v>
      </c>
      <c r="R166" s="20" t="s">
        <v>130</v>
      </c>
      <c r="S166" s="20" t="s">
        <v>131</v>
      </c>
      <c r="T166" s="20" t="s">
        <v>132</v>
      </c>
      <c r="U166" s="20" t="s">
        <v>133</v>
      </c>
      <c r="V166" s="58" t="s">
        <v>49</v>
      </c>
    </row>
    <row r="167" spans="1:22" ht="9.9" customHeight="1" x14ac:dyDescent="0.2">
      <c r="B167" s="92"/>
      <c r="E167" s="14"/>
      <c r="F167" s="94"/>
      <c r="G167" s="16"/>
      <c r="J167" s="95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9.9" customHeight="1" x14ac:dyDescent="0.2">
      <c r="A168" s="2" t="s">
        <v>9</v>
      </c>
      <c r="B168" s="92"/>
      <c r="E168" s="14">
        <f t="shared" ref="E168:E176" si="53">T51</f>
        <v>631641.79047087301</v>
      </c>
      <c r="F168" s="94"/>
      <c r="G168" s="16"/>
      <c r="J168" s="95"/>
      <c r="L168" s="2" t="s">
        <v>9</v>
      </c>
      <c r="M168" s="14">
        <f t="shared" ref="M168:U173" si="54">$E168*$B$157*B$232/100+$E168*$B$158*B$244/100</f>
        <v>21217.695342612271</v>
      </c>
      <c r="N168" s="14">
        <f t="shared" si="54"/>
        <v>41987.023902327492</v>
      </c>
      <c r="O168" s="14">
        <f t="shared" si="54"/>
        <v>119195.73289798792</v>
      </c>
      <c r="P168" s="14">
        <f t="shared" si="54"/>
        <v>104641.12500758654</v>
      </c>
      <c r="Q168" s="14">
        <f t="shared" si="54"/>
        <v>40761.372787807835</v>
      </c>
      <c r="R168" s="14">
        <f t="shared" si="54"/>
        <v>89691.524204342626</v>
      </c>
      <c r="S168" s="14">
        <f t="shared" si="54"/>
        <v>53947.737409550333</v>
      </c>
      <c r="T168" s="14">
        <f t="shared" si="54"/>
        <v>28586.848400726969</v>
      </c>
      <c r="U168" s="14">
        <f t="shared" si="54"/>
        <v>131612.73051793099</v>
      </c>
      <c r="V168" s="14">
        <f t="shared" ref="V168:V201" si="55">SUM(M168:U168)</f>
        <v>631641.79047087301</v>
      </c>
    </row>
    <row r="169" spans="1:22" ht="9.9" customHeight="1" x14ac:dyDescent="0.2">
      <c r="A169" s="2" t="s">
        <v>11</v>
      </c>
      <c r="B169" s="92"/>
      <c r="E169" s="14">
        <f t="shared" si="53"/>
        <v>5034542.4323355425</v>
      </c>
      <c r="F169" s="94"/>
      <c r="G169" s="16"/>
      <c r="J169" s="95"/>
      <c r="L169" s="2" t="s">
        <v>11</v>
      </c>
      <c r="M169" s="14">
        <f t="shared" si="54"/>
        <v>169117.03615923994</v>
      </c>
      <c r="N169" s="14">
        <f t="shared" si="54"/>
        <v>334660.33538751747</v>
      </c>
      <c r="O169" s="14">
        <f t="shared" si="54"/>
        <v>950057.42824726249</v>
      </c>
      <c r="P169" s="14">
        <f t="shared" si="54"/>
        <v>834048.96883927076</v>
      </c>
      <c r="Q169" s="14">
        <f t="shared" si="54"/>
        <v>324891.20257145015</v>
      </c>
      <c r="R169" s="14">
        <f t="shared" si="54"/>
        <v>714892.19244184252</v>
      </c>
      <c r="S169" s="14">
        <f t="shared" si="54"/>
        <v>429993.98902090406</v>
      </c>
      <c r="T169" s="14">
        <f t="shared" si="54"/>
        <v>227853.35525838681</v>
      </c>
      <c r="U169" s="14">
        <f t="shared" si="54"/>
        <v>1049027.9244096687</v>
      </c>
      <c r="V169" s="14">
        <f t="shared" si="55"/>
        <v>5034542.4323355434</v>
      </c>
    </row>
    <row r="170" spans="1:22" ht="9.9" customHeight="1" x14ac:dyDescent="0.2">
      <c r="A170" s="2" t="s">
        <v>13</v>
      </c>
      <c r="B170" s="92"/>
      <c r="E170" s="14">
        <f t="shared" si="53"/>
        <v>313149.20412195375</v>
      </c>
      <c r="F170" s="94"/>
      <c r="G170" s="16"/>
      <c r="J170" s="95"/>
      <c r="L170" s="2" t="s">
        <v>13</v>
      </c>
      <c r="M170" s="14">
        <f t="shared" si="54"/>
        <v>10519.101981659504</v>
      </c>
      <c r="N170" s="14">
        <f t="shared" si="54"/>
        <v>20815.917054287445</v>
      </c>
      <c r="O170" s="14">
        <f t="shared" si="54"/>
        <v>59093.697495715533</v>
      </c>
      <c r="P170" s="14">
        <f t="shared" si="54"/>
        <v>51877.956001175386</v>
      </c>
      <c r="Q170" s="14">
        <f t="shared" si="54"/>
        <v>20208.275703076513</v>
      </c>
      <c r="R170" s="14">
        <f t="shared" si="54"/>
        <v>44466.388774144958</v>
      </c>
      <c r="S170" s="14">
        <f t="shared" si="54"/>
        <v>26745.682899459549</v>
      </c>
      <c r="T170" s="14">
        <f t="shared" si="54"/>
        <v>14172.50878598318</v>
      </c>
      <c r="U170" s="14">
        <f t="shared" si="54"/>
        <v>65249.675426451686</v>
      </c>
      <c r="V170" s="14">
        <f t="shared" si="55"/>
        <v>313149.20412195375</v>
      </c>
    </row>
    <row r="171" spans="1:22" ht="9.9" customHeight="1" x14ac:dyDescent="0.2">
      <c r="A171" s="2" t="s">
        <v>14</v>
      </c>
      <c r="B171" s="92"/>
      <c r="E171" s="14">
        <f t="shared" si="53"/>
        <v>236652.71866394178</v>
      </c>
      <c r="F171" s="94"/>
      <c r="G171" s="16"/>
      <c r="J171" s="95"/>
      <c r="L171" s="2" t="s">
        <v>14</v>
      </c>
      <c r="M171" s="14">
        <f t="shared" si="54"/>
        <v>7949.4823844211651</v>
      </c>
      <c r="N171" s="14">
        <f t="shared" si="54"/>
        <v>15730.978388378027</v>
      </c>
      <c r="O171" s="14">
        <f t="shared" si="54"/>
        <v>44658.213989326985</v>
      </c>
      <c r="P171" s="14">
        <f t="shared" si="54"/>
        <v>39205.142995111353</v>
      </c>
      <c r="Q171" s="14">
        <f t="shared" si="54"/>
        <v>15271.772438486178</v>
      </c>
      <c r="R171" s="14">
        <f t="shared" si="54"/>
        <v>33604.082827146638</v>
      </c>
      <c r="S171" s="14">
        <f t="shared" si="54"/>
        <v>20212.213498763496</v>
      </c>
      <c r="T171" s="14">
        <f t="shared" si="54"/>
        <v>10710.430332709208</v>
      </c>
      <c r="U171" s="14">
        <f t="shared" si="54"/>
        <v>49310.401809598719</v>
      </c>
      <c r="V171" s="14">
        <f t="shared" si="55"/>
        <v>236652.71866394181</v>
      </c>
    </row>
    <row r="172" spans="1:22" ht="9.9" customHeight="1" x14ac:dyDescent="0.2">
      <c r="A172" s="2" t="s">
        <v>16</v>
      </c>
      <c r="B172" s="92"/>
      <c r="E172" s="14">
        <f t="shared" si="53"/>
        <v>52442.655992474582</v>
      </c>
      <c r="F172" s="94"/>
      <c r="G172" s="16"/>
      <c r="J172" s="95"/>
      <c r="L172" s="2" t="s">
        <v>68</v>
      </c>
      <c r="M172" s="14">
        <f t="shared" si="54"/>
        <v>1761.6191876352045</v>
      </c>
      <c r="N172" s="14">
        <f t="shared" si="54"/>
        <v>3486.0122998133152</v>
      </c>
      <c r="O172" s="14">
        <f t="shared" si="54"/>
        <v>9896.3382576066542</v>
      </c>
      <c r="P172" s="14">
        <f t="shared" si="54"/>
        <v>8687.928196371362</v>
      </c>
      <c r="Q172" s="14">
        <f t="shared" si="54"/>
        <v>3384.2514588822069</v>
      </c>
      <c r="R172" s="14">
        <f t="shared" si="54"/>
        <v>7446.7234756310017</v>
      </c>
      <c r="S172" s="14">
        <f t="shared" si="54"/>
        <v>4479.0618309664587</v>
      </c>
      <c r="T172" s="14">
        <f t="shared" si="54"/>
        <v>2373.450077568099</v>
      </c>
      <c r="U172" s="14">
        <f t="shared" si="54"/>
        <v>10927.27120800028</v>
      </c>
      <c r="V172" s="14">
        <f>SUM(M172:U172)</f>
        <v>52442.655992474582</v>
      </c>
    </row>
    <row r="173" spans="1:22" ht="9.9" customHeight="1" x14ac:dyDescent="0.2">
      <c r="A173" s="2" t="s">
        <v>18</v>
      </c>
      <c r="B173" s="92"/>
      <c r="E173" s="14">
        <f t="shared" si="53"/>
        <v>1172999.4277843502</v>
      </c>
      <c r="F173" s="94"/>
      <c r="G173" s="16"/>
      <c r="I173" s="94"/>
      <c r="J173" s="95"/>
      <c r="L173" s="2" t="s">
        <v>18</v>
      </c>
      <c r="M173" s="14">
        <f t="shared" si="54"/>
        <v>39402.624828280022</v>
      </c>
      <c r="N173" s="14">
        <f t="shared" si="54"/>
        <v>77972.603704835288</v>
      </c>
      <c r="O173" s="14">
        <f t="shared" si="54"/>
        <v>221354.14184588139</v>
      </c>
      <c r="P173" s="14">
        <f t="shared" si="54"/>
        <v>194325.29894057065</v>
      </c>
      <c r="Q173" s="14">
        <f t="shared" si="54"/>
        <v>75696.490759675275</v>
      </c>
      <c r="R173" s="14">
        <f t="shared" si="54"/>
        <v>166562.92879286871</v>
      </c>
      <c r="S173" s="14">
        <f t="shared" si="54"/>
        <v>100184.41791903731</v>
      </c>
      <c r="T173" s="14">
        <f t="shared" si="54"/>
        <v>53087.61599072344</v>
      </c>
      <c r="U173" s="14">
        <f t="shared" si="54"/>
        <v>244413.3050024783</v>
      </c>
      <c r="V173" s="14">
        <f t="shared" si="55"/>
        <v>1172999.4277843505</v>
      </c>
    </row>
    <row r="174" spans="1:22" ht="9.9" customHeight="1" x14ac:dyDescent="0.2">
      <c r="A174" s="2" t="s">
        <v>20</v>
      </c>
      <c r="B174" s="92"/>
      <c r="E174" s="14">
        <f t="shared" si="53"/>
        <v>4664255.1329580741</v>
      </c>
      <c r="F174" s="94"/>
      <c r="G174" s="16"/>
      <c r="J174" s="95"/>
      <c r="L174" s="2" t="s">
        <v>20</v>
      </c>
      <c r="M174" s="14">
        <f t="shared" ref="M174:U174" si="56">($E174*$B$157+$D$157)*B$232/100+($E174*$B$158+$D$158-$E$159)*B$244/100+M159</f>
        <v>152635.43339285706</v>
      </c>
      <c r="N174" s="14">
        <f t="shared" si="56"/>
        <v>315485.27023288206</v>
      </c>
      <c r="O174" s="14">
        <f t="shared" si="56"/>
        <v>849963.72355557233</v>
      </c>
      <c r="P174" s="14">
        <f t="shared" si="56"/>
        <v>750863.37634899141</v>
      </c>
      <c r="Q174" s="14">
        <f t="shared" si="56"/>
        <v>311854.48820709693</v>
      </c>
      <c r="R174" s="14">
        <f t="shared" si="56"/>
        <v>649848.07178980974</v>
      </c>
      <c r="S174" s="14">
        <f t="shared" si="56"/>
        <v>402796.05977605813</v>
      </c>
      <c r="T174" s="14">
        <f t="shared" si="56"/>
        <v>217573.4483509048</v>
      </c>
      <c r="U174" s="14">
        <f t="shared" si="56"/>
        <v>1013235.2613039017</v>
      </c>
      <c r="V174" s="14">
        <f t="shared" si="55"/>
        <v>4664255.1329580741</v>
      </c>
    </row>
    <row r="175" spans="1:22" ht="9.9" customHeight="1" x14ac:dyDescent="0.2">
      <c r="A175" s="2" t="s">
        <v>74</v>
      </c>
      <c r="B175" s="92"/>
      <c r="E175" s="14">
        <f t="shared" si="53"/>
        <v>79005</v>
      </c>
      <c r="F175" s="94"/>
      <c r="G175" s="16"/>
      <c r="I175" s="14"/>
      <c r="J175" s="95"/>
      <c r="L175" s="2" t="s">
        <v>74</v>
      </c>
      <c r="M175" s="14">
        <f>B226</f>
        <v>841</v>
      </c>
      <c r="N175" s="14">
        <f t="shared" ref="N175:U175" si="57">C226</f>
        <v>2231</v>
      </c>
      <c r="O175" s="14">
        <f t="shared" si="57"/>
        <v>26585</v>
      </c>
      <c r="P175" s="14">
        <f t="shared" si="57"/>
        <v>2045</v>
      </c>
      <c r="Q175" s="14">
        <f t="shared" si="57"/>
        <v>1832</v>
      </c>
      <c r="R175" s="14">
        <f t="shared" si="57"/>
        <v>3085</v>
      </c>
      <c r="S175" s="14">
        <f t="shared" si="57"/>
        <v>1825</v>
      </c>
      <c r="T175" s="14">
        <f t="shared" si="57"/>
        <v>1449</v>
      </c>
      <c r="U175" s="14">
        <f t="shared" si="57"/>
        <v>39112</v>
      </c>
      <c r="V175" s="14">
        <f t="shared" si="55"/>
        <v>79005</v>
      </c>
    </row>
    <row r="176" spans="1:22" ht="9.9" customHeight="1" x14ac:dyDescent="0.2">
      <c r="A176" s="2" t="s">
        <v>77</v>
      </c>
      <c r="B176" s="92"/>
      <c r="E176" s="14">
        <f t="shared" si="53"/>
        <v>-244655.85499999998</v>
      </c>
      <c r="F176" s="94"/>
      <c r="G176" s="16"/>
      <c r="I176" s="14"/>
      <c r="J176" s="95"/>
      <c r="L176" s="48" t="s">
        <v>166</v>
      </c>
      <c r="M176" s="14">
        <f>-B228-B227</f>
        <v>-12752</v>
      </c>
      <c r="N176" s="14">
        <f t="shared" ref="N176:U176" si="58">-C228-C227</f>
        <v>-24649</v>
      </c>
      <c r="O176" s="14">
        <f t="shared" si="58"/>
        <v>-72796</v>
      </c>
      <c r="P176" s="14">
        <f t="shared" si="58"/>
        <v>-57246</v>
      </c>
      <c r="Q176" s="14">
        <f t="shared" si="58"/>
        <v>-18535</v>
      </c>
      <c r="R176" s="14">
        <f t="shared" si="58"/>
        <v>-66292</v>
      </c>
      <c r="S176" s="14">
        <f t="shared" si="58"/>
        <v>-30140</v>
      </c>
      <c r="T176" s="14">
        <f t="shared" si="58"/>
        <v>-14717</v>
      </c>
      <c r="U176" s="14">
        <f t="shared" si="58"/>
        <v>-74687</v>
      </c>
      <c r="V176" s="14">
        <f t="shared" si="55"/>
        <v>-371814</v>
      </c>
    </row>
    <row r="177" spans="1:22" ht="9.9" customHeight="1" x14ac:dyDescent="0.2">
      <c r="A177" s="2" t="s">
        <v>165</v>
      </c>
      <c r="B177" s="92"/>
      <c r="E177" s="14">
        <f>Q60</f>
        <v>-12181.655769999999</v>
      </c>
      <c r="F177" s="94"/>
      <c r="G177" s="16"/>
      <c r="I177" s="14"/>
      <c r="J177" s="95"/>
      <c r="L177" s="48" t="s">
        <v>165</v>
      </c>
      <c r="M177" s="14">
        <f>M162</f>
        <v>-413.16539290894877</v>
      </c>
      <c r="N177" s="14">
        <f t="shared" ref="N177:U177" si="59">N162</f>
        <v>-801.2532531193533</v>
      </c>
      <c r="O177" s="14">
        <f t="shared" si="59"/>
        <v>-2334.1358129842256</v>
      </c>
      <c r="P177" s="14">
        <f t="shared" si="59"/>
        <v>-2044.8881902596131</v>
      </c>
      <c r="Q177" s="14">
        <f t="shared" si="59"/>
        <v>-767.10849620869328</v>
      </c>
      <c r="R177" s="14">
        <f t="shared" si="59"/>
        <v>-1746.3312432485625</v>
      </c>
      <c r="S177" s="14">
        <f t="shared" si="59"/>
        <v>-1030.5277877899885</v>
      </c>
      <c r="T177" s="14">
        <f t="shared" si="59"/>
        <v>-536.87853088760789</v>
      </c>
      <c r="U177" s="14">
        <f t="shared" si="59"/>
        <v>-2507.3670625930067</v>
      </c>
      <c r="V177" s="14">
        <f t="shared" si="55"/>
        <v>-12181.655770000001</v>
      </c>
    </row>
    <row r="178" spans="1:22" ht="9.9" customHeight="1" x14ac:dyDescent="0.2">
      <c r="A178" s="2" t="s">
        <v>22</v>
      </c>
      <c r="B178" s="92"/>
      <c r="E178" s="14">
        <f>T61</f>
        <v>38770.649240458552</v>
      </c>
      <c r="F178" s="94"/>
      <c r="G178" s="16"/>
      <c r="I178" s="14"/>
      <c r="J178" s="95"/>
      <c r="L178" s="2" t="s">
        <v>22</v>
      </c>
      <c r="M178" s="14">
        <f t="shared" ref="M178:U181" si="60">$E178*$B$157*B$232/100+$E178*$B$158*B$244/100</f>
        <v>1302.3581343566359</v>
      </c>
      <c r="N178" s="14">
        <f t="shared" si="60"/>
        <v>2577.1951775932316</v>
      </c>
      <c r="O178" s="14">
        <f t="shared" si="60"/>
        <v>7316.3239368665209</v>
      </c>
      <c r="P178" s="14">
        <f t="shared" si="60"/>
        <v>6422.9511330650221</v>
      </c>
      <c r="Q178" s="14">
        <f t="shared" si="60"/>
        <v>2501.9637882692382</v>
      </c>
      <c r="R178" s="14">
        <f t="shared" si="60"/>
        <v>5505.3333665214795</v>
      </c>
      <c r="S178" s="14">
        <f t="shared" si="60"/>
        <v>3311.3527888375052</v>
      </c>
      <c r="T178" s="14">
        <f t="shared" si="60"/>
        <v>1754.6823040453296</v>
      </c>
      <c r="U178" s="14">
        <f t="shared" si="60"/>
        <v>8078.4886109035879</v>
      </c>
      <c r="V178" s="14">
        <f t="shared" si="55"/>
        <v>38770.649240458552</v>
      </c>
    </row>
    <row r="179" spans="1:22" ht="9.9" customHeight="1" x14ac:dyDescent="0.2">
      <c r="A179" s="2" t="s">
        <v>25</v>
      </c>
      <c r="B179" s="92"/>
      <c r="E179" s="14">
        <f>T62</f>
        <v>1135.0638408535833</v>
      </c>
      <c r="F179" s="94"/>
      <c r="G179" s="16"/>
      <c r="I179" s="14"/>
      <c r="J179" s="95"/>
      <c r="L179" s="2" t="s">
        <v>25</v>
      </c>
      <c r="M179" s="14">
        <f t="shared" si="60"/>
        <v>38.128317557476805</v>
      </c>
      <c r="N179" s="14">
        <f t="shared" si="60"/>
        <v>75.450917490844375</v>
      </c>
      <c r="O179" s="14">
        <f t="shared" si="60"/>
        <v>214.19540068064396</v>
      </c>
      <c r="P179" s="14">
        <f t="shared" si="60"/>
        <v>188.04068865330751</v>
      </c>
      <c r="Q179" s="14">
        <f t="shared" si="60"/>
        <v>73.248415562407928</v>
      </c>
      <c r="R179" s="14">
        <f t="shared" si="60"/>
        <v>161.17617214576597</v>
      </c>
      <c r="S179" s="14">
        <f t="shared" si="60"/>
        <v>96.944386760407752</v>
      </c>
      <c r="T179" s="14">
        <f t="shared" si="60"/>
        <v>51.370726942305666</v>
      </c>
      <c r="U179" s="14">
        <f t="shared" si="60"/>
        <v>236.50881506042339</v>
      </c>
      <c r="V179" s="14">
        <f t="shared" si="55"/>
        <v>1135.0638408535833</v>
      </c>
    </row>
    <row r="180" spans="1:22" ht="9.9" customHeight="1" x14ac:dyDescent="0.2">
      <c r="A180" s="2" t="s">
        <v>27</v>
      </c>
      <c r="B180" s="92"/>
      <c r="E180" s="14">
        <f>T63</f>
        <v>34076.832415209909</v>
      </c>
      <c r="F180" s="94"/>
      <c r="G180" s="16"/>
      <c r="I180" s="14"/>
      <c r="J180" s="95"/>
      <c r="L180" s="2" t="s">
        <v>27</v>
      </c>
      <c r="M180" s="14">
        <f t="shared" si="60"/>
        <v>1144.6865285594486</v>
      </c>
      <c r="N180" s="14">
        <f t="shared" si="60"/>
        <v>2265.1838410919781</v>
      </c>
      <c r="O180" s="14">
        <f t="shared" si="60"/>
        <v>6430.5640884604527</v>
      </c>
      <c r="P180" s="14">
        <f t="shared" si="60"/>
        <v>5645.3485732226727</v>
      </c>
      <c r="Q180" s="14">
        <f t="shared" si="60"/>
        <v>2199.0604333961928</v>
      </c>
      <c r="R180" s="14">
        <f t="shared" si="60"/>
        <v>4838.8233417830943</v>
      </c>
      <c r="S180" s="14">
        <f t="shared" si="60"/>
        <v>2910.4597488942909</v>
      </c>
      <c r="T180" s="14">
        <f t="shared" si="60"/>
        <v>1542.2495106037561</v>
      </c>
      <c r="U180" s="14">
        <f t="shared" si="60"/>
        <v>7100.4563491980243</v>
      </c>
      <c r="V180" s="14">
        <f t="shared" si="55"/>
        <v>34076.832415209909</v>
      </c>
    </row>
    <row r="181" spans="1:22" ht="9.9" customHeight="1" x14ac:dyDescent="0.2">
      <c r="A181" s="2" t="s">
        <v>29</v>
      </c>
      <c r="B181" s="92"/>
      <c r="E181" s="14">
        <f>T65</f>
        <v>821242.35780349164</v>
      </c>
      <c r="F181" s="94"/>
      <c r="G181" s="16"/>
      <c r="I181" s="14"/>
      <c r="J181" s="95"/>
      <c r="L181" s="2" t="s">
        <v>29</v>
      </c>
      <c r="M181" s="14">
        <f t="shared" si="60"/>
        <v>27586.632824489439</v>
      </c>
      <c r="N181" s="14">
        <f t="shared" si="60"/>
        <v>54590.312146689801</v>
      </c>
      <c r="O181" s="14">
        <f t="shared" si="60"/>
        <v>154974.83890716819</v>
      </c>
      <c r="P181" s="14">
        <f t="shared" si="60"/>
        <v>136051.35936363137</v>
      </c>
      <c r="Q181" s="14">
        <f t="shared" si="60"/>
        <v>52996.75607374181</v>
      </c>
      <c r="R181" s="14">
        <f t="shared" si="60"/>
        <v>116614.32147745126</v>
      </c>
      <c r="S181" s="14">
        <f t="shared" si="60"/>
        <v>70141.285356301581</v>
      </c>
      <c r="T181" s="14">
        <f t="shared" si="60"/>
        <v>37167.792152071946</v>
      </c>
      <c r="U181" s="14">
        <f t="shared" si="60"/>
        <v>171119.05950194632</v>
      </c>
      <c r="V181" s="14">
        <f t="shared" si="55"/>
        <v>821242.35780349176</v>
      </c>
    </row>
    <row r="182" spans="1:22" ht="9.9" customHeight="1" x14ac:dyDescent="0.2">
      <c r="A182" s="2" t="s">
        <v>30</v>
      </c>
      <c r="B182" s="100" t="s">
        <v>145</v>
      </c>
      <c r="C182" s="2" t="s">
        <v>167</v>
      </c>
      <c r="E182" s="14">
        <f>T66</f>
        <v>786.59523610004476</v>
      </c>
      <c r="F182" s="94"/>
      <c r="G182" s="16"/>
      <c r="I182" s="14"/>
      <c r="J182" s="95"/>
      <c r="L182" s="2" t="s">
        <v>30</v>
      </c>
      <c r="M182" s="14">
        <f t="shared" ref="M182:U182" si="61">$E182/100*B236</f>
        <v>3.9761637784045645</v>
      </c>
      <c r="N182" s="14">
        <f t="shared" si="61"/>
        <v>99.622369378745475</v>
      </c>
      <c r="O182" s="14">
        <f t="shared" si="61"/>
        <v>45.984751006673051</v>
      </c>
      <c r="P182" s="14">
        <f t="shared" si="61"/>
        <v>54.141307875804607</v>
      </c>
      <c r="Q182" s="14">
        <f t="shared" si="61"/>
        <v>174.72291152293587</v>
      </c>
      <c r="R182" s="14">
        <f t="shared" si="61"/>
        <v>43.404687129113931</v>
      </c>
      <c r="S182" s="14">
        <f t="shared" si="61"/>
        <v>1.4055973682336291</v>
      </c>
      <c r="T182" s="14">
        <f t="shared" si="61"/>
        <v>39.493017549474779</v>
      </c>
      <c r="U182" s="14">
        <f t="shared" si="61"/>
        <v>323.84443049065891</v>
      </c>
      <c r="V182" s="14">
        <f t="shared" si="55"/>
        <v>786.59523610004487</v>
      </c>
    </row>
    <row r="183" spans="1:22" ht="9.9" customHeight="1" x14ac:dyDescent="0.2">
      <c r="A183" s="2" t="s">
        <v>31</v>
      </c>
      <c r="B183" s="100"/>
      <c r="E183" s="14">
        <f>T67</f>
        <v>5469.1679457558303</v>
      </c>
      <c r="F183" s="94"/>
      <c r="G183" s="16"/>
      <c r="I183" s="14"/>
      <c r="J183" s="95"/>
      <c r="L183" s="2" t="s">
        <v>31</v>
      </c>
      <c r="M183" s="14">
        <f t="shared" ref="M183:M194" si="62">$E183*$B$157*B$232/100+$E183*$B$158*B$244/100</f>
        <v>183.71669037940092</v>
      </c>
      <c r="N183" s="14">
        <f t="shared" ref="N183:N194" si="63">$E183*$B$157*C$232/100+$E183*$B$158*C$244/100</f>
        <v>363.55112775724831</v>
      </c>
      <c r="O183" s="14">
        <f t="shared" ref="O183:O194" si="64">$E183*$B$157*D$232/100+$E183*$B$158*D$244/100</f>
        <v>1032.0746528670518</v>
      </c>
      <c r="P183" s="14">
        <f t="shared" ref="P183:P194" si="65">$E183*$B$157*E$232/100+$E183*$B$158*E$244/100</f>
        <v>906.05133373567014</v>
      </c>
      <c r="Q183" s="14">
        <f t="shared" ref="Q183:Q194" si="66">$E183*$B$157*F$232/100+$E183*$B$158*F$244/100</f>
        <v>352.93863838536294</v>
      </c>
      <c r="R183" s="14">
        <f t="shared" ref="R183:R194" si="67">$E183*$B$157*G$232/100+$E183*$B$158*G$244/100</f>
        <v>776.60790749562375</v>
      </c>
      <c r="S183" s="14">
        <f t="shared" ref="S183:S194" si="68">$E183*$B$157*H$232/100+$E183*$B$158*H$244/100</f>
        <v>467.11481196710184</v>
      </c>
      <c r="T183" s="14">
        <f t="shared" ref="T183:T194" si="69">$E183*$B$157*I$232/100+$E183*$B$158*I$244/100</f>
        <v>247.5236396674847</v>
      </c>
      <c r="U183" s="14">
        <f t="shared" ref="U183:U194" si="70">$E183*$B$157*J$232/100+$E183*$B$158*J$244/100</f>
        <v>1139.5891435008864</v>
      </c>
      <c r="V183" s="14">
        <f>SUM(M183:U183)</f>
        <v>5469.1679457558312</v>
      </c>
    </row>
    <row r="184" spans="1:22" ht="9.9" customHeight="1" x14ac:dyDescent="0.2">
      <c r="A184" s="2" t="s">
        <v>36</v>
      </c>
      <c r="B184" s="92"/>
      <c r="E184" s="14">
        <f t="shared" ref="E184:E194" si="71">T72</f>
        <v>7309.839494669749</v>
      </c>
      <c r="F184" s="94"/>
      <c r="G184" s="16"/>
      <c r="I184" s="14"/>
      <c r="J184" s="95"/>
      <c r="L184" s="2" t="s">
        <v>36</v>
      </c>
      <c r="M184" s="14">
        <f t="shared" si="62"/>
        <v>245.54731770625244</v>
      </c>
      <c r="N184" s="14">
        <f t="shared" si="63"/>
        <v>485.90579378238471</v>
      </c>
      <c r="O184" s="14">
        <f t="shared" si="64"/>
        <v>1379.4237320559255</v>
      </c>
      <c r="P184" s="14">
        <f t="shared" si="65"/>
        <v>1210.9867331243386</v>
      </c>
      <c r="Q184" s="14">
        <f t="shared" si="66"/>
        <v>471.72162633373819</v>
      </c>
      <c r="R184" s="14">
        <f t="shared" si="67"/>
        <v>1037.9785756057645</v>
      </c>
      <c r="S184" s="14">
        <f t="shared" si="68"/>
        <v>624.32427289275199</v>
      </c>
      <c r="T184" s="14">
        <f t="shared" si="69"/>
        <v>330.8287650061792</v>
      </c>
      <c r="U184" s="14">
        <f t="shared" si="70"/>
        <v>1523.1226781624146</v>
      </c>
      <c r="V184" s="14">
        <f t="shared" si="55"/>
        <v>7309.8394946697499</v>
      </c>
    </row>
    <row r="185" spans="1:22" ht="9.9" customHeight="1" x14ac:dyDescent="0.2">
      <c r="A185" s="2" t="s">
        <v>37</v>
      </c>
      <c r="B185" s="92"/>
      <c r="E185" s="14">
        <f t="shared" si="71"/>
        <v>422320.77551027358</v>
      </c>
      <c r="F185" s="94"/>
      <c r="G185" s="16"/>
      <c r="I185" s="14"/>
      <c r="J185" s="95"/>
      <c r="L185" s="2" t="s">
        <v>37</v>
      </c>
      <c r="M185" s="14">
        <f t="shared" si="62"/>
        <v>14186.321562024545</v>
      </c>
      <c r="N185" s="14">
        <f t="shared" si="63"/>
        <v>28072.861490973526</v>
      </c>
      <c r="O185" s="14">
        <f t="shared" si="64"/>
        <v>79695.224594730127</v>
      </c>
      <c r="P185" s="14">
        <f t="shared" si="65"/>
        <v>69963.896832296872</v>
      </c>
      <c r="Q185" s="14">
        <f t="shared" si="66"/>
        <v>27253.381309329594</v>
      </c>
      <c r="R185" s="14">
        <f t="shared" si="67"/>
        <v>59968.473635094531</v>
      </c>
      <c r="S185" s="14">
        <f t="shared" si="68"/>
        <v>36069.890630323178</v>
      </c>
      <c r="T185" s="14">
        <f t="shared" si="69"/>
        <v>19113.396498020902</v>
      </c>
      <c r="U185" s="14">
        <f t="shared" si="70"/>
        <v>87997.32895748032</v>
      </c>
      <c r="V185" s="14">
        <f t="shared" si="55"/>
        <v>422320.77551027364</v>
      </c>
    </row>
    <row r="186" spans="1:22" ht="9.9" customHeight="1" x14ac:dyDescent="0.2">
      <c r="A186" s="2" t="s">
        <v>38</v>
      </c>
      <c r="B186" s="92"/>
      <c r="E186" s="14">
        <f t="shared" si="71"/>
        <v>337783.41227438604</v>
      </c>
      <c r="F186" s="94"/>
      <c r="G186" s="16"/>
      <c r="I186" s="14"/>
      <c r="J186" s="95"/>
      <c r="L186" s="2" t="s">
        <v>38</v>
      </c>
      <c r="M186" s="14">
        <f t="shared" si="62"/>
        <v>11346.598090166128</v>
      </c>
      <c r="N186" s="14">
        <f t="shared" si="63"/>
        <v>22453.422840185536</v>
      </c>
      <c r="O186" s="14">
        <f t="shared" si="64"/>
        <v>63742.36472987973</v>
      </c>
      <c r="P186" s="14">
        <f t="shared" si="65"/>
        <v>55958.989418581048</v>
      </c>
      <c r="Q186" s="14">
        <f t="shared" si="66"/>
        <v>21797.980749484537</v>
      </c>
      <c r="R186" s="14">
        <f t="shared" si="67"/>
        <v>47964.383539677459</v>
      </c>
      <c r="S186" s="14">
        <f t="shared" si="68"/>
        <v>28849.659888868238</v>
      </c>
      <c r="T186" s="14">
        <f t="shared" si="69"/>
        <v>15287.403944203414</v>
      </c>
      <c r="U186" s="14">
        <f t="shared" si="70"/>
        <v>70382.609073339961</v>
      </c>
      <c r="V186" s="14">
        <f t="shared" si="55"/>
        <v>337783.41227438604</v>
      </c>
    </row>
    <row r="187" spans="1:22" ht="9.9" customHeight="1" x14ac:dyDescent="0.2">
      <c r="A187" s="2" t="s">
        <v>39</v>
      </c>
      <c r="B187" s="92"/>
      <c r="E187" s="14">
        <f t="shared" si="71"/>
        <v>15597.13790006869</v>
      </c>
      <c r="F187" s="94"/>
      <c r="G187" s="16"/>
      <c r="I187" s="14"/>
      <c r="J187" s="95"/>
      <c r="L187" s="2" t="s">
        <v>39</v>
      </c>
      <c r="M187" s="14">
        <f t="shared" si="62"/>
        <v>523.92879187690357</v>
      </c>
      <c r="N187" s="14">
        <f t="shared" si="63"/>
        <v>1036.7860576955927</v>
      </c>
      <c r="O187" s="14">
        <f t="shared" si="64"/>
        <v>2943.3015851021364</v>
      </c>
      <c r="P187" s="14">
        <f t="shared" si="65"/>
        <v>2583.9044872964514</v>
      </c>
      <c r="Q187" s="14">
        <f t="shared" si="66"/>
        <v>1006.5210408158755</v>
      </c>
      <c r="R187" s="14">
        <f t="shared" si="67"/>
        <v>2214.7538250115035</v>
      </c>
      <c r="S187" s="14">
        <f t="shared" si="68"/>
        <v>1332.1320920615244</v>
      </c>
      <c r="T187" s="14">
        <f t="shared" si="69"/>
        <v>705.89537196724984</v>
      </c>
      <c r="U187" s="14">
        <f t="shared" si="70"/>
        <v>3249.9146482414535</v>
      </c>
      <c r="V187" s="14">
        <f t="shared" si="55"/>
        <v>15597.137900068694</v>
      </c>
    </row>
    <row r="188" spans="1:22" ht="9.9" customHeight="1" x14ac:dyDescent="0.2">
      <c r="A188" s="2" t="s">
        <v>40</v>
      </c>
      <c r="B188" s="92"/>
      <c r="E188" s="14">
        <f t="shared" si="71"/>
        <v>78449.230561972057</v>
      </c>
      <c r="F188" s="94"/>
      <c r="G188" s="16"/>
      <c r="I188" s="14"/>
      <c r="J188" s="95"/>
      <c r="L188" s="2" t="s">
        <v>40</v>
      </c>
      <c r="M188" s="14">
        <f t="shared" si="62"/>
        <v>2635.2149256707971</v>
      </c>
      <c r="N188" s="14">
        <f t="shared" si="63"/>
        <v>5214.7431794676522</v>
      </c>
      <c r="O188" s="14">
        <f t="shared" si="64"/>
        <v>14803.981739629195</v>
      </c>
      <c r="P188" s="14">
        <f t="shared" si="65"/>
        <v>12996.315104269277</v>
      </c>
      <c r="Q188" s="14">
        <f t="shared" si="66"/>
        <v>5062.5186301707927</v>
      </c>
      <c r="R188" s="14">
        <f t="shared" si="67"/>
        <v>11139.590774251716</v>
      </c>
      <c r="S188" s="14">
        <f t="shared" si="68"/>
        <v>6700.2509241568278</v>
      </c>
      <c r="T188" s="14">
        <f t="shared" si="69"/>
        <v>3550.4558043206075</v>
      </c>
      <c r="U188" s="14">
        <f t="shared" si="70"/>
        <v>16346.159480035196</v>
      </c>
      <c r="V188" s="14">
        <f>SUM(M188:U188)</f>
        <v>78449.230561972057</v>
      </c>
    </row>
    <row r="189" spans="1:22" ht="9.9" customHeight="1" x14ac:dyDescent="0.2">
      <c r="A189" s="2" t="s">
        <v>41</v>
      </c>
      <c r="B189" s="92"/>
      <c r="E189" s="14">
        <f t="shared" si="71"/>
        <v>19863.738082226046</v>
      </c>
      <c r="F189" s="94"/>
      <c r="G189" s="16"/>
      <c r="I189" s="14"/>
      <c r="J189" s="95"/>
      <c r="L189" s="2" t="s">
        <v>41</v>
      </c>
      <c r="M189" s="14">
        <f t="shared" si="62"/>
        <v>667.24961735025124</v>
      </c>
      <c r="N189" s="14">
        <f t="shared" si="63"/>
        <v>1320.3990904817388</v>
      </c>
      <c r="O189" s="14">
        <f t="shared" si="64"/>
        <v>3748.4423205113876</v>
      </c>
      <c r="P189" s="14">
        <f t="shared" si="65"/>
        <v>3290.7320749481382</v>
      </c>
      <c r="Q189" s="14">
        <f t="shared" si="66"/>
        <v>1281.8550722006537</v>
      </c>
      <c r="R189" s="14">
        <f t="shared" si="67"/>
        <v>2820.6001753977607</v>
      </c>
      <c r="S189" s="14">
        <f t="shared" si="68"/>
        <v>1696.5370914314619</v>
      </c>
      <c r="T189" s="14">
        <f t="shared" si="69"/>
        <v>898.99319170289755</v>
      </c>
      <c r="U189" s="14">
        <f t="shared" si="70"/>
        <v>4138.9294482017576</v>
      </c>
      <c r="V189" s="14">
        <f>SUM(M189:U189)</f>
        <v>19863.738082226046</v>
      </c>
    </row>
    <row r="190" spans="1:22" ht="9.9" customHeight="1" x14ac:dyDescent="0.2">
      <c r="A190" s="2" t="s">
        <v>42</v>
      </c>
      <c r="B190" s="92"/>
      <c r="E190" s="14">
        <f t="shared" si="71"/>
        <v>168815.50191962667</v>
      </c>
      <c r="F190" s="94"/>
      <c r="G190" s="16"/>
      <c r="I190" s="14"/>
      <c r="J190" s="95"/>
      <c r="L190" s="2" t="s">
        <v>42</v>
      </c>
      <c r="M190" s="14">
        <f t="shared" si="62"/>
        <v>5670.7392431565004</v>
      </c>
      <c r="N190" s="14">
        <f t="shared" si="63"/>
        <v>11221.645909303765</v>
      </c>
      <c r="O190" s="14">
        <f t="shared" si="64"/>
        <v>31856.802034664426</v>
      </c>
      <c r="P190" s="14">
        <f t="shared" si="65"/>
        <v>27966.870314931624</v>
      </c>
      <c r="Q190" s="14">
        <f t="shared" si="66"/>
        <v>10894.072732231773</v>
      </c>
      <c r="R190" s="14">
        <f t="shared" si="67"/>
        <v>23971.370965187361</v>
      </c>
      <c r="S190" s="14">
        <f t="shared" si="68"/>
        <v>14418.321437269471</v>
      </c>
      <c r="T190" s="14">
        <f t="shared" si="69"/>
        <v>7640.2531211106398</v>
      </c>
      <c r="U190" s="14">
        <f t="shared" si="70"/>
        <v>35175.426161771102</v>
      </c>
      <c r="V190" s="14">
        <f t="shared" si="55"/>
        <v>168815.50191962667</v>
      </c>
    </row>
    <row r="191" spans="1:22" ht="9.9" customHeight="1" x14ac:dyDescent="0.2">
      <c r="A191" s="2" t="s">
        <v>43</v>
      </c>
      <c r="B191" s="92"/>
      <c r="E191" s="14">
        <f t="shared" si="71"/>
        <v>86884.492901567763</v>
      </c>
      <c r="F191" s="94"/>
      <c r="G191" s="16"/>
      <c r="I191" s="14"/>
      <c r="J191" s="95"/>
      <c r="L191" s="2" t="s">
        <v>43</v>
      </c>
      <c r="M191" s="14">
        <f t="shared" si="62"/>
        <v>2918.566706944056</v>
      </c>
      <c r="N191" s="14">
        <f t="shared" si="63"/>
        <v>5775.4590263576783</v>
      </c>
      <c r="O191" s="14">
        <f t="shared" si="64"/>
        <v>16395.781541230939</v>
      </c>
      <c r="P191" s="14">
        <f t="shared" si="65"/>
        <v>14393.745347590273</v>
      </c>
      <c r="Q191" s="14">
        <f t="shared" si="66"/>
        <v>5606.8665152765243</v>
      </c>
      <c r="R191" s="14">
        <f t="shared" si="67"/>
        <v>12337.376525156233</v>
      </c>
      <c r="S191" s="14">
        <f t="shared" si="68"/>
        <v>7420.6961583740567</v>
      </c>
      <c r="T191" s="14">
        <f t="shared" si="69"/>
        <v>3932.2189640105676</v>
      </c>
      <c r="U191" s="14">
        <f t="shared" si="70"/>
        <v>18103.782116627441</v>
      </c>
      <c r="V191" s="14">
        <f t="shared" si="55"/>
        <v>86884.492901567763</v>
      </c>
    </row>
    <row r="192" spans="1:22" ht="9.9" customHeight="1" x14ac:dyDescent="0.2">
      <c r="A192" s="2" t="s">
        <v>44</v>
      </c>
      <c r="B192" s="92"/>
      <c r="E192" s="14">
        <f t="shared" si="71"/>
        <v>218694.56697663476</v>
      </c>
      <c r="F192" s="94"/>
      <c r="G192" s="16"/>
      <c r="I192" s="14"/>
      <c r="J192" s="95"/>
      <c r="L192" s="2" t="s">
        <v>44</v>
      </c>
      <c r="M192" s="14">
        <f t="shared" si="62"/>
        <v>7346.2439711843672</v>
      </c>
      <c r="N192" s="14">
        <f t="shared" si="63"/>
        <v>14537.249038116881</v>
      </c>
      <c r="O192" s="14">
        <f t="shared" si="64"/>
        <v>41269.370685805094</v>
      </c>
      <c r="P192" s="14">
        <f t="shared" si="65"/>
        <v>36230.100456814718</v>
      </c>
      <c r="Q192" s="14">
        <f t="shared" si="66"/>
        <v>14112.889466286644</v>
      </c>
      <c r="R192" s="14">
        <f t="shared" si="67"/>
        <v>31054.071062525076</v>
      </c>
      <c r="S192" s="14">
        <f t="shared" si="68"/>
        <v>18678.430164279729</v>
      </c>
      <c r="T192" s="14">
        <f t="shared" si="69"/>
        <v>9897.6801828820371</v>
      </c>
      <c r="U192" s="14">
        <f t="shared" si="70"/>
        <v>45568.531948740201</v>
      </c>
      <c r="V192" s="14">
        <f t="shared" si="55"/>
        <v>218694.56697663473</v>
      </c>
    </row>
    <row r="193" spans="1:23" ht="9.9" customHeight="1" x14ac:dyDescent="0.2">
      <c r="A193" s="2" t="s">
        <v>45</v>
      </c>
      <c r="B193" s="92"/>
      <c r="E193" s="14">
        <f t="shared" si="71"/>
        <v>49137.153536061662</v>
      </c>
      <c r="F193" s="94"/>
      <c r="G193" s="16"/>
      <c r="I193" s="14"/>
      <c r="J193" s="95"/>
      <c r="L193" s="2" t="s">
        <v>45</v>
      </c>
      <c r="M193" s="14">
        <f t="shared" si="62"/>
        <v>1650.582924467529</v>
      </c>
      <c r="N193" s="14">
        <f t="shared" si="63"/>
        <v>3266.2861627204102</v>
      </c>
      <c r="O193" s="14">
        <f t="shared" si="64"/>
        <v>9272.5641599578612</v>
      </c>
      <c r="P193" s="14">
        <f t="shared" si="65"/>
        <v>8140.3211491927159</v>
      </c>
      <c r="Q193" s="14">
        <f t="shared" si="66"/>
        <v>3170.9393887982778</v>
      </c>
      <c r="R193" s="14">
        <f t="shared" si="67"/>
        <v>6977.3505524812226</v>
      </c>
      <c r="S193" s="14">
        <f t="shared" si="68"/>
        <v>4196.7429894720553</v>
      </c>
      <c r="T193" s="14">
        <f t="shared" si="69"/>
        <v>2223.8496251672791</v>
      </c>
      <c r="U193" s="14">
        <f t="shared" si="70"/>
        <v>10238.516583804318</v>
      </c>
      <c r="V193" s="14">
        <f t="shared" si="55"/>
        <v>49137.153536061669</v>
      </c>
    </row>
    <row r="194" spans="1:23" ht="9.9" customHeight="1" x14ac:dyDescent="0.2">
      <c r="A194" s="2" t="s">
        <v>144</v>
      </c>
      <c r="B194" s="92"/>
      <c r="D194" s="14"/>
      <c r="E194" s="14">
        <f t="shared" si="71"/>
        <v>3621.0768025500001</v>
      </c>
      <c r="F194" s="94"/>
      <c r="G194" s="16"/>
      <c r="I194" s="14"/>
      <c r="J194" s="95"/>
      <c r="L194" s="2" t="s">
        <v>144</v>
      </c>
      <c r="M194" s="14">
        <f t="shared" si="62"/>
        <v>121.63682892392374</v>
      </c>
      <c r="N194" s="14">
        <f t="shared" si="63"/>
        <v>240.70326022521371</v>
      </c>
      <c r="O194" s="14">
        <f t="shared" si="64"/>
        <v>683.32543835975525</v>
      </c>
      <c r="P194" s="14">
        <f t="shared" si="65"/>
        <v>599.8867650527618</v>
      </c>
      <c r="Q194" s="14">
        <f t="shared" si="66"/>
        <v>233.67684606807234</v>
      </c>
      <c r="R194" s="14">
        <f t="shared" si="67"/>
        <v>514.18367590843184</v>
      </c>
      <c r="S194" s="14">
        <f t="shared" si="68"/>
        <v>309.27165274823551</v>
      </c>
      <c r="T194" s="14">
        <f t="shared" si="69"/>
        <v>163.88271828043241</v>
      </c>
      <c r="U194" s="14">
        <f t="shared" si="70"/>
        <v>754.50961698317383</v>
      </c>
      <c r="V194" s="14">
        <f t="shared" si="55"/>
        <v>3621.076802550001</v>
      </c>
    </row>
    <row r="195" spans="1:23" ht="9.9" customHeight="1" x14ac:dyDescent="0.25">
      <c r="A195" s="2" t="s">
        <v>147</v>
      </c>
      <c r="B195" s="100" t="s">
        <v>145</v>
      </c>
      <c r="C195" s="2" t="s">
        <v>168</v>
      </c>
      <c r="E195" s="14">
        <f>T64</f>
        <v>3.4112682585908822</v>
      </c>
      <c r="F195" s="94"/>
      <c r="G195" s="16"/>
      <c r="H195" s="107"/>
      <c r="I195" s="107"/>
      <c r="J195" s="107"/>
      <c r="L195" s="2" t="s">
        <v>147</v>
      </c>
      <c r="M195" s="14">
        <f t="shared" ref="M195:U195" si="72">$E195/100*B232</f>
        <v>0.11570003429661249</v>
      </c>
      <c r="N195" s="14">
        <f t="shared" si="72"/>
        <v>0.22437752642707745</v>
      </c>
      <c r="O195" s="14">
        <f t="shared" si="72"/>
        <v>0.65363556156974811</v>
      </c>
      <c r="P195" s="14">
        <f t="shared" si="72"/>
        <v>0.57263661915148423</v>
      </c>
      <c r="Q195" s="14">
        <f t="shared" si="72"/>
        <v>0.21481586029188046</v>
      </c>
      <c r="R195" s="14">
        <f t="shared" si="72"/>
        <v>0.48903075670142454</v>
      </c>
      <c r="S195" s="14">
        <f t="shared" si="72"/>
        <v>0.28858201203988443</v>
      </c>
      <c r="T195" s="14">
        <f t="shared" si="72"/>
        <v>0.15034382236002072</v>
      </c>
      <c r="U195" s="14">
        <f t="shared" si="72"/>
        <v>0.70214606575274952</v>
      </c>
      <c r="V195" s="14">
        <f t="shared" si="55"/>
        <v>3.4112682585908822</v>
      </c>
    </row>
    <row r="196" spans="1:23" ht="9.9" customHeight="1" x14ac:dyDescent="0.2">
      <c r="A196" s="2" t="s">
        <v>32</v>
      </c>
      <c r="B196" s="100" t="s">
        <v>145</v>
      </c>
      <c r="C196" s="2" t="s">
        <v>61</v>
      </c>
      <c r="E196" s="14">
        <f>T68</f>
        <v>9317.3005832026556</v>
      </c>
      <c r="F196" s="94"/>
      <c r="G196" s="16"/>
      <c r="L196" s="2" t="s">
        <v>32</v>
      </c>
      <c r="M196" s="14">
        <f t="shared" ref="M196:U196" si="73">$E$196/100*B242</f>
        <v>0</v>
      </c>
      <c r="N196" s="14">
        <f t="shared" si="73"/>
        <v>2827.9870730136699</v>
      </c>
      <c r="O196" s="14">
        <f t="shared" si="73"/>
        <v>0</v>
      </c>
      <c r="P196" s="14">
        <f t="shared" si="73"/>
        <v>0</v>
      </c>
      <c r="Q196" s="14">
        <f t="shared" si="73"/>
        <v>0</v>
      </c>
      <c r="R196" s="14">
        <f t="shared" si="73"/>
        <v>5318.5015189037404</v>
      </c>
      <c r="S196" s="14">
        <f t="shared" si="73"/>
        <v>0</v>
      </c>
      <c r="T196" s="14">
        <f t="shared" si="73"/>
        <v>1170.8119912852458</v>
      </c>
      <c r="U196" s="14">
        <f t="shared" si="73"/>
        <v>0</v>
      </c>
      <c r="V196" s="14">
        <f t="shared" si="55"/>
        <v>9317.3005832026556</v>
      </c>
    </row>
    <row r="197" spans="1:23" ht="9.9" customHeight="1" x14ac:dyDescent="0.2">
      <c r="A197" s="2" t="s">
        <v>96</v>
      </c>
      <c r="B197" s="100" t="s">
        <v>145</v>
      </c>
      <c r="C197" s="2" t="s">
        <v>168</v>
      </c>
      <c r="E197" s="14">
        <f>T69</f>
        <v>723021.78873391042</v>
      </c>
      <c r="F197" s="94"/>
      <c r="G197" s="16"/>
      <c r="L197" s="2" t="s">
        <v>96</v>
      </c>
      <c r="M197" s="14">
        <f t="shared" ref="M197:U197" si="74">$E$197*B232/100</f>
        <v>24522.740345336246</v>
      </c>
      <c r="N197" s="14">
        <f t="shared" si="74"/>
        <v>47557.045711793209</v>
      </c>
      <c r="O197" s="14">
        <f t="shared" si="74"/>
        <v>138538.72433400204</v>
      </c>
      <c r="P197" s="14">
        <f t="shared" si="74"/>
        <v>121370.91582603096</v>
      </c>
      <c r="Q197" s="14">
        <f t="shared" si="74"/>
        <v>45530.440816403861</v>
      </c>
      <c r="R197" s="14">
        <f t="shared" si="74"/>
        <v>103650.56795686236</v>
      </c>
      <c r="S197" s="14">
        <f t="shared" si="74"/>
        <v>61165.251960482638</v>
      </c>
      <c r="T197" s="14">
        <f t="shared" si="74"/>
        <v>31865.526580644157</v>
      </c>
      <c r="U197" s="14">
        <f t="shared" si="74"/>
        <v>148820.57520235499</v>
      </c>
      <c r="V197" s="14">
        <f t="shared" si="55"/>
        <v>723021.78873391054</v>
      </c>
    </row>
    <row r="198" spans="1:23" ht="9.9" customHeight="1" x14ac:dyDescent="0.2">
      <c r="A198" s="2" t="s">
        <v>34</v>
      </c>
      <c r="B198" s="71"/>
      <c r="E198" s="14">
        <f>T70</f>
        <v>0</v>
      </c>
      <c r="F198" s="94"/>
      <c r="G198" s="16"/>
      <c r="L198" s="2" t="s">
        <v>34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f t="shared" si="55"/>
        <v>0</v>
      </c>
    </row>
    <row r="199" spans="1:23" ht="9.9" customHeight="1" x14ac:dyDescent="0.2">
      <c r="A199" s="2" t="s">
        <v>35</v>
      </c>
      <c r="B199" s="71"/>
      <c r="E199" s="14">
        <f>T71</f>
        <v>0</v>
      </c>
      <c r="F199" s="94"/>
      <c r="G199" s="16"/>
      <c r="L199" s="2" t="s">
        <v>35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f t="shared" si="55"/>
        <v>0</v>
      </c>
    </row>
    <row r="200" spans="1:23" ht="9.9" customHeight="1" x14ac:dyDescent="0.2">
      <c r="A200" s="2" t="s">
        <v>117</v>
      </c>
      <c r="B200" s="100" t="s">
        <v>145</v>
      </c>
      <c r="C200" s="93" t="s">
        <v>151</v>
      </c>
      <c r="E200" s="14">
        <f>T83</f>
        <v>562.08167539999999</v>
      </c>
      <c r="F200" s="94"/>
      <c r="G200" s="16"/>
      <c r="L200" s="2" t="s">
        <v>117</v>
      </c>
      <c r="M200" s="14">
        <f t="shared" ref="M200:U201" si="75">$E200/100*B237</f>
        <v>0</v>
      </c>
      <c r="N200" s="14">
        <f t="shared" si="75"/>
        <v>50.749999999999986</v>
      </c>
      <c r="O200" s="14">
        <f t="shared" si="75"/>
        <v>50.749999999999986</v>
      </c>
      <c r="P200" s="14">
        <f t="shared" si="75"/>
        <v>50.749999999999986</v>
      </c>
      <c r="Q200" s="14">
        <f t="shared" si="75"/>
        <v>64.298118500000001</v>
      </c>
      <c r="R200" s="14">
        <f t="shared" si="75"/>
        <v>50.749999999999986</v>
      </c>
      <c r="S200" s="14">
        <f t="shared" si="75"/>
        <v>152.24999999999997</v>
      </c>
      <c r="T200" s="14">
        <f t="shared" si="75"/>
        <v>91.783556899999979</v>
      </c>
      <c r="U200" s="14">
        <f t="shared" si="75"/>
        <v>50.749999999999986</v>
      </c>
      <c r="V200" s="14">
        <f t="shared" si="55"/>
        <v>562.08167539999988</v>
      </c>
    </row>
    <row r="201" spans="1:23" ht="9.9" customHeight="1" x14ac:dyDescent="0.2">
      <c r="A201" s="2" t="s">
        <v>120</v>
      </c>
      <c r="B201" s="100" t="s">
        <v>145</v>
      </c>
      <c r="C201" s="93" t="s">
        <v>152</v>
      </c>
      <c r="E201" s="14">
        <f>T84</f>
        <v>7219.9064680000001</v>
      </c>
      <c r="F201" s="94"/>
      <c r="L201" s="2" t="s">
        <v>120</v>
      </c>
      <c r="M201" s="14">
        <f t="shared" si="75"/>
        <v>0</v>
      </c>
      <c r="N201" s="14">
        <f t="shared" si="75"/>
        <v>564.45314800000006</v>
      </c>
      <c r="O201" s="14">
        <f t="shared" si="75"/>
        <v>339.55890399999998</v>
      </c>
      <c r="P201" s="14">
        <f t="shared" si="75"/>
        <v>629.08693199999993</v>
      </c>
      <c r="Q201" s="14">
        <f t="shared" si="75"/>
        <v>658.7886759999999</v>
      </c>
      <c r="R201" s="14">
        <f t="shared" si="75"/>
        <v>42.212241999999968</v>
      </c>
      <c r="S201" s="14">
        <f t="shared" si="75"/>
        <v>1171.9639079999997</v>
      </c>
      <c r="T201" s="14">
        <f t="shared" si="75"/>
        <v>2342.6206479999996</v>
      </c>
      <c r="U201" s="14">
        <f t="shared" si="75"/>
        <v>1471.2220100000002</v>
      </c>
      <c r="V201" s="14">
        <f t="shared" si="55"/>
        <v>7219.9064680000001</v>
      </c>
    </row>
    <row r="202" spans="1:23" ht="9.9" customHeight="1" x14ac:dyDescent="0.2">
      <c r="E202" s="14"/>
      <c r="F202" s="91"/>
    </row>
    <row r="203" spans="1:23" ht="9.9" customHeight="1" x14ac:dyDescent="0.2">
      <c r="A203" s="2" t="s">
        <v>49</v>
      </c>
      <c r="E203" s="14">
        <f>SUM(E168:E201)</f>
        <v>14977932.932727888</v>
      </c>
      <c r="F203" s="94"/>
      <c r="L203" s="2" t="s">
        <v>49</v>
      </c>
      <c r="M203" s="14">
        <f t="shared" ref="M203:U203" si="76">SUM(M168:M201)</f>
        <v>492373.81256775878</v>
      </c>
      <c r="N203" s="14">
        <f t="shared" si="76"/>
        <v>991516.1254565675</v>
      </c>
      <c r="O203" s="14">
        <f t="shared" si="76"/>
        <v>2780408.3916489077</v>
      </c>
      <c r="P203" s="14">
        <f t="shared" si="76"/>
        <v>2431058.8746177498</v>
      </c>
      <c r="Q203" s="14">
        <f t="shared" si="76"/>
        <v>970042.60149490507</v>
      </c>
      <c r="R203" s="14">
        <f t="shared" si="76"/>
        <v>2078560.9020698834</v>
      </c>
      <c r="S203" s="14">
        <f t="shared" si="76"/>
        <v>1268728.2090094506</v>
      </c>
      <c r="T203" s="14">
        <f t="shared" si="76"/>
        <v>680571.64132431906</v>
      </c>
      <c r="U203" s="14">
        <f t="shared" si="76"/>
        <v>3157514.2295383466</v>
      </c>
      <c r="V203" s="86">
        <f>SUM(M203:U203)</f>
        <v>14850774.787727889</v>
      </c>
    </row>
    <row r="204" spans="1:23" ht="9.9" customHeight="1" x14ac:dyDescent="0.2">
      <c r="E204" s="14"/>
      <c r="F204" s="91"/>
      <c r="L204" s="48" t="s">
        <v>169</v>
      </c>
      <c r="M204" s="14">
        <f>B227</f>
        <v>6376</v>
      </c>
      <c r="N204" s="14">
        <f t="shared" ref="N204:U204" si="77">C227</f>
        <v>12324.5</v>
      </c>
      <c r="O204" s="14">
        <f t="shared" si="77"/>
        <v>35492</v>
      </c>
      <c r="P204" s="14">
        <f t="shared" si="77"/>
        <v>19788.580000000002</v>
      </c>
      <c r="Q204" s="14">
        <f t="shared" si="77"/>
        <v>9267.5</v>
      </c>
      <c r="R204" s="14">
        <f t="shared" si="77"/>
        <v>27473.764999999999</v>
      </c>
      <c r="S204" s="14">
        <f t="shared" si="77"/>
        <v>10549</v>
      </c>
      <c r="T204" s="14">
        <f t="shared" si="77"/>
        <v>5886.8</v>
      </c>
      <c r="U204" s="14">
        <f t="shared" si="77"/>
        <v>0</v>
      </c>
      <c r="V204" s="14">
        <f>SUM(M204:U204)</f>
        <v>127158.145</v>
      </c>
    </row>
    <row r="205" spans="1:23" ht="9.9" customHeight="1" x14ac:dyDescent="0.2">
      <c r="E205" s="14"/>
      <c r="F205" s="91"/>
      <c r="L205" s="2" t="s">
        <v>170</v>
      </c>
      <c r="M205" s="86">
        <f>M203+M204</f>
        <v>498749.81256775878</v>
      </c>
      <c r="N205" s="86">
        <f t="shared" ref="N205:U205" si="78">N203+N204</f>
        <v>1003840.6254565675</v>
      </c>
      <c r="O205" s="86">
        <f t="shared" si="78"/>
        <v>2815900.3916489077</v>
      </c>
      <c r="P205" s="86">
        <f t="shared" si="78"/>
        <v>2450847.4546177499</v>
      </c>
      <c r="Q205" s="86">
        <f t="shared" si="78"/>
        <v>979310.10149490507</v>
      </c>
      <c r="R205" s="86">
        <f t="shared" si="78"/>
        <v>2106034.6670698836</v>
      </c>
      <c r="S205" s="86">
        <f t="shared" si="78"/>
        <v>1279277.2090094506</v>
      </c>
      <c r="T205" s="86">
        <f t="shared" si="78"/>
        <v>686458.44132431911</v>
      </c>
      <c r="U205" s="86">
        <f t="shared" si="78"/>
        <v>3157514.2295383466</v>
      </c>
      <c r="V205" s="86">
        <f>SUM(M205:U205)</f>
        <v>14977932.932727888</v>
      </c>
    </row>
    <row r="206" spans="1:23" ht="9.9" customHeight="1" x14ac:dyDescent="0.2">
      <c r="E206" s="14"/>
      <c r="F206" s="91"/>
      <c r="L206" s="48"/>
      <c r="M206" s="14"/>
      <c r="N206" s="14"/>
      <c r="O206" s="14"/>
      <c r="P206" s="14"/>
      <c r="Q206" s="14"/>
      <c r="R206" s="14"/>
      <c r="S206" s="14"/>
      <c r="T206" s="14"/>
      <c r="U206" s="14"/>
      <c r="V206" s="14"/>
    </row>
    <row r="207" spans="1:23" ht="9.9" customHeight="1" x14ac:dyDescent="0.25">
      <c r="A207" s="113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8"/>
    </row>
    <row r="208" spans="1:23" ht="9.9" customHeight="1" x14ac:dyDescent="0.25">
      <c r="A208" s="113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88"/>
    </row>
    <row r="209" spans="1:11" ht="9.9" customHeight="1" x14ac:dyDescent="0.2">
      <c r="A209" s="113"/>
    </row>
    <row r="210" spans="1:11" ht="9.9" customHeight="1" x14ac:dyDescent="0.2">
      <c r="A210" s="1" t="s">
        <v>171</v>
      </c>
      <c r="B210" s="20" t="s">
        <v>125</v>
      </c>
      <c r="C210" s="20" t="s">
        <v>126</v>
      </c>
      <c r="D210" s="20" t="s">
        <v>127</v>
      </c>
      <c r="E210" s="20" t="s">
        <v>128</v>
      </c>
      <c r="F210" s="20" t="s">
        <v>129</v>
      </c>
      <c r="G210" s="20" t="s">
        <v>130</v>
      </c>
      <c r="H210" s="20" t="s">
        <v>131</v>
      </c>
      <c r="I210" s="20" t="s">
        <v>132</v>
      </c>
      <c r="J210" s="20" t="s">
        <v>133</v>
      </c>
      <c r="K210" s="58" t="s">
        <v>49</v>
      </c>
    </row>
    <row r="211" spans="1:11" ht="9.9" customHeight="1" x14ac:dyDescent="0.2">
      <c r="A211" s="2" t="s">
        <v>172</v>
      </c>
      <c r="K211" s="14"/>
    </row>
    <row r="212" spans="1:11" ht="9.9" customHeight="1" x14ac:dyDescent="0.2">
      <c r="A212" s="2" t="s">
        <v>173</v>
      </c>
      <c r="B212" s="14">
        <v>286707</v>
      </c>
      <c r="C212" s="14">
        <v>556012</v>
      </c>
      <c r="D212" s="14">
        <v>1619722</v>
      </c>
      <c r="E212" s="14">
        <v>1419005</v>
      </c>
      <c r="F212" s="14">
        <v>532318</v>
      </c>
      <c r="G212" s="14">
        <v>1211828</v>
      </c>
      <c r="H212" s="14">
        <v>715112</v>
      </c>
      <c r="I212" s="14">
        <v>372555</v>
      </c>
      <c r="J212" s="14">
        <v>1739932</v>
      </c>
      <c r="K212" s="14">
        <f>SUM(B212:J212)</f>
        <v>8453191</v>
      </c>
    </row>
    <row r="213" spans="1:11" ht="9.9" customHeight="1" x14ac:dyDescent="0.2">
      <c r="A213" s="2" t="s">
        <v>137</v>
      </c>
      <c r="B213" s="114">
        <v>468050.35820895515</v>
      </c>
      <c r="C213" s="114">
        <v>1021349.129353234</v>
      </c>
      <c r="D213" s="114">
        <v>2728490.7313432884</v>
      </c>
      <c r="E213" s="114">
        <v>2508579.2786069666</v>
      </c>
      <c r="F213" s="114">
        <v>975145.35820895573</v>
      </c>
      <c r="G213" s="114">
        <v>2165718.9800995076</v>
      </c>
      <c r="H213" s="114">
        <v>1245926.7910447761</v>
      </c>
      <c r="I213" s="114">
        <v>658369.34328358236</v>
      </c>
      <c r="J213" s="114">
        <v>4059841.3333333335</v>
      </c>
      <c r="K213" s="115">
        <f t="shared" ref="K213:K228" si="79">SUM(B213:J213)</f>
        <v>15831471.303482601</v>
      </c>
    </row>
    <row r="214" spans="1:11" ht="9.9" customHeight="1" x14ac:dyDescent="0.2">
      <c r="A214" s="2" t="s">
        <v>149</v>
      </c>
      <c r="B214" s="14">
        <v>19473.687999999998</v>
      </c>
      <c r="C214" s="14">
        <v>45277.291659999995</v>
      </c>
      <c r="D214" s="14">
        <v>133023.30473</v>
      </c>
      <c r="E214" s="14">
        <v>108626.80929</v>
      </c>
      <c r="F214" s="14">
        <v>69198.880899999989</v>
      </c>
      <c r="G214" s="14">
        <v>101827.40031</v>
      </c>
      <c r="H214" s="14">
        <v>89552.21411999999</v>
      </c>
      <c r="I214" s="14">
        <v>51571.736630000007</v>
      </c>
      <c r="J214" s="14">
        <v>248257.16910999996</v>
      </c>
      <c r="K214" s="14">
        <f t="shared" si="79"/>
        <v>866808.49475000007</v>
      </c>
    </row>
    <row r="215" spans="1:11" ht="9.9" customHeight="1" x14ac:dyDescent="0.2">
      <c r="A215" s="2" t="s">
        <v>174</v>
      </c>
      <c r="B215" s="14">
        <v>140.85873000000004</v>
      </c>
      <c r="C215" s="14">
        <v>563.09541000000002</v>
      </c>
      <c r="D215" s="14">
        <v>1054.5526099999997</v>
      </c>
      <c r="E215" s="14">
        <v>1311.3982900000001</v>
      </c>
      <c r="F215" s="14">
        <v>483.47120000000007</v>
      </c>
      <c r="G215" s="14">
        <v>822.32721000000004</v>
      </c>
      <c r="H215" s="14">
        <v>681.89603999999997</v>
      </c>
      <c r="I215" s="14">
        <v>132.91913</v>
      </c>
      <c r="J215" s="14">
        <v>1181.7870400000002</v>
      </c>
      <c r="K215" s="14">
        <f t="shared" si="79"/>
        <v>6372.30566</v>
      </c>
    </row>
    <row r="216" spans="1:11" ht="9.9" customHeight="1" x14ac:dyDescent="0.2">
      <c r="A216" s="2" t="s">
        <v>175</v>
      </c>
      <c r="B216" s="14">
        <v>20.02009</v>
      </c>
      <c r="C216" s="14">
        <v>501.60127000000006</v>
      </c>
      <c r="D216" s="14">
        <v>231.53444000000002</v>
      </c>
      <c r="E216" s="14">
        <v>272.60291999999998</v>
      </c>
      <c r="F216" s="14">
        <v>879.73449000000005</v>
      </c>
      <c r="G216" s="14">
        <v>218.54375000000002</v>
      </c>
      <c r="H216" s="14">
        <v>7.0772200000000112</v>
      </c>
      <c r="I216" s="14">
        <v>198.84838999999999</v>
      </c>
      <c r="J216" s="14">
        <v>1630.56529</v>
      </c>
      <c r="K216" s="14">
        <f t="shared" si="79"/>
        <v>3960.5278600000001</v>
      </c>
    </row>
    <row r="217" spans="1:11" ht="9.9" customHeight="1" x14ac:dyDescent="0.2">
      <c r="A217" s="51" t="s">
        <v>176</v>
      </c>
      <c r="B217" s="14">
        <v>0</v>
      </c>
      <c r="C217" s="14">
        <v>725</v>
      </c>
      <c r="D217" s="14">
        <v>725</v>
      </c>
      <c r="E217" s="14">
        <v>725</v>
      </c>
      <c r="F217" s="14">
        <v>918.54454999999996</v>
      </c>
      <c r="G217" s="14">
        <v>725</v>
      </c>
      <c r="H217" s="14">
        <v>2175</v>
      </c>
      <c r="I217" s="14">
        <v>1311.1936700000001</v>
      </c>
      <c r="J217" s="14">
        <v>725</v>
      </c>
      <c r="K217" s="14">
        <f t="shared" si="79"/>
        <v>8029.7382200000011</v>
      </c>
    </row>
    <row r="218" spans="1:11" ht="9.9" customHeight="1" x14ac:dyDescent="0.2">
      <c r="A218" s="51" t="s">
        <v>177</v>
      </c>
      <c r="B218" s="14">
        <v>0</v>
      </c>
      <c r="C218" s="14">
        <v>2822.2657400000003</v>
      </c>
      <c r="D218" s="14">
        <v>1697.7945199999999</v>
      </c>
      <c r="E218" s="14">
        <v>3145.4346600000003</v>
      </c>
      <c r="F218" s="14">
        <v>3293.9433799999997</v>
      </c>
      <c r="G218" s="14">
        <v>211.06120999999985</v>
      </c>
      <c r="H218" s="14">
        <v>5859.8195399999995</v>
      </c>
      <c r="I218" s="14">
        <v>11713.103239999999</v>
      </c>
      <c r="J218" s="14">
        <v>7356.1100500000011</v>
      </c>
      <c r="K218" s="14">
        <f t="shared" si="79"/>
        <v>36099.532340000005</v>
      </c>
    </row>
    <row r="219" spans="1:11" ht="9.9" customHeight="1" x14ac:dyDescent="0.2">
      <c r="A219" s="2" t="s">
        <v>178</v>
      </c>
      <c r="B219" s="2">
        <v>2.5720000000000001</v>
      </c>
      <c r="C219" s="2">
        <v>6.8970000000000002</v>
      </c>
      <c r="D219" s="2">
        <v>14.451000000000001</v>
      </c>
      <c r="E219" s="2">
        <v>13.692</v>
      </c>
      <c r="F219" s="2">
        <v>6.4290000000000003</v>
      </c>
      <c r="G219" s="2">
        <v>12.884</v>
      </c>
      <c r="H219" s="2">
        <v>7.9820000000000002</v>
      </c>
      <c r="I219" s="2">
        <v>3.7170000000000001</v>
      </c>
      <c r="J219" s="2">
        <v>31.376000000000001</v>
      </c>
      <c r="K219" s="117">
        <f t="shared" si="79"/>
        <v>100.00000000000001</v>
      </c>
    </row>
    <row r="220" spans="1:11" ht="9.9" customHeight="1" x14ac:dyDescent="0.2">
      <c r="A220" s="2" t="s">
        <v>179</v>
      </c>
      <c r="B220" s="117">
        <v>2.5049999999999999</v>
      </c>
      <c r="C220" s="117">
        <v>8.4960000000000004</v>
      </c>
      <c r="D220" s="117">
        <v>15.185</v>
      </c>
      <c r="E220" s="117">
        <v>14.587</v>
      </c>
      <c r="F220" s="117">
        <v>9.4260000000000002</v>
      </c>
      <c r="G220" s="117">
        <v>13.086</v>
      </c>
      <c r="H220" s="117">
        <v>14.512</v>
      </c>
      <c r="I220" s="117">
        <v>4.8109999999999999</v>
      </c>
      <c r="J220" s="117">
        <v>17.391999999999999</v>
      </c>
      <c r="K220" s="117">
        <f t="shared" si="79"/>
        <v>100</v>
      </c>
    </row>
    <row r="221" spans="1:11" ht="9.9" customHeight="1" x14ac:dyDescent="0.2">
      <c r="A221" s="2" t="s">
        <v>180</v>
      </c>
      <c r="B221" s="117">
        <v>0.11799999999999999</v>
      </c>
      <c r="C221" s="117">
        <v>1.0189999999999999</v>
      </c>
      <c r="D221" s="117">
        <v>14.471</v>
      </c>
      <c r="E221" s="117">
        <v>7.2480000000000002</v>
      </c>
      <c r="F221" s="117">
        <v>4.9370000000000003</v>
      </c>
      <c r="G221" s="117">
        <v>2.48</v>
      </c>
      <c r="H221" s="117">
        <v>1.077</v>
      </c>
      <c r="I221" s="117">
        <v>0.79700000000000004</v>
      </c>
      <c r="J221" s="117">
        <v>67.852999999999994</v>
      </c>
      <c r="K221" s="117">
        <f t="shared" si="79"/>
        <v>100</v>
      </c>
    </row>
    <row r="222" spans="1:11" ht="9.9" customHeight="1" x14ac:dyDescent="0.2">
      <c r="A222" s="2" t="s">
        <v>181</v>
      </c>
      <c r="B222" s="117">
        <v>0</v>
      </c>
      <c r="C222" s="117">
        <v>30.352</v>
      </c>
      <c r="D222" s="117">
        <v>0</v>
      </c>
      <c r="E222" s="117">
        <v>0</v>
      </c>
      <c r="F222" s="117">
        <v>0</v>
      </c>
      <c r="G222" s="117">
        <v>57.082000000000001</v>
      </c>
      <c r="H222" s="117">
        <v>0</v>
      </c>
      <c r="I222" s="117">
        <v>12.566000000000001</v>
      </c>
      <c r="J222" s="117">
        <v>0</v>
      </c>
      <c r="K222" s="117">
        <f t="shared" si="79"/>
        <v>100</v>
      </c>
    </row>
    <row r="223" spans="1:11" ht="9.9" customHeight="1" x14ac:dyDescent="0.2">
      <c r="A223" s="2" t="s">
        <v>182</v>
      </c>
      <c r="B223" s="117">
        <v>1.26</v>
      </c>
      <c r="C223" s="117">
        <v>5.2909999999999995</v>
      </c>
      <c r="D223" s="117">
        <v>13.548999999999999</v>
      </c>
      <c r="E223" s="117">
        <v>16.498999999999999</v>
      </c>
      <c r="F223" s="117">
        <v>8.2509999999999994</v>
      </c>
      <c r="G223" s="117">
        <v>9.338000000000001</v>
      </c>
      <c r="H223" s="117">
        <v>8.9390000000000001</v>
      </c>
      <c r="I223" s="117">
        <v>5.9809999999999999</v>
      </c>
      <c r="J223" s="117">
        <v>30.891999999999996</v>
      </c>
      <c r="K223" s="117">
        <f t="shared" si="79"/>
        <v>99.999999999999986</v>
      </c>
    </row>
    <row r="224" spans="1:11" ht="9.9" customHeight="1" x14ac:dyDescent="0.2">
      <c r="A224" s="2" t="s">
        <v>183</v>
      </c>
      <c r="B224" s="117">
        <v>3.25</v>
      </c>
      <c r="C224" s="117">
        <v>6.8809999999999993</v>
      </c>
      <c r="D224" s="117">
        <v>17.898</v>
      </c>
      <c r="E224" s="117">
        <v>15.828999999999999</v>
      </c>
      <c r="F224" s="117">
        <v>6.976</v>
      </c>
      <c r="G224" s="117">
        <v>13.744</v>
      </c>
      <c r="H224" s="117">
        <v>8.8130000000000006</v>
      </c>
      <c r="I224" s="117">
        <v>4.923</v>
      </c>
      <c r="J224" s="117">
        <v>21.686</v>
      </c>
      <c r="K224" s="117">
        <f t="shared" si="79"/>
        <v>100</v>
      </c>
    </row>
    <row r="225" spans="1:11" ht="9.9" customHeight="1" x14ac:dyDescent="0.2">
      <c r="A225" s="2" t="s">
        <v>184</v>
      </c>
      <c r="B225" s="117">
        <v>671.29899999999998</v>
      </c>
      <c r="C225" s="117">
        <v>3004.4290000000001</v>
      </c>
      <c r="D225" s="117">
        <v>6184.1880000000001</v>
      </c>
      <c r="E225" s="117">
        <v>7013.6</v>
      </c>
      <c r="F225" s="117">
        <v>4155.6000000000004</v>
      </c>
      <c r="G225" s="117">
        <v>5338.1880000000001</v>
      </c>
      <c r="H225" s="117">
        <v>3010.0160000000001</v>
      </c>
      <c r="I225" s="117">
        <v>2968.4180000000001</v>
      </c>
      <c r="J225" s="117">
        <v>0</v>
      </c>
      <c r="K225" s="117">
        <f t="shared" si="79"/>
        <v>32345.738000000005</v>
      </c>
    </row>
    <row r="226" spans="1:11" ht="9.9" customHeight="1" x14ac:dyDescent="0.2">
      <c r="A226" s="2" t="s">
        <v>185</v>
      </c>
      <c r="B226" s="117">
        <v>841</v>
      </c>
      <c r="C226" s="117">
        <v>2231</v>
      </c>
      <c r="D226" s="117">
        <v>26585</v>
      </c>
      <c r="E226" s="117">
        <v>2045</v>
      </c>
      <c r="F226" s="117">
        <v>1832</v>
      </c>
      <c r="G226" s="117">
        <v>3085</v>
      </c>
      <c r="H226" s="117">
        <v>1825</v>
      </c>
      <c r="I226" s="117">
        <v>1449</v>
      </c>
      <c r="J226" s="117">
        <v>39112</v>
      </c>
      <c r="K226" s="117">
        <f t="shared" si="79"/>
        <v>79005</v>
      </c>
    </row>
    <row r="227" spans="1:11" ht="9.9" customHeight="1" x14ac:dyDescent="0.2">
      <c r="A227" s="2" t="s">
        <v>186</v>
      </c>
      <c r="B227" s="117">
        <v>6376</v>
      </c>
      <c r="C227" s="117">
        <v>12324.5</v>
      </c>
      <c r="D227" s="117">
        <v>35492</v>
      </c>
      <c r="E227" s="117">
        <v>19788.580000000002</v>
      </c>
      <c r="F227" s="117">
        <v>9267.5</v>
      </c>
      <c r="G227" s="117">
        <v>27473.764999999999</v>
      </c>
      <c r="H227" s="117">
        <v>10549</v>
      </c>
      <c r="I227" s="117">
        <v>5886.8</v>
      </c>
      <c r="J227" s="117">
        <v>0</v>
      </c>
      <c r="K227" s="117">
        <f t="shared" si="79"/>
        <v>127158.145</v>
      </c>
    </row>
    <row r="228" spans="1:11" ht="9.9" customHeight="1" x14ac:dyDescent="0.2">
      <c r="A228" s="2" t="s">
        <v>187</v>
      </c>
      <c r="B228" s="117">
        <v>6376</v>
      </c>
      <c r="C228" s="117">
        <v>12324.5</v>
      </c>
      <c r="D228" s="117">
        <v>37304</v>
      </c>
      <c r="E228" s="117">
        <v>37457.42</v>
      </c>
      <c r="F228" s="117">
        <v>9267.5</v>
      </c>
      <c r="G228" s="117">
        <v>38818.235000000001</v>
      </c>
      <c r="H228" s="117">
        <v>19591</v>
      </c>
      <c r="I228" s="117">
        <v>8830.2000000000007</v>
      </c>
      <c r="J228" s="117">
        <v>74687</v>
      </c>
      <c r="K228" s="117">
        <f t="shared" si="79"/>
        <v>244655.85500000001</v>
      </c>
    </row>
    <row r="230" spans="1:11" ht="9.9" customHeight="1" x14ac:dyDescent="0.2">
      <c r="A230" s="1" t="s">
        <v>171</v>
      </c>
      <c r="B230" s="20" t="s">
        <v>125</v>
      </c>
      <c r="C230" s="20" t="s">
        <v>126</v>
      </c>
      <c r="D230" s="20" t="s">
        <v>127</v>
      </c>
      <c r="E230" s="20" t="s">
        <v>128</v>
      </c>
      <c r="F230" s="20" t="s">
        <v>129</v>
      </c>
      <c r="G230" s="20" t="s">
        <v>130</v>
      </c>
      <c r="H230" s="20" t="s">
        <v>131</v>
      </c>
      <c r="I230" s="20" t="s">
        <v>132</v>
      </c>
      <c r="J230" s="20" t="s">
        <v>133</v>
      </c>
      <c r="K230" s="58" t="s">
        <v>49</v>
      </c>
    </row>
    <row r="231" spans="1:11" ht="9.9" customHeight="1" x14ac:dyDescent="0.2">
      <c r="K231" s="14"/>
    </row>
    <row r="232" spans="1:11" ht="9.9" customHeight="1" x14ac:dyDescent="0.2">
      <c r="A232" s="2" t="s">
        <v>136</v>
      </c>
      <c r="B232" s="116">
        <f t="shared" ref="B232:J232" si="80">B212*100/$K212</f>
        <v>3.3917014296731258</v>
      </c>
      <c r="C232" s="116">
        <f t="shared" si="80"/>
        <v>6.5775397716672908</v>
      </c>
      <c r="D232" s="116">
        <f t="shared" si="80"/>
        <v>19.16107183665908</v>
      </c>
      <c r="E232" s="116">
        <f t="shared" si="80"/>
        <v>16.786619396154659</v>
      </c>
      <c r="F232" s="116">
        <f t="shared" si="80"/>
        <v>6.2972432540563679</v>
      </c>
      <c r="G232" s="116">
        <f t="shared" si="80"/>
        <v>14.335746110551625</v>
      </c>
      <c r="H232" s="116">
        <f t="shared" si="80"/>
        <v>8.4596692538947718</v>
      </c>
      <c r="I232" s="116">
        <f t="shared" si="80"/>
        <v>4.4072705798319234</v>
      </c>
      <c r="J232" s="116">
        <f t="shared" si="80"/>
        <v>20.583138367511157</v>
      </c>
      <c r="K232" s="116">
        <f>SUM(B232:J232)</f>
        <v>99.999999999999986</v>
      </c>
    </row>
    <row r="233" spans="1:11" ht="9.9" customHeight="1" x14ac:dyDescent="0.2">
      <c r="A233" s="2" t="s">
        <v>137</v>
      </c>
      <c r="B233" s="116">
        <f t="shared" ref="B233:J233" si="81">B213*100/$K213</f>
        <v>2.9564552102367996</v>
      </c>
      <c r="C233" s="116">
        <f t="shared" si="81"/>
        <v>6.4513847751381013</v>
      </c>
      <c r="D233" s="116">
        <f t="shared" si="81"/>
        <v>17.234599861499138</v>
      </c>
      <c r="E233" s="116">
        <f t="shared" si="81"/>
        <v>15.845522064996766</v>
      </c>
      <c r="F233" s="116">
        <f t="shared" si="81"/>
        <v>6.1595371618710102</v>
      </c>
      <c r="G233" s="116">
        <f t="shared" si="81"/>
        <v>13.679833911729313</v>
      </c>
      <c r="H233" s="116">
        <f t="shared" si="81"/>
        <v>7.8699368312703673</v>
      </c>
      <c r="I233" s="116">
        <f t="shared" si="81"/>
        <v>4.1586112286275911</v>
      </c>
      <c r="J233" s="116">
        <f t="shared" si="81"/>
        <v>25.644118954630901</v>
      </c>
      <c r="K233" s="116">
        <f>SUM(B233:J233)</f>
        <v>99.999999999999986</v>
      </c>
    </row>
    <row r="234" spans="1:11" ht="9.9" customHeight="1" x14ac:dyDescent="0.2">
      <c r="A234" s="2" t="s">
        <v>149</v>
      </c>
      <c r="B234" s="116">
        <f t="shared" ref="B234:J234" si="82">B214*100/$K214</f>
        <v>2.2465963494758423</v>
      </c>
      <c r="C234" s="116">
        <f t="shared" si="82"/>
        <v>5.2234480781200245</v>
      </c>
      <c r="D234" s="116">
        <f t="shared" si="82"/>
        <v>15.346331460257069</v>
      </c>
      <c r="E234" s="116">
        <f t="shared" si="82"/>
        <v>12.531811807096968</v>
      </c>
      <c r="F234" s="116">
        <f t="shared" si="82"/>
        <v>7.9831798279685682</v>
      </c>
      <c r="G234" s="116">
        <f t="shared" si="82"/>
        <v>11.747392985502348</v>
      </c>
      <c r="H234" s="116">
        <f t="shared" si="82"/>
        <v>10.331257095701181</v>
      </c>
      <c r="I234" s="116">
        <f t="shared" si="82"/>
        <v>5.9496113550287753</v>
      </c>
      <c r="J234" s="116">
        <f t="shared" si="82"/>
        <v>28.640371040849207</v>
      </c>
      <c r="K234" s="116">
        <f t="shared" ref="K234:K246" si="83">SUM(B234:J234)</f>
        <v>99.999999999999972</v>
      </c>
    </row>
    <row r="235" spans="1:11" ht="9.9" customHeight="1" x14ac:dyDescent="0.2">
      <c r="A235" s="2" t="s">
        <v>174</v>
      </c>
      <c r="B235" s="116">
        <f t="shared" ref="B235:J235" si="84">B215*100/$K215</f>
        <v>2.2104829478628623</v>
      </c>
      <c r="C235" s="116">
        <f t="shared" si="84"/>
        <v>8.8366038926010972</v>
      </c>
      <c r="D235" s="116">
        <f t="shared" si="84"/>
        <v>16.548996019126925</v>
      </c>
      <c r="E235" s="116">
        <f t="shared" si="84"/>
        <v>20.579651384770518</v>
      </c>
      <c r="F235" s="116">
        <f t="shared" si="84"/>
        <v>7.5870685713465935</v>
      </c>
      <c r="G235" s="116">
        <f t="shared" si="84"/>
        <v>12.904704417458845</v>
      </c>
      <c r="H235" s="116">
        <f t="shared" si="84"/>
        <v>10.70093112890633</v>
      </c>
      <c r="I235" s="116">
        <f t="shared" si="84"/>
        <v>2.0858875435677078</v>
      </c>
      <c r="J235" s="116">
        <f t="shared" si="84"/>
        <v>18.545674094359121</v>
      </c>
      <c r="K235" s="116">
        <f t="shared" si="83"/>
        <v>100</v>
      </c>
    </row>
    <row r="236" spans="1:11" ht="9.9" customHeight="1" x14ac:dyDescent="0.2">
      <c r="A236" s="2" t="s">
        <v>175</v>
      </c>
      <c r="B236" s="116">
        <f t="shared" ref="B236:J236" si="85">B216*100/$K216</f>
        <v>0.50549044742737903</v>
      </c>
      <c r="C236" s="116">
        <f t="shared" si="85"/>
        <v>12.665010517057695</v>
      </c>
      <c r="D236" s="116">
        <f t="shared" si="85"/>
        <v>5.8460500262709933</v>
      </c>
      <c r="E236" s="116">
        <f t="shared" si="85"/>
        <v>6.8829946319327231</v>
      </c>
      <c r="F236" s="116">
        <f t="shared" si="85"/>
        <v>22.212556535330119</v>
      </c>
      <c r="G236" s="116">
        <f t="shared" si="85"/>
        <v>5.5180460212694982</v>
      </c>
      <c r="H236" s="116">
        <f t="shared" si="85"/>
        <v>0.17869385723750497</v>
      </c>
      <c r="I236" s="116">
        <f t="shared" si="85"/>
        <v>5.0207547334359619</v>
      </c>
      <c r="J236" s="116">
        <f t="shared" si="85"/>
        <v>41.170403230038133</v>
      </c>
      <c r="K236" s="116">
        <f t="shared" si="83"/>
        <v>100.00000000000001</v>
      </c>
    </row>
    <row r="237" spans="1:11" ht="9.9" customHeight="1" x14ac:dyDescent="0.2">
      <c r="A237" s="51" t="s">
        <v>176</v>
      </c>
      <c r="B237" s="116">
        <f t="shared" ref="B237:J237" si="86">B217*100/$K217</f>
        <v>0</v>
      </c>
      <c r="C237" s="116">
        <f t="shared" si="86"/>
        <v>9.0289369358793348</v>
      </c>
      <c r="D237" s="116">
        <f t="shared" si="86"/>
        <v>9.0289369358793348</v>
      </c>
      <c r="E237" s="116">
        <f t="shared" si="86"/>
        <v>9.0289369358793348</v>
      </c>
      <c r="F237" s="116">
        <f t="shared" si="86"/>
        <v>11.439283882407812</v>
      </c>
      <c r="G237" s="116">
        <f t="shared" si="86"/>
        <v>9.0289369358793348</v>
      </c>
      <c r="H237" s="116">
        <f t="shared" si="86"/>
        <v>27.086810807638006</v>
      </c>
      <c r="I237" s="116">
        <f t="shared" si="86"/>
        <v>16.32922063055749</v>
      </c>
      <c r="J237" s="116">
        <f t="shared" si="86"/>
        <v>9.0289369358793348</v>
      </c>
      <c r="K237" s="116">
        <f t="shared" si="83"/>
        <v>99.999999999999972</v>
      </c>
    </row>
    <row r="238" spans="1:11" ht="9.9" customHeight="1" x14ac:dyDescent="0.2">
      <c r="A238" s="51" t="s">
        <v>177</v>
      </c>
      <c r="B238" s="116">
        <f t="shared" ref="B238:J238" si="87">B218*100/$K218</f>
        <v>0</v>
      </c>
      <c r="C238" s="116">
        <f t="shared" si="87"/>
        <v>7.8180119161067223</v>
      </c>
      <c r="D238" s="116">
        <f t="shared" si="87"/>
        <v>4.7030928379057215</v>
      </c>
      <c r="E238" s="116">
        <f t="shared" si="87"/>
        <v>8.7132282777932506</v>
      </c>
      <c r="F238" s="116">
        <f t="shared" si="87"/>
        <v>9.1246151029778115</v>
      </c>
      <c r="G238" s="116">
        <f t="shared" si="87"/>
        <v>0.58466466549245</v>
      </c>
      <c r="H238" s="116">
        <f t="shared" si="87"/>
        <v>16.232397375151145</v>
      </c>
      <c r="I238" s="116">
        <f t="shared" si="87"/>
        <v>32.446689695814484</v>
      </c>
      <c r="J238" s="116">
        <f t="shared" si="87"/>
        <v>20.377300128758399</v>
      </c>
      <c r="K238" s="116">
        <f t="shared" si="83"/>
        <v>100</v>
      </c>
    </row>
    <row r="239" spans="1:11" ht="9.9" customHeight="1" x14ac:dyDescent="0.2">
      <c r="A239" s="2" t="s">
        <v>178</v>
      </c>
      <c r="B239" s="116">
        <f t="shared" ref="B239:J239" si="88">B219*100/$K219</f>
        <v>2.5719999999999996</v>
      </c>
      <c r="C239" s="116">
        <f t="shared" si="88"/>
        <v>6.8969999999999994</v>
      </c>
      <c r="D239" s="116">
        <f t="shared" si="88"/>
        <v>14.450999999999999</v>
      </c>
      <c r="E239" s="116">
        <f t="shared" si="88"/>
        <v>13.691999999999998</v>
      </c>
      <c r="F239" s="116">
        <f t="shared" si="88"/>
        <v>6.4289999999999985</v>
      </c>
      <c r="G239" s="116">
        <f t="shared" si="88"/>
        <v>12.883999999999999</v>
      </c>
      <c r="H239" s="116">
        <f t="shared" si="88"/>
        <v>7.9819999999999993</v>
      </c>
      <c r="I239" s="116">
        <f t="shared" si="88"/>
        <v>3.7169999999999992</v>
      </c>
      <c r="J239" s="116">
        <f t="shared" si="88"/>
        <v>31.375999999999994</v>
      </c>
      <c r="K239" s="116">
        <f t="shared" si="83"/>
        <v>99.999999999999986</v>
      </c>
    </row>
    <row r="240" spans="1:11" ht="9.9" customHeight="1" x14ac:dyDescent="0.2">
      <c r="A240" s="2" t="s">
        <v>179</v>
      </c>
      <c r="B240" s="116">
        <f t="shared" ref="B240:J240" si="89">B220*100/$K220</f>
        <v>2.5049999999999999</v>
      </c>
      <c r="C240" s="116">
        <f t="shared" si="89"/>
        <v>8.4960000000000004</v>
      </c>
      <c r="D240" s="116">
        <f t="shared" si="89"/>
        <v>15.185</v>
      </c>
      <c r="E240" s="116">
        <f t="shared" si="89"/>
        <v>14.587</v>
      </c>
      <c r="F240" s="116">
        <f t="shared" si="89"/>
        <v>9.4260000000000002</v>
      </c>
      <c r="G240" s="116">
        <f t="shared" si="89"/>
        <v>13.086000000000002</v>
      </c>
      <c r="H240" s="116">
        <f t="shared" si="89"/>
        <v>14.512</v>
      </c>
      <c r="I240" s="116">
        <f t="shared" si="89"/>
        <v>4.8109999999999999</v>
      </c>
      <c r="J240" s="116">
        <f t="shared" si="89"/>
        <v>17.391999999999999</v>
      </c>
      <c r="K240" s="116">
        <f t="shared" si="83"/>
        <v>100</v>
      </c>
    </row>
    <row r="241" spans="1:11" ht="9.9" customHeight="1" x14ac:dyDescent="0.2">
      <c r="A241" s="2" t="s">
        <v>180</v>
      </c>
      <c r="B241" s="116">
        <f t="shared" ref="B241:J241" si="90">B221*100/$K221</f>
        <v>0.11799999999999999</v>
      </c>
      <c r="C241" s="116">
        <f t="shared" si="90"/>
        <v>1.0189999999999999</v>
      </c>
      <c r="D241" s="116">
        <f t="shared" si="90"/>
        <v>14.470999999999998</v>
      </c>
      <c r="E241" s="116">
        <f t="shared" si="90"/>
        <v>7.2480000000000011</v>
      </c>
      <c r="F241" s="116">
        <f t="shared" si="90"/>
        <v>4.9370000000000003</v>
      </c>
      <c r="G241" s="116">
        <f t="shared" si="90"/>
        <v>2.48</v>
      </c>
      <c r="H241" s="116">
        <f t="shared" si="90"/>
        <v>1.077</v>
      </c>
      <c r="I241" s="116">
        <f t="shared" si="90"/>
        <v>0.79700000000000004</v>
      </c>
      <c r="J241" s="116">
        <f t="shared" si="90"/>
        <v>67.852999999999994</v>
      </c>
      <c r="K241" s="116">
        <f t="shared" si="83"/>
        <v>100</v>
      </c>
    </row>
    <row r="242" spans="1:11" ht="9.9" customHeight="1" x14ac:dyDescent="0.2">
      <c r="A242" s="2" t="s">
        <v>181</v>
      </c>
      <c r="B242" s="116">
        <f t="shared" ref="B242:J242" si="91">B222*100/$K222</f>
        <v>0</v>
      </c>
      <c r="C242" s="116">
        <f t="shared" si="91"/>
        <v>30.351999999999997</v>
      </c>
      <c r="D242" s="116">
        <f t="shared" si="91"/>
        <v>0</v>
      </c>
      <c r="E242" s="116">
        <f t="shared" si="91"/>
        <v>0</v>
      </c>
      <c r="F242" s="116">
        <f t="shared" si="91"/>
        <v>0</v>
      </c>
      <c r="G242" s="116">
        <f t="shared" si="91"/>
        <v>57.082000000000001</v>
      </c>
      <c r="H242" s="116">
        <f t="shared" si="91"/>
        <v>0</v>
      </c>
      <c r="I242" s="116">
        <f t="shared" si="91"/>
        <v>12.566000000000001</v>
      </c>
      <c r="J242" s="116">
        <f t="shared" si="91"/>
        <v>0</v>
      </c>
      <c r="K242" s="116">
        <f t="shared" si="83"/>
        <v>100</v>
      </c>
    </row>
    <row r="243" spans="1:11" ht="9.9" customHeight="1" x14ac:dyDescent="0.2">
      <c r="A243" s="2" t="s">
        <v>182</v>
      </c>
      <c r="B243" s="116">
        <f t="shared" ref="B243:J248" si="92">B223*100/$K223</f>
        <v>1.2600000000000002</v>
      </c>
      <c r="C243" s="116">
        <f t="shared" si="92"/>
        <v>5.2909999999999995</v>
      </c>
      <c r="D243" s="116">
        <f t="shared" si="92"/>
        <v>13.549000000000001</v>
      </c>
      <c r="E243" s="116">
        <f t="shared" si="92"/>
        <v>16.499000000000002</v>
      </c>
      <c r="F243" s="116">
        <f t="shared" si="92"/>
        <v>8.2509999999999994</v>
      </c>
      <c r="G243" s="116">
        <f t="shared" si="92"/>
        <v>9.3380000000000027</v>
      </c>
      <c r="H243" s="116">
        <f t="shared" si="92"/>
        <v>8.9390000000000018</v>
      </c>
      <c r="I243" s="116">
        <f t="shared" si="92"/>
        <v>5.9810000000000008</v>
      </c>
      <c r="J243" s="116">
        <f t="shared" si="92"/>
        <v>30.892000000000003</v>
      </c>
      <c r="K243" s="116">
        <f t="shared" si="83"/>
        <v>100</v>
      </c>
    </row>
    <row r="244" spans="1:11" ht="9.9" customHeight="1" x14ac:dyDescent="0.2">
      <c r="A244" s="2" t="s">
        <v>183</v>
      </c>
      <c r="B244" s="116">
        <f t="shared" si="92"/>
        <v>3.25</v>
      </c>
      <c r="C244" s="116">
        <f t="shared" si="92"/>
        <v>6.8809999999999993</v>
      </c>
      <c r="D244" s="116">
        <f t="shared" si="92"/>
        <v>17.898</v>
      </c>
      <c r="E244" s="116">
        <f t="shared" si="92"/>
        <v>15.828999999999999</v>
      </c>
      <c r="F244" s="116">
        <f t="shared" si="92"/>
        <v>6.976</v>
      </c>
      <c r="G244" s="116">
        <f t="shared" si="92"/>
        <v>13.744000000000002</v>
      </c>
      <c r="H244" s="116">
        <f t="shared" si="92"/>
        <v>8.8130000000000006</v>
      </c>
      <c r="I244" s="116">
        <f t="shared" si="92"/>
        <v>4.923</v>
      </c>
      <c r="J244" s="116">
        <f t="shared" si="92"/>
        <v>21.686</v>
      </c>
      <c r="K244" s="116">
        <f t="shared" si="83"/>
        <v>100</v>
      </c>
    </row>
    <row r="245" spans="1:11" ht="9.9" customHeight="1" x14ac:dyDescent="0.2">
      <c r="A245" s="2" t="s">
        <v>184</v>
      </c>
      <c r="B245" s="116">
        <f t="shared" si="92"/>
        <v>2.0753862533604885</v>
      </c>
      <c r="C245" s="116">
        <f t="shared" si="92"/>
        <v>9.2884849311522881</v>
      </c>
      <c r="D245" s="116">
        <f t="shared" si="92"/>
        <v>19.119019637146629</v>
      </c>
      <c r="E245" s="116">
        <f t="shared" si="92"/>
        <v>21.683227632648229</v>
      </c>
      <c r="F245" s="116">
        <f t="shared" si="92"/>
        <v>12.847442219435525</v>
      </c>
      <c r="G245" s="116">
        <f t="shared" si="92"/>
        <v>16.503528223718376</v>
      </c>
      <c r="H245" s="116">
        <f t="shared" si="92"/>
        <v>9.3057576859121287</v>
      </c>
      <c r="I245" s="116">
        <f t="shared" si="92"/>
        <v>9.1771534166263251</v>
      </c>
      <c r="J245" s="116">
        <f t="shared" si="92"/>
        <v>0</v>
      </c>
      <c r="K245" s="116">
        <f t="shared" si="83"/>
        <v>99.999999999999986</v>
      </c>
    </row>
    <row r="246" spans="1:11" ht="9.9" customHeight="1" x14ac:dyDescent="0.2">
      <c r="A246" s="2" t="s">
        <v>185</v>
      </c>
      <c r="B246" s="116">
        <f t="shared" si="92"/>
        <v>1.0644895892665021</v>
      </c>
      <c r="C246" s="116">
        <f t="shared" si="92"/>
        <v>2.8238719068413394</v>
      </c>
      <c r="D246" s="116">
        <f t="shared" si="92"/>
        <v>33.6497690019619</v>
      </c>
      <c r="E246" s="116">
        <f t="shared" si="92"/>
        <v>2.5884437693816849</v>
      </c>
      <c r="F246" s="116">
        <f t="shared" si="92"/>
        <v>2.318840579710145</v>
      </c>
      <c r="G246" s="116">
        <f t="shared" si="92"/>
        <v>3.9048161508765267</v>
      </c>
      <c r="H246" s="116">
        <f t="shared" si="92"/>
        <v>2.3099803809885451</v>
      </c>
      <c r="I246" s="116">
        <f t="shared" si="92"/>
        <v>1.8340611353711791</v>
      </c>
      <c r="J246" s="116">
        <f t="shared" si="92"/>
        <v>49.505727485602179</v>
      </c>
      <c r="K246" s="116">
        <f t="shared" si="83"/>
        <v>100</v>
      </c>
    </row>
    <row r="247" spans="1:11" ht="9.9" customHeight="1" x14ac:dyDescent="0.2">
      <c r="A247" s="2" t="s">
        <v>186</v>
      </c>
      <c r="B247" s="116">
        <f t="shared" si="92"/>
        <v>5.0142285419467232</v>
      </c>
      <c r="C247" s="116">
        <f t="shared" si="92"/>
        <v>9.6922615535166852</v>
      </c>
      <c r="D247" s="116">
        <f t="shared" si="92"/>
        <v>27.911700033057262</v>
      </c>
      <c r="E247" s="116">
        <f t="shared" si="92"/>
        <v>15.562180464334395</v>
      </c>
      <c r="F247" s="116">
        <f t="shared" si="92"/>
        <v>7.2881686029628696</v>
      </c>
      <c r="G247" s="116">
        <f t="shared" si="92"/>
        <v>21.605981276307546</v>
      </c>
      <c r="H247" s="116">
        <f t="shared" si="92"/>
        <v>8.2959687717998722</v>
      </c>
      <c r="I247" s="116">
        <f t="shared" si="92"/>
        <v>4.6295107560746498</v>
      </c>
      <c r="J247" s="116">
        <f t="shared" si="92"/>
        <v>0</v>
      </c>
      <c r="K247" s="116">
        <f>SUM(B247:J247)</f>
        <v>100</v>
      </c>
    </row>
    <row r="248" spans="1:11" ht="9.9" customHeight="1" x14ac:dyDescent="0.2">
      <c r="A248" s="2" t="s">
        <v>187</v>
      </c>
      <c r="B248" s="116">
        <f t="shared" si="92"/>
        <v>2.6061097127636694</v>
      </c>
      <c r="C248" s="116">
        <f t="shared" si="92"/>
        <v>5.0374841836505402</v>
      </c>
      <c r="D248" s="116">
        <f t="shared" si="92"/>
        <v>15.247540264262222</v>
      </c>
      <c r="E248" s="116">
        <f t="shared" si="92"/>
        <v>15.310248757382078</v>
      </c>
      <c r="F248" s="116">
        <f t="shared" si="92"/>
        <v>3.7879739277034674</v>
      </c>
      <c r="G248" s="116">
        <f t="shared" si="92"/>
        <v>15.86646475311208</v>
      </c>
      <c r="H248" s="116">
        <f t="shared" si="92"/>
        <v>8.0075745581482192</v>
      </c>
      <c r="I248" s="116">
        <f t="shared" si="92"/>
        <v>3.6092330592292594</v>
      </c>
      <c r="J248" s="116">
        <f t="shared" si="92"/>
        <v>30.527370783748459</v>
      </c>
      <c r="K248" s="116">
        <f>SUM(B248:J248)</f>
        <v>100</v>
      </c>
    </row>
  </sheetData>
  <printOptions horizontalCentered="1" verticalCentered="1"/>
  <pageMargins left="0" right="0" top="0" bottom="0" header="0.51181102362204722" footer="0.51181102362204722"/>
  <pageSetup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EAVERT</vt:lpstr>
      <vt:lpstr>EAVERT!Druckbereich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</dc:creator>
  <cp:lastModifiedBy>MATZINGER</cp:lastModifiedBy>
  <cp:lastPrinted>2015-10-09T11:29:22Z</cp:lastPrinted>
  <dcterms:created xsi:type="dcterms:W3CDTF">2015-02-12T13:08:54Z</dcterms:created>
  <dcterms:modified xsi:type="dcterms:W3CDTF">2015-10-09T12:03:34Z</dcterms:modified>
</cp:coreProperties>
</file>