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en\Excel\EA_VERT\"/>
    </mc:Choice>
  </mc:AlternateContent>
  <bookViews>
    <workbookView xWindow="0" yWindow="0" windowWidth="24000" windowHeight="9585"/>
  </bookViews>
  <sheets>
    <sheet name="EAVERT" sheetId="1" r:id="rId1"/>
  </sheets>
  <definedNames>
    <definedName name="_xlnm.Print_Area" localSheetId="0">EAVERT!$A$8:$N$46,EAVERT!$A$49:$M$88,EAVERT!$A$93:$P$142,EAVERT!$A$145:$P$192,EAVERT!$A$197:$K$223</definedName>
    <definedName name="_xlnm.Print_Titles" localSheetId="0">EAVERT!$1:$2</definedName>
    <definedName name="solver_adj" localSheetId="0" hidden="1">EAVERT!$B$42</definedName>
    <definedName name="solver_num" localSheetId="0" hidden="1">0</definedName>
    <definedName name="solver_oldobj" localSheetId="0" hidden="1">758383000</definedName>
    <definedName name="solver_opt" localSheetId="0" hidden="1">EAVERT!#REF!</definedName>
    <definedName name="solver_typ" localSheetId="0" hidden="1">3</definedName>
    <definedName name="solver_val" localSheetId="0" hidden="1">758373000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1" i="1" l="1"/>
  <c r="I221" i="1"/>
  <c r="H221" i="1"/>
  <c r="G221" i="1"/>
  <c r="F221" i="1"/>
  <c r="E221" i="1"/>
  <c r="D221" i="1"/>
  <c r="C221" i="1"/>
  <c r="B221" i="1"/>
  <c r="F220" i="1"/>
  <c r="C220" i="1"/>
  <c r="J218" i="1"/>
  <c r="G218" i="1"/>
  <c r="E217" i="1"/>
  <c r="C216" i="1"/>
  <c r="D215" i="1"/>
  <c r="G214" i="1"/>
  <c r="C214" i="1"/>
  <c r="B214" i="1"/>
  <c r="H213" i="1"/>
  <c r="G213" i="1"/>
  <c r="C213" i="1"/>
  <c r="K207" i="1"/>
  <c r="K206" i="1"/>
  <c r="G220" i="1" s="1"/>
  <c r="K205" i="1"/>
  <c r="K204" i="1"/>
  <c r="K203" i="1"/>
  <c r="K202" i="1"/>
  <c r="K201" i="1"/>
  <c r="K200" i="1"/>
  <c r="K199" i="1"/>
  <c r="I213" i="1" s="1"/>
  <c r="P176" i="1"/>
  <c r="O164" i="1"/>
  <c r="M164" i="1"/>
  <c r="L164" i="1"/>
  <c r="K164" i="1"/>
  <c r="I164" i="1"/>
  <c r="H164" i="1"/>
  <c r="G164" i="1"/>
  <c r="N164" i="1"/>
  <c r="N152" i="1"/>
  <c r="M152" i="1"/>
  <c r="J152" i="1"/>
  <c r="I152" i="1"/>
  <c r="H152" i="1"/>
  <c r="P120" i="1"/>
  <c r="I87" i="1"/>
  <c r="F72" i="1"/>
  <c r="L72" i="1" s="1"/>
  <c r="E72" i="1"/>
  <c r="F70" i="1"/>
  <c r="L70" i="1" s="1"/>
  <c r="G65" i="1"/>
  <c r="M65" i="1" s="1"/>
  <c r="I88" i="1"/>
  <c r="E54" i="1"/>
  <c r="G45" i="1"/>
  <c r="D43" i="1"/>
  <c r="H43" i="1" s="1"/>
  <c r="E85" i="1" s="1"/>
  <c r="D42" i="1"/>
  <c r="H42" i="1" s="1"/>
  <c r="H41" i="1"/>
  <c r="E83" i="1" s="1"/>
  <c r="D41" i="1"/>
  <c r="D40" i="1"/>
  <c r="H40" i="1" s="1"/>
  <c r="G82" i="1" s="1"/>
  <c r="M82" i="1" s="1"/>
  <c r="D39" i="1"/>
  <c r="H39" i="1" s="1"/>
  <c r="E81" i="1" s="1"/>
  <c r="D38" i="1"/>
  <c r="H38" i="1" s="1"/>
  <c r="H37" i="1"/>
  <c r="E79" i="1" s="1"/>
  <c r="D37" i="1"/>
  <c r="D36" i="1"/>
  <c r="H36" i="1" s="1"/>
  <c r="D35" i="1"/>
  <c r="H35" i="1" s="1"/>
  <c r="E77" i="1" s="1"/>
  <c r="D34" i="1"/>
  <c r="H34" i="1" s="1"/>
  <c r="H33" i="1"/>
  <c r="D33" i="1"/>
  <c r="D32" i="1"/>
  <c r="H32" i="1" s="1"/>
  <c r="D31" i="1"/>
  <c r="H31" i="1" s="1"/>
  <c r="D30" i="1"/>
  <c r="H30" i="1" s="1"/>
  <c r="G72" i="1" s="1"/>
  <c r="M72" i="1" s="1"/>
  <c r="H29" i="1"/>
  <c r="D29" i="1"/>
  <c r="D28" i="1"/>
  <c r="H28" i="1" s="1"/>
  <c r="G70" i="1" s="1"/>
  <c r="M70" i="1" s="1"/>
  <c r="D27" i="1"/>
  <c r="H27" i="1" s="1"/>
  <c r="D26" i="1"/>
  <c r="H26" i="1" s="1"/>
  <c r="G68" i="1" s="1"/>
  <c r="M68" i="1" s="1"/>
  <c r="H25" i="1"/>
  <c r="D25" i="1"/>
  <c r="D24" i="1"/>
  <c r="H24" i="1" s="1"/>
  <c r="G66" i="1" s="1"/>
  <c r="M66" i="1" s="1"/>
  <c r="D23" i="1"/>
  <c r="H23" i="1" s="1"/>
  <c r="D22" i="1"/>
  <c r="H22" i="1" s="1"/>
  <c r="H21" i="1"/>
  <c r="D21" i="1"/>
  <c r="D20" i="1"/>
  <c r="H20" i="1" s="1"/>
  <c r="E62" i="1" s="1"/>
  <c r="D19" i="1"/>
  <c r="H19" i="1" s="1"/>
  <c r="E61" i="1" s="1"/>
  <c r="D18" i="1"/>
  <c r="H18" i="1" s="1"/>
  <c r="F45" i="1"/>
  <c r="D17" i="1"/>
  <c r="D16" i="1"/>
  <c r="H16" i="1" s="1"/>
  <c r="E58" i="1" s="1"/>
  <c r="D15" i="1"/>
  <c r="H15" i="1" s="1"/>
  <c r="G57" i="1" s="1"/>
  <c r="M57" i="1" s="1"/>
  <c r="D14" i="1"/>
  <c r="H14" i="1" s="1"/>
  <c r="E56" i="1" s="1"/>
  <c r="H13" i="1"/>
  <c r="G55" i="1" s="1"/>
  <c r="M55" i="1" s="1"/>
  <c r="D13" i="1"/>
  <c r="E45" i="1"/>
  <c r="D12" i="1"/>
  <c r="H12" i="1" s="1"/>
  <c r="F54" i="1" s="1"/>
  <c r="L54" i="1" s="1"/>
  <c r="J59" i="1"/>
  <c r="E158" i="1" l="1"/>
  <c r="J88" i="1"/>
  <c r="J87" i="1"/>
  <c r="B45" i="1"/>
  <c r="F63" i="1"/>
  <c r="L63" i="1" s="1"/>
  <c r="G63" i="1"/>
  <c r="M63" i="1" s="1"/>
  <c r="E119" i="1"/>
  <c r="E133" i="1"/>
  <c r="E57" i="1"/>
  <c r="F68" i="1"/>
  <c r="L68" i="1" s="1"/>
  <c r="E151" i="1"/>
  <c r="N9" i="1"/>
  <c r="K59" i="1" s="1"/>
  <c r="H17" i="1"/>
  <c r="E64" i="1"/>
  <c r="G64" i="1"/>
  <c r="M64" i="1" s="1"/>
  <c r="E69" i="1"/>
  <c r="F69" i="1"/>
  <c r="L69" i="1" s="1"/>
  <c r="E75" i="1"/>
  <c r="F75" i="1"/>
  <c r="L75" i="1" s="1"/>
  <c r="G78" i="1"/>
  <c r="M78" i="1" s="1"/>
  <c r="F78" i="1"/>
  <c r="L78" i="1" s="1"/>
  <c r="F80" i="1"/>
  <c r="L80" i="1" s="1"/>
  <c r="G80" i="1"/>
  <c r="M80" i="1" s="1"/>
  <c r="K88" i="1"/>
  <c r="F56" i="1"/>
  <c r="L56" i="1" s="1"/>
  <c r="E59" i="1"/>
  <c r="F62" i="1"/>
  <c r="L62" i="1" s="1"/>
  <c r="E116" i="1"/>
  <c r="E68" i="1"/>
  <c r="E70" i="1"/>
  <c r="E106" i="1"/>
  <c r="E60" i="1"/>
  <c r="F60" i="1"/>
  <c r="L60" i="1" s="1"/>
  <c r="E65" i="1"/>
  <c r="F65" i="1"/>
  <c r="L65" i="1" s="1"/>
  <c r="E71" i="1"/>
  <c r="F71" i="1"/>
  <c r="L71" i="1" s="1"/>
  <c r="E76" i="1"/>
  <c r="F76" i="1"/>
  <c r="L76" i="1" s="1"/>
  <c r="G76" i="1"/>
  <c r="M76" i="1" s="1"/>
  <c r="C45" i="1"/>
  <c r="F55" i="1"/>
  <c r="L55" i="1" s="1"/>
  <c r="G56" i="1"/>
  <c r="M56" i="1" s="1"/>
  <c r="F58" i="1"/>
  <c r="L58" i="1" s="1"/>
  <c r="G60" i="1"/>
  <c r="M60" i="1" s="1"/>
  <c r="F64" i="1"/>
  <c r="L64" i="1" s="1"/>
  <c r="G74" i="1"/>
  <c r="M74" i="1" s="1"/>
  <c r="F82" i="1"/>
  <c r="L82" i="1" s="1"/>
  <c r="E108" i="1"/>
  <c r="E117" i="1"/>
  <c r="F73" i="1"/>
  <c r="L73" i="1" s="1"/>
  <c r="E73" i="1"/>
  <c r="F84" i="1"/>
  <c r="L84" i="1" s="1"/>
  <c r="G84" i="1"/>
  <c r="M84" i="1" s="1"/>
  <c r="E66" i="1"/>
  <c r="E175" i="1"/>
  <c r="E177" i="1"/>
  <c r="F61" i="1"/>
  <c r="L61" i="1" s="1"/>
  <c r="G61" i="1"/>
  <c r="M61" i="1" s="1"/>
  <c r="E67" i="1"/>
  <c r="F67" i="1"/>
  <c r="L67" i="1" s="1"/>
  <c r="E121" i="1"/>
  <c r="E123" i="1"/>
  <c r="G54" i="1"/>
  <c r="M54" i="1" s="1"/>
  <c r="E55" i="1"/>
  <c r="F57" i="1"/>
  <c r="L57" i="1" s="1"/>
  <c r="G58" i="1"/>
  <c r="M58" i="1" s="1"/>
  <c r="G62" i="1"/>
  <c r="M62" i="1" s="1"/>
  <c r="E63" i="1"/>
  <c r="F66" i="1"/>
  <c r="L66" i="1" s="1"/>
  <c r="G67" i="1"/>
  <c r="M67" i="1" s="1"/>
  <c r="G69" i="1"/>
  <c r="M69" i="1" s="1"/>
  <c r="G71" i="1"/>
  <c r="M71" i="1" s="1"/>
  <c r="J215" i="1"/>
  <c r="F215" i="1"/>
  <c r="B215" i="1"/>
  <c r="K215" i="1" s="1"/>
  <c r="G215" i="1"/>
  <c r="E215" i="1"/>
  <c r="I215" i="1"/>
  <c r="H215" i="1"/>
  <c r="C215" i="1"/>
  <c r="H87" i="1"/>
  <c r="H88" i="1"/>
  <c r="E80" i="1"/>
  <c r="G83" i="1"/>
  <c r="M83" i="1" s="1"/>
  <c r="E84" i="1"/>
  <c r="H216" i="1"/>
  <c r="D216" i="1"/>
  <c r="G216" i="1"/>
  <c r="B216" i="1"/>
  <c r="K216" i="1" s="1"/>
  <c r="F216" i="1"/>
  <c r="J216" i="1"/>
  <c r="I216" i="1"/>
  <c r="E216" i="1"/>
  <c r="E74" i="1"/>
  <c r="G75" i="1"/>
  <c r="M75" i="1" s="1"/>
  <c r="F77" i="1"/>
  <c r="L77" i="1" s="1"/>
  <c r="G79" i="1"/>
  <c r="M79" i="1" s="1"/>
  <c r="F81" i="1"/>
  <c r="L81" i="1" s="1"/>
  <c r="F85" i="1"/>
  <c r="L85" i="1" s="1"/>
  <c r="F74" i="1"/>
  <c r="L74" i="1" s="1"/>
  <c r="G77" i="1"/>
  <c r="M77" i="1" s="1"/>
  <c r="E78" i="1"/>
  <c r="G81" i="1"/>
  <c r="M81" i="1" s="1"/>
  <c r="F83" i="1"/>
  <c r="L83" i="1" s="1"/>
  <c r="G85" i="1"/>
  <c r="M85" i="1" s="1"/>
  <c r="G219" i="1"/>
  <c r="C219" i="1"/>
  <c r="J219" i="1"/>
  <c r="F219" i="1"/>
  <c r="B219" i="1"/>
  <c r="D219" i="1"/>
  <c r="I219" i="1"/>
  <c r="H219" i="1"/>
  <c r="E219" i="1"/>
  <c r="K209" i="1"/>
  <c r="D11" i="1"/>
  <c r="K87" i="1"/>
  <c r="G73" i="1"/>
  <c r="M73" i="1" s="1"/>
  <c r="F79" i="1"/>
  <c r="L79" i="1" s="1"/>
  <c r="E82" i="1"/>
  <c r="J217" i="1"/>
  <c r="F217" i="1"/>
  <c r="B217" i="1"/>
  <c r="H217" i="1"/>
  <c r="C217" i="1"/>
  <c r="G217" i="1"/>
  <c r="I217" i="1"/>
  <c r="O152" i="1"/>
  <c r="K152" i="1"/>
  <c r="G152" i="1"/>
  <c r="L152" i="1"/>
  <c r="I218" i="1"/>
  <c r="E218" i="1"/>
  <c r="H218" i="1"/>
  <c r="D218" i="1"/>
  <c r="F218" i="1"/>
  <c r="C218" i="1"/>
  <c r="B218" i="1"/>
  <c r="D217" i="1"/>
  <c r="I223" i="1"/>
  <c r="H214" i="1"/>
  <c r="D214" i="1"/>
  <c r="F214" i="1"/>
  <c r="J214" i="1"/>
  <c r="E214" i="1"/>
  <c r="K214" i="1" s="1"/>
  <c r="I214" i="1"/>
  <c r="K221" i="1"/>
  <c r="K208" i="1"/>
  <c r="D213" i="1"/>
  <c r="J164" i="1"/>
  <c r="P164" i="1" s="1"/>
  <c r="J213" i="1"/>
  <c r="F213" i="1"/>
  <c r="B213" i="1"/>
  <c r="I220" i="1"/>
  <c r="E220" i="1"/>
  <c r="H220" i="1"/>
  <c r="D220" i="1"/>
  <c r="B223" i="1"/>
  <c r="F223" i="1"/>
  <c r="J223" i="1"/>
  <c r="E213" i="1"/>
  <c r="B220" i="1"/>
  <c r="K220" i="1" s="1"/>
  <c r="J220" i="1"/>
  <c r="J222" i="1" l="1"/>
  <c r="B222" i="1"/>
  <c r="G222" i="1"/>
  <c r="L106" i="1" s="1"/>
  <c r="F222" i="1"/>
  <c r="K133" i="1" s="1"/>
  <c r="K219" i="1"/>
  <c r="E190" i="1"/>
  <c r="E120" i="1"/>
  <c r="E105" i="1"/>
  <c r="E135" i="1"/>
  <c r="E162" i="1"/>
  <c r="N119" i="1"/>
  <c r="G119" i="1"/>
  <c r="O119" i="1"/>
  <c r="I119" i="1"/>
  <c r="M119" i="1"/>
  <c r="D45" i="1"/>
  <c r="H11" i="1"/>
  <c r="E128" i="1"/>
  <c r="E118" i="1"/>
  <c r="L121" i="1"/>
  <c r="H121" i="1"/>
  <c r="M121" i="1"/>
  <c r="G121" i="1"/>
  <c r="K121" i="1"/>
  <c r="J121" i="1"/>
  <c r="O121" i="1"/>
  <c r="N121" i="1"/>
  <c r="I121" i="1"/>
  <c r="E189" i="1"/>
  <c r="E125" i="1"/>
  <c r="E181" i="1"/>
  <c r="E185" i="1"/>
  <c r="D222" i="1"/>
  <c r="K217" i="1"/>
  <c r="E184" i="1"/>
  <c r="H223" i="1"/>
  <c r="E223" i="1"/>
  <c r="D223" i="1"/>
  <c r="E188" i="1"/>
  <c r="E179" i="1"/>
  <c r="E130" i="1"/>
  <c r="I222" i="1"/>
  <c r="C223" i="1"/>
  <c r="H177" i="1" s="1"/>
  <c r="E171" i="1"/>
  <c r="E161" i="1"/>
  <c r="L123" i="1"/>
  <c r="O123" i="1"/>
  <c r="J123" i="1"/>
  <c r="N123" i="1"/>
  <c r="I123" i="1"/>
  <c r="G123" i="1"/>
  <c r="M123" i="1"/>
  <c r="E172" i="1"/>
  <c r="E159" i="1"/>
  <c r="O106" i="1"/>
  <c r="G106" i="1"/>
  <c r="N106" i="1"/>
  <c r="J106" i="1"/>
  <c r="I106" i="1"/>
  <c r="O116" i="1"/>
  <c r="G116" i="1"/>
  <c r="L116" i="1"/>
  <c r="J116" i="1"/>
  <c r="I116" i="1"/>
  <c r="N116" i="1"/>
  <c r="E183" i="1"/>
  <c r="E174" i="1"/>
  <c r="G59" i="1"/>
  <c r="M59" i="1" s="1"/>
  <c r="F59" i="1"/>
  <c r="L59" i="1" s="1"/>
  <c r="O133" i="1"/>
  <c r="G133" i="1"/>
  <c r="L133" i="1"/>
  <c r="N133" i="1"/>
  <c r="I133" i="1"/>
  <c r="E168" i="1"/>
  <c r="K223" i="1"/>
  <c r="E126" i="1"/>
  <c r="E113" i="1"/>
  <c r="E187" i="1"/>
  <c r="E131" i="1"/>
  <c r="E180" i="1"/>
  <c r="O151" i="1"/>
  <c r="K151" i="1"/>
  <c r="G151" i="1"/>
  <c r="M151" i="1"/>
  <c r="H151" i="1"/>
  <c r="L151" i="1"/>
  <c r="N151" i="1"/>
  <c r="J151" i="1"/>
  <c r="I151" i="1"/>
  <c r="H222" i="1"/>
  <c r="M106" i="1" s="1"/>
  <c r="E136" i="1"/>
  <c r="E186" i="1"/>
  <c r="E134" i="1"/>
  <c r="E109" i="1"/>
  <c r="O175" i="1"/>
  <c r="K175" i="1"/>
  <c r="G175" i="1"/>
  <c r="N175" i="1"/>
  <c r="I175" i="1"/>
  <c r="J175" i="1"/>
  <c r="M175" i="1"/>
  <c r="L175" i="1"/>
  <c r="H175" i="1"/>
  <c r="L117" i="1"/>
  <c r="M117" i="1"/>
  <c r="G117" i="1"/>
  <c r="O117" i="1"/>
  <c r="I117" i="1"/>
  <c r="N117" i="1"/>
  <c r="E107" i="1"/>
  <c r="E170" i="1"/>
  <c r="E160" i="1"/>
  <c r="E173" i="1"/>
  <c r="E114" i="1"/>
  <c r="K213" i="1"/>
  <c r="C222" i="1"/>
  <c r="H123" i="1" s="1"/>
  <c r="K218" i="1"/>
  <c r="P152" i="1"/>
  <c r="E124" i="1"/>
  <c r="G223" i="1"/>
  <c r="E132" i="1"/>
  <c r="E182" i="1"/>
  <c r="E222" i="1"/>
  <c r="J119" i="1" s="1"/>
  <c r="E122" i="1"/>
  <c r="L177" i="1"/>
  <c r="N177" i="1"/>
  <c r="I177" i="1"/>
  <c r="M177" i="1"/>
  <c r="O177" i="1"/>
  <c r="K177" i="1"/>
  <c r="G177" i="1"/>
  <c r="J177" i="1"/>
  <c r="E178" i="1"/>
  <c r="N108" i="1"/>
  <c r="J108" i="1"/>
  <c r="O108" i="1"/>
  <c r="I108" i="1"/>
  <c r="M108" i="1"/>
  <c r="L108" i="1"/>
  <c r="G108" i="1"/>
  <c r="E111" i="1"/>
  <c r="E176" i="1"/>
  <c r="E165" i="1"/>
  <c r="E167" i="1"/>
  <c r="E129" i="1"/>
  <c r="M158" i="1"/>
  <c r="I158" i="1"/>
  <c r="O158" i="1"/>
  <c r="J158" i="1"/>
  <c r="N158" i="1"/>
  <c r="H158" i="1"/>
  <c r="G158" i="1"/>
  <c r="L158" i="1"/>
  <c r="K158" i="1"/>
  <c r="L167" i="1" l="1"/>
  <c r="H167" i="1"/>
  <c r="N167" i="1"/>
  <c r="I167" i="1"/>
  <c r="K167" i="1"/>
  <c r="J167" i="1"/>
  <c r="M167" i="1"/>
  <c r="O167" i="1"/>
  <c r="G167" i="1"/>
  <c r="P177" i="1"/>
  <c r="M182" i="1"/>
  <c r="I182" i="1"/>
  <c r="L182" i="1"/>
  <c r="G182" i="1"/>
  <c r="O182" i="1"/>
  <c r="H182" i="1"/>
  <c r="N182" i="1"/>
  <c r="K182" i="1"/>
  <c r="J182" i="1"/>
  <c r="M124" i="1"/>
  <c r="I124" i="1"/>
  <c r="O124" i="1"/>
  <c r="J124" i="1"/>
  <c r="N124" i="1"/>
  <c r="H124" i="1"/>
  <c r="G124" i="1"/>
  <c r="P124" i="1" s="1"/>
  <c r="L124" i="1"/>
  <c r="K124" i="1"/>
  <c r="K117" i="1"/>
  <c r="P175" i="1"/>
  <c r="M186" i="1"/>
  <c r="I186" i="1"/>
  <c r="K186" i="1"/>
  <c r="N186" i="1"/>
  <c r="G186" i="1"/>
  <c r="L186" i="1"/>
  <c r="O186" i="1"/>
  <c r="H186" i="1"/>
  <c r="J186" i="1"/>
  <c r="M131" i="1"/>
  <c r="I131" i="1"/>
  <c r="L131" i="1"/>
  <c r="G131" i="1"/>
  <c r="K131" i="1"/>
  <c r="O131" i="1"/>
  <c r="J131" i="1"/>
  <c r="H131" i="1"/>
  <c r="N131" i="1"/>
  <c r="H133" i="1"/>
  <c r="E163" i="1"/>
  <c r="K106" i="1"/>
  <c r="K123" i="1"/>
  <c r="P123" i="1" s="1"/>
  <c r="M171" i="1"/>
  <c r="I171" i="1"/>
  <c r="L171" i="1"/>
  <c r="G171" i="1"/>
  <c r="N171" i="1"/>
  <c r="K171" i="1"/>
  <c r="J171" i="1"/>
  <c r="O171" i="1"/>
  <c r="H171" i="1"/>
  <c r="L130" i="1"/>
  <c r="H130" i="1"/>
  <c r="M130" i="1"/>
  <c r="G130" i="1"/>
  <c r="K130" i="1"/>
  <c r="O130" i="1"/>
  <c r="J130" i="1"/>
  <c r="I130" i="1"/>
  <c r="N130" i="1"/>
  <c r="O188" i="1"/>
  <c r="K188" i="1"/>
  <c r="G188" i="1"/>
  <c r="J188" i="1"/>
  <c r="M188" i="1"/>
  <c r="L188" i="1"/>
  <c r="I188" i="1"/>
  <c r="H188" i="1"/>
  <c r="N188" i="1"/>
  <c r="K119" i="1"/>
  <c r="M135" i="1"/>
  <c r="I135" i="1"/>
  <c r="K135" i="1"/>
  <c r="O135" i="1"/>
  <c r="J135" i="1"/>
  <c r="N135" i="1"/>
  <c r="H135" i="1"/>
  <c r="G135" i="1"/>
  <c r="L135" i="1"/>
  <c r="M178" i="1"/>
  <c r="I178" i="1"/>
  <c r="N178" i="1"/>
  <c r="H178" i="1"/>
  <c r="J178" i="1"/>
  <c r="L178" i="1"/>
  <c r="K178" i="1"/>
  <c r="G178" i="1"/>
  <c r="O178" i="1"/>
  <c r="L122" i="1"/>
  <c r="H122" i="1"/>
  <c r="K122" i="1"/>
  <c r="O122" i="1"/>
  <c r="J122" i="1"/>
  <c r="I122" i="1"/>
  <c r="N122" i="1"/>
  <c r="M122" i="1"/>
  <c r="G122" i="1"/>
  <c r="P122" i="1" s="1"/>
  <c r="N173" i="1"/>
  <c r="J173" i="1"/>
  <c r="K173" i="1"/>
  <c r="L173" i="1"/>
  <c r="H173" i="1"/>
  <c r="O173" i="1"/>
  <c r="G173" i="1"/>
  <c r="I173" i="1"/>
  <c r="M173" i="1"/>
  <c r="L170" i="1"/>
  <c r="H170" i="1"/>
  <c r="M170" i="1"/>
  <c r="G170" i="1"/>
  <c r="J170" i="1"/>
  <c r="N170" i="1"/>
  <c r="K170" i="1"/>
  <c r="I170" i="1"/>
  <c r="O170" i="1"/>
  <c r="M113" i="1"/>
  <c r="I113" i="1"/>
  <c r="N113" i="1"/>
  <c r="H113" i="1"/>
  <c r="L113" i="1"/>
  <c r="G113" i="1"/>
  <c r="K113" i="1"/>
  <c r="J113" i="1"/>
  <c r="O113" i="1"/>
  <c r="E110" i="1"/>
  <c r="N183" i="1"/>
  <c r="J183" i="1"/>
  <c r="L183" i="1"/>
  <c r="G183" i="1"/>
  <c r="K183" i="1"/>
  <c r="I183" i="1"/>
  <c r="H183" i="1"/>
  <c r="O183" i="1"/>
  <c r="M183" i="1"/>
  <c r="K116" i="1"/>
  <c r="M159" i="1"/>
  <c r="I159" i="1"/>
  <c r="N159" i="1"/>
  <c r="H159" i="1"/>
  <c r="L159" i="1"/>
  <c r="G159" i="1"/>
  <c r="O159" i="1"/>
  <c r="J159" i="1"/>
  <c r="K159" i="1"/>
  <c r="O184" i="1"/>
  <c r="K184" i="1"/>
  <c r="G184" i="1"/>
  <c r="L184" i="1"/>
  <c r="N184" i="1"/>
  <c r="H184" i="1"/>
  <c r="M184" i="1"/>
  <c r="J184" i="1"/>
  <c r="I184" i="1"/>
  <c r="L185" i="1"/>
  <c r="H185" i="1"/>
  <c r="K185" i="1"/>
  <c r="J185" i="1"/>
  <c r="O185" i="1"/>
  <c r="I185" i="1"/>
  <c r="N185" i="1"/>
  <c r="M185" i="1"/>
  <c r="G185" i="1"/>
  <c r="P185" i="1" s="1"/>
  <c r="N125" i="1"/>
  <c r="J125" i="1"/>
  <c r="O125" i="1"/>
  <c r="I125" i="1"/>
  <c r="M125" i="1"/>
  <c r="H125" i="1"/>
  <c r="G125" i="1"/>
  <c r="L125" i="1"/>
  <c r="K125" i="1"/>
  <c r="N128" i="1"/>
  <c r="J128" i="1"/>
  <c r="L128" i="1"/>
  <c r="G128" i="1"/>
  <c r="K128" i="1"/>
  <c r="O128" i="1"/>
  <c r="I128" i="1"/>
  <c r="H128" i="1"/>
  <c r="M128" i="1"/>
  <c r="H119" i="1"/>
  <c r="P119" i="1"/>
  <c r="L105" i="1"/>
  <c r="H105" i="1"/>
  <c r="O105" i="1"/>
  <c r="K105" i="1"/>
  <c r="G105" i="1"/>
  <c r="J105" i="1"/>
  <c r="N105" i="1"/>
  <c r="M105" i="1"/>
  <c r="I105" i="1"/>
  <c r="L190" i="1"/>
  <c r="H190" i="1"/>
  <c r="N190" i="1"/>
  <c r="I190" i="1"/>
  <c r="K190" i="1"/>
  <c r="J190" i="1"/>
  <c r="O190" i="1"/>
  <c r="M190" i="1"/>
  <c r="G190" i="1"/>
  <c r="O129" i="1"/>
  <c r="K129" i="1"/>
  <c r="G129" i="1"/>
  <c r="M129" i="1"/>
  <c r="H129" i="1"/>
  <c r="L129" i="1"/>
  <c r="J129" i="1"/>
  <c r="I129" i="1"/>
  <c r="N129" i="1"/>
  <c r="K108" i="1"/>
  <c r="N132" i="1"/>
  <c r="J132" i="1"/>
  <c r="L132" i="1"/>
  <c r="G132" i="1"/>
  <c r="K132" i="1"/>
  <c r="O132" i="1"/>
  <c r="I132" i="1"/>
  <c r="H132" i="1"/>
  <c r="M132" i="1"/>
  <c r="N107" i="1"/>
  <c r="L107" i="1"/>
  <c r="H107" i="1"/>
  <c r="K107" i="1"/>
  <c r="G107" i="1"/>
  <c r="J107" i="1"/>
  <c r="O107" i="1"/>
  <c r="M107" i="1"/>
  <c r="I107" i="1"/>
  <c r="J117" i="1"/>
  <c r="L134" i="1"/>
  <c r="H134" i="1"/>
  <c r="K134" i="1"/>
  <c r="O134" i="1"/>
  <c r="J134" i="1"/>
  <c r="N134" i="1"/>
  <c r="I134" i="1"/>
  <c r="G134" i="1"/>
  <c r="P134" i="1" s="1"/>
  <c r="M134" i="1"/>
  <c r="M136" i="1"/>
  <c r="I136" i="1"/>
  <c r="O136" i="1"/>
  <c r="J136" i="1"/>
  <c r="N136" i="1"/>
  <c r="H136" i="1"/>
  <c r="L136" i="1"/>
  <c r="G136" i="1"/>
  <c r="K136" i="1"/>
  <c r="O168" i="1"/>
  <c r="M168" i="1"/>
  <c r="I168" i="1"/>
  <c r="N168" i="1"/>
  <c r="H168" i="1"/>
  <c r="G168" i="1"/>
  <c r="L168" i="1"/>
  <c r="J168" i="1"/>
  <c r="K168" i="1"/>
  <c r="H116" i="1"/>
  <c r="P116" i="1" s="1"/>
  <c r="H106" i="1"/>
  <c r="L161" i="1"/>
  <c r="H161" i="1"/>
  <c r="M161" i="1"/>
  <c r="G161" i="1"/>
  <c r="O161" i="1"/>
  <c r="I161" i="1"/>
  <c r="N161" i="1"/>
  <c r="J161" i="1"/>
  <c r="K161" i="1"/>
  <c r="N179" i="1"/>
  <c r="J179" i="1"/>
  <c r="M179" i="1"/>
  <c r="H179" i="1"/>
  <c r="L179" i="1"/>
  <c r="K179" i="1"/>
  <c r="I179" i="1"/>
  <c r="G179" i="1"/>
  <c r="P179" i="1" s="1"/>
  <c r="O179" i="1"/>
  <c r="L181" i="1"/>
  <c r="H181" i="1"/>
  <c r="M181" i="1"/>
  <c r="G181" i="1"/>
  <c r="K181" i="1"/>
  <c r="J181" i="1"/>
  <c r="O181" i="1"/>
  <c r="N181" i="1"/>
  <c r="I181" i="1"/>
  <c r="L189" i="1"/>
  <c r="H189" i="1"/>
  <c r="O189" i="1"/>
  <c r="J189" i="1"/>
  <c r="I189" i="1"/>
  <c r="N189" i="1"/>
  <c r="G189" i="1"/>
  <c r="M189" i="1"/>
  <c r="K189" i="1"/>
  <c r="P121" i="1"/>
  <c r="H45" i="1"/>
  <c r="H46" i="1"/>
  <c r="N12" i="1"/>
  <c r="G53" i="1"/>
  <c r="F53" i="1"/>
  <c r="E53" i="1"/>
  <c r="L119" i="1"/>
  <c r="L162" i="1"/>
  <c r="H162" i="1"/>
  <c r="K162" i="1"/>
  <c r="J162" i="1"/>
  <c r="O162" i="1"/>
  <c r="I162" i="1"/>
  <c r="G162" i="1"/>
  <c r="P162" i="1" s="1"/>
  <c r="N162" i="1"/>
  <c r="M162" i="1"/>
  <c r="K222" i="1"/>
  <c r="P158" i="1"/>
  <c r="O165" i="1"/>
  <c r="K165" i="1"/>
  <c r="G165" i="1"/>
  <c r="N165" i="1"/>
  <c r="I165" i="1"/>
  <c r="H165" i="1"/>
  <c r="M165" i="1"/>
  <c r="J165" i="1"/>
  <c r="L165" i="1"/>
  <c r="L111" i="1"/>
  <c r="H111" i="1"/>
  <c r="N111" i="1"/>
  <c r="I111" i="1"/>
  <c r="M111" i="1"/>
  <c r="G111" i="1"/>
  <c r="K111" i="1"/>
  <c r="J111" i="1"/>
  <c r="O111" i="1"/>
  <c r="H108" i="1"/>
  <c r="P108" i="1" s="1"/>
  <c r="N114" i="1"/>
  <c r="J114" i="1"/>
  <c r="M114" i="1"/>
  <c r="H114" i="1"/>
  <c r="L114" i="1"/>
  <c r="G114" i="1"/>
  <c r="K114" i="1"/>
  <c r="I114" i="1"/>
  <c r="O114" i="1"/>
  <c r="O160" i="1"/>
  <c r="M160" i="1"/>
  <c r="I160" i="1"/>
  <c r="L160" i="1"/>
  <c r="G160" i="1"/>
  <c r="K160" i="1"/>
  <c r="N160" i="1"/>
  <c r="J160" i="1"/>
  <c r="H160" i="1"/>
  <c r="H117" i="1"/>
  <c r="P117" i="1" s="1"/>
  <c r="O109" i="1"/>
  <c r="K109" i="1"/>
  <c r="G109" i="1"/>
  <c r="J109" i="1"/>
  <c r="N109" i="1"/>
  <c r="I109" i="1"/>
  <c r="H109" i="1"/>
  <c r="M109" i="1"/>
  <c r="L109" i="1"/>
  <c r="P151" i="1"/>
  <c r="O180" i="1"/>
  <c r="K180" i="1"/>
  <c r="G180" i="1"/>
  <c r="M180" i="1"/>
  <c r="H180" i="1"/>
  <c r="I180" i="1"/>
  <c r="N180" i="1"/>
  <c r="L180" i="1"/>
  <c r="J180" i="1"/>
  <c r="N187" i="1"/>
  <c r="J187" i="1"/>
  <c r="K187" i="1"/>
  <c r="I187" i="1"/>
  <c r="O187" i="1"/>
  <c r="H187" i="1"/>
  <c r="G187" i="1"/>
  <c r="P187" i="1" s="1"/>
  <c r="M187" i="1"/>
  <c r="L187" i="1"/>
  <c r="O126" i="1"/>
  <c r="K126" i="1"/>
  <c r="G126" i="1"/>
  <c r="N126" i="1"/>
  <c r="I126" i="1"/>
  <c r="M126" i="1"/>
  <c r="H126" i="1"/>
  <c r="L126" i="1"/>
  <c r="J126" i="1"/>
  <c r="M133" i="1"/>
  <c r="J133" i="1"/>
  <c r="P133" i="1" s="1"/>
  <c r="O174" i="1"/>
  <c r="K174" i="1"/>
  <c r="G174" i="1"/>
  <c r="P174" i="1" s="1"/>
  <c r="J174" i="1"/>
  <c r="N174" i="1"/>
  <c r="H174" i="1"/>
  <c r="M174" i="1"/>
  <c r="L174" i="1"/>
  <c r="I174" i="1"/>
  <c r="M116" i="1"/>
  <c r="P106" i="1"/>
  <c r="M172" i="1"/>
  <c r="I172" i="1"/>
  <c r="K172" i="1"/>
  <c r="O172" i="1"/>
  <c r="H172" i="1"/>
  <c r="J172" i="1"/>
  <c r="G172" i="1"/>
  <c r="P172" i="1" s="1"/>
  <c r="L172" i="1"/>
  <c r="N172" i="1"/>
  <c r="M118" i="1"/>
  <c r="I118" i="1"/>
  <c r="L118" i="1"/>
  <c r="G118" i="1"/>
  <c r="K118" i="1"/>
  <c r="O118" i="1"/>
  <c r="J118" i="1"/>
  <c r="H118" i="1"/>
  <c r="N118" i="1"/>
  <c r="P126" i="1" l="1"/>
  <c r="P109" i="1"/>
  <c r="P160" i="1"/>
  <c r="P114" i="1"/>
  <c r="P181" i="1"/>
  <c r="P168" i="1"/>
  <c r="P132" i="1"/>
  <c r="P105" i="1"/>
  <c r="P128" i="1"/>
  <c r="P184" i="1"/>
  <c r="P113" i="1"/>
  <c r="P170" i="1"/>
  <c r="P178" i="1"/>
  <c r="P171" i="1"/>
  <c r="P131" i="1"/>
  <c r="P186" i="1"/>
  <c r="E88" i="1"/>
  <c r="E87" i="1"/>
  <c r="M163" i="1"/>
  <c r="I163" i="1"/>
  <c r="K163" i="1"/>
  <c r="N163" i="1"/>
  <c r="G163" i="1"/>
  <c r="L163" i="1"/>
  <c r="H163" i="1"/>
  <c r="O163" i="1"/>
  <c r="J163" i="1"/>
  <c r="P182" i="1"/>
  <c r="P180" i="1"/>
  <c r="P111" i="1"/>
  <c r="P165" i="1"/>
  <c r="F88" i="1"/>
  <c r="L53" i="1"/>
  <c r="F87" i="1"/>
  <c r="P161" i="1"/>
  <c r="P107" i="1"/>
  <c r="P190" i="1"/>
  <c r="P125" i="1"/>
  <c r="P159" i="1"/>
  <c r="P183" i="1"/>
  <c r="P173" i="1"/>
  <c r="P118" i="1"/>
  <c r="G87" i="1"/>
  <c r="G88" i="1"/>
  <c r="M53" i="1"/>
  <c r="P189" i="1"/>
  <c r="P136" i="1"/>
  <c r="P129" i="1"/>
  <c r="O110" i="1"/>
  <c r="K110" i="1"/>
  <c r="G110" i="1"/>
  <c r="N110" i="1"/>
  <c r="I110" i="1"/>
  <c r="M110" i="1"/>
  <c r="H110" i="1"/>
  <c r="L110" i="1"/>
  <c r="J110" i="1"/>
  <c r="P135" i="1"/>
  <c r="P188" i="1"/>
  <c r="P130" i="1"/>
  <c r="P167" i="1"/>
  <c r="P110" i="1" l="1"/>
  <c r="P163" i="1"/>
  <c r="M88" i="1"/>
  <c r="E104" i="1"/>
  <c r="M87" i="1"/>
  <c r="E157" i="1"/>
  <c r="L87" i="1"/>
  <c r="L88" i="1"/>
  <c r="L89" i="1" s="1"/>
  <c r="L104" i="1" l="1"/>
  <c r="L138" i="1" s="1"/>
  <c r="L140" i="1" s="1"/>
  <c r="H104" i="1"/>
  <c r="H138" i="1" s="1"/>
  <c r="H140" i="1" s="1"/>
  <c r="O104" i="1"/>
  <c r="O138" i="1" s="1"/>
  <c r="O140" i="1" s="1"/>
  <c r="K104" i="1"/>
  <c r="K138" i="1" s="1"/>
  <c r="K140" i="1" s="1"/>
  <c r="G104" i="1"/>
  <c r="N104" i="1"/>
  <c r="N138" i="1" s="1"/>
  <c r="N140" i="1" s="1"/>
  <c r="J104" i="1"/>
  <c r="J138" i="1" s="1"/>
  <c r="J140" i="1" s="1"/>
  <c r="I104" i="1"/>
  <c r="I138" i="1" s="1"/>
  <c r="I140" i="1" s="1"/>
  <c r="M104" i="1"/>
  <c r="M138" i="1" s="1"/>
  <c r="M140" i="1" s="1"/>
  <c r="E138" i="1"/>
  <c r="E192" i="1"/>
  <c r="M157" i="1"/>
  <c r="M192" i="1" s="1"/>
  <c r="I157" i="1"/>
  <c r="I192" i="1" s="1"/>
  <c r="K157" i="1"/>
  <c r="K192" i="1" s="1"/>
  <c r="O157" i="1"/>
  <c r="O192" i="1" s="1"/>
  <c r="J157" i="1"/>
  <c r="J192" i="1" s="1"/>
  <c r="G157" i="1"/>
  <c r="L157" i="1"/>
  <c r="L192" i="1" s="1"/>
  <c r="N157" i="1"/>
  <c r="N192" i="1" s="1"/>
  <c r="H157" i="1"/>
  <c r="H192" i="1" s="1"/>
  <c r="E99" i="1"/>
  <c r="M89" i="1"/>
  <c r="E98" i="1"/>
  <c r="E97" i="1"/>
  <c r="E149" i="1"/>
  <c r="E150" i="1"/>
  <c r="M97" i="1" l="1"/>
  <c r="I97" i="1"/>
  <c r="L97" i="1"/>
  <c r="L100" i="1" s="1"/>
  <c r="H97" i="1"/>
  <c r="O97" i="1"/>
  <c r="G97" i="1"/>
  <c r="K97" i="1"/>
  <c r="K100" i="1" s="1"/>
  <c r="J97" i="1"/>
  <c r="N97" i="1"/>
  <c r="I141" i="1"/>
  <c r="I142" i="1"/>
  <c r="K142" i="1"/>
  <c r="K141" i="1"/>
  <c r="L98" i="1"/>
  <c r="H98" i="1"/>
  <c r="O98" i="1"/>
  <c r="K98" i="1"/>
  <c r="G98" i="1"/>
  <c r="J98" i="1"/>
  <c r="N98" i="1"/>
  <c r="M98" i="1"/>
  <c r="I98" i="1"/>
  <c r="J142" i="1"/>
  <c r="J141" i="1"/>
  <c r="O142" i="1"/>
  <c r="O141" i="1"/>
  <c r="L150" i="1"/>
  <c r="H150" i="1"/>
  <c r="O150" i="1"/>
  <c r="J150" i="1"/>
  <c r="N150" i="1"/>
  <c r="I150" i="1"/>
  <c r="M150" i="1"/>
  <c r="K150" i="1"/>
  <c r="G150" i="1"/>
  <c r="N141" i="1"/>
  <c r="N142" i="1"/>
  <c r="H141" i="1"/>
  <c r="H142" i="1"/>
  <c r="N149" i="1"/>
  <c r="J149" i="1"/>
  <c r="J153" i="1" s="1"/>
  <c r="O149" i="1"/>
  <c r="I149" i="1"/>
  <c r="I153" i="1" s="1"/>
  <c r="M149" i="1"/>
  <c r="M153" i="1" s="1"/>
  <c r="H149" i="1"/>
  <c r="H153" i="1" s="1"/>
  <c r="K149" i="1"/>
  <c r="G149" i="1"/>
  <c r="L149" i="1"/>
  <c r="O99" i="1"/>
  <c r="K99" i="1"/>
  <c r="G99" i="1"/>
  <c r="N99" i="1"/>
  <c r="J99" i="1"/>
  <c r="M99" i="1"/>
  <c r="I99" i="1"/>
  <c r="H99" i="1"/>
  <c r="L99" i="1"/>
  <c r="G192" i="1"/>
  <c r="P192" i="1" s="1"/>
  <c r="P157" i="1"/>
  <c r="M141" i="1"/>
  <c r="M142" i="1"/>
  <c r="P104" i="1"/>
  <c r="G138" i="1"/>
  <c r="L142" i="1"/>
  <c r="L141" i="1"/>
  <c r="P99" i="1" l="1"/>
  <c r="L153" i="1"/>
  <c r="N153" i="1"/>
  <c r="P98" i="1"/>
  <c r="G100" i="1"/>
  <c r="P97" i="1"/>
  <c r="I100" i="1"/>
  <c r="G140" i="1"/>
  <c r="P138" i="1"/>
  <c r="G153" i="1"/>
  <c r="P149" i="1"/>
  <c r="N100" i="1"/>
  <c r="O100" i="1"/>
  <c r="M100" i="1"/>
  <c r="K153" i="1"/>
  <c r="O153" i="1"/>
  <c r="P150" i="1"/>
  <c r="J100" i="1"/>
  <c r="H100" i="1"/>
  <c r="P153" i="1" l="1"/>
  <c r="P100" i="1"/>
  <c r="G142" i="1"/>
  <c r="P140" i="1"/>
  <c r="G141" i="1"/>
  <c r="P141" i="1" s="1"/>
  <c r="P142" i="1" l="1"/>
</calcChain>
</file>

<file path=xl/sharedStrings.xml><?xml version="1.0" encoding="utf-8"?>
<sst xmlns="http://schemas.openxmlformats.org/spreadsheetml/2006/main" count="305" uniqueCount="116">
  <si>
    <t>Verteilung der gemeinschaftlichen Bundesabgaben 2020</t>
  </si>
  <si>
    <t>in 1000.- Euro</t>
  </si>
  <si>
    <t>Aufkommen</t>
  </si>
  <si>
    <t>FlaF</t>
  </si>
  <si>
    <t>verbleibt als</t>
  </si>
  <si>
    <t xml:space="preserve"> Ust: Ges.fdg</t>
  </si>
  <si>
    <t>Pflegefonds</t>
  </si>
  <si>
    <t>SWW</t>
  </si>
  <si>
    <t>EA zur Verteilung</t>
  </si>
  <si>
    <t>Diverse Abzüge</t>
  </si>
  <si>
    <t>in %</t>
  </si>
  <si>
    <t>+ in 1.000 €</t>
  </si>
  <si>
    <t>Abzug</t>
  </si>
  <si>
    <t>BeihilfenG</t>
  </si>
  <si>
    <t xml:space="preserve"> LSt: StRefG 2020</t>
  </si>
  <si>
    <t>Gmde-KA-Btrg (USt)</t>
  </si>
  <si>
    <t>EU-Länder-Beitrag (Eigenm)</t>
  </si>
  <si>
    <t>veranl. Eink.st.</t>
  </si>
  <si>
    <t>FlaF (vESt, LSt, KeSt I, KöSt)</t>
  </si>
  <si>
    <t>Lohnsteuer</t>
  </si>
  <si>
    <t>KatF (-"- + 10 Mio. Euro)</t>
  </si>
  <si>
    <t>Kest I</t>
  </si>
  <si>
    <t>Kest II</t>
  </si>
  <si>
    <t>Steuerabkommen</t>
  </si>
  <si>
    <t>Körperschaftsteuer</t>
  </si>
  <si>
    <t>Umsatzsteuer</t>
  </si>
  <si>
    <t>Biersteuer</t>
  </si>
  <si>
    <t>Platzhalter</t>
  </si>
  <si>
    <t>Schaumweinst.</t>
  </si>
  <si>
    <t>Alkoholsteuer</t>
  </si>
  <si>
    <t>Mineralölsteuer</t>
  </si>
  <si>
    <t>Erbschafts- u Schenk.st.</t>
  </si>
  <si>
    <t>Stiftungseingangssteuer</t>
  </si>
  <si>
    <t>Werbeabgabe</t>
  </si>
  <si>
    <t>Wohnbaufdgbtrg</t>
  </si>
  <si>
    <t>Grunderwerbsteuer</t>
  </si>
  <si>
    <t>Bodenwertabgabe</t>
  </si>
  <si>
    <t>Kraftfahrzeugsteuer</t>
  </si>
  <si>
    <t>Motorbez. Vers.steuer</t>
  </si>
  <si>
    <t>Tabaksteuer</t>
  </si>
  <si>
    <t xml:space="preserve">Kapitalverkehrsteuern </t>
  </si>
  <si>
    <t>Stabilitätsabgabe</t>
  </si>
  <si>
    <t>Flugabgabe</t>
  </si>
  <si>
    <t>Energieabgaben</t>
  </si>
  <si>
    <t xml:space="preserve">Normverbrauchsabgabe </t>
  </si>
  <si>
    <t>Versicherungsteuer</t>
  </si>
  <si>
    <t>Konzessionsabgabe</t>
  </si>
  <si>
    <t>Kunstf.btrg (abz. Einh.verg)</t>
  </si>
  <si>
    <t>Spielbankabg. &lt;= 725.000</t>
  </si>
  <si>
    <t>Spielbankabg. &gt; 725.000</t>
  </si>
  <si>
    <t>Summe</t>
  </si>
  <si>
    <t>davon Abg. m einh Schl</t>
  </si>
  <si>
    <t>vertikale Verteilung</t>
  </si>
  <si>
    <t>Abzüge</t>
  </si>
  <si>
    <t>Gemeinden</t>
  </si>
  <si>
    <t>zur Verteilung</t>
  </si>
  <si>
    <t>Bund</t>
  </si>
  <si>
    <t>Länder</t>
  </si>
  <si>
    <t>§ 10 (4a) FAG</t>
  </si>
  <si>
    <t xml:space="preserve">           ehem. L-Pflegegeld</t>
  </si>
  <si>
    <t>EU-Beitrag</t>
  </si>
  <si>
    <t>KA-Beitrag</t>
  </si>
  <si>
    <t>Wohnbaufdrbtrg</t>
  </si>
  <si>
    <t>Kunstf.btrg.</t>
  </si>
  <si>
    <t>Spielbkabg &lt;= 725T E</t>
  </si>
  <si>
    <t>Spielbkabg &gt; 725T E</t>
  </si>
  <si>
    <t>Abg m einh Schl o ErbSchSt</t>
  </si>
  <si>
    <t>horizontale Verteilung, Gmde-EA</t>
  </si>
  <si>
    <t>Bgld.</t>
  </si>
  <si>
    <t>Ktn.</t>
  </si>
  <si>
    <t>Nö.</t>
  </si>
  <si>
    <t>Oö.</t>
  </si>
  <si>
    <t>Sbg.</t>
  </si>
  <si>
    <t>Stmk.</t>
  </si>
  <si>
    <t>Tirol</t>
  </si>
  <si>
    <t>Vbg.</t>
  </si>
  <si>
    <t>Wien</t>
  </si>
  <si>
    <t>in 1.000.- Euro</t>
  </si>
  <si>
    <t>Abgaben mit einh. Schl</t>
  </si>
  <si>
    <t>Volkszahl</t>
  </si>
  <si>
    <t>aBS</t>
  </si>
  <si>
    <t>Fixschlüssel</t>
  </si>
  <si>
    <t>alle Abgaben</t>
  </si>
  <si>
    <t xml:space="preserve">zur Gänze </t>
  </si>
  <si>
    <t>Aufk. Grd.erw.st.</t>
  </si>
  <si>
    <t>Aufk. Bod.wert.abg.</t>
  </si>
  <si>
    <t>Kunstförderungsbeitrag</t>
  </si>
  <si>
    <t>Aufk. Spbg.abg. &lt;= 725.000</t>
  </si>
  <si>
    <t>Aufk. Spbg.abg. &gt; 725.000</t>
  </si>
  <si>
    <t>Summe ungek. EA</t>
  </si>
  <si>
    <t>EA Bmsgrdlage</t>
  </si>
  <si>
    <t>Landesumlage Höchstbetrag</t>
  </si>
  <si>
    <t>Gemeinde-Bedarfszuweisungsmittel</t>
  </si>
  <si>
    <t>horizontale Verteilung, Länder-EA</t>
  </si>
  <si>
    <t>Umschichtg</t>
  </si>
  <si>
    <t>Abgaben mit einheitlichem Schlüssel (ohne Erbschafts- und Schenkungssteuer)</t>
  </si>
  <si>
    <t>(ohne Erb.u.Sch.St)</t>
  </si>
  <si>
    <t>nach KA-Schl</t>
  </si>
  <si>
    <t>des Aufk. an USt fix</t>
  </si>
  <si>
    <t>Umfahrung Feldkirch-Süd</t>
  </si>
  <si>
    <t>Aufk. Erb.u.Sch.St</t>
  </si>
  <si>
    <t>Volksz.</t>
  </si>
  <si>
    <t>Schlüssel</t>
  </si>
  <si>
    <t>(Aufk. in 1000.-)</t>
  </si>
  <si>
    <t>Bev.Statistik 31.10.2018</t>
  </si>
  <si>
    <t xml:space="preserve">        Grd.erw.st.</t>
  </si>
  <si>
    <t xml:space="preserve">        Bod.wert.abg.</t>
  </si>
  <si>
    <t xml:space="preserve">        Erb.u.SchSt</t>
  </si>
  <si>
    <t xml:space="preserve">            SpbkA bis 725T</t>
  </si>
  <si>
    <t xml:space="preserve">            SpbkA &gt; 725T</t>
  </si>
  <si>
    <t>USt-KA (fix)</t>
  </si>
  <si>
    <t>USt Umfahrg. Feldk.-Süd</t>
  </si>
  <si>
    <t>G-einh.Abg-Fixschlüssel</t>
  </si>
  <si>
    <t>L-einh.Abg-Fixschlüssel</t>
  </si>
  <si>
    <t>USt Umfahrg. Felldk.-Süd</t>
  </si>
  <si>
    <t>Erfolg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</si>
</sst>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%"/>
    <numFmt numFmtId="165" formatCode="\+#,##0;\-#,##0;&quot;-&quot;"/>
    <numFmt numFmtId="166" formatCode="&quot;ok&quot;;&quot;??&quot;;[Red]&quot;Fehler&quot;"/>
    <numFmt numFmtId="167" formatCode="0.000"/>
    <numFmt numFmtId="168" formatCode="0.0"/>
    <numFmt numFmtId="169" formatCode="&quot;davon&quot;\ 0.00%"/>
    <numFmt numFmtId="170" formatCode="&quot;davon&quot;\ 0.0%"/>
    <numFmt numFmtId="171" formatCode="#,##0.000"/>
  </numFmts>
  <fonts count="12" x14ac:knownFonts="1">
    <font>
      <sz val="10"/>
      <name val="Arial"/>
    </font>
    <font>
      <sz val="10"/>
      <name val="Helv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0" applyFont="1" applyFill="1"/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/>
    <xf numFmtId="3" fontId="7" fillId="0" borderId="0" xfId="2" applyNumberFormat="1" applyFont="1" applyFill="1"/>
    <xf numFmtId="0" fontId="5" fillId="0" borderId="0" xfId="2" applyFont="1" applyFill="1" applyAlignment="1">
      <alignment horizontal="right"/>
    </xf>
    <xf numFmtId="3" fontId="5" fillId="0" borderId="0" xfId="2" applyNumberFormat="1" applyFont="1" applyFill="1"/>
    <xf numFmtId="0" fontId="5" fillId="0" borderId="0" xfId="2" applyFont="1" applyFill="1" applyBorder="1"/>
    <xf numFmtId="3" fontId="5" fillId="0" borderId="0" xfId="2" applyNumberFormat="1" applyFont="1" applyFill="1" applyBorder="1"/>
    <xf numFmtId="0" fontId="8" fillId="0" borderId="0" xfId="2" applyFont="1" applyFill="1" applyAlignment="1">
      <alignment horizontal="left"/>
    </xf>
    <xf numFmtId="3" fontId="8" fillId="0" borderId="0" xfId="2" applyNumberFormat="1" applyFont="1" applyFill="1"/>
    <xf numFmtId="3" fontId="3" fillId="0" borderId="0" xfId="3" applyNumberFormat="1" applyFont="1" applyFill="1"/>
    <xf numFmtId="3" fontId="3" fillId="0" borderId="0" xfId="2" applyNumberFormat="1" applyFont="1" applyFill="1"/>
    <xf numFmtId="0" fontId="3" fillId="0" borderId="0" xfId="2" applyFont="1" applyFill="1" applyBorder="1"/>
    <xf numFmtId="2" fontId="3" fillId="0" borderId="0" xfId="2" applyNumberFormat="1" applyFont="1" applyFill="1"/>
    <xf numFmtId="3" fontId="2" fillId="0" borderId="0" xfId="3" applyNumberFormat="1" applyFont="1" applyFill="1"/>
    <xf numFmtId="0" fontId="9" fillId="0" borderId="0" xfId="2" applyFont="1" applyFill="1" applyBorder="1"/>
    <xf numFmtId="3" fontId="9" fillId="0" borderId="0" xfId="3" applyNumberFormat="1" applyFont="1" applyFill="1" applyBorder="1"/>
    <xf numFmtId="0" fontId="3" fillId="0" borderId="0" xfId="2" applyFont="1" applyFill="1" applyAlignment="1">
      <alignment horizontal="right"/>
    </xf>
    <xf numFmtId="3" fontId="2" fillId="0" borderId="1" xfId="2" applyNumberFormat="1" applyFont="1" applyFill="1" applyBorder="1"/>
    <xf numFmtId="0" fontId="5" fillId="0" borderId="2" xfId="2" applyFont="1" applyFill="1" applyBorder="1" applyAlignment="1">
      <alignment horizontal="right"/>
    </xf>
    <xf numFmtId="0" fontId="5" fillId="0" borderId="2" xfId="2" quotePrefix="1" applyFont="1" applyFill="1" applyBorder="1" applyAlignment="1">
      <alignment horizontal="right"/>
    </xf>
    <xf numFmtId="0" fontId="3" fillId="0" borderId="3" xfId="2" applyFont="1" applyFill="1" applyBorder="1" applyAlignment="1">
      <alignment horizontal="right"/>
    </xf>
    <xf numFmtId="3" fontId="10" fillId="0" borderId="0" xfId="2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4" xfId="2" applyFont="1" applyFill="1" applyBorder="1"/>
    <xf numFmtId="164" fontId="3" fillId="0" borderId="0" xfId="1" applyNumberFormat="1" applyFont="1" applyFill="1" applyBorder="1" applyAlignment="1">
      <alignment horizontal="right"/>
    </xf>
    <xf numFmtId="3" fontId="3" fillId="0" borderId="5" xfId="2" applyNumberFormat="1" applyFont="1" applyFill="1" applyBorder="1"/>
    <xf numFmtId="3" fontId="3" fillId="0" borderId="5" xfId="3" applyNumberFormat="1" applyFont="1" applyFill="1" applyBorder="1"/>
    <xf numFmtId="0" fontId="3" fillId="0" borderId="4" xfId="2" applyFont="1" applyFill="1" applyBorder="1" applyAlignment="1">
      <alignment horizontal="left"/>
    </xf>
    <xf numFmtId="0" fontId="4" fillId="0" borderId="0" xfId="0" applyFont="1" applyFill="1" applyBorder="1"/>
    <xf numFmtId="165" fontId="3" fillId="0" borderId="0" xfId="2" applyNumberFormat="1" applyFont="1" applyFill="1"/>
    <xf numFmtId="0" fontId="3" fillId="0" borderId="6" xfId="2" applyFont="1" applyFill="1" applyBorder="1" applyAlignment="1">
      <alignment horizontal="left"/>
    </xf>
    <xf numFmtId="0" fontId="4" fillId="0" borderId="7" xfId="0" applyFont="1" applyFill="1" applyBorder="1"/>
    <xf numFmtId="164" fontId="3" fillId="0" borderId="7" xfId="1" applyNumberFormat="1" applyFont="1" applyFill="1" applyBorder="1" applyAlignment="1">
      <alignment horizontal="right"/>
    </xf>
    <xf numFmtId="3" fontId="3" fillId="0" borderId="7" xfId="3" applyNumberFormat="1" applyFont="1" applyFill="1" applyBorder="1"/>
    <xf numFmtId="3" fontId="3" fillId="0" borderId="8" xfId="2" applyNumberFormat="1" applyFont="1" applyFill="1" applyBorder="1"/>
    <xf numFmtId="0" fontId="3" fillId="0" borderId="0" xfId="0" applyFont="1" applyFill="1" applyBorder="1"/>
    <xf numFmtId="3" fontId="2" fillId="0" borderId="0" xfId="2" applyNumberFormat="1" applyFont="1" applyFill="1" applyBorder="1"/>
    <xf numFmtId="3" fontId="3" fillId="0" borderId="0" xfId="0" applyNumberFormat="1" applyFont="1" applyFill="1"/>
    <xf numFmtId="3" fontId="3" fillId="0" borderId="0" xfId="2" applyNumberFormat="1" applyFont="1" applyFill="1" applyBorder="1"/>
    <xf numFmtId="166" fontId="3" fillId="0" borderId="0" xfId="2" applyNumberFormat="1" applyFont="1" applyFill="1" applyAlignment="1">
      <alignment horizontal="right"/>
    </xf>
    <xf numFmtId="3" fontId="10" fillId="0" borderId="0" xfId="2" applyNumberFormat="1" applyFont="1" applyFill="1"/>
    <xf numFmtId="3" fontId="2" fillId="0" borderId="0" xfId="2" applyNumberFormat="1" applyFont="1" applyFill="1"/>
    <xf numFmtId="0" fontId="3" fillId="0" borderId="2" xfId="2" applyFont="1" applyFill="1" applyBorder="1"/>
    <xf numFmtId="0" fontId="3" fillId="0" borderId="1" xfId="2" applyFont="1" applyFill="1" applyBorder="1"/>
    <xf numFmtId="0" fontId="3" fillId="0" borderId="3" xfId="2" applyFont="1" applyFill="1" applyBorder="1"/>
    <xf numFmtId="0" fontId="2" fillId="0" borderId="1" xfId="2" applyFont="1" applyFill="1" applyBorder="1"/>
    <xf numFmtId="3" fontId="10" fillId="0" borderId="2" xfId="2" applyNumberFormat="1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2" applyFont="1" applyFill="1" applyBorder="1"/>
    <xf numFmtId="0" fontId="3" fillId="0" borderId="0" xfId="2" applyFont="1" applyFill="1" applyBorder="1" applyAlignment="1">
      <alignment horizontal="right"/>
    </xf>
    <xf numFmtId="0" fontId="3" fillId="0" borderId="4" xfId="2" applyFont="1" applyFill="1" applyBorder="1" applyAlignment="1">
      <alignment horizontal="right"/>
    </xf>
    <xf numFmtId="0" fontId="3" fillId="0" borderId="5" xfId="2" applyFont="1" applyFill="1" applyBorder="1" applyAlignment="1">
      <alignment horizontal="right"/>
    </xf>
    <xf numFmtId="164" fontId="3" fillId="0" borderId="0" xfId="1" applyNumberFormat="1" applyFont="1" applyFill="1" applyBorder="1"/>
    <xf numFmtId="3" fontId="3" fillId="0" borderId="0" xfId="3" applyNumberFormat="1" applyFont="1" applyFill="1" applyBorder="1"/>
    <xf numFmtId="3" fontId="10" fillId="0" borderId="0" xfId="2" applyNumberFormat="1" applyFont="1" applyFill="1" applyBorder="1"/>
    <xf numFmtId="3" fontId="3" fillId="0" borderId="4" xfId="2" applyNumberFormat="1" applyFont="1" applyFill="1" applyBorder="1"/>
    <xf numFmtId="167" fontId="3" fillId="0" borderId="0" xfId="2" applyNumberFormat="1" applyFont="1" applyFill="1" applyBorder="1"/>
    <xf numFmtId="3" fontId="10" fillId="0" borderId="5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3" fillId="0" borderId="6" xfId="2" applyFont="1" applyFill="1" applyBorder="1"/>
    <xf numFmtId="0" fontId="3" fillId="0" borderId="7" xfId="2" applyFont="1" applyFill="1" applyBorder="1"/>
    <xf numFmtId="3" fontId="3" fillId="0" borderId="6" xfId="3" applyNumberFormat="1" applyFont="1" applyFill="1" applyBorder="1"/>
    <xf numFmtId="3" fontId="3" fillId="0" borderId="8" xfId="3" applyNumberFormat="1" applyFont="1" applyFill="1" applyBorder="1"/>
    <xf numFmtId="3" fontId="3" fillId="0" borderId="7" xfId="2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0" fontId="4" fillId="0" borderId="0" xfId="2" applyFont="1" applyFill="1"/>
    <xf numFmtId="4" fontId="3" fillId="0" borderId="0" xfId="2" applyNumberFormat="1" applyFont="1" applyFill="1"/>
    <xf numFmtId="0" fontId="3" fillId="0" borderId="0" xfId="2" applyFont="1" applyFill="1" applyAlignment="1">
      <alignment horizontal="center"/>
    </xf>
    <xf numFmtId="3" fontId="3" fillId="0" borderId="0" xfId="2" applyNumberFormat="1" applyFont="1" applyFill="1" applyAlignment="1">
      <alignment horizontal="right"/>
    </xf>
    <xf numFmtId="164" fontId="3" fillId="0" borderId="0" xfId="1" applyNumberFormat="1" applyFont="1" applyFill="1"/>
    <xf numFmtId="0" fontId="3" fillId="0" borderId="0" xfId="2" applyFont="1" applyFill="1" applyAlignment="1">
      <alignment horizontal="left"/>
    </xf>
    <xf numFmtId="167" fontId="3" fillId="0" borderId="0" xfId="2" applyNumberFormat="1" applyFont="1" applyFill="1"/>
    <xf numFmtId="167" fontId="3" fillId="0" borderId="0" xfId="2" applyNumberFormat="1" applyFont="1" applyFill="1" applyAlignment="1">
      <alignment horizontal="right"/>
    </xf>
    <xf numFmtId="0" fontId="3" fillId="0" borderId="0" xfId="2" quotePrefix="1" applyFont="1" applyFill="1"/>
    <xf numFmtId="169" fontId="3" fillId="0" borderId="0" xfId="1" applyNumberFormat="1" applyFont="1" applyFill="1" applyAlignment="1">
      <alignment horizontal="left"/>
    </xf>
    <xf numFmtId="170" fontId="3" fillId="0" borderId="0" xfId="1" applyNumberFormat="1" applyFont="1" applyFill="1" applyAlignment="1">
      <alignment horizontal="left"/>
    </xf>
    <xf numFmtId="168" fontId="3" fillId="0" borderId="0" xfId="2" applyNumberFormat="1" applyFont="1" applyFill="1"/>
    <xf numFmtId="0" fontId="2" fillId="0" borderId="0" xfId="2" applyFont="1" applyFill="1" applyAlignment="1">
      <alignment horizontal="center"/>
    </xf>
    <xf numFmtId="164" fontId="5" fillId="0" borderId="0" xfId="1" applyNumberFormat="1" applyFont="1" applyFill="1"/>
    <xf numFmtId="167" fontId="5" fillId="0" borderId="0" xfId="2" applyNumberFormat="1" applyFont="1" applyFill="1"/>
    <xf numFmtId="164" fontId="3" fillId="0" borderId="0" xfId="1" applyNumberFormat="1" applyFont="1" applyFill="1" applyAlignment="1">
      <alignment horizontal="right"/>
    </xf>
    <xf numFmtId="168" fontId="3" fillId="0" borderId="0" xfId="2" applyNumberFormat="1" applyFont="1" applyFill="1" applyAlignment="1">
      <alignment horizontal="center"/>
    </xf>
    <xf numFmtId="0" fontId="3" fillId="0" borderId="0" xfId="2" applyFont="1" applyFill="1" applyProtection="1">
      <protection locked="0"/>
    </xf>
    <xf numFmtId="171" fontId="10" fillId="0" borderId="0" xfId="2" applyNumberFormat="1" applyFont="1" applyFill="1"/>
    <xf numFmtId="4" fontId="11" fillId="0" borderId="0" xfId="2" applyNumberFormat="1" applyFont="1" applyFill="1"/>
    <xf numFmtId="171" fontId="3" fillId="0" borderId="0" xfId="2" applyNumberFormat="1" applyFont="1" applyFill="1"/>
    <xf numFmtId="10" fontId="3" fillId="0" borderId="0" xfId="1" applyNumberFormat="1" applyFont="1" applyFill="1"/>
    <xf numFmtId="9" fontId="3" fillId="0" borderId="0" xfId="1" applyNumberFormat="1" applyFont="1" applyFill="1"/>
  </cellXfs>
  <cellStyles count="4">
    <cellStyle name="Dezimal_EAVERT96" xfId="3"/>
    <cellStyle name="Prozent" xfId="1" builtinId="5"/>
    <cellStyle name="Standard" xfId="0" builtinId="0"/>
    <cellStyle name="Standard_EAVERT9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3"/>
  <sheetViews>
    <sheetView tabSelected="1" zoomScaleNormal="100" workbookViewId="0"/>
  </sheetViews>
  <sheetFormatPr baseColWidth="10" defaultRowHeight="11.25" x14ac:dyDescent="0.2"/>
  <cols>
    <col min="1" max="1" width="17.28515625" style="2" customWidth="1"/>
    <col min="2" max="11" width="10.42578125" style="2" customWidth="1"/>
    <col min="12" max="26" width="10.7109375" style="2" customWidth="1"/>
    <col min="27" max="16384" width="11.42578125" style="2"/>
  </cols>
  <sheetData>
    <row r="1" spans="1:14" ht="12.75" x14ac:dyDescent="0.2">
      <c r="A1" s="1" t="s">
        <v>0</v>
      </c>
      <c r="G1" s="3"/>
      <c r="H1" s="3"/>
      <c r="I1" s="3"/>
    </row>
    <row r="2" spans="1:14" ht="12.75" x14ac:dyDescent="0.2">
      <c r="A2" s="2" t="s">
        <v>1</v>
      </c>
      <c r="E2" s="3"/>
      <c r="G2" s="3"/>
      <c r="H2" s="3"/>
      <c r="I2" s="3"/>
    </row>
    <row r="3" spans="1:14" ht="12.75" x14ac:dyDescent="0.2">
      <c r="E3" s="3"/>
      <c r="G3" s="3"/>
      <c r="H3" s="3"/>
      <c r="I3" s="3"/>
      <c r="J3" s="4"/>
      <c r="K3" s="4"/>
      <c r="L3" s="5"/>
      <c r="M3" s="4"/>
    </row>
    <row r="4" spans="1:14" ht="12.75" x14ac:dyDescent="0.2">
      <c r="A4" s="6"/>
      <c r="B4" s="6"/>
      <c r="D4" s="1"/>
      <c r="E4" s="3"/>
      <c r="G4" s="3"/>
      <c r="H4" s="4"/>
      <c r="I4" s="4"/>
      <c r="J4" s="4"/>
      <c r="K4" s="4"/>
      <c r="L4" s="5"/>
      <c r="M4" s="4"/>
    </row>
    <row r="5" spans="1:14" ht="12.75" x14ac:dyDescent="0.2">
      <c r="A5" s="6"/>
      <c r="B5" s="7"/>
      <c r="E5" s="3"/>
      <c r="F5" s="3"/>
      <c r="H5" s="8"/>
      <c r="I5" s="9"/>
      <c r="J5" s="10"/>
      <c r="K5" s="11"/>
      <c r="L5" s="10"/>
      <c r="M5" s="10"/>
    </row>
    <row r="6" spans="1:14" ht="12.75" x14ac:dyDescent="0.2">
      <c r="A6" s="12"/>
      <c r="B6" s="13"/>
      <c r="E6" s="3"/>
      <c r="F6" s="3"/>
      <c r="G6" s="14"/>
      <c r="H6" s="15"/>
      <c r="I6" s="15"/>
      <c r="J6" s="16"/>
      <c r="K6" s="17"/>
      <c r="L6" s="10"/>
      <c r="M6" s="10"/>
    </row>
    <row r="7" spans="1:14" x14ac:dyDescent="0.2">
      <c r="A7" s="1"/>
      <c r="B7" s="18"/>
      <c r="H7" s="4"/>
      <c r="I7" s="4"/>
      <c r="J7" s="19"/>
      <c r="K7" s="20"/>
      <c r="L7" s="10"/>
      <c r="M7" s="10"/>
    </row>
    <row r="8" spans="1:14" x14ac:dyDescent="0.2">
      <c r="A8" s="15"/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21" t="s">
        <v>8</v>
      </c>
      <c r="J8" s="22" t="s">
        <v>9</v>
      </c>
      <c r="K8" s="23"/>
      <c r="L8" s="23" t="s">
        <v>10</v>
      </c>
      <c r="M8" s="24" t="s">
        <v>11</v>
      </c>
      <c r="N8" s="25" t="s">
        <v>12</v>
      </c>
    </row>
    <row r="9" spans="1:14" x14ac:dyDescent="0.2">
      <c r="B9" s="26" t="s">
        <v>115</v>
      </c>
      <c r="C9" s="27" t="s">
        <v>13</v>
      </c>
      <c r="D9" s="21" t="s">
        <v>2</v>
      </c>
      <c r="E9" s="2" t="s">
        <v>14</v>
      </c>
      <c r="H9" s="21"/>
      <c r="J9" s="28" t="s">
        <v>15</v>
      </c>
      <c r="K9" s="11"/>
      <c r="L9" s="29">
        <v>6.4200000000000004E-3</v>
      </c>
      <c r="M9" s="16"/>
      <c r="N9" s="30">
        <f>D17*L9</f>
        <v>161032.5663969006</v>
      </c>
    </row>
    <row r="10" spans="1:14" ht="12.75" x14ac:dyDescent="0.2">
      <c r="A10" s="3"/>
      <c r="J10" s="28" t="s">
        <v>16</v>
      </c>
      <c r="K10" s="11"/>
      <c r="L10" s="29"/>
      <c r="M10" s="16"/>
      <c r="N10" s="31">
        <v>597400.39849126001</v>
      </c>
    </row>
    <row r="11" spans="1:14" ht="12.75" x14ac:dyDescent="0.2">
      <c r="A11" s="2" t="s">
        <v>17</v>
      </c>
      <c r="B11" s="15">
        <v>2981509.9136600001</v>
      </c>
      <c r="C11" s="15">
        <v>-172598</v>
      </c>
      <c r="D11" s="15">
        <f>B11+C11</f>
        <v>2808911.9136600001</v>
      </c>
      <c r="E11" s="15"/>
      <c r="H11" s="15">
        <f>SUM(D11:G11)</f>
        <v>2808911.9136600001</v>
      </c>
      <c r="J11" s="32" t="s">
        <v>18</v>
      </c>
      <c r="K11" s="33"/>
      <c r="L11" s="29">
        <v>1.7000000000000001E-2</v>
      </c>
      <c r="M11" s="16"/>
      <c r="N11" s="30">
        <v>530590.69205066003</v>
      </c>
    </row>
    <row r="12" spans="1:14" ht="12.75" x14ac:dyDescent="0.2">
      <c r="A12" s="2" t="s">
        <v>19</v>
      </c>
      <c r="B12" s="15">
        <v>27253521.329750001</v>
      </c>
      <c r="C12" s="15">
        <v>-517794</v>
      </c>
      <c r="D12" s="15">
        <f t="shared" ref="D12:D43" si="0">B12+C12</f>
        <v>26735727.329750001</v>
      </c>
      <c r="E12" s="34">
        <v>200000</v>
      </c>
      <c r="H12" s="15">
        <f t="shared" ref="H12:H43" si="1">SUM(D12:G12)</f>
        <v>26935727.329750001</v>
      </c>
      <c r="J12" s="35" t="s">
        <v>20</v>
      </c>
      <c r="K12" s="36"/>
      <c r="L12" s="37">
        <v>1.0699999999999999E-2</v>
      </c>
      <c r="M12" s="38">
        <v>10000</v>
      </c>
      <c r="N12" s="39">
        <f>(H11+H12+H13+H14+H16)*L12+M12</f>
        <v>423643.55323188601</v>
      </c>
    </row>
    <row r="13" spans="1:14" ht="12.75" x14ac:dyDescent="0.2">
      <c r="A13" s="2" t="s">
        <v>21</v>
      </c>
      <c r="B13" s="15">
        <v>1788848.0979599999</v>
      </c>
      <c r="C13" s="15"/>
      <c r="D13" s="15">
        <f t="shared" si="0"/>
        <v>1788848.0979599999</v>
      </c>
      <c r="E13" s="15"/>
      <c r="H13" s="15">
        <f t="shared" si="1"/>
        <v>1788848.0979599999</v>
      </c>
      <c r="J13" s="33"/>
      <c r="K13" s="11"/>
      <c r="L13" s="10"/>
      <c r="M13" s="10"/>
    </row>
    <row r="14" spans="1:14" x14ac:dyDescent="0.2">
      <c r="A14" s="2" t="s">
        <v>22</v>
      </c>
      <c r="B14" s="15">
        <v>790842.67022000009</v>
      </c>
      <c r="C14" s="15"/>
      <c r="D14" s="15">
        <f t="shared" si="0"/>
        <v>790842.67022000009</v>
      </c>
      <c r="E14" s="15"/>
      <c r="H14" s="15">
        <f t="shared" si="1"/>
        <v>790842.67022000009</v>
      </c>
      <c r="J14" s="40"/>
      <c r="K14" s="11"/>
      <c r="L14" s="10"/>
      <c r="M14" s="10"/>
    </row>
    <row r="15" spans="1:14" x14ac:dyDescent="0.2">
      <c r="A15" s="2" t="s">
        <v>23</v>
      </c>
      <c r="B15" s="15">
        <v>-35.45252</v>
      </c>
      <c r="C15" s="15"/>
      <c r="D15" s="15">
        <f t="shared" si="0"/>
        <v>-35.45252</v>
      </c>
      <c r="E15" s="15"/>
      <c r="H15" s="15">
        <f t="shared" si="1"/>
        <v>-35.45252</v>
      </c>
      <c r="J15" s="16"/>
      <c r="K15" s="16"/>
      <c r="L15" s="16"/>
      <c r="M15" s="16"/>
    </row>
    <row r="16" spans="1:14" x14ac:dyDescent="0.2">
      <c r="A16" s="2" t="s">
        <v>24</v>
      </c>
      <c r="B16" s="15">
        <v>6333945.9913900001</v>
      </c>
      <c r="C16" s="15"/>
      <c r="D16" s="15">
        <f t="shared" si="0"/>
        <v>6333945.9913900001</v>
      </c>
      <c r="E16" s="15"/>
      <c r="H16" s="15">
        <f t="shared" si="1"/>
        <v>6333945.9913900001</v>
      </c>
      <c r="J16" s="16"/>
      <c r="K16" s="16"/>
      <c r="L16" s="16"/>
      <c r="M16" s="41"/>
    </row>
    <row r="17" spans="1:13" x14ac:dyDescent="0.2">
      <c r="A17" s="2" t="s">
        <v>25</v>
      </c>
      <c r="B17" s="15">
        <v>27562757.356979996</v>
      </c>
      <c r="C17" s="15">
        <v>-2479803.0895500001</v>
      </c>
      <c r="D17" s="15">
        <f t="shared" si="0"/>
        <v>25082954.267429996</v>
      </c>
      <c r="E17" s="15">
        <v>-7250.0000000000009</v>
      </c>
      <c r="F17" s="15">
        <v>-399000</v>
      </c>
      <c r="G17" s="15">
        <v>-289840.17105999996</v>
      </c>
      <c r="H17" s="15">
        <f t="shared" si="1"/>
        <v>24386864.096369997</v>
      </c>
      <c r="J17" s="16"/>
      <c r="K17" s="16"/>
      <c r="L17" s="16"/>
      <c r="M17" s="16"/>
    </row>
    <row r="18" spans="1:13" x14ac:dyDescent="0.2">
      <c r="A18" s="2" t="s">
        <v>26</v>
      </c>
      <c r="B18" s="15">
        <v>193646.68063000002</v>
      </c>
      <c r="C18" s="15"/>
      <c r="D18" s="15">
        <f t="shared" si="0"/>
        <v>193646.68063000002</v>
      </c>
      <c r="E18" s="15"/>
      <c r="H18" s="15">
        <f t="shared" si="1"/>
        <v>193646.68063000002</v>
      </c>
      <c r="J18" s="16"/>
      <c r="K18" s="16"/>
      <c r="L18" s="16"/>
      <c r="M18" s="16"/>
    </row>
    <row r="19" spans="1:13" x14ac:dyDescent="0.2">
      <c r="A19" s="2" t="s">
        <v>27</v>
      </c>
      <c r="B19" s="15">
        <v>0</v>
      </c>
      <c r="C19" s="15"/>
      <c r="D19" s="15">
        <f t="shared" si="0"/>
        <v>0</v>
      </c>
      <c r="E19" s="15"/>
      <c r="H19" s="15">
        <f t="shared" si="1"/>
        <v>0</v>
      </c>
    </row>
    <row r="20" spans="1:13" x14ac:dyDescent="0.2">
      <c r="A20" s="2" t="s">
        <v>28</v>
      </c>
      <c r="B20" s="15">
        <v>13166.041059999998</v>
      </c>
      <c r="C20" s="15"/>
      <c r="D20" s="15">
        <f t="shared" si="0"/>
        <v>13166.041059999998</v>
      </c>
      <c r="E20" s="15"/>
      <c r="H20" s="15">
        <f t="shared" si="1"/>
        <v>13166.041059999998</v>
      </c>
    </row>
    <row r="21" spans="1:13" x14ac:dyDescent="0.2">
      <c r="A21" s="2" t="s">
        <v>29</v>
      </c>
      <c r="B21" s="15">
        <v>138156.53972</v>
      </c>
      <c r="C21" s="15"/>
      <c r="D21" s="15">
        <f t="shared" si="0"/>
        <v>138156.53972</v>
      </c>
      <c r="E21" s="15"/>
      <c r="H21" s="15">
        <f t="shared" si="1"/>
        <v>138156.53972</v>
      </c>
    </row>
    <row r="22" spans="1:13" x14ac:dyDescent="0.2">
      <c r="A22" s="2" t="s">
        <v>27</v>
      </c>
      <c r="B22" s="15">
        <v>0</v>
      </c>
      <c r="C22" s="15"/>
      <c r="D22" s="15">
        <f t="shared" si="0"/>
        <v>0</v>
      </c>
      <c r="E22" s="15"/>
      <c r="H22" s="15">
        <f t="shared" si="1"/>
        <v>0</v>
      </c>
    </row>
    <row r="23" spans="1:13" x14ac:dyDescent="0.2">
      <c r="A23" s="2" t="s">
        <v>30</v>
      </c>
      <c r="B23" s="15">
        <v>3777566.4398500002</v>
      </c>
      <c r="C23" s="15"/>
      <c r="D23" s="15">
        <f t="shared" si="0"/>
        <v>3777566.4398500002</v>
      </c>
      <c r="E23" s="15"/>
      <c r="H23" s="15">
        <f t="shared" si="1"/>
        <v>3777566.4398500002</v>
      </c>
    </row>
    <row r="24" spans="1:13" x14ac:dyDescent="0.2">
      <c r="A24" s="2" t="s">
        <v>31</v>
      </c>
      <c r="B24" s="15">
        <v>455.41514000000001</v>
      </c>
      <c r="C24" s="15"/>
      <c r="D24" s="15">
        <f t="shared" si="0"/>
        <v>455.41514000000001</v>
      </c>
      <c r="E24" s="15"/>
      <c r="H24" s="15">
        <f t="shared" si="1"/>
        <v>455.41514000000001</v>
      </c>
    </row>
    <row r="25" spans="1:13" x14ac:dyDescent="0.2">
      <c r="A25" s="2" t="s">
        <v>32</v>
      </c>
      <c r="B25" s="15">
        <v>13889.258320000003</v>
      </c>
      <c r="C25" s="15"/>
      <c r="D25" s="15">
        <f t="shared" si="0"/>
        <v>13889.258320000003</v>
      </c>
      <c r="E25" s="15"/>
      <c r="H25" s="15">
        <f t="shared" si="1"/>
        <v>13889.258320000003</v>
      </c>
    </row>
    <row r="26" spans="1:13" x14ac:dyDescent="0.2">
      <c r="A26" s="2" t="s">
        <v>33</v>
      </c>
      <c r="B26" s="15">
        <v>87937.887959999993</v>
      </c>
      <c r="C26" s="15"/>
      <c r="D26" s="15">
        <f t="shared" si="0"/>
        <v>87937.887959999993</v>
      </c>
      <c r="E26" s="15"/>
      <c r="H26" s="15">
        <f t="shared" si="1"/>
        <v>87937.887959999993</v>
      </c>
    </row>
    <row r="27" spans="1:13" x14ac:dyDescent="0.2">
      <c r="A27" s="42" t="s">
        <v>34</v>
      </c>
      <c r="B27" s="15">
        <v>0</v>
      </c>
      <c r="C27" s="15"/>
      <c r="D27" s="15">
        <f t="shared" si="0"/>
        <v>0</v>
      </c>
      <c r="E27" s="15"/>
      <c r="H27" s="15">
        <f t="shared" si="1"/>
        <v>0</v>
      </c>
    </row>
    <row r="28" spans="1:13" x14ac:dyDescent="0.2">
      <c r="A28" s="2" t="s">
        <v>35</v>
      </c>
      <c r="B28" s="15">
        <v>1319103.65225</v>
      </c>
      <c r="C28" s="15"/>
      <c r="D28" s="15">
        <f t="shared" si="0"/>
        <v>1319103.65225</v>
      </c>
      <c r="E28" s="15"/>
      <c r="H28" s="15">
        <f t="shared" si="1"/>
        <v>1319103.65225</v>
      </c>
    </row>
    <row r="29" spans="1:13" x14ac:dyDescent="0.2">
      <c r="A29" s="2" t="s">
        <v>36</v>
      </c>
      <c r="B29" s="15">
        <v>5139.1358199999995</v>
      </c>
      <c r="C29" s="15"/>
      <c r="D29" s="15">
        <f t="shared" si="0"/>
        <v>5139.1358199999995</v>
      </c>
      <c r="E29" s="15"/>
      <c r="H29" s="15">
        <f t="shared" si="1"/>
        <v>5139.1358199999995</v>
      </c>
    </row>
    <row r="30" spans="1:13" x14ac:dyDescent="0.2">
      <c r="A30" s="2" t="s">
        <v>37</v>
      </c>
      <c r="B30" s="15">
        <v>50998.376380000002</v>
      </c>
      <c r="C30" s="15"/>
      <c r="D30" s="15">
        <f t="shared" si="0"/>
        <v>50998.376380000002</v>
      </c>
      <c r="E30" s="15"/>
      <c r="H30" s="15">
        <f t="shared" si="1"/>
        <v>50998.376380000002</v>
      </c>
    </row>
    <row r="31" spans="1:13" x14ac:dyDescent="0.2">
      <c r="A31" s="2" t="s">
        <v>38</v>
      </c>
      <c r="B31" s="15">
        <v>2611245.0912600001</v>
      </c>
      <c r="C31" s="15"/>
      <c r="D31" s="15">
        <f t="shared" si="0"/>
        <v>2611245.0912600001</v>
      </c>
      <c r="E31" s="15"/>
      <c r="H31" s="15">
        <f t="shared" si="1"/>
        <v>2611245.0912600001</v>
      </c>
    </row>
    <row r="32" spans="1:13" x14ac:dyDescent="0.2">
      <c r="A32" s="2" t="s">
        <v>39</v>
      </c>
      <c r="B32" s="15">
        <v>1989328.9273000001</v>
      </c>
      <c r="C32" s="15"/>
      <c r="D32" s="15">
        <f t="shared" si="0"/>
        <v>1989328.9273000001</v>
      </c>
      <c r="E32" s="15"/>
      <c r="H32" s="15">
        <f t="shared" si="1"/>
        <v>1989328.9273000001</v>
      </c>
    </row>
    <row r="33" spans="1:14" x14ac:dyDescent="0.2">
      <c r="A33" s="2" t="s">
        <v>40</v>
      </c>
      <c r="B33" s="15">
        <v>928.75432000000012</v>
      </c>
      <c r="C33" s="15"/>
      <c r="D33" s="15">
        <f t="shared" si="0"/>
        <v>928.75432000000012</v>
      </c>
      <c r="E33" s="15"/>
      <c r="H33" s="15">
        <f t="shared" si="1"/>
        <v>928.75432000000012</v>
      </c>
    </row>
    <row r="34" spans="1:14" x14ac:dyDescent="0.2">
      <c r="A34" s="2" t="s">
        <v>27</v>
      </c>
      <c r="B34" s="15">
        <v>0</v>
      </c>
      <c r="C34" s="15"/>
      <c r="D34" s="15">
        <f t="shared" si="0"/>
        <v>0</v>
      </c>
      <c r="E34" s="15"/>
      <c r="H34" s="15">
        <f t="shared" si="1"/>
        <v>0</v>
      </c>
    </row>
    <row r="35" spans="1:14" x14ac:dyDescent="0.2">
      <c r="A35" s="2" t="s">
        <v>41</v>
      </c>
      <c r="B35" s="15">
        <v>115032.62849999999</v>
      </c>
      <c r="C35" s="15"/>
      <c r="D35" s="15">
        <f t="shared" si="0"/>
        <v>115032.62849999999</v>
      </c>
      <c r="E35" s="15"/>
      <c r="H35" s="15">
        <f t="shared" si="1"/>
        <v>115032.62849999999</v>
      </c>
    </row>
    <row r="36" spans="1:14" x14ac:dyDescent="0.2">
      <c r="A36" s="2" t="s">
        <v>42</v>
      </c>
      <c r="B36" s="15">
        <v>23129.277169999998</v>
      </c>
      <c r="C36" s="15"/>
      <c r="D36" s="15">
        <f t="shared" si="0"/>
        <v>23129.277169999998</v>
      </c>
      <c r="E36" s="15"/>
      <c r="H36" s="15">
        <f t="shared" si="1"/>
        <v>23129.277169999998</v>
      </c>
      <c r="J36" s="16"/>
      <c r="L36" s="43"/>
      <c r="M36" s="10"/>
      <c r="N36" s="15"/>
    </row>
    <row r="37" spans="1:14" x14ac:dyDescent="0.2">
      <c r="A37" s="2" t="s">
        <v>43</v>
      </c>
      <c r="B37" s="15">
        <v>836297.64034000004</v>
      </c>
      <c r="C37" s="15"/>
      <c r="D37" s="15">
        <f t="shared" si="0"/>
        <v>836297.64034000004</v>
      </c>
      <c r="E37" s="15"/>
      <c r="H37" s="15">
        <f t="shared" si="1"/>
        <v>836297.64034000004</v>
      </c>
      <c r="J37" s="10"/>
      <c r="K37" s="15"/>
    </row>
    <row r="38" spans="1:14" x14ac:dyDescent="0.2">
      <c r="A38" s="2" t="s">
        <v>44</v>
      </c>
      <c r="B38" s="15">
        <v>443961.62714000011</v>
      </c>
      <c r="C38" s="15"/>
      <c r="D38" s="15">
        <f t="shared" si="0"/>
        <v>443961.62714000011</v>
      </c>
      <c r="E38" s="15"/>
      <c r="H38" s="15">
        <f t="shared" si="1"/>
        <v>443961.62714000011</v>
      </c>
      <c r="J38" s="10"/>
    </row>
    <row r="39" spans="1:14" x14ac:dyDescent="0.2">
      <c r="A39" s="2" t="s">
        <v>45</v>
      </c>
      <c r="B39" s="15">
        <v>1240439.5348300003</v>
      </c>
      <c r="C39" s="15"/>
      <c r="D39" s="15">
        <f t="shared" si="0"/>
        <v>1240439.5348300003</v>
      </c>
      <c r="E39" s="15"/>
      <c r="H39" s="15">
        <f t="shared" si="1"/>
        <v>1240439.5348300003</v>
      </c>
    </row>
    <row r="40" spans="1:14" x14ac:dyDescent="0.2">
      <c r="A40" s="2" t="s">
        <v>46</v>
      </c>
      <c r="B40" s="15">
        <v>276163.56068</v>
      </c>
      <c r="C40" s="15"/>
      <c r="D40" s="15">
        <f t="shared" si="0"/>
        <v>276163.56068</v>
      </c>
      <c r="E40" s="15"/>
      <c r="H40" s="15">
        <f t="shared" si="1"/>
        <v>276163.56068</v>
      </c>
    </row>
    <row r="41" spans="1:14" x14ac:dyDescent="0.2">
      <c r="A41" s="2" t="s">
        <v>47</v>
      </c>
      <c r="B41" s="15">
        <v>17801.595170000001</v>
      </c>
      <c r="C41" s="15"/>
      <c r="D41" s="15">
        <f t="shared" si="0"/>
        <v>17801.595170000001</v>
      </c>
      <c r="E41" s="15"/>
      <c r="H41" s="15">
        <f t="shared" si="1"/>
        <v>17801.595170000001</v>
      </c>
      <c r="J41" s="11"/>
      <c r="K41" s="11"/>
    </row>
    <row r="42" spans="1:14" x14ac:dyDescent="0.2">
      <c r="A42" s="2" t="s">
        <v>48</v>
      </c>
      <c r="B42" s="15">
        <v>8207.9779099999996</v>
      </c>
      <c r="C42" s="15"/>
      <c r="D42" s="15">
        <f t="shared" si="0"/>
        <v>8207.9779099999996</v>
      </c>
      <c r="E42" s="15"/>
      <c r="H42" s="15">
        <f t="shared" si="1"/>
        <v>8207.9779099999996</v>
      </c>
      <c r="J42" s="10"/>
      <c r="K42" s="10"/>
    </row>
    <row r="43" spans="1:14" x14ac:dyDescent="0.2">
      <c r="A43" s="2" t="s">
        <v>49</v>
      </c>
      <c r="B43" s="15">
        <v>35689.168709999998</v>
      </c>
      <c r="C43" s="15"/>
      <c r="D43" s="15">
        <f t="shared" si="0"/>
        <v>35689.168709999998</v>
      </c>
      <c r="H43" s="15">
        <f t="shared" si="1"/>
        <v>35689.168709999998</v>
      </c>
      <c r="I43" s="44"/>
      <c r="J43" s="45"/>
      <c r="K43" s="10"/>
    </row>
    <row r="44" spans="1:14" x14ac:dyDescent="0.2">
      <c r="H44" s="15"/>
    </row>
    <row r="45" spans="1:14" x14ac:dyDescent="0.2">
      <c r="A45" s="1" t="s">
        <v>50</v>
      </c>
      <c r="B45" s="46">
        <f t="shared" ref="B45:H45" si="2">SUM(B11:B43)</f>
        <v>79909675.117900014</v>
      </c>
      <c r="C45" s="46">
        <f t="shared" si="2"/>
        <v>-3170195.0895500001</v>
      </c>
      <c r="D45" s="46">
        <f t="shared" si="2"/>
        <v>76739480.028350011</v>
      </c>
      <c r="E45" s="46">
        <f t="shared" si="2"/>
        <v>192750</v>
      </c>
      <c r="F45" s="46">
        <f t="shared" si="2"/>
        <v>-399000</v>
      </c>
      <c r="G45" s="46">
        <f t="shared" si="2"/>
        <v>-289840.17105999996</v>
      </c>
      <c r="H45" s="46">
        <f t="shared" si="2"/>
        <v>76243389.857290015</v>
      </c>
    </row>
    <row r="46" spans="1:14" x14ac:dyDescent="0.2">
      <c r="A46" s="2" t="s">
        <v>51</v>
      </c>
      <c r="B46" s="15"/>
      <c r="C46" s="15"/>
      <c r="D46" s="15"/>
      <c r="E46" s="15"/>
      <c r="H46" s="15">
        <f>H11+H12+H13+H14+H15+H16+H17+H18+H20+H21+H23+H24+H25+H26+H30+H31+H32+H33+H35+H36+H37+H38+H39+H40+H41</f>
        <v>74875249.922600016</v>
      </c>
    </row>
    <row r="47" spans="1:14" x14ac:dyDescent="0.2">
      <c r="F47" s="15"/>
    </row>
    <row r="48" spans="1:14" x14ac:dyDescent="0.2">
      <c r="K48" s="21"/>
      <c r="L48" s="21"/>
      <c r="M48" s="21"/>
      <c r="N48" s="21"/>
    </row>
    <row r="49" spans="1:14" x14ac:dyDescent="0.2">
      <c r="A49" s="50" t="s">
        <v>52</v>
      </c>
      <c r="B49" s="47"/>
      <c r="C49" s="47"/>
      <c r="D49" s="47"/>
      <c r="E49" s="47"/>
      <c r="F49" s="47"/>
      <c r="G49" s="47"/>
      <c r="H49" s="48" t="s">
        <v>53</v>
      </c>
      <c r="I49" s="47"/>
      <c r="J49" s="51"/>
      <c r="K49" s="52" t="s">
        <v>54</v>
      </c>
      <c r="L49" s="47" t="s">
        <v>55</v>
      </c>
      <c r="M49" s="49"/>
      <c r="N49" s="16"/>
    </row>
    <row r="50" spans="1:14" x14ac:dyDescent="0.2">
      <c r="A50" s="28"/>
      <c r="B50" s="54" t="s">
        <v>56</v>
      </c>
      <c r="C50" s="54" t="s">
        <v>57</v>
      </c>
      <c r="D50" s="54" t="s">
        <v>54</v>
      </c>
      <c r="E50" s="54" t="s">
        <v>56</v>
      </c>
      <c r="F50" s="54" t="s">
        <v>57</v>
      </c>
      <c r="G50" s="54" t="s">
        <v>54</v>
      </c>
      <c r="H50" s="55" t="s">
        <v>57</v>
      </c>
      <c r="I50" s="54" t="s">
        <v>54</v>
      </c>
      <c r="J50" s="54" t="s">
        <v>57</v>
      </c>
      <c r="K50" s="56" t="s">
        <v>58</v>
      </c>
      <c r="L50" s="54" t="s">
        <v>57</v>
      </c>
      <c r="M50" s="56" t="s">
        <v>54</v>
      </c>
      <c r="N50" s="16"/>
    </row>
    <row r="51" spans="1:14" x14ac:dyDescent="0.2">
      <c r="A51" s="28"/>
      <c r="B51" s="16"/>
      <c r="C51" s="16"/>
      <c r="D51" s="16"/>
      <c r="E51" s="16"/>
      <c r="F51" s="16"/>
      <c r="G51" s="16"/>
      <c r="H51" s="28" t="s">
        <v>59</v>
      </c>
      <c r="I51" s="54"/>
      <c r="J51" s="54" t="s">
        <v>60</v>
      </c>
      <c r="K51" s="56" t="s">
        <v>61</v>
      </c>
      <c r="L51" s="54"/>
      <c r="M51" s="56"/>
      <c r="N51" s="16"/>
    </row>
    <row r="52" spans="1:14" x14ac:dyDescent="0.2">
      <c r="A52" s="28"/>
      <c r="B52" s="16"/>
      <c r="C52" s="16"/>
      <c r="D52" s="16"/>
      <c r="E52" s="16"/>
      <c r="F52" s="16"/>
      <c r="G52" s="16"/>
      <c r="H52" s="28"/>
      <c r="I52" s="16"/>
      <c r="J52" s="16"/>
      <c r="K52" s="53"/>
      <c r="L52" s="16"/>
      <c r="M52" s="53"/>
      <c r="N52" s="16"/>
    </row>
    <row r="53" spans="1:14" x14ac:dyDescent="0.2">
      <c r="A53" s="28" t="s">
        <v>17</v>
      </c>
      <c r="B53" s="57">
        <v>0.67934000000000005</v>
      </c>
      <c r="C53" s="57">
        <v>0.20216999999999999</v>
      </c>
      <c r="D53" s="57">
        <v>0.11849</v>
      </c>
      <c r="E53" s="58">
        <f t="shared" ref="E53:G68" si="3">B53*$H11</f>
        <v>1908206.2194257847</v>
      </c>
      <c r="F53" s="58">
        <f t="shared" si="3"/>
        <v>567877.72158464219</v>
      </c>
      <c r="G53" s="58">
        <f t="shared" si="3"/>
        <v>332827.97264957341</v>
      </c>
      <c r="H53" s="28"/>
      <c r="I53" s="43"/>
      <c r="J53" s="59"/>
      <c r="K53" s="30"/>
      <c r="L53" s="43">
        <f>F53+H53+J53</f>
        <v>567877.72158464219</v>
      </c>
      <c r="M53" s="30">
        <f>G53+I53+K53</f>
        <v>332827.97264957341</v>
      </c>
      <c r="N53" s="16"/>
    </row>
    <row r="54" spans="1:14" x14ac:dyDescent="0.2">
      <c r="A54" s="28" t="s">
        <v>19</v>
      </c>
      <c r="B54" s="57">
        <v>0.67934000000000005</v>
      </c>
      <c r="C54" s="57">
        <v>0.20216999999999999</v>
      </c>
      <c r="D54" s="57">
        <v>0.11849</v>
      </c>
      <c r="E54" s="58">
        <f t="shared" si="3"/>
        <v>18298517.004192367</v>
      </c>
      <c r="F54" s="58">
        <f t="shared" si="3"/>
        <v>5445595.9942555577</v>
      </c>
      <c r="G54" s="58">
        <f t="shared" si="3"/>
        <v>3191614.3313020775</v>
      </c>
      <c r="H54" s="28"/>
      <c r="I54" s="43"/>
      <c r="J54" s="59"/>
      <c r="K54" s="30">
        <v>400000</v>
      </c>
      <c r="L54" s="43">
        <f t="shared" ref="L54:M85" si="4">F54+H54+J54</f>
        <v>5445595.9942555577</v>
      </c>
      <c r="M54" s="30">
        <f t="shared" si="4"/>
        <v>3591614.3313020775</v>
      </c>
      <c r="N54" s="16"/>
    </row>
    <row r="55" spans="1:14" x14ac:dyDescent="0.2">
      <c r="A55" s="28" t="s">
        <v>21</v>
      </c>
      <c r="B55" s="57">
        <v>0.67934000000000005</v>
      </c>
      <c r="C55" s="57">
        <v>0.20216999999999999</v>
      </c>
      <c r="D55" s="57">
        <v>0.11849</v>
      </c>
      <c r="E55" s="58">
        <f t="shared" si="3"/>
        <v>1215236.0668681464</v>
      </c>
      <c r="F55" s="58">
        <f t="shared" si="3"/>
        <v>361651.41996457317</v>
      </c>
      <c r="G55" s="58">
        <f t="shared" si="3"/>
        <v>211960.6111272804</v>
      </c>
      <c r="H55" s="28"/>
      <c r="I55" s="43"/>
      <c r="J55" s="59"/>
      <c r="K55" s="30"/>
      <c r="L55" s="43">
        <f t="shared" si="4"/>
        <v>361651.41996457317</v>
      </c>
      <c r="M55" s="30">
        <f t="shared" si="4"/>
        <v>211960.6111272804</v>
      </c>
      <c r="N55" s="16"/>
    </row>
    <row r="56" spans="1:14" x14ac:dyDescent="0.2">
      <c r="A56" s="28" t="s">
        <v>22</v>
      </c>
      <c r="B56" s="57">
        <v>0.67934000000000005</v>
      </c>
      <c r="C56" s="57">
        <v>0.20216999999999999</v>
      </c>
      <c r="D56" s="57">
        <v>0.11849</v>
      </c>
      <c r="E56" s="58">
        <f t="shared" si="3"/>
        <v>537251.05958725489</v>
      </c>
      <c r="F56" s="58">
        <f t="shared" si="3"/>
        <v>159884.6626383774</v>
      </c>
      <c r="G56" s="58">
        <f t="shared" si="3"/>
        <v>93706.947994367802</v>
      </c>
      <c r="H56" s="28"/>
      <c r="I56" s="43"/>
      <c r="J56" s="59"/>
      <c r="K56" s="30"/>
      <c r="L56" s="43">
        <f t="shared" si="4"/>
        <v>159884.6626383774</v>
      </c>
      <c r="M56" s="30">
        <f t="shared" si="4"/>
        <v>93706.947994367802</v>
      </c>
      <c r="N56" s="16"/>
    </row>
    <row r="57" spans="1:14" x14ac:dyDescent="0.2">
      <c r="A57" s="28" t="s">
        <v>23</v>
      </c>
      <c r="B57" s="57">
        <v>0.67934000000000005</v>
      </c>
      <c r="C57" s="57">
        <v>0.20216999999999999</v>
      </c>
      <c r="D57" s="57">
        <v>0.11849</v>
      </c>
      <c r="E57" s="58">
        <f t="shared" si="3"/>
        <v>-24.084314936800002</v>
      </c>
      <c r="F57" s="58">
        <f t="shared" si="3"/>
        <v>-7.1674359683999995</v>
      </c>
      <c r="G57" s="58">
        <f t="shared" si="3"/>
        <v>-4.2007690948</v>
      </c>
      <c r="H57" s="28"/>
      <c r="I57" s="43"/>
      <c r="J57" s="59"/>
      <c r="K57" s="30"/>
      <c r="L57" s="43">
        <f t="shared" si="4"/>
        <v>-7.1674359683999995</v>
      </c>
      <c r="M57" s="30">
        <f t="shared" si="4"/>
        <v>-4.2007690948</v>
      </c>
      <c r="N57" s="16"/>
    </row>
    <row r="58" spans="1:14" x14ac:dyDescent="0.2">
      <c r="A58" s="28" t="s">
        <v>24</v>
      </c>
      <c r="B58" s="57">
        <v>0.67934000000000005</v>
      </c>
      <c r="C58" s="57">
        <v>0.20216999999999999</v>
      </c>
      <c r="D58" s="57">
        <v>0.11849</v>
      </c>
      <c r="E58" s="58">
        <f t="shared" si="3"/>
        <v>4302902.8697908828</v>
      </c>
      <c r="F58" s="58">
        <f t="shared" si="3"/>
        <v>1280533.8610793164</v>
      </c>
      <c r="G58" s="58">
        <f t="shared" si="3"/>
        <v>750509.26051980106</v>
      </c>
      <c r="H58" s="28"/>
      <c r="I58" s="43"/>
      <c r="J58" s="59"/>
      <c r="K58" s="30"/>
      <c r="L58" s="43">
        <f t="shared" si="4"/>
        <v>1280533.8610793164</v>
      </c>
      <c r="M58" s="30">
        <f t="shared" si="4"/>
        <v>750509.26051980106</v>
      </c>
      <c r="N58" s="16"/>
    </row>
    <row r="59" spans="1:14" x14ac:dyDescent="0.2">
      <c r="A59" s="28" t="s">
        <v>25</v>
      </c>
      <c r="B59" s="57">
        <v>0.67934000000000005</v>
      </c>
      <c r="C59" s="57">
        <v>0.20216999999999999</v>
      </c>
      <c r="D59" s="57">
        <v>0.11849</v>
      </c>
      <c r="E59" s="58">
        <f t="shared" si="3"/>
        <v>16566972.255227994</v>
      </c>
      <c r="F59" s="58">
        <f t="shared" si="3"/>
        <v>4930292.314363122</v>
      </c>
      <c r="G59" s="58">
        <f t="shared" si="3"/>
        <v>2889599.526778881</v>
      </c>
      <c r="H59" s="60">
        <v>-244656</v>
      </c>
      <c r="I59" s="43">
        <v>-127158</v>
      </c>
      <c r="J59" s="43">
        <f>-N10</f>
        <v>-597400.39849126001</v>
      </c>
      <c r="K59" s="30">
        <f>-N9</f>
        <v>-161032.5663969006</v>
      </c>
      <c r="L59" s="43">
        <f t="shared" si="4"/>
        <v>4088235.9158718619</v>
      </c>
      <c r="M59" s="30">
        <f t="shared" si="4"/>
        <v>2601408.9603819805</v>
      </c>
      <c r="N59" s="16"/>
    </row>
    <row r="60" spans="1:14" x14ac:dyDescent="0.2">
      <c r="A60" s="28" t="s">
        <v>26</v>
      </c>
      <c r="B60" s="57">
        <v>0.67934000000000005</v>
      </c>
      <c r="C60" s="57">
        <v>0.20216999999999999</v>
      </c>
      <c r="D60" s="57">
        <v>0.11849</v>
      </c>
      <c r="E60" s="58">
        <f t="shared" si="3"/>
        <v>131551.93601918421</v>
      </c>
      <c r="F60" s="58">
        <f t="shared" si="3"/>
        <v>39149.549422967102</v>
      </c>
      <c r="G60" s="58">
        <f t="shared" si="3"/>
        <v>22945.195187848702</v>
      </c>
      <c r="H60" s="28"/>
      <c r="I60" s="43"/>
      <c r="J60" s="59"/>
      <c r="K60" s="30"/>
      <c r="L60" s="43">
        <f t="shared" si="4"/>
        <v>39149.549422967102</v>
      </c>
      <c r="M60" s="30">
        <f t="shared" si="4"/>
        <v>22945.195187848702</v>
      </c>
      <c r="N60" s="16"/>
    </row>
    <row r="61" spans="1:14" x14ac:dyDescent="0.2">
      <c r="A61" s="28" t="s">
        <v>27</v>
      </c>
      <c r="B61" s="61"/>
      <c r="C61" s="61"/>
      <c r="D61" s="61"/>
      <c r="E61" s="58">
        <f t="shared" si="3"/>
        <v>0</v>
      </c>
      <c r="F61" s="58">
        <f t="shared" si="3"/>
        <v>0</v>
      </c>
      <c r="G61" s="58">
        <f t="shared" si="3"/>
        <v>0</v>
      </c>
      <c r="H61" s="28"/>
      <c r="I61" s="43"/>
      <c r="J61" s="59"/>
      <c r="K61" s="30"/>
      <c r="L61" s="43">
        <f t="shared" si="4"/>
        <v>0</v>
      </c>
      <c r="M61" s="30">
        <f t="shared" si="4"/>
        <v>0</v>
      </c>
      <c r="N61" s="16"/>
    </row>
    <row r="62" spans="1:14" x14ac:dyDescent="0.2">
      <c r="A62" s="28" t="s">
        <v>28</v>
      </c>
      <c r="B62" s="57">
        <v>0.67934000000000005</v>
      </c>
      <c r="C62" s="57">
        <v>0.20216999999999999</v>
      </c>
      <c r="D62" s="57">
        <v>0.11849</v>
      </c>
      <c r="E62" s="58">
        <f t="shared" si="3"/>
        <v>8944.2183337003989</v>
      </c>
      <c r="F62" s="58">
        <f t="shared" si="3"/>
        <v>2661.7785211001992</v>
      </c>
      <c r="G62" s="58">
        <f t="shared" si="3"/>
        <v>1560.0442051993998</v>
      </c>
      <c r="H62" s="28"/>
      <c r="I62" s="43"/>
      <c r="J62" s="59"/>
      <c r="K62" s="30"/>
      <c r="L62" s="43">
        <f t="shared" si="4"/>
        <v>2661.7785211001992</v>
      </c>
      <c r="M62" s="30">
        <f t="shared" si="4"/>
        <v>1560.0442051993998</v>
      </c>
      <c r="N62" s="16"/>
    </row>
    <row r="63" spans="1:14" x14ac:dyDescent="0.2">
      <c r="A63" s="28" t="s">
        <v>29</v>
      </c>
      <c r="B63" s="57">
        <v>0.67934000000000005</v>
      </c>
      <c r="C63" s="57">
        <v>0.20216999999999999</v>
      </c>
      <c r="D63" s="57">
        <v>0.11849</v>
      </c>
      <c r="E63" s="58">
        <f t="shared" si="3"/>
        <v>93855.263693384812</v>
      </c>
      <c r="F63" s="58">
        <f t="shared" si="3"/>
        <v>27931.107635192398</v>
      </c>
      <c r="G63" s="58">
        <f t="shared" si="3"/>
        <v>16370.1683914228</v>
      </c>
      <c r="H63" s="28"/>
      <c r="I63" s="43"/>
      <c r="J63" s="59"/>
      <c r="K63" s="30"/>
      <c r="L63" s="43">
        <f t="shared" si="4"/>
        <v>27931.107635192398</v>
      </c>
      <c r="M63" s="30">
        <f t="shared" si="4"/>
        <v>16370.1683914228</v>
      </c>
      <c r="N63" s="16"/>
    </row>
    <row r="64" spans="1:14" x14ac:dyDescent="0.2">
      <c r="A64" s="28" t="s">
        <v>27</v>
      </c>
      <c r="B64" s="61"/>
      <c r="C64" s="61"/>
      <c r="D64" s="61"/>
      <c r="E64" s="58">
        <f t="shared" si="3"/>
        <v>0</v>
      </c>
      <c r="F64" s="58">
        <f t="shared" si="3"/>
        <v>0</v>
      </c>
      <c r="G64" s="58">
        <f t="shared" si="3"/>
        <v>0</v>
      </c>
      <c r="H64" s="28"/>
      <c r="I64" s="43"/>
      <c r="J64" s="59"/>
      <c r="K64" s="30"/>
      <c r="L64" s="43">
        <f t="shared" si="4"/>
        <v>0</v>
      </c>
      <c r="M64" s="30">
        <f t="shared" si="4"/>
        <v>0</v>
      </c>
      <c r="N64" s="16"/>
    </row>
    <row r="65" spans="1:14" x14ac:dyDescent="0.2">
      <c r="A65" s="28" t="s">
        <v>30</v>
      </c>
      <c r="B65" s="57">
        <v>0.67934000000000005</v>
      </c>
      <c r="C65" s="57">
        <v>0.20216999999999999</v>
      </c>
      <c r="D65" s="57">
        <v>0.11849</v>
      </c>
      <c r="E65" s="58">
        <f t="shared" si="3"/>
        <v>2566251.9852476995</v>
      </c>
      <c r="F65" s="58">
        <f t="shared" si="3"/>
        <v>763710.60714447452</v>
      </c>
      <c r="G65" s="58">
        <f t="shared" si="3"/>
        <v>447603.84745782654</v>
      </c>
      <c r="H65" s="28"/>
      <c r="I65" s="43"/>
      <c r="J65" s="59"/>
      <c r="K65" s="30"/>
      <c r="L65" s="43">
        <f t="shared" si="4"/>
        <v>763710.60714447452</v>
      </c>
      <c r="M65" s="30">
        <f t="shared" si="4"/>
        <v>447603.84745782654</v>
      </c>
      <c r="N65" s="16"/>
    </row>
    <row r="66" spans="1:14" x14ac:dyDescent="0.2">
      <c r="A66" s="28" t="s">
        <v>31</v>
      </c>
      <c r="B66" s="57">
        <v>0.67934000000000005</v>
      </c>
      <c r="C66" s="57">
        <v>0.20216999999999999</v>
      </c>
      <c r="D66" s="57">
        <v>0.11849</v>
      </c>
      <c r="E66" s="58">
        <f t="shared" si="3"/>
        <v>309.38172120760004</v>
      </c>
      <c r="F66" s="58">
        <f t="shared" si="3"/>
        <v>92.071278853799996</v>
      </c>
      <c r="G66" s="58">
        <f t="shared" si="3"/>
        <v>53.962139938600004</v>
      </c>
      <c r="H66" s="28"/>
      <c r="I66" s="43"/>
      <c r="J66" s="59"/>
      <c r="K66" s="30"/>
      <c r="L66" s="43">
        <f t="shared" si="4"/>
        <v>92.071278853799996</v>
      </c>
      <c r="M66" s="30">
        <f t="shared" si="4"/>
        <v>53.962139938600004</v>
      </c>
      <c r="N66" s="16"/>
    </row>
    <row r="67" spans="1:14" x14ac:dyDescent="0.2">
      <c r="A67" s="28" t="s">
        <v>32</v>
      </c>
      <c r="B67" s="57">
        <v>0.67934000000000005</v>
      </c>
      <c r="C67" s="57">
        <v>0.20216999999999999</v>
      </c>
      <c r="D67" s="57">
        <v>0.11849</v>
      </c>
      <c r="E67" s="58">
        <f t="shared" si="3"/>
        <v>9435.5287471088031</v>
      </c>
      <c r="F67" s="58">
        <f t="shared" si="3"/>
        <v>2807.9913545544005</v>
      </c>
      <c r="G67" s="58">
        <f t="shared" si="3"/>
        <v>1645.7382183368002</v>
      </c>
      <c r="H67" s="28"/>
      <c r="I67" s="43"/>
      <c r="J67" s="59"/>
      <c r="K67" s="30"/>
      <c r="L67" s="43">
        <f t="shared" si="4"/>
        <v>2807.9913545544005</v>
      </c>
      <c r="M67" s="30">
        <f t="shared" si="4"/>
        <v>1645.7382183368002</v>
      </c>
      <c r="N67" s="16"/>
    </row>
    <row r="68" spans="1:14" x14ac:dyDescent="0.2">
      <c r="A68" s="28" t="s">
        <v>33</v>
      </c>
      <c r="B68" s="57">
        <v>0.67934000000000005</v>
      </c>
      <c r="C68" s="57">
        <v>0.20216999999999999</v>
      </c>
      <c r="D68" s="57">
        <v>0.11849</v>
      </c>
      <c r="E68" s="58">
        <f t="shared" si="3"/>
        <v>59739.724806746402</v>
      </c>
      <c r="F68" s="58">
        <f t="shared" si="3"/>
        <v>17778.402808873198</v>
      </c>
      <c r="G68" s="58">
        <f t="shared" si="3"/>
        <v>10419.760344380398</v>
      </c>
      <c r="H68" s="28"/>
      <c r="I68" s="43"/>
      <c r="J68" s="59"/>
      <c r="K68" s="30"/>
      <c r="L68" s="43">
        <f t="shared" si="4"/>
        <v>17778.402808873198</v>
      </c>
      <c r="M68" s="30">
        <f t="shared" si="4"/>
        <v>10419.760344380398</v>
      </c>
      <c r="N68" s="16"/>
    </row>
    <row r="69" spans="1:14" x14ac:dyDescent="0.2">
      <c r="A69" s="28" t="s">
        <v>62</v>
      </c>
      <c r="B69" s="57">
        <v>0</v>
      </c>
      <c r="C69" s="57">
        <v>1</v>
      </c>
      <c r="D69" s="57">
        <v>0</v>
      </c>
      <c r="E69" s="58">
        <f t="shared" ref="E69:G84" si="5">B69*$H27</f>
        <v>0</v>
      </c>
      <c r="F69" s="58">
        <f t="shared" si="5"/>
        <v>0</v>
      </c>
      <c r="G69" s="58">
        <f t="shared" si="5"/>
        <v>0</v>
      </c>
      <c r="H69" s="28"/>
      <c r="I69" s="43"/>
      <c r="J69" s="59"/>
      <c r="K69" s="30"/>
      <c r="L69" s="43">
        <f t="shared" si="4"/>
        <v>0</v>
      </c>
      <c r="M69" s="30">
        <f t="shared" si="4"/>
        <v>0</v>
      </c>
      <c r="N69" s="16"/>
    </row>
    <row r="70" spans="1:14" x14ac:dyDescent="0.2">
      <c r="A70" s="28" t="s">
        <v>35</v>
      </c>
      <c r="B70" s="57">
        <v>5.7020000000000001E-2</v>
      </c>
      <c r="C70" s="57">
        <v>5.5599999999999998E-3</v>
      </c>
      <c r="D70" s="57">
        <v>0.93742000000000003</v>
      </c>
      <c r="E70" s="58">
        <f t="shared" si="5"/>
        <v>75215.29025129501</v>
      </c>
      <c r="F70" s="58">
        <f t="shared" si="5"/>
        <v>7334.2163065100003</v>
      </c>
      <c r="G70" s="58">
        <f t="shared" si="5"/>
        <v>1236554.145692195</v>
      </c>
      <c r="H70" s="28"/>
      <c r="I70" s="43"/>
      <c r="J70" s="59"/>
      <c r="K70" s="30"/>
      <c r="L70" s="43">
        <f t="shared" si="4"/>
        <v>7334.2163065100003</v>
      </c>
      <c r="M70" s="30">
        <f t="shared" si="4"/>
        <v>1236554.145692195</v>
      </c>
      <c r="N70" s="16"/>
    </row>
    <row r="71" spans="1:14" x14ac:dyDescent="0.2">
      <c r="A71" s="28" t="s">
        <v>36</v>
      </c>
      <c r="B71" s="57">
        <v>0.04</v>
      </c>
      <c r="C71" s="57">
        <v>0</v>
      </c>
      <c r="D71" s="57">
        <v>0.96</v>
      </c>
      <c r="E71" s="58">
        <f t="shared" si="5"/>
        <v>205.5654328</v>
      </c>
      <c r="F71" s="58">
        <f t="shared" si="5"/>
        <v>0</v>
      </c>
      <c r="G71" s="58">
        <f t="shared" si="5"/>
        <v>4933.5703871999995</v>
      </c>
      <c r="H71" s="28"/>
      <c r="I71" s="43"/>
      <c r="J71" s="59"/>
      <c r="K71" s="30"/>
      <c r="L71" s="43">
        <f t="shared" si="4"/>
        <v>0</v>
      </c>
      <c r="M71" s="30">
        <f t="shared" si="4"/>
        <v>4933.5703871999995</v>
      </c>
      <c r="N71" s="16"/>
    </row>
    <row r="72" spans="1:14" x14ac:dyDescent="0.2">
      <c r="A72" s="28" t="s">
        <v>37</v>
      </c>
      <c r="B72" s="57">
        <v>0.67934000000000005</v>
      </c>
      <c r="C72" s="57">
        <v>0.20216999999999999</v>
      </c>
      <c r="D72" s="57">
        <v>0.11849</v>
      </c>
      <c r="E72" s="58">
        <f t="shared" si="5"/>
        <v>34645.237009989207</v>
      </c>
      <c r="F72" s="58">
        <f t="shared" si="5"/>
        <v>10310.3417527446</v>
      </c>
      <c r="G72" s="58">
        <f t="shared" si="5"/>
        <v>6042.7976172662002</v>
      </c>
      <c r="H72" s="28"/>
      <c r="I72" s="43"/>
      <c r="J72" s="59"/>
      <c r="K72" s="30"/>
      <c r="L72" s="43">
        <f t="shared" si="4"/>
        <v>10310.3417527446</v>
      </c>
      <c r="M72" s="30">
        <f t="shared" si="4"/>
        <v>6042.7976172662002</v>
      </c>
      <c r="N72" s="16"/>
    </row>
    <row r="73" spans="1:14" x14ac:dyDescent="0.2">
      <c r="A73" s="28" t="s">
        <v>38</v>
      </c>
      <c r="B73" s="57">
        <v>0.67934000000000005</v>
      </c>
      <c r="C73" s="57">
        <v>0.20216999999999999</v>
      </c>
      <c r="D73" s="57">
        <v>0.11849</v>
      </c>
      <c r="E73" s="58">
        <f t="shared" si="5"/>
        <v>1773923.2402965687</v>
      </c>
      <c r="F73" s="58">
        <f t="shared" si="5"/>
        <v>527915.42010003421</v>
      </c>
      <c r="G73" s="58">
        <f t="shared" si="5"/>
        <v>309406.43086339743</v>
      </c>
      <c r="H73" s="28"/>
      <c r="I73" s="43"/>
      <c r="J73" s="59"/>
      <c r="K73" s="30"/>
      <c r="L73" s="43">
        <f t="shared" si="4"/>
        <v>527915.42010003421</v>
      </c>
      <c r="M73" s="30">
        <f t="shared" si="4"/>
        <v>309406.43086339743</v>
      </c>
      <c r="N73" s="16"/>
    </row>
    <row r="74" spans="1:14" x14ac:dyDescent="0.2">
      <c r="A74" s="28" t="s">
        <v>39</v>
      </c>
      <c r="B74" s="57">
        <v>0.67934000000000005</v>
      </c>
      <c r="C74" s="57">
        <v>0.20216999999999999</v>
      </c>
      <c r="D74" s="57">
        <v>0.11849</v>
      </c>
      <c r="E74" s="58">
        <f t="shared" si="5"/>
        <v>1351430.7134719822</v>
      </c>
      <c r="F74" s="58">
        <f t="shared" si="5"/>
        <v>402182.62923224102</v>
      </c>
      <c r="G74" s="58">
        <f t="shared" si="5"/>
        <v>235715.58459577701</v>
      </c>
      <c r="H74" s="28"/>
      <c r="I74" s="43"/>
      <c r="J74" s="59"/>
      <c r="K74" s="30"/>
      <c r="L74" s="43">
        <f t="shared" si="4"/>
        <v>402182.62923224102</v>
      </c>
      <c r="M74" s="30">
        <f t="shared" si="4"/>
        <v>235715.58459577701</v>
      </c>
      <c r="N74" s="16"/>
    </row>
    <row r="75" spans="1:14" x14ac:dyDescent="0.2">
      <c r="A75" s="28" t="s">
        <v>40</v>
      </c>
      <c r="B75" s="57">
        <v>0.67934000000000005</v>
      </c>
      <c r="C75" s="57">
        <v>0.20216999999999999</v>
      </c>
      <c r="D75" s="57">
        <v>0.11849</v>
      </c>
      <c r="E75" s="58">
        <f t="shared" si="5"/>
        <v>630.93995974880011</v>
      </c>
      <c r="F75" s="58">
        <f t="shared" si="5"/>
        <v>187.76626087440002</v>
      </c>
      <c r="G75" s="58">
        <f t="shared" si="5"/>
        <v>110.04809937680001</v>
      </c>
      <c r="H75" s="28"/>
      <c r="I75" s="43"/>
      <c r="J75" s="59"/>
      <c r="K75" s="30"/>
      <c r="L75" s="43">
        <f t="shared" si="4"/>
        <v>187.76626087440002</v>
      </c>
      <c r="M75" s="30">
        <f t="shared" si="4"/>
        <v>110.04809937680001</v>
      </c>
      <c r="N75" s="16"/>
    </row>
    <row r="76" spans="1:14" x14ac:dyDescent="0.2">
      <c r="A76" s="28" t="s">
        <v>27</v>
      </c>
      <c r="B76" s="61"/>
      <c r="C76" s="61"/>
      <c r="D76" s="61"/>
      <c r="E76" s="58">
        <f t="shared" si="5"/>
        <v>0</v>
      </c>
      <c r="F76" s="58">
        <f t="shared" si="5"/>
        <v>0</v>
      </c>
      <c r="G76" s="58">
        <f t="shared" si="5"/>
        <v>0</v>
      </c>
      <c r="H76" s="28"/>
      <c r="I76" s="43"/>
      <c r="J76" s="59"/>
      <c r="K76" s="30"/>
      <c r="L76" s="43">
        <f t="shared" si="4"/>
        <v>0</v>
      </c>
      <c r="M76" s="30">
        <f t="shared" si="4"/>
        <v>0</v>
      </c>
      <c r="N76" s="16"/>
    </row>
    <row r="77" spans="1:14" x14ac:dyDescent="0.2">
      <c r="A77" s="28" t="s">
        <v>41</v>
      </c>
      <c r="B77" s="57">
        <v>0.67934000000000005</v>
      </c>
      <c r="C77" s="57">
        <v>0.20216999999999999</v>
      </c>
      <c r="D77" s="57">
        <v>0.11849</v>
      </c>
      <c r="E77" s="58">
        <f t="shared" si="5"/>
        <v>78146.265845190006</v>
      </c>
      <c r="F77" s="58">
        <f t="shared" si="5"/>
        <v>23256.146503844997</v>
      </c>
      <c r="G77" s="58">
        <f t="shared" si="5"/>
        <v>13630.216150965</v>
      </c>
      <c r="H77" s="28"/>
      <c r="I77" s="43"/>
      <c r="J77" s="59"/>
      <c r="K77" s="30"/>
      <c r="L77" s="43">
        <f t="shared" si="4"/>
        <v>23256.146503844997</v>
      </c>
      <c r="M77" s="30">
        <f t="shared" si="4"/>
        <v>13630.216150965</v>
      </c>
      <c r="N77" s="16"/>
    </row>
    <row r="78" spans="1:14" x14ac:dyDescent="0.2">
      <c r="A78" s="28" t="s">
        <v>42</v>
      </c>
      <c r="B78" s="57">
        <v>0.67934000000000005</v>
      </c>
      <c r="C78" s="57">
        <v>0.20216999999999999</v>
      </c>
      <c r="D78" s="57">
        <v>0.11849</v>
      </c>
      <c r="E78" s="58">
        <f t="shared" si="5"/>
        <v>15712.643152667799</v>
      </c>
      <c r="F78" s="58">
        <f t="shared" si="5"/>
        <v>4676.0459654588994</v>
      </c>
      <c r="G78" s="58">
        <f t="shared" si="5"/>
        <v>2740.5880518732997</v>
      </c>
      <c r="H78" s="28"/>
      <c r="I78" s="43"/>
      <c r="J78" s="59"/>
      <c r="K78" s="30"/>
      <c r="L78" s="43">
        <f t="shared" si="4"/>
        <v>4676.0459654588994</v>
      </c>
      <c r="M78" s="30">
        <f t="shared" si="4"/>
        <v>2740.5880518732997</v>
      </c>
      <c r="N78" s="16"/>
    </row>
    <row r="79" spans="1:14" x14ac:dyDescent="0.2">
      <c r="A79" s="28" t="s">
        <v>43</v>
      </c>
      <c r="B79" s="57">
        <v>0.67934000000000005</v>
      </c>
      <c r="C79" s="57">
        <v>0.20216999999999999</v>
      </c>
      <c r="D79" s="57">
        <v>0.11849</v>
      </c>
      <c r="E79" s="58">
        <f t="shared" si="5"/>
        <v>568130.43898857571</v>
      </c>
      <c r="F79" s="58">
        <f t="shared" si="5"/>
        <v>169074.29394753781</v>
      </c>
      <c r="G79" s="58">
        <f t="shared" si="5"/>
        <v>99092.907403886609</v>
      </c>
      <c r="H79" s="28"/>
      <c r="I79" s="43"/>
      <c r="J79" s="59"/>
      <c r="K79" s="30"/>
      <c r="L79" s="43">
        <f t="shared" si="4"/>
        <v>169074.29394753781</v>
      </c>
      <c r="M79" s="30">
        <f t="shared" si="4"/>
        <v>99092.907403886609</v>
      </c>
      <c r="N79" s="16"/>
    </row>
    <row r="80" spans="1:14" x14ac:dyDescent="0.2">
      <c r="A80" s="28" t="s">
        <v>44</v>
      </c>
      <c r="B80" s="57">
        <v>0.67934000000000005</v>
      </c>
      <c r="C80" s="57">
        <v>0.20216999999999999</v>
      </c>
      <c r="D80" s="57">
        <v>0.11849</v>
      </c>
      <c r="E80" s="58">
        <f t="shared" si="5"/>
        <v>301600.89178128768</v>
      </c>
      <c r="F80" s="58">
        <f t="shared" si="5"/>
        <v>89755.722158893812</v>
      </c>
      <c r="G80" s="58">
        <f t="shared" si="5"/>
        <v>52605.013199818612</v>
      </c>
      <c r="H80" s="28"/>
      <c r="I80" s="43"/>
      <c r="J80" s="59"/>
      <c r="K80" s="30"/>
      <c r="L80" s="43">
        <f t="shared" si="4"/>
        <v>89755.722158893812</v>
      </c>
      <c r="M80" s="30">
        <f t="shared" si="4"/>
        <v>52605.013199818612</v>
      </c>
      <c r="N80" s="16"/>
    </row>
    <row r="81" spans="1:33" x14ac:dyDescent="0.2">
      <c r="A81" s="28" t="s">
        <v>45</v>
      </c>
      <c r="B81" s="57">
        <v>0.67934000000000005</v>
      </c>
      <c r="C81" s="57">
        <v>0.20216999999999999</v>
      </c>
      <c r="D81" s="57">
        <v>0.11849</v>
      </c>
      <c r="E81" s="58">
        <f t="shared" si="5"/>
        <v>842680.19359141239</v>
      </c>
      <c r="F81" s="58">
        <f t="shared" si="5"/>
        <v>250779.66075658114</v>
      </c>
      <c r="G81" s="58">
        <f t="shared" si="5"/>
        <v>146979.68048200672</v>
      </c>
      <c r="H81" s="28"/>
      <c r="I81" s="43"/>
      <c r="J81" s="59"/>
      <c r="K81" s="30"/>
      <c r="L81" s="43">
        <f t="shared" si="4"/>
        <v>250779.66075658114</v>
      </c>
      <c r="M81" s="30">
        <f t="shared" si="4"/>
        <v>146979.68048200672</v>
      </c>
      <c r="N81" s="16"/>
    </row>
    <row r="82" spans="1:33" x14ac:dyDescent="0.2">
      <c r="A82" s="28" t="s">
        <v>46</v>
      </c>
      <c r="B82" s="57">
        <v>0.67934000000000005</v>
      </c>
      <c r="C82" s="57">
        <v>0.20216999999999999</v>
      </c>
      <c r="D82" s="57">
        <v>0.11849</v>
      </c>
      <c r="E82" s="58">
        <f t="shared" si="5"/>
        <v>187608.95331235122</v>
      </c>
      <c r="F82" s="58">
        <f t="shared" si="5"/>
        <v>55831.987062675595</v>
      </c>
      <c r="G82" s="58">
        <f t="shared" si="5"/>
        <v>32722.620304973199</v>
      </c>
      <c r="H82" s="28"/>
      <c r="I82" s="43"/>
      <c r="J82" s="59"/>
      <c r="K82" s="30"/>
      <c r="L82" s="43">
        <f t="shared" si="4"/>
        <v>55831.987062675595</v>
      </c>
      <c r="M82" s="30">
        <f t="shared" si="4"/>
        <v>32722.620304973199</v>
      </c>
      <c r="N82" s="16"/>
    </row>
    <row r="83" spans="1:33" x14ac:dyDescent="0.2">
      <c r="A83" s="28" t="s">
        <v>63</v>
      </c>
      <c r="B83" s="57">
        <v>0.67934000000000005</v>
      </c>
      <c r="C83" s="57">
        <v>0.20216999999999999</v>
      </c>
      <c r="D83" s="57">
        <v>0.11849</v>
      </c>
      <c r="E83" s="58">
        <f t="shared" si="5"/>
        <v>12093.335662787802</v>
      </c>
      <c r="F83" s="58">
        <f t="shared" si="5"/>
        <v>3598.9484955189</v>
      </c>
      <c r="G83" s="58">
        <f t="shared" si="5"/>
        <v>2109.3110116932999</v>
      </c>
      <c r="H83" s="28"/>
      <c r="I83" s="43"/>
      <c r="J83" s="59"/>
      <c r="K83" s="30"/>
      <c r="L83" s="43">
        <f t="shared" si="4"/>
        <v>3598.9484955189</v>
      </c>
      <c r="M83" s="30">
        <f t="shared" si="4"/>
        <v>2109.3110116932999</v>
      </c>
      <c r="N83" s="16"/>
    </row>
    <row r="84" spans="1:33" x14ac:dyDescent="0.2">
      <c r="A84" s="28" t="s">
        <v>64</v>
      </c>
      <c r="B84" s="57">
        <v>0.49</v>
      </c>
      <c r="C84" s="57">
        <v>7.0000000000000007E-2</v>
      </c>
      <c r="D84" s="57">
        <v>0.44</v>
      </c>
      <c r="E84" s="58">
        <f t="shared" si="5"/>
        <v>4021.9091758999998</v>
      </c>
      <c r="F84" s="58">
        <f t="shared" si="5"/>
        <v>574.55845369999997</v>
      </c>
      <c r="G84" s="58">
        <f t="shared" si="5"/>
        <v>3611.5102803999998</v>
      </c>
      <c r="H84" s="28"/>
      <c r="I84" s="43"/>
      <c r="J84" s="59"/>
      <c r="K84" s="62"/>
      <c r="L84" s="43">
        <f t="shared" si="4"/>
        <v>574.55845369999997</v>
      </c>
      <c r="M84" s="30">
        <f t="shared" si="4"/>
        <v>3611.5102803999998</v>
      </c>
      <c r="N84" s="16"/>
    </row>
    <row r="85" spans="1:33" x14ac:dyDescent="0.2">
      <c r="A85" s="28" t="s">
        <v>65</v>
      </c>
      <c r="B85" s="57">
        <v>0.61</v>
      </c>
      <c r="C85" s="57">
        <v>0.2</v>
      </c>
      <c r="D85" s="57">
        <v>0.19</v>
      </c>
      <c r="E85" s="58">
        <f>B85*$H43</f>
        <v>21770.392913099997</v>
      </c>
      <c r="F85" s="58">
        <f>C85*$H43</f>
        <v>7137.8337419999998</v>
      </c>
      <c r="G85" s="58">
        <f>D85*$H43</f>
        <v>6780.9420548999997</v>
      </c>
      <c r="H85" s="28"/>
      <c r="I85" s="43"/>
      <c r="J85" s="59"/>
      <c r="K85" s="62"/>
      <c r="L85" s="43">
        <f t="shared" si="4"/>
        <v>7137.8337419999998</v>
      </c>
      <c r="M85" s="30">
        <f t="shared" si="4"/>
        <v>6780.9420548999997</v>
      </c>
      <c r="N85" s="16"/>
    </row>
    <row r="86" spans="1:33" x14ac:dyDescent="0.2">
      <c r="A86" s="28"/>
      <c r="B86" s="16"/>
      <c r="C86" s="16"/>
      <c r="D86" s="16"/>
      <c r="E86" s="58"/>
      <c r="F86" s="58"/>
      <c r="G86" s="58"/>
      <c r="H86" s="28"/>
      <c r="I86" s="16"/>
      <c r="J86" s="16"/>
      <c r="K86" s="53"/>
      <c r="L86" s="43"/>
      <c r="M86" s="30"/>
      <c r="N86" s="63"/>
    </row>
    <row r="87" spans="1:33" x14ac:dyDescent="0.2">
      <c r="A87" s="64" t="s">
        <v>50</v>
      </c>
      <c r="B87" s="65"/>
      <c r="C87" s="65"/>
      <c r="D87" s="65"/>
      <c r="E87" s="38">
        <f t="shared" ref="E87:M87" si="6">SUM(E53:E85)</f>
        <v>50966965.440192185</v>
      </c>
      <c r="F87" s="38">
        <f t="shared" si="6"/>
        <v>15152575.885354253</v>
      </c>
      <c r="G87" s="38">
        <f t="shared" si="6"/>
        <v>10123848.531743569</v>
      </c>
      <c r="H87" s="66">
        <f t="shared" si="6"/>
        <v>-244656</v>
      </c>
      <c r="I87" s="38">
        <f t="shared" si="6"/>
        <v>-127158</v>
      </c>
      <c r="J87" s="38">
        <f t="shared" si="6"/>
        <v>-597400.39849126001</v>
      </c>
      <c r="K87" s="67">
        <f t="shared" si="6"/>
        <v>238967.4336030994</v>
      </c>
      <c r="L87" s="68">
        <f t="shared" si="6"/>
        <v>14310519.486862989</v>
      </c>
      <c r="M87" s="39">
        <f t="shared" si="6"/>
        <v>10235657.965346668</v>
      </c>
      <c r="N87" s="69"/>
    </row>
    <row r="88" spans="1:33" x14ac:dyDescent="0.2">
      <c r="A88" s="2" t="s">
        <v>51</v>
      </c>
      <c r="E88" s="15">
        <f t="shared" ref="E88:M88" si="7">E53+E54+E55+E56+E57+E58+E59+E60+E62+E63+E65+E66+E67+E68+E72+E73+E74+E75+E77+E78+E79+E80+E81+E82+E83</f>
        <v>50865752.282419078</v>
      </c>
      <c r="F88" s="15">
        <f t="shared" si="7"/>
        <v>15137529.276852041</v>
      </c>
      <c r="G88" s="15">
        <f t="shared" si="7"/>
        <v>8871968.3633288741</v>
      </c>
      <c r="H88" s="15">
        <f t="shared" si="7"/>
        <v>-244656</v>
      </c>
      <c r="I88" s="15">
        <f t="shared" si="7"/>
        <v>-127158</v>
      </c>
      <c r="J88" s="15">
        <f t="shared" si="7"/>
        <v>-597400.39849126001</v>
      </c>
      <c r="K88" s="15">
        <f t="shared" si="7"/>
        <v>238967.4336030994</v>
      </c>
      <c r="L88" s="43">
        <f t="shared" si="7"/>
        <v>14295472.878360782</v>
      </c>
      <c r="M88" s="43">
        <f t="shared" si="7"/>
        <v>8983777.7969319746</v>
      </c>
      <c r="N88" s="69"/>
      <c r="W88" s="15"/>
    </row>
    <row r="89" spans="1:33" x14ac:dyDescent="0.2">
      <c r="A89" s="2" t="s">
        <v>66</v>
      </c>
      <c r="F89" s="14"/>
      <c r="G89" s="14"/>
      <c r="H89" s="58"/>
      <c r="I89" s="16"/>
      <c r="J89" s="16"/>
      <c r="K89" s="43"/>
      <c r="L89" s="11">
        <f>L88-L66</f>
        <v>14295380.807081928</v>
      </c>
      <c r="M89" s="11">
        <f>M88-M66</f>
        <v>8983723.8347920366</v>
      </c>
      <c r="N89" s="70"/>
      <c r="O89" s="15"/>
    </row>
    <row r="90" spans="1:33" ht="12.75" x14ac:dyDescent="0.2">
      <c r="A90" s="3"/>
      <c r="B90" s="3"/>
      <c r="F90" s="14"/>
      <c r="G90" s="14"/>
      <c r="H90" s="14"/>
      <c r="K90" s="15"/>
      <c r="L90" s="15"/>
      <c r="M90" s="15"/>
      <c r="N90" s="15"/>
      <c r="O90" s="15"/>
      <c r="P90" s="15"/>
      <c r="AC90" s="71"/>
      <c r="AF90" s="71"/>
      <c r="AG90" s="71"/>
    </row>
    <row r="91" spans="1:33" ht="12.75" x14ac:dyDescent="0.2">
      <c r="A91" s="3"/>
      <c r="B91" s="3"/>
      <c r="F91" s="72"/>
      <c r="G91" s="15"/>
      <c r="H91" s="15"/>
      <c r="I91" s="15"/>
      <c r="L91" s="15"/>
      <c r="P91" s="15"/>
    </row>
    <row r="92" spans="1:33" ht="12.75" x14ac:dyDescent="0.2">
      <c r="A92" s="3"/>
      <c r="B92" s="3"/>
      <c r="G92" s="15"/>
      <c r="H92" s="15"/>
      <c r="I92" s="15"/>
    </row>
    <row r="93" spans="1:33" x14ac:dyDescent="0.2">
      <c r="G93" s="1" t="s">
        <v>67</v>
      </c>
    </row>
    <row r="95" spans="1:33" x14ac:dyDescent="0.2">
      <c r="A95" s="1" t="s">
        <v>67</v>
      </c>
      <c r="G95" s="21" t="s">
        <v>68</v>
      </c>
      <c r="H95" s="21" t="s">
        <v>69</v>
      </c>
      <c r="I95" s="21" t="s">
        <v>70</v>
      </c>
      <c r="J95" s="21" t="s">
        <v>71</v>
      </c>
      <c r="K95" s="21" t="s">
        <v>72</v>
      </c>
      <c r="L95" s="21" t="s">
        <v>73</v>
      </c>
      <c r="M95" s="21" t="s">
        <v>74</v>
      </c>
      <c r="N95" s="21" t="s">
        <v>75</v>
      </c>
      <c r="O95" s="21" t="s">
        <v>76</v>
      </c>
      <c r="P95" s="74" t="s">
        <v>50</v>
      </c>
    </row>
    <row r="96" spans="1:33" x14ac:dyDescent="0.2">
      <c r="E96" s="73" t="s">
        <v>77</v>
      </c>
      <c r="G96" s="2" t="s">
        <v>78</v>
      </c>
    </row>
    <row r="97" spans="1:16" x14ac:dyDescent="0.2">
      <c r="A97" s="2" t="s">
        <v>78</v>
      </c>
      <c r="B97" s="75">
        <v>0.17235</v>
      </c>
      <c r="C97" s="76" t="s">
        <v>79</v>
      </c>
      <c r="D97" s="76"/>
      <c r="E97" s="15">
        <f>$M$88*B97</f>
        <v>1548354.1033012259</v>
      </c>
      <c r="G97" s="15">
        <f t="shared" ref="G97:O98" si="8">$E97*B213</f>
        <v>51339.40088664637</v>
      </c>
      <c r="H97" s="15">
        <f t="shared" si="8"/>
        <v>98139.439433831532</v>
      </c>
      <c r="I97" s="15">
        <f t="shared" si="8"/>
        <v>293371.20373640727</v>
      </c>
      <c r="J97" s="15">
        <f t="shared" si="8"/>
        <v>259119.3970990068</v>
      </c>
      <c r="K97" s="15">
        <f t="shared" si="8"/>
        <v>97043.695091080648</v>
      </c>
      <c r="L97" s="15">
        <f t="shared" si="8"/>
        <v>217370.73297481282</v>
      </c>
      <c r="M97" s="15">
        <f t="shared" si="8"/>
        <v>131789.67123171734</v>
      </c>
      <c r="N97" s="15">
        <f t="shared" si="8"/>
        <v>68906.995531247972</v>
      </c>
      <c r="O97" s="15">
        <f t="shared" si="8"/>
        <v>331273.56731647515</v>
      </c>
      <c r="P97" s="15">
        <f>SUM(G97:O97)</f>
        <v>1548354.1033012259</v>
      </c>
    </row>
    <row r="98" spans="1:16" ht="12.75" x14ac:dyDescent="0.2">
      <c r="B98" s="75">
        <v>0.58514999999999995</v>
      </c>
      <c r="C98" s="76" t="s">
        <v>80</v>
      </c>
      <c r="D98" s="3"/>
      <c r="E98" s="15">
        <f>$M$88*B98</f>
        <v>5256857.5778747443</v>
      </c>
      <c r="G98" s="15">
        <f t="shared" si="8"/>
        <v>151202.34600252312</v>
      </c>
      <c r="H98" s="15">
        <f t="shared" si="8"/>
        <v>326397.98562683351</v>
      </c>
      <c r="I98" s="15">
        <f t="shared" si="8"/>
        <v>893100.29525888979</v>
      </c>
      <c r="J98" s="15">
        <f t="shared" si="8"/>
        <v>827214.85613677837</v>
      </c>
      <c r="K98" s="15">
        <f t="shared" si="8"/>
        <v>320861.57784098288</v>
      </c>
      <c r="L98" s="15">
        <f t="shared" si="8"/>
        <v>705463.78444402979</v>
      </c>
      <c r="M98" s="15">
        <f t="shared" si="8"/>
        <v>416240.32792121096</v>
      </c>
      <c r="N98" s="15">
        <f t="shared" si="8"/>
        <v>222974.30900853066</v>
      </c>
      <c r="O98" s="15">
        <f t="shared" si="8"/>
        <v>1393402.0956349652</v>
      </c>
      <c r="P98" s="15">
        <f>SUM(G98:O98)</f>
        <v>5256857.5778747443</v>
      </c>
    </row>
    <row r="99" spans="1:16" x14ac:dyDescent="0.2">
      <c r="B99" s="75">
        <v>0.24249999999999999</v>
      </c>
      <c r="C99" s="76" t="s">
        <v>81</v>
      </c>
      <c r="D99" s="76"/>
      <c r="E99" s="15">
        <f>$M$88*B99</f>
        <v>2178566.1157560037</v>
      </c>
      <c r="G99" s="15">
        <f t="shared" ref="G99:O99" si="9">$E99*B222</f>
        <v>29105.643306500209</v>
      </c>
      <c r="H99" s="15">
        <f t="shared" si="9"/>
        <v>124505.05351545561</v>
      </c>
      <c r="I99" s="15">
        <f t="shared" si="9"/>
        <v>288703.58165998559</v>
      </c>
      <c r="J99" s="15">
        <f t="shared" si="9"/>
        <v>347546.65244655526</v>
      </c>
      <c r="K99" s="15">
        <f t="shared" si="9"/>
        <v>184655.26397147888</v>
      </c>
      <c r="L99" s="15">
        <f t="shared" si="9"/>
        <v>205525.92736042137</v>
      </c>
      <c r="M99" s="15">
        <f t="shared" si="9"/>
        <v>218488.39574916961</v>
      </c>
      <c r="N99" s="15">
        <f t="shared" si="9"/>
        <v>122871.1289286386</v>
      </c>
      <c r="O99" s="15">
        <f t="shared" si="9"/>
        <v>657164.46881779842</v>
      </c>
      <c r="P99" s="15">
        <f>SUM(G99:O99)</f>
        <v>2178566.1157560032</v>
      </c>
    </row>
    <row r="100" spans="1:16" x14ac:dyDescent="0.2">
      <c r="A100" s="77"/>
      <c r="B100" s="75"/>
      <c r="C100" s="76"/>
      <c r="D100" s="76"/>
      <c r="E100" s="15"/>
      <c r="F100" s="77"/>
      <c r="G100" s="15">
        <f t="shared" ref="G100:O100" si="10">SUM(G97:G99)</f>
        <v>231647.39019566972</v>
      </c>
      <c r="H100" s="15">
        <f t="shared" si="10"/>
        <v>549042.47857612069</v>
      </c>
      <c r="I100" s="15">
        <f t="shared" si="10"/>
        <v>1475175.0806552828</v>
      </c>
      <c r="J100" s="15">
        <f t="shared" si="10"/>
        <v>1433880.9056823405</v>
      </c>
      <c r="K100" s="15">
        <f t="shared" si="10"/>
        <v>602560.53690354247</v>
      </c>
      <c r="L100" s="15">
        <f t="shared" si="10"/>
        <v>1128360.444779264</v>
      </c>
      <c r="M100" s="15">
        <f t="shared" si="10"/>
        <v>766518.39490209799</v>
      </c>
      <c r="N100" s="15">
        <f t="shared" si="10"/>
        <v>414752.43346841721</v>
      </c>
      <c r="O100" s="15">
        <f t="shared" si="10"/>
        <v>2381840.131769239</v>
      </c>
      <c r="P100" s="15">
        <f>SUM(G100:O100)</f>
        <v>8983777.7969319746</v>
      </c>
    </row>
    <row r="101" spans="1:16" x14ac:dyDescent="0.2">
      <c r="A101" s="77"/>
      <c r="B101" s="75"/>
      <c r="C101" s="76"/>
      <c r="D101" s="76"/>
      <c r="E101" s="15"/>
      <c r="F101" s="77"/>
      <c r="G101" s="15"/>
      <c r="H101" s="15"/>
      <c r="I101" s="15"/>
      <c r="J101" s="15"/>
      <c r="K101" s="15"/>
      <c r="L101" s="15"/>
      <c r="M101" s="15"/>
      <c r="N101" s="15"/>
      <c r="O101" s="15"/>
      <c r="P101" s="46"/>
    </row>
    <row r="102" spans="1:16" x14ac:dyDescent="0.2">
      <c r="A102" s="1" t="s">
        <v>82</v>
      </c>
      <c r="B102" s="75"/>
      <c r="C102" s="76"/>
      <c r="D102" s="76"/>
      <c r="E102" s="15"/>
      <c r="G102" s="21" t="s">
        <v>68</v>
      </c>
      <c r="H102" s="21" t="s">
        <v>69</v>
      </c>
      <c r="I102" s="21" t="s">
        <v>70</v>
      </c>
      <c r="J102" s="21" t="s">
        <v>71</v>
      </c>
      <c r="K102" s="21" t="s">
        <v>72</v>
      </c>
      <c r="L102" s="21" t="s">
        <v>73</v>
      </c>
      <c r="M102" s="21" t="s">
        <v>74</v>
      </c>
      <c r="N102" s="21" t="s">
        <v>75</v>
      </c>
      <c r="O102" s="21" t="s">
        <v>76</v>
      </c>
      <c r="P102" s="74" t="s">
        <v>50</v>
      </c>
    </row>
    <row r="103" spans="1:16" x14ac:dyDescent="0.2">
      <c r="B103" s="75"/>
      <c r="C103" s="76"/>
      <c r="D103" s="76"/>
      <c r="E103" s="15"/>
      <c r="G103" s="1" t="s">
        <v>82</v>
      </c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x14ac:dyDescent="0.2">
      <c r="A104" s="2" t="s">
        <v>17</v>
      </c>
      <c r="B104" s="75"/>
      <c r="C104" s="76"/>
      <c r="D104" s="76"/>
      <c r="E104" s="15">
        <f t="shared" ref="E104:E111" si="11">M53</f>
        <v>332827.97264957341</v>
      </c>
      <c r="G104" s="15">
        <f t="shared" ref="G104:O111" si="12">$E104*$B$97*B$213+$E104*$B$98*B$214+$E104*$B$99*B$222</f>
        <v>8581.994456131717</v>
      </c>
      <c r="H104" s="15">
        <f t="shared" si="12"/>
        <v>20340.740741093683</v>
      </c>
      <c r="I104" s="15">
        <f t="shared" si="12"/>
        <v>54651.789313549336</v>
      </c>
      <c r="J104" s="15">
        <f t="shared" si="12"/>
        <v>53121.936633624995</v>
      </c>
      <c r="K104" s="15">
        <f t="shared" si="12"/>
        <v>22323.459732578583</v>
      </c>
      <c r="L104" s="15">
        <f t="shared" si="12"/>
        <v>41803.117546173773</v>
      </c>
      <c r="M104" s="15">
        <f t="shared" si="12"/>
        <v>28397.715208516765</v>
      </c>
      <c r="N104" s="15">
        <f t="shared" si="12"/>
        <v>15365.608400278161</v>
      </c>
      <c r="O104" s="15">
        <f t="shared" si="12"/>
        <v>88241.610617626371</v>
      </c>
      <c r="P104" s="15">
        <f t="shared" ref="P104:P111" si="13">SUM(G104:O104)</f>
        <v>332827.97264957335</v>
      </c>
    </row>
    <row r="105" spans="1:16" x14ac:dyDescent="0.2">
      <c r="A105" s="2" t="s">
        <v>19</v>
      </c>
      <c r="B105" s="75"/>
      <c r="C105" s="76"/>
      <c r="D105" s="76"/>
      <c r="E105" s="15">
        <f t="shared" si="11"/>
        <v>3591614.3313020775</v>
      </c>
      <c r="G105" s="15">
        <f t="shared" si="12"/>
        <v>92610.0472698269</v>
      </c>
      <c r="H105" s="15">
        <f t="shared" si="12"/>
        <v>219501.06949673707</v>
      </c>
      <c r="I105" s="15">
        <f t="shared" si="12"/>
        <v>589758.571574489</v>
      </c>
      <c r="J105" s="15">
        <f t="shared" si="12"/>
        <v>573249.62021966313</v>
      </c>
      <c r="K105" s="15">
        <f t="shared" si="12"/>
        <v>240896.99330708239</v>
      </c>
      <c r="L105" s="15">
        <f t="shared" si="12"/>
        <v>451105.94183747459</v>
      </c>
      <c r="M105" s="15">
        <f t="shared" si="12"/>
        <v>306445.51930895069</v>
      </c>
      <c r="N105" s="15">
        <f t="shared" si="12"/>
        <v>165813.40474564035</v>
      </c>
      <c r="O105" s="15">
        <f t="shared" si="12"/>
        <v>952233.16354221292</v>
      </c>
      <c r="P105" s="15">
        <f t="shared" si="13"/>
        <v>3591614.331302077</v>
      </c>
    </row>
    <row r="106" spans="1:16" x14ac:dyDescent="0.2">
      <c r="A106" s="2" t="s">
        <v>21</v>
      </c>
      <c r="B106" s="75"/>
      <c r="C106" s="76"/>
      <c r="D106" s="76"/>
      <c r="E106" s="15">
        <f t="shared" si="11"/>
        <v>211960.6111272804</v>
      </c>
      <c r="G106" s="15">
        <f t="shared" si="12"/>
        <v>5465.4203946007865</v>
      </c>
      <c r="H106" s="15">
        <f t="shared" si="12"/>
        <v>12953.946760968902</v>
      </c>
      <c r="I106" s="15">
        <f t="shared" si="12"/>
        <v>34804.846990117127</v>
      </c>
      <c r="J106" s="15">
        <f t="shared" si="12"/>
        <v>33830.564370810709</v>
      </c>
      <c r="K106" s="15">
        <f t="shared" si="12"/>
        <v>14216.636088981857</v>
      </c>
      <c r="L106" s="15">
        <f t="shared" si="12"/>
        <v>26622.204472704158</v>
      </c>
      <c r="M106" s="15">
        <f t="shared" si="12"/>
        <v>18085.009569051897</v>
      </c>
      <c r="N106" s="15">
        <f t="shared" si="12"/>
        <v>9785.5469326628645</v>
      </c>
      <c r="O106" s="15">
        <f t="shared" si="12"/>
        <v>56196.435547382083</v>
      </c>
      <c r="P106" s="15">
        <f t="shared" si="13"/>
        <v>211960.6111272804</v>
      </c>
    </row>
    <row r="107" spans="1:16" x14ac:dyDescent="0.2">
      <c r="A107" s="2" t="s">
        <v>22</v>
      </c>
      <c r="B107" s="75"/>
      <c r="C107" s="76"/>
      <c r="D107" s="76"/>
      <c r="E107" s="15">
        <f t="shared" si="11"/>
        <v>93706.947994367802</v>
      </c>
      <c r="G107" s="15">
        <f t="shared" si="12"/>
        <v>2416.240743789293</v>
      </c>
      <c r="H107" s="15">
        <f t="shared" si="12"/>
        <v>5726.8886374506692</v>
      </c>
      <c r="I107" s="15">
        <f t="shared" si="12"/>
        <v>15387.085220736411</v>
      </c>
      <c r="J107" s="15">
        <f t="shared" si="12"/>
        <v>14956.358727480834</v>
      </c>
      <c r="K107" s="15">
        <f t="shared" si="12"/>
        <v>6285.1185961390865</v>
      </c>
      <c r="L107" s="15">
        <f t="shared" si="12"/>
        <v>11769.571321537089</v>
      </c>
      <c r="M107" s="15">
        <f t="shared" si="12"/>
        <v>7995.3112144366478</v>
      </c>
      <c r="N107" s="15">
        <f t="shared" si="12"/>
        <v>4326.1516025958708</v>
      </c>
      <c r="O107" s="15">
        <f t="shared" si="12"/>
        <v>24844.221930201893</v>
      </c>
      <c r="P107" s="15">
        <f t="shared" si="13"/>
        <v>93706.947994367802</v>
      </c>
    </row>
    <row r="108" spans="1:16" x14ac:dyDescent="0.2">
      <c r="A108" s="2" t="s">
        <v>23</v>
      </c>
      <c r="B108" s="75"/>
      <c r="C108" s="76"/>
      <c r="D108" s="76"/>
      <c r="E108" s="15">
        <f t="shared" si="11"/>
        <v>-4.2007690948</v>
      </c>
      <c r="G108" s="15">
        <f t="shared" si="12"/>
        <v>-0.10831714893453459</v>
      </c>
      <c r="H108" s="15">
        <f t="shared" si="12"/>
        <v>-0.25672948818064167</v>
      </c>
      <c r="I108" s="15">
        <f t="shared" si="12"/>
        <v>-0.68978441233843579</v>
      </c>
      <c r="J108" s="15">
        <f t="shared" si="12"/>
        <v>-0.67047546481740061</v>
      </c>
      <c r="K108" s="15">
        <f t="shared" si="12"/>
        <v>-0.28175426178004148</v>
      </c>
      <c r="L108" s="15">
        <f t="shared" si="12"/>
        <v>-0.52761564136662553</v>
      </c>
      <c r="M108" s="15">
        <f t="shared" si="12"/>
        <v>-0.35842012755481073</v>
      </c>
      <c r="N108" s="15">
        <f t="shared" si="12"/>
        <v>-0.1939361417757039</v>
      </c>
      <c r="O108" s="15">
        <f t="shared" si="12"/>
        <v>-1.1137364080518053</v>
      </c>
      <c r="P108" s="15">
        <f t="shared" si="13"/>
        <v>-4.2007690948</v>
      </c>
    </row>
    <row r="109" spans="1:16" x14ac:dyDescent="0.2">
      <c r="A109" s="2" t="s">
        <v>24</v>
      </c>
      <c r="B109" s="75"/>
      <c r="C109" s="76"/>
      <c r="D109" s="76"/>
      <c r="E109" s="15">
        <f t="shared" si="11"/>
        <v>750509.26051980106</v>
      </c>
      <c r="G109" s="15">
        <f t="shared" si="12"/>
        <v>19351.938065127357</v>
      </c>
      <c r="H109" s="15">
        <f t="shared" si="12"/>
        <v>45867.281438199083</v>
      </c>
      <c r="I109" s="15">
        <f t="shared" si="12"/>
        <v>123236.8591415883</v>
      </c>
      <c r="J109" s="15">
        <f t="shared" si="12"/>
        <v>119787.12324837619</v>
      </c>
      <c r="K109" s="15">
        <f t="shared" si="12"/>
        <v>50338.206619973484</v>
      </c>
      <c r="L109" s="15">
        <f t="shared" si="12"/>
        <v>94263.792154374401</v>
      </c>
      <c r="M109" s="15">
        <f t="shared" si="12"/>
        <v>64035.327535511882</v>
      </c>
      <c r="N109" s="15">
        <f t="shared" si="12"/>
        <v>34648.624351269318</v>
      </c>
      <c r="O109" s="15">
        <f t="shared" si="12"/>
        <v>198980.107965381</v>
      </c>
      <c r="P109" s="15">
        <f t="shared" si="13"/>
        <v>750509.26051980094</v>
      </c>
    </row>
    <row r="110" spans="1:16" x14ac:dyDescent="0.2">
      <c r="A110" s="2" t="s">
        <v>25</v>
      </c>
      <c r="B110" s="75"/>
      <c r="C110" s="76"/>
      <c r="D110" s="76"/>
      <c r="E110" s="15">
        <f t="shared" si="11"/>
        <v>2601408.9603819805</v>
      </c>
      <c r="G110" s="15">
        <f t="shared" si="12"/>
        <v>67077.526862909683</v>
      </c>
      <c r="H110" s="15">
        <f t="shared" si="12"/>
        <v>158984.7896600939</v>
      </c>
      <c r="I110" s="15">
        <f t="shared" si="12"/>
        <v>427162.57677915954</v>
      </c>
      <c r="J110" s="15">
        <f t="shared" si="12"/>
        <v>415205.13090122625</v>
      </c>
      <c r="K110" s="15">
        <f t="shared" si="12"/>
        <v>174481.87336164605</v>
      </c>
      <c r="L110" s="15">
        <f t="shared" si="12"/>
        <v>326736.37281988544</v>
      </c>
      <c r="M110" s="15">
        <f t="shared" si="12"/>
        <v>221958.7200249884</v>
      </c>
      <c r="N110" s="15">
        <f t="shared" si="12"/>
        <v>120098.77371782705</v>
      </c>
      <c r="O110" s="15">
        <f t="shared" si="12"/>
        <v>689703.19625424431</v>
      </c>
      <c r="P110" s="15">
        <f t="shared" si="13"/>
        <v>2601408.960381981</v>
      </c>
    </row>
    <row r="111" spans="1:16" x14ac:dyDescent="0.2">
      <c r="A111" s="2" t="s">
        <v>26</v>
      </c>
      <c r="B111" s="75"/>
      <c r="C111" s="76"/>
      <c r="D111" s="76"/>
      <c r="E111" s="15">
        <f t="shared" si="11"/>
        <v>22945.195187848702</v>
      </c>
      <c r="G111" s="15">
        <f t="shared" si="12"/>
        <v>591.64359392443657</v>
      </c>
      <c r="H111" s="15">
        <f t="shared" si="12"/>
        <v>1402.2927906399907</v>
      </c>
      <c r="I111" s="15">
        <f t="shared" si="12"/>
        <v>3767.7000619322212</v>
      </c>
      <c r="J111" s="15">
        <f t="shared" si="12"/>
        <v>3662.2318584333634</v>
      </c>
      <c r="K111" s="15">
        <f t="shared" si="12"/>
        <v>1538.9816449454399</v>
      </c>
      <c r="L111" s="15">
        <f t="shared" si="12"/>
        <v>2881.9112886507241</v>
      </c>
      <c r="M111" s="15">
        <f t="shared" si="12"/>
        <v>1957.7414517210707</v>
      </c>
      <c r="N111" s="15">
        <f t="shared" si="12"/>
        <v>1059.30664756847</v>
      </c>
      <c r="O111" s="15">
        <f t="shared" si="12"/>
        <v>6083.3858500329825</v>
      </c>
      <c r="P111" s="15">
        <f t="shared" si="13"/>
        <v>22945.195187848702</v>
      </c>
    </row>
    <row r="113" spans="1:16" x14ac:dyDescent="0.2">
      <c r="A113" s="2" t="s">
        <v>28</v>
      </c>
      <c r="B113" s="75"/>
      <c r="C113" s="76"/>
      <c r="D113" s="76"/>
      <c r="E113" s="15">
        <f>M62</f>
        <v>1560.0442051993998</v>
      </c>
      <c r="G113" s="15">
        <f t="shared" ref="G113:O114" si="14">$E113*$B$97*B$213+$E113*$B$98*B$214+$E113*$B$99*B$222</f>
        <v>40.225857862127079</v>
      </c>
      <c r="H113" s="15">
        <f t="shared" si="14"/>
        <v>95.341910326800829</v>
      </c>
      <c r="I113" s="15">
        <f t="shared" si="14"/>
        <v>256.16599032722678</v>
      </c>
      <c r="J113" s="15">
        <f t="shared" si="14"/>
        <v>248.9952054045377</v>
      </c>
      <c r="K113" s="15">
        <f t="shared" si="14"/>
        <v>104.63538782083796</v>
      </c>
      <c r="L113" s="15">
        <f t="shared" si="14"/>
        <v>195.94119679309753</v>
      </c>
      <c r="M113" s="15">
        <f t="shared" si="14"/>
        <v>133.1068740985711</v>
      </c>
      <c r="N113" s="15">
        <f t="shared" si="14"/>
        <v>72.022276713669399</v>
      </c>
      <c r="O113" s="15">
        <f t="shared" si="14"/>
        <v>413.60950585253124</v>
      </c>
      <c r="P113" s="15">
        <f>SUM(G113:O113)</f>
        <v>1560.0442051994</v>
      </c>
    </row>
    <row r="114" spans="1:16" x14ac:dyDescent="0.2">
      <c r="A114" s="2" t="s">
        <v>29</v>
      </c>
      <c r="B114" s="75"/>
      <c r="C114" s="76"/>
      <c r="D114" s="76"/>
      <c r="E114" s="15">
        <f>M63</f>
        <v>16370.1683914228</v>
      </c>
      <c r="G114" s="15">
        <f t="shared" si="14"/>
        <v>422.10603052000772</v>
      </c>
      <c r="H114" s="15">
        <f t="shared" si="14"/>
        <v>1000.4608341275625</v>
      </c>
      <c r="I114" s="15">
        <f t="shared" si="14"/>
        <v>2688.0522896953998</v>
      </c>
      <c r="J114" s="15">
        <f t="shared" si="14"/>
        <v>2612.8063727580065</v>
      </c>
      <c r="K114" s="15">
        <f t="shared" si="14"/>
        <v>1097.9810140123629</v>
      </c>
      <c r="L114" s="15">
        <f t="shared" si="14"/>
        <v>2056.0894208186464</v>
      </c>
      <c r="M114" s="15">
        <f t="shared" si="14"/>
        <v>1396.7437177660058</v>
      </c>
      <c r="N114" s="15">
        <f t="shared" si="14"/>
        <v>755.75858287023289</v>
      </c>
      <c r="O114" s="15">
        <f t="shared" si="14"/>
        <v>4340.1701288545746</v>
      </c>
      <c r="P114" s="15">
        <f>SUM(G114:O114)</f>
        <v>16370.168391422798</v>
      </c>
    </row>
    <row r="115" spans="1:16" x14ac:dyDescent="0.2">
      <c r="B115" s="75"/>
      <c r="C115" s="76"/>
      <c r="D115" s="76"/>
      <c r="E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x14ac:dyDescent="0.2">
      <c r="A116" s="2" t="s">
        <v>30</v>
      </c>
      <c r="B116" s="75"/>
      <c r="C116" s="76"/>
      <c r="D116" s="76"/>
      <c r="E116" s="15">
        <f t="shared" ref="E116:E126" si="15">M65</f>
        <v>447603.84745782654</v>
      </c>
      <c r="G116" s="15">
        <f t="shared" ref="G116:O119" si="16">$E116*$B$97*B$213+$E116*$B$98*B$214+$E116*$B$99*B$222</f>
        <v>11541.499071866601</v>
      </c>
      <c r="H116" s="15">
        <f t="shared" si="16"/>
        <v>27355.254257555156</v>
      </c>
      <c r="I116" s="15">
        <f t="shared" si="16"/>
        <v>73498.483232823201</v>
      </c>
      <c r="J116" s="15">
        <f t="shared" si="16"/>
        <v>71441.060173918318</v>
      </c>
      <c r="K116" s="15">
        <f t="shared" si="16"/>
        <v>30021.714777538982</v>
      </c>
      <c r="L116" s="15">
        <f t="shared" si="16"/>
        <v>56218.941276007979</v>
      </c>
      <c r="M116" s="15">
        <f t="shared" si="16"/>
        <v>38190.679963449977</v>
      </c>
      <c r="N116" s="15">
        <f t="shared" si="16"/>
        <v>20664.445310118736</v>
      </c>
      <c r="O116" s="15">
        <f t="shared" si="16"/>
        <v>118671.76939454758</v>
      </c>
      <c r="P116" s="15">
        <f t="shared" ref="P116:P126" si="17">SUM(G116:O116)</f>
        <v>447603.84745782649</v>
      </c>
    </row>
    <row r="117" spans="1:16" x14ac:dyDescent="0.2">
      <c r="A117" s="2" t="s">
        <v>31</v>
      </c>
      <c r="B117" s="75"/>
      <c r="C117" s="76"/>
      <c r="D117" s="76"/>
      <c r="E117" s="15">
        <f t="shared" si="15"/>
        <v>53.962139938600004</v>
      </c>
      <c r="G117" s="15">
        <f t="shared" si="16"/>
        <v>1.3914178610271406</v>
      </c>
      <c r="H117" s="15">
        <f t="shared" si="16"/>
        <v>3.2978895661553902</v>
      </c>
      <c r="I117" s="15">
        <f t="shared" si="16"/>
        <v>8.8608162329483626</v>
      </c>
      <c r="J117" s="15">
        <f t="shared" si="16"/>
        <v>8.6127778131535244</v>
      </c>
      <c r="K117" s="15">
        <f t="shared" si="16"/>
        <v>3.6193522089305423</v>
      </c>
      <c r="L117" s="15">
        <f t="shared" si="16"/>
        <v>6.7776324836477517</v>
      </c>
      <c r="M117" s="15">
        <f t="shared" si="16"/>
        <v>4.604184767942928</v>
      </c>
      <c r="N117" s="15">
        <f t="shared" si="16"/>
        <v>2.4912602872191325</v>
      </c>
      <c r="O117" s="15">
        <f t="shared" si="16"/>
        <v>14.306808717575228</v>
      </c>
      <c r="P117" s="15">
        <f t="shared" si="17"/>
        <v>53.962139938600004</v>
      </c>
    </row>
    <row r="118" spans="1:16" x14ac:dyDescent="0.2">
      <c r="A118" s="2" t="s">
        <v>32</v>
      </c>
      <c r="B118" s="75"/>
      <c r="C118" s="76"/>
      <c r="D118" s="76"/>
      <c r="E118" s="15">
        <f t="shared" si="15"/>
        <v>1645.7382183368002</v>
      </c>
      <c r="G118" s="15">
        <f t="shared" si="16"/>
        <v>42.435484474380495</v>
      </c>
      <c r="H118" s="15">
        <f t="shared" si="16"/>
        <v>100.57908943291817</v>
      </c>
      <c r="I118" s="15">
        <f t="shared" si="16"/>
        <v>270.23731706738846</v>
      </c>
      <c r="J118" s="15">
        <f t="shared" si="16"/>
        <v>262.67263732087167</v>
      </c>
      <c r="K118" s="15">
        <f t="shared" si="16"/>
        <v>110.38306232177288</v>
      </c>
      <c r="L118" s="15">
        <f t="shared" si="16"/>
        <v>206.70434532195569</v>
      </c>
      <c r="M118" s="15">
        <f t="shared" si="16"/>
        <v>140.41850166634464</v>
      </c>
      <c r="N118" s="15">
        <f t="shared" si="16"/>
        <v>75.978496612000924</v>
      </c>
      <c r="O118" s="15">
        <f t="shared" si="16"/>
        <v>436.32928411916708</v>
      </c>
      <c r="P118" s="15">
        <f t="shared" si="17"/>
        <v>1645.7382183367999</v>
      </c>
    </row>
    <row r="119" spans="1:16" x14ac:dyDescent="0.2">
      <c r="A119" s="2" t="s">
        <v>33</v>
      </c>
      <c r="B119" s="75"/>
      <c r="C119" s="76"/>
      <c r="D119" s="76"/>
      <c r="E119" s="15">
        <f t="shared" si="15"/>
        <v>10419.760344380398</v>
      </c>
      <c r="G119" s="15">
        <f t="shared" si="16"/>
        <v>268.67430882633266</v>
      </c>
      <c r="H119" s="15">
        <f t="shared" si="16"/>
        <v>636.80237590042714</v>
      </c>
      <c r="I119" s="15">
        <f t="shared" si="16"/>
        <v>1710.9696114344422</v>
      </c>
      <c r="J119" s="15">
        <f t="shared" si="16"/>
        <v>1663.0749042674961</v>
      </c>
      <c r="K119" s="15">
        <f t="shared" si="16"/>
        <v>698.87485303345977</v>
      </c>
      <c r="L119" s="15">
        <f t="shared" si="16"/>
        <v>1308.7195256202338</v>
      </c>
      <c r="M119" s="15">
        <f t="shared" si="16"/>
        <v>889.04001801631728</v>
      </c>
      <c r="N119" s="15">
        <f t="shared" si="16"/>
        <v>481.04717822221164</v>
      </c>
      <c r="O119" s="15">
        <f t="shared" si="16"/>
        <v>2762.5575690594769</v>
      </c>
      <c r="P119" s="15">
        <f t="shared" si="17"/>
        <v>10419.760344380396</v>
      </c>
    </row>
    <row r="120" spans="1:16" x14ac:dyDescent="0.2">
      <c r="A120" s="2" t="s">
        <v>62</v>
      </c>
      <c r="B120" s="75"/>
      <c r="C120" s="76"/>
      <c r="D120" s="76"/>
      <c r="E120" s="15">
        <f t="shared" si="15"/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f t="shared" si="17"/>
        <v>0</v>
      </c>
    </row>
    <row r="121" spans="1:16" x14ac:dyDescent="0.2">
      <c r="A121" s="2" t="s">
        <v>35</v>
      </c>
      <c r="B121" s="78" t="s">
        <v>83</v>
      </c>
      <c r="C121" s="76" t="s">
        <v>84</v>
      </c>
      <c r="D121" s="76"/>
      <c r="E121" s="15">
        <f t="shared" si="15"/>
        <v>1236554.145692195</v>
      </c>
      <c r="G121" s="15">
        <f t="shared" ref="G121:O122" si="18">$E121*B215</f>
        <v>24322.354009082788</v>
      </c>
      <c r="H121" s="15">
        <f t="shared" si="18"/>
        <v>60006.657744879987</v>
      </c>
      <c r="I121" s="15">
        <f t="shared" si="18"/>
        <v>187404.18119928558</v>
      </c>
      <c r="J121" s="15">
        <f t="shared" si="18"/>
        <v>154403.08167093917</v>
      </c>
      <c r="K121" s="15">
        <f t="shared" si="18"/>
        <v>102836.30535200657</v>
      </c>
      <c r="L121" s="15">
        <f t="shared" si="18"/>
        <v>139507.34650090037</v>
      </c>
      <c r="M121" s="15">
        <f t="shared" si="18"/>
        <v>137272.0991176634</v>
      </c>
      <c r="N121" s="15">
        <f t="shared" si="18"/>
        <v>77264.877702137397</v>
      </c>
      <c r="O121" s="15">
        <f t="shared" si="18"/>
        <v>353537.24239529955</v>
      </c>
      <c r="P121" s="15">
        <f t="shared" si="17"/>
        <v>1236554.1456921948</v>
      </c>
    </row>
    <row r="122" spans="1:16" x14ac:dyDescent="0.2">
      <c r="A122" s="2" t="s">
        <v>36</v>
      </c>
      <c r="B122" s="78" t="s">
        <v>83</v>
      </c>
      <c r="C122" s="76" t="s">
        <v>85</v>
      </c>
      <c r="D122" s="76"/>
      <c r="E122" s="15">
        <f t="shared" si="15"/>
        <v>4933.5703871999995</v>
      </c>
      <c r="G122" s="15">
        <f t="shared" si="18"/>
        <v>142.1577504</v>
      </c>
      <c r="H122" s="15">
        <f t="shared" si="18"/>
        <v>433.36559040000003</v>
      </c>
      <c r="I122" s="15">
        <f t="shared" si="18"/>
        <v>761.24055360000011</v>
      </c>
      <c r="J122" s="15">
        <f t="shared" si="18"/>
        <v>1070.2453151999998</v>
      </c>
      <c r="K122" s="15">
        <f t="shared" si="18"/>
        <v>382.94439360000007</v>
      </c>
      <c r="L122" s="15">
        <f t="shared" si="18"/>
        <v>676.87678080000001</v>
      </c>
      <c r="M122" s="15">
        <f t="shared" si="18"/>
        <v>575.3977440000001</v>
      </c>
      <c r="N122" s="15">
        <f t="shared" si="18"/>
        <v>126.03426239999996</v>
      </c>
      <c r="O122" s="15">
        <f t="shared" si="18"/>
        <v>765.30799679999984</v>
      </c>
      <c r="P122" s="15">
        <f t="shared" si="17"/>
        <v>4933.5703871999995</v>
      </c>
    </row>
    <row r="123" spans="1:16" x14ac:dyDescent="0.2">
      <c r="A123" s="2" t="s">
        <v>37</v>
      </c>
      <c r="B123" s="75"/>
      <c r="C123" s="76"/>
      <c r="D123" s="76"/>
      <c r="E123" s="15">
        <f t="shared" si="15"/>
        <v>6042.7976172662002</v>
      </c>
      <c r="G123" s="15">
        <f t="shared" ref="G123:O126" si="19">$E123*$B$97*B$213+$E123*$B$98*B$214+$E123*$B$99*B$222</f>
        <v>155.81399375197904</v>
      </c>
      <c r="H123" s="15">
        <f t="shared" si="19"/>
        <v>369.30483548365891</v>
      </c>
      <c r="I123" s="15">
        <f t="shared" si="19"/>
        <v>992.25344436707655</v>
      </c>
      <c r="J123" s="15">
        <f t="shared" si="19"/>
        <v>964.47756346553797</v>
      </c>
      <c r="K123" s="15">
        <f t="shared" si="19"/>
        <v>405.30292032632957</v>
      </c>
      <c r="L123" s="15">
        <f t="shared" si="19"/>
        <v>758.97400417206632</v>
      </c>
      <c r="M123" s="15">
        <f t="shared" si="19"/>
        <v>515.58660899726863</v>
      </c>
      <c r="N123" s="15">
        <f t="shared" si="19"/>
        <v>278.97673711099776</v>
      </c>
      <c r="O123" s="15">
        <f t="shared" si="19"/>
        <v>1602.1075095912854</v>
      </c>
      <c r="P123" s="15">
        <f t="shared" si="17"/>
        <v>6042.7976172662002</v>
      </c>
    </row>
    <row r="124" spans="1:16" x14ac:dyDescent="0.2">
      <c r="A124" s="2" t="s">
        <v>38</v>
      </c>
      <c r="B124" s="75"/>
      <c r="C124" s="76"/>
      <c r="D124" s="76"/>
      <c r="E124" s="15">
        <f t="shared" si="15"/>
        <v>309406.43086339743</v>
      </c>
      <c r="G124" s="15">
        <f t="shared" si="19"/>
        <v>7978.0682291296025</v>
      </c>
      <c r="H124" s="15">
        <f t="shared" si="19"/>
        <v>18909.336086500844</v>
      </c>
      <c r="I124" s="15">
        <f t="shared" si="19"/>
        <v>50805.871084662082</v>
      </c>
      <c r="J124" s="15">
        <f t="shared" si="19"/>
        <v>49383.676148118793</v>
      </c>
      <c r="K124" s="15">
        <f t="shared" si="19"/>
        <v>20752.528537173617</v>
      </c>
      <c r="L124" s="15">
        <f t="shared" si="19"/>
        <v>38861.377233285471</v>
      </c>
      <c r="M124" s="15">
        <f t="shared" si="19"/>
        <v>26399.330673426957</v>
      </c>
      <c r="N124" s="15">
        <f t="shared" si="19"/>
        <v>14284.310346054675</v>
      </c>
      <c r="O124" s="15">
        <f t="shared" si="19"/>
        <v>82031.932525045369</v>
      </c>
      <c r="P124" s="15">
        <f t="shared" si="17"/>
        <v>309406.43086339743</v>
      </c>
    </row>
    <row r="125" spans="1:16" x14ac:dyDescent="0.2">
      <c r="A125" s="2" t="s">
        <v>39</v>
      </c>
      <c r="B125" s="75"/>
      <c r="C125" s="76"/>
      <c r="D125" s="76"/>
      <c r="E125" s="15">
        <f t="shared" si="15"/>
        <v>235715.58459577701</v>
      </c>
      <c r="G125" s="15">
        <f t="shared" si="19"/>
        <v>6077.9441827585752</v>
      </c>
      <c r="H125" s="15">
        <f t="shared" si="19"/>
        <v>14405.729051945364</v>
      </c>
      <c r="I125" s="15">
        <f t="shared" si="19"/>
        <v>38705.516140051011</v>
      </c>
      <c r="J125" s="15">
        <f t="shared" si="19"/>
        <v>37622.043149715981</v>
      </c>
      <c r="K125" s="15">
        <f t="shared" si="19"/>
        <v>15809.931236174278</v>
      </c>
      <c r="L125" s="15">
        <f t="shared" si="19"/>
        <v>29605.823728935793</v>
      </c>
      <c r="M125" s="15">
        <f t="shared" si="19"/>
        <v>20111.84332936956</v>
      </c>
      <c r="N125" s="15">
        <f t="shared" si="19"/>
        <v>10882.238466641069</v>
      </c>
      <c r="O125" s="15">
        <f t="shared" si="19"/>
        <v>62494.515310185379</v>
      </c>
      <c r="P125" s="15">
        <f t="shared" si="17"/>
        <v>235715.58459577701</v>
      </c>
    </row>
    <row r="126" spans="1:16" x14ac:dyDescent="0.2">
      <c r="A126" s="2" t="s">
        <v>40</v>
      </c>
      <c r="B126" s="75"/>
      <c r="C126" s="76"/>
      <c r="D126" s="76"/>
      <c r="E126" s="15">
        <f t="shared" si="15"/>
        <v>110.04809937680001</v>
      </c>
      <c r="G126" s="15">
        <f t="shared" si="19"/>
        <v>2.8375985685370857</v>
      </c>
      <c r="H126" s="15">
        <f t="shared" si="19"/>
        <v>6.7255761006314909</v>
      </c>
      <c r="I126" s="15">
        <f t="shared" si="19"/>
        <v>18.070372792342649</v>
      </c>
      <c r="J126" s="15">
        <f t="shared" si="19"/>
        <v>17.564533759607748</v>
      </c>
      <c r="K126" s="15">
        <f t="shared" si="19"/>
        <v>7.3811533794106721</v>
      </c>
      <c r="L126" s="15">
        <f t="shared" si="19"/>
        <v>13.822016212636626</v>
      </c>
      <c r="M126" s="15">
        <f t="shared" si="19"/>
        <v>9.3895791284084034</v>
      </c>
      <c r="N126" s="15">
        <f t="shared" si="19"/>
        <v>5.0805705624964732</v>
      </c>
      <c r="O126" s="15">
        <f t="shared" si="19"/>
        <v>29.176698872728849</v>
      </c>
      <c r="P126" s="15">
        <f t="shared" si="17"/>
        <v>110.0480993768</v>
      </c>
    </row>
    <row r="127" spans="1:16" x14ac:dyDescent="0.2">
      <c r="B127" s="75"/>
      <c r="C127" s="76"/>
      <c r="D127" s="76"/>
      <c r="E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x14ac:dyDescent="0.2">
      <c r="A128" s="2" t="s">
        <v>41</v>
      </c>
      <c r="B128" s="75"/>
      <c r="C128" s="76"/>
      <c r="D128" s="76"/>
      <c r="E128" s="15">
        <f t="shared" ref="E128:E136" si="20">M77</f>
        <v>13630.216150965</v>
      </c>
      <c r="G128" s="15">
        <f t="shared" ref="G128:O134" si="21">$E128*$B$97*B$213+$E128*$B$98*B$214+$E128*$B$99*B$222</f>
        <v>351.4561546983258</v>
      </c>
      <c r="H128" s="15">
        <f t="shared" si="21"/>
        <v>833.00898889215489</v>
      </c>
      <c r="I128" s="15">
        <f t="shared" si="21"/>
        <v>2238.1403084919802</v>
      </c>
      <c r="J128" s="15">
        <f t="shared" si="21"/>
        <v>2175.488655325626</v>
      </c>
      <c r="K128" s="15">
        <f t="shared" si="21"/>
        <v>914.20675663211705</v>
      </c>
      <c r="L128" s="15">
        <f t="shared" si="21"/>
        <v>1711.9520435815639</v>
      </c>
      <c r="M128" s="15">
        <f t="shared" si="21"/>
        <v>1162.9641385135712</v>
      </c>
      <c r="N128" s="15">
        <f t="shared" si="21"/>
        <v>629.26370677198338</v>
      </c>
      <c r="O128" s="15">
        <f t="shared" si="21"/>
        <v>3613.7353980576759</v>
      </c>
      <c r="P128" s="15">
        <f t="shared" ref="P128:P136" si="22">SUM(G128:O128)</f>
        <v>13630.216150964998</v>
      </c>
    </row>
    <row r="129" spans="1:27" x14ac:dyDescent="0.2">
      <c r="A129" s="2" t="s">
        <v>42</v>
      </c>
      <c r="B129" s="75"/>
      <c r="C129" s="76"/>
      <c r="D129" s="76"/>
      <c r="E129" s="15">
        <f t="shared" si="20"/>
        <v>2740.5880518732997</v>
      </c>
      <c r="G129" s="15">
        <f t="shared" si="21"/>
        <v>70.666270267135332</v>
      </c>
      <c r="H129" s="15">
        <f t="shared" si="21"/>
        <v>167.49070277211044</v>
      </c>
      <c r="I129" s="15">
        <f t="shared" si="21"/>
        <v>450.01638418146996</v>
      </c>
      <c r="J129" s="15">
        <f t="shared" si="21"/>
        <v>437.41919788625012</v>
      </c>
      <c r="K129" s="15">
        <f t="shared" si="21"/>
        <v>183.8169025654401</v>
      </c>
      <c r="L129" s="15">
        <f t="shared" si="21"/>
        <v>344.21723500603059</v>
      </c>
      <c r="M129" s="15">
        <f t="shared" si="21"/>
        <v>233.8338282729118</v>
      </c>
      <c r="N129" s="15">
        <f t="shared" si="21"/>
        <v>126.52422948807788</v>
      </c>
      <c r="O129" s="15">
        <f t="shared" si="21"/>
        <v>726.6033014338733</v>
      </c>
      <c r="P129" s="15">
        <f t="shared" si="22"/>
        <v>2740.5880518732997</v>
      </c>
    </row>
    <row r="130" spans="1:27" x14ac:dyDescent="0.2">
      <c r="A130" s="2" t="s">
        <v>43</v>
      </c>
      <c r="B130" s="75"/>
      <c r="C130" s="76"/>
      <c r="D130" s="76"/>
      <c r="E130" s="15">
        <f t="shared" si="20"/>
        <v>99092.907403886609</v>
      </c>
      <c r="G130" s="15">
        <f t="shared" si="21"/>
        <v>2555.1181146589192</v>
      </c>
      <c r="H130" s="15">
        <f t="shared" si="21"/>
        <v>6056.050886401491</v>
      </c>
      <c r="I130" s="15">
        <f t="shared" si="21"/>
        <v>16271.482997032297</v>
      </c>
      <c r="J130" s="15">
        <f t="shared" si="21"/>
        <v>15815.999797268485</v>
      </c>
      <c r="K130" s="15">
        <f t="shared" si="21"/>
        <v>6646.366020874887</v>
      </c>
      <c r="L130" s="15">
        <f t="shared" si="21"/>
        <v>12446.046596444616</v>
      </c>
      <c r="M130" s="15">
        <f t="shared" si="21"/>
        <v>8454.8547444427095</v>
      </c>
      <c r="N130" s="15">
        <f t="shared" si="21"/>
        <v>4574.8042097900197</v>
      </c>
      <c r="O130" s="15">
        <f t="shared" si="21"/>
        <v>26272.184036973173</v>
      </c>
      <c r="P130" s="15">
        <f t="shared" si="22"/>
        <v>99092.90740388658</v>
      </c>
    </row>
    <row r="131" spans="1:27" x14ac:dyDescent="0.2">
      <c r="A131" s="2" t="s">
        <v>44</v>
      </c>
      <c r="B131" s="75"/>
      <c r="C131" s="76"/>
      <c r="D131" s="76"/>
      <c r="E131" s="15">
        <f t="shared" si="20"/>
        <v>52605.013199818612</v>
      </c>
      <c r="G131" s="15">
        <f t="shared" si="21"/>
        <v>1356.4242453890924</v>
      </c>
      <c r="H131" s="15">
        <f t="shared" si="21"/>
        <v>3214.9489319094137</v>
      </c>
      <c r="I131" s="15">
        <f t="shared" si="21"/>
        <v>8637.9701662274128</v>
      </c>
      <c r="J131" s="15">
        <f t="shared" si="21"/>
        <v>8396.169815792533</v>
      </c>
      <c r="K131" s="15">
        <f t="shared" si="21"/>
        <v>3528.3269148003228</v>
      </c>
      <c r="L131" s="15">
        <f t="shared" si="21"/>
        <v>6607.1776744119134</v>
      </c>
      <c r="M131" s="15">
        <f t="shared" si="21"/>
        <v>4488.3913196850372</v>
      </c>
      <c r="N131" s="15">
        <f t="shared" si="21"/>
        <v>2428.6060642232273</v>
      </c>
      <c r="O131" s="15">
        <f t="shared" si="21"/>
        <v>13946.998067379656</v>
      </c>
      <c r="P131" s="15">
        <f t="shared" si="22"/>
        <v>52605.013199818612</v>
      </c>
    </row>
    <row r="132" spans="1:27" x14ac:dyDescent="0.2">
      <c r="A132" s="2" t="s">
        <v>45</v>
      </c>
      <c r="B132" s="75"/>
      <c r="C132" s="76"/>
      <c r="D132" s="76"/>
      <c r="E132" s="15">
        <f t="shared" si="20"/>
        <v>146979.68048200672</v>
      </c>
      <c r="G132" s="15">
        <f t="shared" si="21"/>
        <v>3789.8821815336664</v>
      </c>
      <c r="H132" s="15">
        <f t="shared" si="21"/>
        <v>8982.6451517674686</v>
      </c>
      <c r="I132" s="15">
        <f t="shared" si="21"/>
        <v>24134.697775336539</v>
      </c>
      <c r="J132" s="15">
        <f t="shared" si="21"/>
        <v>23459.101742077139</v>
      </c>
      <c r="K132" s="15">
        <f t="shared" si="21"/>
        <v>9858.2308230502294</v>
      </c>
      <c r="L132" s="15">
        <f t="shared" si="21"/>
        <v>18460.614386391975</v>
      </c>
      <c r="M132" s="15">
        <f t="shared" si="21"/>
        <v>12540.674014084154</v>
      </c>
      <c r="N132" s="15">
        <f t="shared" si="21"/>
        <v>6785.5841415780633</v>
      </c>
      <c r="O132" s="15">
        <f t="shared" si="21"/>
        <v>38968.250266187468</v>
      </c>
      <c r="P132" s="15">
        <f t="shared" si="22"/>
        <v>146979.68048200669</v>
      </c>
    </row>
    <row r="133" spans="1:27" x14ac:dyDescent="0.2">
      <c r="A133" s="2" t="s">
        <v>46</v>
      </c>
      <c r="B133" s="75"/>
      <c r="C133" s="76"/>
      <c r="D133" s="76"/>
      <c r="E133" s="15">
        <f t="shared" si="20"/>
        <v>32722.620304973199</v>
      </c>
      <c r="G133" s="15">
        <f t="shared" si="21"/>
        <v>843.75524031766827</v>
      </c>
      <c r="H133" s="15">
        <f t="shared" si="21"/>
        <v>1999.838927882136</v>
      </c>
      <c r="I133" s="15">
        <f t="shared" si="21"/>
        <v>5373.1954572747927</v>
      </c>
      <c r="J133" s="15">
        <f t="shared" si="21"/>
        <v>5222.7850576644887</v>
      </c>
      <c r="K133" s="15">
        <f t="shared" si="21"/>
        <v>2194.7737472524122</v>
      </c>
      <c r="L133" s="15">
        <f t="shared" si="21"/>
        <v>4109.9536560523538</v>
      </c>
      <c r="M133" s="15">
        <f t="shared" si="21"/>
        <v>2791.9758213214832</v>
      </c>
      <c r="N133" s="15">
        <f t="shared" si="21"/>
        <v>1510.6992523329704</v>
      </c>
      <c r="O133" s="15">
        <f t="shared" si="21"/>
        <v>8675.6431448748899</v>
      </c>
      <c r="P133" s="15">
        <f t="shared" si="22"/>
        <v>32722.620304973199</v>
      </c>
    </row>
    <row r="134" spans="1:27" x14ac:dyDescent="0.2">
      <c r="A134" s="2" t="s">
        <v>86</v>
      </c>
      <c r="B134" s="75"/>
      <c r="C134" s="76"/>
      <c r="D134" s="76"/>
      <c r="E134" s="15">
        <f t="shared" si="20"/>
        <v>2109.3110116932999</v>
      </c>
      <c r="G134" s="15">
        <f t="shared" si="21"/>
        <v>54.388744024435539</v>
      </c>
      <c r="H134" s="15">
        <f t="shared" si="21"/>
        <v>128.91028386114959</v>
      </c>
      <c r="I134" s="15">
        <f t="shared" si="21"/>
        <v>346.35797012526007</v>
      </c>
      <c r="J134" s="15">
        <f t="shared" si="21"/>
        <v>336.66246563282226</v>
      </c>
      <c r="K134" s="15">
        <f t="shared" si="21"/>
        <v>141.47584729182867</v>
      </c>
      <c r="L134" s="15">
        <f t="shared" si="21"/>
        <v>264.92898256509193</v>
      </c>
      <c r="M134" s="15">
        <f t="shared" si="21"/>
        <v>179.97169204080564</v>
      </c>
      <c r="N134" s="15">
        <f t="shared" si="21"/>
        <v>97.380177339235843</v>
      </c>
      <c r="O134" s="15">
        <f t="shared" si="21"/>
        <v>559.23484881267018</v>
      </c>
      <c r="P134" s="15">
        <f t="shared" si="22"/>
        <v>2109.3110116932994</v>
      </c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x14ac:dyDescent="0.2">
      <c r="A135" s="2" t="s">
        <v>64</v>
      </c>
      <c r="B135" s="78" t="s">
        <v>83</v>
      </c>
      <c r="C135" s="76" t="s">
        <v>87</v>
      </c>
      <c r="D135" s="76"/>
      <c r="E135" s="15">
        <f t="shared" si="20"/>
        <v>3611.5102803999998</v>
      </c>
      <c r="G135" s="15">
        <f t="shared" ref="G135:O136" si="23">$E135*B218</f>
        <v>0</v>
      </c>
      <c r="H135" s="15">
        <f t="shared" si="23"/>
        <v>319</v>
      </c>
      <c r="I135" s="15">
        <f t="shared" si="23"/>
        <v>319</v>
      </c>
      <c r="J135" s="15">
        <f t="shared" si="23"/>
        <v>319</v>
      </c>
      <c r="K135" s="15">
        <f t="shared" si="23"/>
        <v>523.99127880000003</v>
      </c>
      <c r="L135" s="15">
        <f t="shared" si="23"/>
        <v>319</v>
      </c>
      <c r="M135" s="15">
        <f t="shared" si="23"/>
        <v>957</v>
      </c>
      <c r="N135" s="15">
        <f t="shared" si="23"/>
        <v>535.51900160000002</v>
      </c>
      <c r="O135" s="15">
        <f t="shared" si="23"/>
        <v>319</v>
      </c>
      <c r="P135" s="15">
        <f t="shared" si="22"/>
        <v>3611.5102804000003</v>
      </c>
    </row>
    <row r="136" spans="1:27" x14ac:dyDescent="0.2">
      <c r="A136" s="2" t="s">
        <v>65</v>
      </c>
      <c r="B136" s="78" t="s">
        <v>83</v>
      </c>
      <c r="C136" s="76" t="s">
        <v>88</v>
      </c>
      <c r="D136" s="76"/>
      <c r="E136" s="15">
        <f t="shared" si="20"/>
        <v>6780.9420548999997</v>
      </c>
      <c r="G136" s="15">
        <f t="shared" si="23"/>
        <v>0</v>
      </c>
      <c r="H136" s="15">
        <f t="shared" si="23"/>
        <v>420.94024429999996</v>
      </c>
      <c r="I136" s="15">
        <f t="shared" si="23"/>
        <v>477.24028810000004</v>
      </c>
      <c r="J136" s="15">
        <f t="shared" si="23"/>
        <v>351.09537599999999</v>
      </c>
      <c r="K136" s="15">
        <f t="shared" si="23"/>
        <v>530.63984700000015</v>
      </c>
      <c r="L136" s="15">
        <f t="shared" si="23"/>
        <v>352.38457729999993</v>
      </c>
      <c r="M136" s="15">
        <f t="shared" si="23"/>
        <v>929.19214050000005</v>
      </c>
      <c r="N136" s="15">
        <f t="shared" si="23"/>
        <v>1709.6334652999999</v>
      </c>
      <c r="O136" s="15">
        <f t="shared" si="23"/>
        <v>2009.8161164000001</v>
      </c>
      <c r="P136" s="15">
        <f t="shared" si="22"/>
        <v>6780.9420548999997</v>
      </c>
    </row>
    <row r="137" spans="1:27" x14ac:dyDescent="0.2">
      <c r="E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27" x14ac:dyDescent="0.2">
      <c r="A138" s="2" t="s">
        <v>89</v>
      </c>
      <c r="E138" s="15">
        <f>SUM(E104:E136)</f>
        <v>10235657.965346668</v>
      </c>
      <c r="G138" s="46">
        <f t="shared" ref="G138:O138" si="24">SUM(G104:G136)</f>
        <v>256111.9019551524</v>
      </c>
      <c r="H138" s="46">
        <f t="shared" si="24"/>
        <v>610222.44215570041</v>
      </c>
      <c r="I138" s="46">
        <f t="shared" si="24"/>
        <v>1664136.742696268</v>
      </c>
      <c r="J138" s="46">
        <f t="shared" si="24"/>
        <v>1590024.3280444792</v>
      </c>
      <c r="K138" s="46">
        <f t="shared" si="24"/>
        <v>706834.41777494911</v>
      </c>
      <c r="L138" s="46">
        <f t="shared" si="24"/>
        <v>1269216.0526382641</v>
      </c>
      <c r="M138" s="46">
        <f t="shared" si="24"/>
        <v>906252.08390426124</v>
      </c>
      <c r="N138" s="46">
        <f t="shared" si="24"/>
        <v>494388.49789985467</v>
      </c>
      <c r="O138" s="46">
        <f t="shared" si="24"/>
        <v>2738471.4982777382</v>
      </c>
      <c r="P138" s="46">
        <f>SUM(G138:O138)</f>
        <v>10235657.965346668</v>
      </c>
    </row>
    <row r="139" spans="1:27" x14ac:dyDescent="0.2">
      <c r="E139" s="15"/>
      <c r="F139" s="79"/>
      <c r="G139" s="79"/>
      <c r="H139" s="79"/>
      <c r="I139" s="79"/>
      <c r="J139" s="79"/>
      <c r="K139" s="79"/>
      <c r="L139" s="79"/>
      <c r="M139" s="79"/>
      <c r="N139" s="79"/>
      <c r="O139" s="15"/>
      <c r="P139" s="15"/>
    </row>
    <row r="140" spans="1:27" x14ac:dyDescent="0.2">
      <c r="A140" s="2" t="s">
        <v>90</v>
      </c>
      <c r="G140" s="15">
        <f>G138-G135-G136</f>
        <v>256111.9019551524</v>
      </c>
      <c r="H140" s="15">
        <f t="shared" ref="H140:O140" si="25">H138-H135-H136</f>
        <v>609482.50191140035</v>
      </c>
      <c r="I140" s="15">
        <f t="shared" si="25"/>
        <v>1663340.502408168</v>
      </c>
      <c r="J140" s="15">
        <f t="shared" si="25"/>
        <v>1589354.2326684792</v>
      </c>
      <c r="K140" s="15">
        <f t="shared" si="25"/>
        <v>705779.78664914914</v>
      </c>
      <c r="L140" s="15">
        <f t="shared" si="25"/>
        <v>1268544.6680609642</v>
      </c>
      <c r="M140" s="15">
        <f t="shared" si="25"/>
        <v>904365.89176376129</v>
      </c>
      <c r="N140" s="15">
        <f t="shared" si="25"/>
        <v>492143.34543295467</v>
      </c>
      <c r="O140" s="15">
        <f t="shared" si="25"/>
        <v>2736142.6821613382</v>
      </c>
      <c r="P140" s="15">
        <f>SUM(G140:O140)</f>
        <v>10225265.513011368</v>
      </c>
    </row>
    <row r="141" spans="1:27" x14ac:dyDescent="0.2">
      <c r="A141" s="80">
        <v>7.6600000000000001E-2</v>
      </c>
      <c r="B141" s="2" t="s">
        <v>91</v>
      </c>
      <c r="G141" s="15">
        <f t="shared" ref="G141:O142" si="26">G$140*$A141</f>
        <v>19618.171689764673</v>
      </c>
      <c r="H141" s="15">
        <f t="shared" si="26"/>
        <v>46686.359646413264</v>
      </c>
      <c r="I141" s="15">
        <f t="shared" si="26"/>
        <v>127411.88248446568</v>
      </c>
      <c r="J141" s="15">
        <f t="shared" si="26"/>
        <v>121744.53422240551</v>
      </c>
      <c r="K141" s="15">
        <f t="shared" si="26"/>
        <v>54062.731657324824</v>
      </c>
      <c r="L141" s="15">
        <f t="shared" si="26"/>
        <v>97170.521573469858</v>
      </c>
      <c r="M141" s="15">
        <f t="shared" si="26"/>
        <v>69274.42730910411</v>
      </c>
      <c r="N141" s="15">
        <f t="shared" si="26"/>
        <v>37698.180260164329</v>
      </c>
      <c r="O141" s="15">
        <f t="shared" si="26"/>
        <v>209588.5294535585</v>
      </c>
      <c r="P141" s="15">
        <f>SUM(G141:O141)</f>
        <v>783255.3382966707</v>
      </c>
    </row>
    <row r="142" spans="1:27" x14ac:dyDescent="0.2">
      <c r="A142" s="81">
        <v>0.128</v>
      </c>
      <c r="B142" s="2" t="s">
        <v>92</v>
      </c>
      <c r="G142" s="15">
        <f t="shared" si="26"/>
        <v>32782.323450259508</v>
      </c>
      <c r="H142" s="15">
        <f t="shared" si="26"/>
        <v>78013.76024465925</v>
      </c>
      <c r="I142" s="15">
        <f t="shared" si="26"/>
        <v>212907.58430824551</v>
      </c>
      <c r="J142" s="15">
        <f t="shared" si="26"/>
        <v>203437.34178156534</v>
      </c>
      <c r="K142" s="15">
        <f t="shared" si="26"/>
        <v>90339.812691091094</v>
      </c>
      <c r="L142" s="15">
        <f t="shared" si="26"/>
        <v>162373.71751180344</v>
      </c>
      <c r="M142" s="15">
        <f t="shared" si="26"/>
        <v>115758.83414576144</v>
      </c>
      <c r="N142" s="15">
        <f t="shared" si="26"/>
        <v>62994.348215418198</v>
      </c>
      <c r="O142" s="15">
        <f t="shared" si="26"/>
        <v>350226.26331665128</v>
      </c>
      <c r="P142" s="15">
        <f>SUM(G142:O142)</f>
        <v>1308833.985665455</v>
      </c>
    </row>
    <row r="143" spans="1:27" x14ac:dyDescent="0.2">
      <c r="F143" s="82"/>
      <c r="I143" s="82"/>
      <c r="L143" s="81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x14ac:dyDescent="0.2">
      <c r="E144" s="82"/>
      <c r="J144" s="82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x14ac:dyDescent="0.2">
      <c r="G145" s="1" t="s">
        <v>93</v>
      </c>
      <c r="H145" s="15"/>
      <c r="I145" s="15"/>
      <c r="J145" s="15"/>
      <c r="K145" s="15"/>
      <c r="L145" s="15"/>
      <c r="M145" s="15"/>
      <c r="N145" s="15"/>
      <c r="O145" s="15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x14ac:dyDescent="0.2"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x14ac:dyDescent="0.2">
      <c r="A147" s="1" t="s">
        <v>93</v>
      </c>
      <c r="G147" s="21" t="s">
        <v>68</v>
      </c>
      <c r="H147" s="21" t="s">
        <v>69</v>
      </c>
      <c r="I147" s="21" t="s">
        <v>70</v>
      </c>
      <c r="J147" s="21" t="s">
        <v>71</v>
      </c>
      <c r="K147" s="21" t="s">
        <v>72</v>
      </c>
      <c r="L147" s="21" t="s">
        <v>73</v>
      </c>
      <c r="M147" s="21" t="s">
        <v>74</v>
      </c>
      <c r="N147" s="21" t="s">
        <v>75</v>
      </c>
      <c r="O147" s="21" t="s">
        <v>76</v>
      </c>
      <c r="P147" s="74" t="s">
        <v>50</v>
      </c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1:27" x14ac:dyDescent="0.2">
      <c r="D148" s="1" t="s">
        <v>94</v>
      </c>
      <c r="E148" s="83" t="s">
        <v>77</v>
      </c>
      <c r="G148" s="2" t="s">
        <v>95</v>
      </c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spans="1:27" x14ac:dyDescent="0.2">
      <c r="A149" s="2" t="s">
        <v>78</v>
      </c>
      <c r="B149" s="75">
        <v>0.77017000000000002</v>
      </c>
      <c r="C149" s="76" t="s">
        <v>79</v>
      </c>
      <c r="D149" s="15">
        <v>-1780500</v>
      </c>
      <c r="E149" s="46">
        <f>$L$89*B149+D149</f>
        <v>9229373.4361902885</v>
      </c>
      <c r="G149" s="15">
        <f t="shared" ref="G149:O149" si="27">$E149*B213</f>
        <v>306022.05384600995</v>
      </c>
      <c r="H149" s="15">
        <f t="shared" si="27"/>
        <v>584986.03996465623</v>
      </c>
      <c r="I149" s="15">
        <f t="shared" si="27"/>
        <v>1748716.5170648356</v>
      </c>
      <c r="J149" s="15">
        <f t="shared" si="27"/>
        <v>1544549.5802854847</v>
      </c>
      <c r="K149" s="15">
        <f t="shared" si="27"/>
        <v>578454.56650630524</v>
      </c>
      <c r="L149" s="15">
        <f t="shared" si="27"/>
        <v>1295695.6451018315</v>
      </c>
      <c r="M149" s="15">
        <f t="shared" si="27"/>
        <v>785567.13108256622</v>
      </c>
      <c r="N149" s="15">
        <f t="shared" si="27"/>
        <v>410738.34000106493</v>
      </c>
      <c r="O149" s="15">
        <f t="shared" si="27"/>
        <v>1974643.562337534</v>
      </c>
      <c r="P149" s="15">
        <f>SUM(G149:O149)</f>
        <v>9229373.4361902885</v>
      </c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</row>
    <row r="150" spans="1:27" x14ac:dyDescent="0.2">
      <c r="A150" s="79" t="s">
        <v>96</v>
      </c>
      <c r="B150" s="75">
        <v>0.22983000000000001</v>
      </c>
      <c r="C150" s="76" t="s">
        <v>81</v>
      </c>
      <c r="D150" s="15">
        <v>1780500</v>
      </c>
      <c r="E150" s="46">
        <f>$L$89*B150+D150-E151</f>
        <v>4827970.1348937294</v>
      </c>
      <c r="F150" s="79"/>
      <c r="G150" s="15">
        <f t="shared" ref="G150:O150" si="28">$E150*B223</f>
        <v>168496.15770779116</v>
      </c>
      <c r="H150" s="15">
        <f t="shared" si="28"/>
        <v>347179.33240020811</v>
      </c>
      <c r="I150" s="15">
        <f t="shared" si="28"/>
        <v>908623.97938699985</v>
      </c>
      <c r="J150" s="15">
        <f t="shared" si="28"/>
        <v>749832.04165034508</v>
      </c>
      <c r="K150" s="15">
        <f t="shared" si="28"/>
        <v>335447.36497241631</v>
      </c>
      <c r="L150" s="15">
        <f t="shared" si="28"/>
        <v>670894.72994483262</v>
      </c>
      <c r="M150" s="15">
        <f t="shared" si="28"/>
        <v>423944.05754501838</v>
      </c>
      <c r="N150" s="15">
        <f t="shared" si="28"/>
        <v>238743.12317049492</v>
      </c>
      <c r="O150" s="15">
        <f t="shared" si="28"/>
        <v>984809.34811562288</v>
      </c>
      <c r="P150" s="15">
        <f>SUM(G150:O150)</f>
        <v>4827970.1348937294</v>
      </c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</row>
    <row r="151" spans="1:27" x14ac:dyDescent="0.2">
      <c r="A151" s="2" t="s">
        <v>97</v>
      </c>
      <c r="B151" s="84">
        <v>9.4900000000000002E-3</v>
      </c>
      <c r="C151" s="2" t="s">
        <v>98</v>
      </c>
      <c r="E151" s="15">
        <f>D17*B151</f>
        <v>238037.23599791067</v>
      </c>
      <c r="G151" s="15">
        <f t="shared" ref="G151:O151" si="29">$E151*B220</f>
        <v>6122.3177098662618</v>
      </c>
      <c r="H151" s="15">
        <f t="shared" si="29"/>
        <v>16417.428166775895</v>
      </c>
      <c r="I151" s="15">
        <f t="shared" si="29"/>
        <v>34398.760974058066</v>
      </c>
      <c r="J151" s="15">
        <f t="shared" si="29"/>
        <v>32592.058352833927</v>
      </c>
      <c r="K151" s="15">
        <f t="shared" si="29"/>
        <v>15303.413902305678</v>
      </c>
      <c r="L151" s="15">
        <f t="shared" si="29"/>
        <v>30668.717485970807</v>
      </c>
      <c r="M151" s="15">
        <f t="shared" si="29"/>
        <v>19000.132177353225</v>
      </c>
      <c r="N151" s="15">
        <f t="shared" si="29"/>
        <v>8847.8440620423389</v>
      </c>
      <c r="O151" s="15">
        <f t="shared" si="29"/>
        <v>74686.563166704451</v>
      </c>
      <c r="P151" s="15">
        <f>SUM(G151:O151)</f>
        <v>238037.23599791067</v>
      </c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</row>
    <row r="152" spans="1:27" x14ac:dyDescent="0.2">
      <c r="A152" s="2" t="s">
        <v>99</v>
      </c>
      <c r="B152" s="15">
        <v>4996.25</v>
      </c>
      <c r="E152" s="15"/>
      <c r="G152" s="15">
        <f t="shared" ref="G152:O152" si="30">$B$152*B221</f>
        <v>-271.29637500000001</v>
      </c>
      <c r="H152" s="15">
        <f t="shared" si="30"/>
        <v>-539.59500000000003</v>
      </c>
      <c r="I152" s="15">
        <f t="shared" si="30"/>
        <v>-1152.634875</v>
      </c>
      <c r="J152" s="15">
        <f t="shared" si="30"/>
        <v>-744.44124999999997</v>
      </c>
      <c r="K152" s="15">
        <f t="shared" si="30"/>
        <v>-485.63549999999998</v>
      </c>
      <c r="L152" s="15">
        <f t="shared" si="30"/>
        <v>-818.88537499999995</v>
      </c>
      <c r="M152" s="15">
        <f t="shared" si="30"/>
        <v>-598.55074999999999</v>
      </c>
      <c r="N152" s="15">
        <f t="shared" si="30"/>
        <v>4996.25</v>
      </c>
      <c r="O152" s="15">
        <f t="shared" si="30"/>
        <v>-385.21087499999999</v>
      </c>
      <c r="P152" s="15">
        <f>SUM(G152:O152)</f>
        <v>6.8212102632969618E-13</v>
      </c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1:27" x14ac:dyDescent="0.2">
      <c r="B153" s="85"/>
      <c r="E153" s="15"/>
      <c r="G153" s="15">
        <f>SUM(G149:G152)</f>
        <v>480369.23288866738</v>
      </c>
      <c r="H153" s="15">
        <f t="shared" ref="H153:O153" si="31">SUM(H149:H152)</f>
        <v>948043.20553164021</v>
      </c>
      <c r="I153" s="15">
        <f t="shared" si="31"/>
        <v>2690586.6225508936</v>
      </c>
      <c r="J153" s="15">
        <f t="shared" si="31"/>
        <v>2326229.2390386635</v>
      </c>
      <c r="K153" s="15">
        <f t="shared" si="31"/>
        <v>928719.70988102723</v>
      </c>
      <c r="L153" s="15">
        <f t="shared" si="31"/>
        <v>1996440.2071576349</v>
      </c>
      <c r="M153" s="15">
        <f t="shared" si="31"/>
        <v>1227912.7700549378</v>
      </c>
      <c r="N153" s="15">
        <f t="shared" si="31"/>
        <v>663325.55723360216</v>
      </c>
      <c r="O153" s="15">
        <f t="shared" si="31"/>
        <v>3033754.2627448617</v>
      </c>
      <c r="P153" s="15">
        <f>SUM(G153:O153)</f>
        <v>14295380.80708193</v>
      </c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1:27" ht="12.75" x14ac:dyDescent="0.2">
      <c r="A154" s="3"/>
      <c r="B154" s="86"/>
      <c r="E154" s="15"/>
      <c r="F154" s="3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1:27" x14ac:dyDescent="0.2">
      <c r="A155" s="1" t="s">
        <v>82</v>
      </c>
      <c r="B155" s="75"/>
      <c r="E155" s="15"/>
      <c r="G155" s="21" t="s">
        <v>68</v>
      </c>
      <c r="H155" s="21" t="s">
        <v>69</v>
      </c>
      <c r="I155" s="21" t="s">
        <v>70</v>
      </c>
      <c r="J155" s="21" t="s">
        <v>71</v>
      </c>
      <c r="K155" s="21" t="s">
        <v>72</v>
      </c>
      <c r="L155" s="21" t="s">
        <v>73</v>
      </c>
      <c r="M155" s="21" t="s">
        <v>74</v>
      </c>
      <c r="N155" s="21" t="s">
        <v>75</v>
      </c>
      <c r="O155" s="21" t="s">
        <v>76</v>
      </c>
      <c r="P155" s="74" t="s">
        <v>50</v>
      </c>
    </row>
    <row r="156" spans="1:27" x14ac:dyDescent="0.2">
      <c r="B156" s="75"/>
      <c r="E156" s="15"/>
      <c r="G156" s="1" t="s">
        <v>82</v>
      </c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27" x14ac:dyDescent="0.2">
      <c r="A157" s="2" t="s">
        <v>17</v>
      </c>
      <c r="B157" s="75"/>
      <c r="E157" s="15">
        <f t="shared" ref="E157:E163" si="32">L53</f>
        <v>567877.72158464219</v>
      </c>
      <c r="G157" s="15">
        <f t="shared" ref="G157:O162" si="33">$E157*$B$149*B$213+$E157*$B$150*B$223</f>
        <v>19056.786074426109</v>
      </c>
      <c r="H157" s="15">
        <f t="shared" si="33"/>
        <v>37106.729343718573</v>
      </c>
      <c r="I157" s="15">
        <f t="shared" si="33"/>
        <v>107431.32316984845</v>
      </c>
      <c r="J157" s="15">
        <f t="shared" si="33"/>
        <v>93463.592440762819</v>
      </c>
      <c r="K157" s="15">
        <f t="shared" si="33"/>
        <v>36480.06301923369</v>
      </c>
      <c r="L157" s="15">
        <f t="shared" si="33"/>
        <v>79536.953851280414</v>
      </c>
      <c r="M157" s="15">
        <f t="shared" si="33"/>
        <v>48687.078122209132</v>
      </c>
      <c r="N157" s="15">
        <f t="shared" si="33"/>
        <v>25918.089082696788</v>
      </c>
      <c r="O157" s="15">
        <f t="shared" si="33"/>
        <v>120197.10648046629</v>
      </c>
      <c r="P157" s="15">
        <f t="shared" ref="P157:P190" si="34">SUM(G157:O157)</f>
        <v>567877.72158464219</v>
      </c>
    </row>
    <row r="158" spans="1:27" x14ac:dyDescent="0.2">
      <c r="A158" s="2" t="s">
        <v>19</v>
      </c>
      <c r="B158" s="75"/>
      <c r="E158" s="15">
        <f t="shared" si="32"/>
        <v>5445595.9942555577</v>
      </c>
      <c r="G158" s="15">
        <f t="shared" si="33"/>
        <v>182742.78769150865</v>
      </c>
      <c r="H158" s="15">
        <f t="shared" si="33"/>
        <v>355830.57583279524</v>
      </c>
      <c r="I158" s="15">
        <f t="shared" si="33"/>
        <v>1030199.9195862141</v>
      </c>
      <c r="J158" s="15">
        <f t="shared" si="33"/>
        <v>896258.02397020196</v>
      </c>
      <c r="K158" s="15">
        <f t="shared" si="33"/>
        <v>349821.233510249</v>
      </c>
      <c r="L158" s="15">
        <f t="shared" si="33"/>
        <v>762710.17654856935</v>
      </c>
      <c r="M158" s="15">
        <f t="shared" si="33"/>
        <v>466878.95565699134</v>
      </c>
      <c r="N158" s="15">
        <f t="shared" si="33"/>
        <v>248538.43833430874</v>
      </c>
      <c r="O158" s="15">
        <f t="shared" si="33"/>
        <v>1152615.8831247194</v>
      </c>
      <c r="P158" s="15">
        <f t="shared" si="34"/>
        <v>5445595.9942555577</v>
      </c>
    </row>
    <row r="159" spans="1:27" x14ac:dyDescent="0.2">
      <c r="A159" s="2" t="s">
        <v>21</v>
      </c>
      <c r="B159" s="75"/>
      <c r="E159" s="15">
        <f t="shared" si="32"/>
        <v>361651.41996457317</v>
      </c>
      <c r="G159" s="15">
        <f t="shared" si="33"/>
        <v>12136.263638844064</v>
      </c>
      <c r="H159" s="15">
        <f t="shared" si="33"/>
        <v>23631.322109185272</v>
      </c>
      <c r="I159" s="15">
        <f t="shared" si="33"/>
        <v>68417.353060851921</v>
      </c>
      <c r="J159" s="15">
        <f t="shared" si="33"/>
        <v>59522.040813418207</v>
      </c>
      <c r="K159" s="15">
        <f t="shared" si="33"/>
        <v>23232.231323476124</v>
      </c>
      <c r="L159" s="15">
        <f t="shared" si="33"/>
        <v>50652.897986041018</v>
      </c>
      <c r="M159" s="15">
        <f t="shared" si="33"/>
        <v>31006.23649698609</v>
      </c>
      <c r="N159" s="15">
        <f t="shared" si="33"/>
        <v>16505.866251223422</v>
      </c>
      <c r="O159" s="15">
        <f t="shared" si="33"/>
        <v>76547.208284547058</v>
      </c>
      <c r="P159" s="15">
        <f t="shared" si="34"/>
        <v>361651.41996457311</v>
      </c>
    </row>
    <row r="160" spans="1:27" x14ac:dyDescent="0.2">
      <c r="A160" s="2" t="s">
        <v>22</v>
      </c>
      <c r="B160" s="75"/>
      <c r="E160" s="15">
        <f t="shared" si="32"/>
        <v>159884.6626383774</v>
      </c>
      <c r="G160" s="15">
        <f t="shared" si="33"/>
        <v>5365.3941626361338</v>
      </c>
      <c r="H160" s="15">
        <f t="shared" si="33"/>
        <v>10447.31405588296</v>
      </c>
      <c r="I160" s="15">
        <f t="shared" si="33"/>
        <v>30247.04123605162</v>
      </c>
      <c r="J160" s="15">
        <f t="shared" si="33"/>
        <v>26314.458867418078</v>
      </c>
      <c r="K160" s="15">
        <f t="shared" si="33"/>
        <v>10270.877597700541</v>
      </c>
      <c r="L160" s="15">
        <f t="shared" si="33"/>
        <v>22393.445895906185</v>
      </c>
      <c r="M160" s="15">
        <f t="shared" si="33"/>
        <v>13707.734543091208</v>
      </c>
      <c r="N160" s="15">
        <f t="shared" si="33"/>
        <v>7297.1781982483344</v>
      </c>
      <c r="O160" s="15">
        <f t="shared" si="33"/>
        <v>33841.218081442348</v>
      </c>
      <c r="P160" s="15">
        <f t="shared" si="34"/>
        <v>159884.6626383774</v>
      </c>
    </row>
    <row r="161" spans="1:16" x14ac:dyDescent="0.2">
      <c r="A161" s="2" t="s">
        <v>23</v>
      </c>
      <c r="B161" s="75"/>
      <c r="E161" s="15">
        <f t="shared" si="32"/>
        <v>-7.1674359683999995</v>
      </c>
      <c r="G161" s="15">
        <f t="shared" si="33"/>
        <v>-0.24052412827677278</v>
      </c>
      <c r="H161" s="15">
        <f t="shared" si="33"/>
        <v>-0.4683404480557895</v>
      </c>
      <c r="I161" s="15">
        <f t="shared" si="33"/>
        <v>-1.3559382602150669</v>
      </c>
      <c r="J161" s="15">
        <f t="shared" si="33"/>
        <v>-1.1796453509859233</v>
      </c>
      <c r="K161" s="15">
        <f t="shared" si="33"/>
        <v>-0.46043101512053664</v>
      </c>
      <c r="L161" s="15">
        <f t="shared" si="33"/>
        <v>-1.0038710838309726</v>
      </c>
      <c r="M161" s="15">
        <f t="shared" si="33"/>
        <v>-0.61450115344489653</v>
      </c>
      <c r="N161" s="15">
        <f t="shared" si="33"/>
        <v>-0.3271236691679722</v>
      </c>
      <c r="O161" s="15">
        <f t="shared" si="33"/>
        <v>-1.5170608593020698</v>
      </c>
      <c r="P161" s="15">
        <f>SUM(G161:O161)</f>
        <v>-7.1674359683999995</v>
      </c>
    </row>
    <row r="162" spans="1:16" x14ac:dyDescent="0.2">
      <c r="A162" s="2" t="s">
        <v>24</v>
      </c>
      <c r="B162" s="75"/>
      <c r="E162" s="15">
        <f t="shared" si="32"/>
        <v>1280533.8610793164</v>
      </c>
      <c r="G162" s="15">
        <f t="shared" si="33"/>
        <v>42972.032400834665</v>
      </c>
      <c r="H162" s="15">
        <f t="shared" si="33"/>
        <v>83673.688176997413</v>
      </c>
      <c r="I162" s="15">
        <f t="shared" si="33"/>
        <v>242251.88245748272</v>
      </c>
      <c r="J162" s="15">
        <f t="shared" si="33"/>
        <v>210755.39741996166</v>
      </c>
      <c r="K162" s="15">
        <f t="shared" si="33"/>
        <v>82260.589163601107</v>
      </c>
      <c r="L162" s="15">
        <f t="shared" si="33"/>
        <v>179351.57295739555</v>
      </c>
      <c r="M162" s="15">
        <f t="shared" si="33"/>
        <v>109786.75472341132</v>
      </c>
      <c r="N162" s="15">
        <f t="shared" si="33"/>
        <v>58443.903367525534</v>
      </c>
      <c r="O162" s="15">
        <f t="shared" si="33"/>
        <v>271038.04041210649</v>
      </c>
      <c r="P162" s="15">
        <f t="shared" si="34"/>
        <v>1280533.8610793164</v>
      </c>
    </row>
    <row r="163" spans="1:16" x14ac:dyDescent="0.2">
      <c r="A163" s="2" t="s">
        <v>25</v>
      </c>
      <c r="B163" s="75"/>
      <c r="E163" s="15">
        <f t="shared" si="32"/>
        <v>4088235.9158718619</v>
      </c>
      <c r="G163" s="15">
        <f t="shared" ref="G163:O163" si="35">($E163*$B$149+$D$149)*B$213+($E163*$B$150+$D$150-$E$151)*B$223+G151</f>
        <v>138110.14071510185</v>
      </c>
      <c r="H163" s="15">
        <f t="shared" si="35"/>
        <v>281619.2123257973</v>
      </c>
      <c r="I163" s="15">
        <f t="shared" si="35"/>
        <v>760747.70806712436</v>
      </c>
      <c r="J163" s="15">
        <f t="shared" si="35"/>
        <v>647040.84644940088</v>
      </c>
      <c r="K163" s="15">
        <f t="shared" si="35"/>
        <v>273505.57987738517</v>
      </c>
      <c r="L163" s="15">
        <f t="shared" si="35"/>
        <v>567646.37608360266</v>
      </c>
      <c r="M163" s="15">
        <f t="shared" si="35"/>
        <v>353400.28574563947</v>
      </c>
      <c r="N163" s="15">
        <f t="shared" si="35"/>
        <v>192472.52061383554</v>
      </c>
      <c r="O163" s="15">
        <f t="shared" si="35"/>
        <v>873693.24599397474</v>
      </c>
      <c r="P163" s="15">
        <f t="shared" si="34"/>
        <v>4088235.9158718614</v>
      </c>
    </row>
    <row r="164" spans="1:16" x14ac:dyDescent="0.2">
      <c r="A164" s="2" t="s">
        <v>99</v>
      </c>
      <c r="B164" s="15">
        <v>4996.25</v>
      </c>
      <c r="E164" s="15"/>
      <c r="G164" s="15">
        <f t="shared" ref="G164:O164" si="36">$B$164*B221</f>
        <v>-271.29637500000001</v>
      </c>
      <c r="H164" s="15">
        <f t="shared" si="36"/>
        <v>-539.59500000000003</v>
      </c>
      <c r="I164" s="15">
        <f t="shared" si="36"/>
        <v>-1152.634875</v>
      </c>
      <c r="J164" s="15">
        <f t="shared" si="36"/>
        <v>-744.44124999999997</v>
      </c>
      <c r="K164" s="15">
        <f t="shared" si="36"/>
        <v>-485.63549999999998</v>
      </c>
      <c r="L164" s="15">
        <f t="shared" si="36"/>
        <v>-818.88537499999995</v>
      </c>
      <c r="M164" s="15">
        <f t="shared" si="36"/>
        <v>-598.55074999999999</v>
      </c>
      <c r="N164" s="15">
        <f t="shared" si="36"/>
        <v>4996.25</v>
      </c>
      <c r="O164" s="15">
        <f t="shared" si="36"/>
        <v>-385.21087499999999</v>
      </c>
      <c r="P164" s="15">
        <f t="shared" si="34"/>
        <v>6.8212102632969618E-13</v>
      </c>
    </row>
    <row r="165" spans="1:16" x14ac:dyDescent="0.2">
      <c r="A165" s="2" t="s">
        <v>26</v>
      </c>
      <c r="B165" s="75"/>
      <c r="E165" s="15">
        <f>L60</f>
        <v>39149.549422967102</v>
      </c>
      <c r="G165" s="15">
        <f t="shared" ref="G165:O165" si="37">$E165*$B$149*B$213+$E165*$B$150*B$223</f>
        <v>1313.7768218513484</v>
      </c>
      <c r="H165" s="15">
        <f t="shared" si="37"/>
        <v>2558.1417955837996</v>
      </c>
      <c r="I165" s="15">
        <f t="shared" si="37"/>
        <v>7406.3266371435629</v>
      </c>
      <c r="J165" s="15">
        <f t="shared" si="37"/>
        <v>6443.3898221913523</v>
      </c>
      <c r="K165" s="15">
        <f t="shared" si="37"/>
        <v>2514.9393537382743</v>
      </c>
      <c r="L165" s="15">
        <f t="shared" si="37"/>
        <v>5483.2859036341661</v>
      </c>
      <c r="M165" s="15">
        <f t="shared" si="37"/>
        <v>3356.4922495752212</v>
      </c>
      <c r="N165" s="15">
        <f t="shared" si="37"/>
        <v>1786.7957676882797</v>
      </c>
      <c r="O165" s="15">
        <f t="shared" si="37"/>
        <v>8286.4010715610984</v>
      </c>
      <c r="P165" s="15">
        <f>SUM(G165:O165)</f>
        <v>39149.549422967102</v>
      </c>
    </row>
    <row r="166" spans="1:16" x14ac:dyDescent="0.2">
      <c r="B166" s="75"/>
      <c r="E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x14ac:dyDescent="0.2">
      <c r="A167" s="2" t="s">
        <v>28</v>
      </c>
      <c r="B167" s="75"/>
      <c r="E167" s="15">
        <f>L62</f>
        <v>2661.7785211001992</v>
      </c>
      <c r="G167" s="15">
        <f t="shared" ref="G167:O168" si="38">$E167*$B$149*B$213+$E167*$B$150*B$223</f>
        <v>89.323708126042845</v>
      </c>
      <c r="H167" s="15">
        <f t="shared" si="38"/>
        <v>173.92810353569561</v>
      </c>
      <c r="I167" s="15">
        <f t="shared" si="38"/>
        <v>503.55627213006386</v>
      </c>
      <c r="J167" s="15">
        <f t="shared" si="38"/>
        <v>438.0861819503599</v>
      </c>
      <c r="K167" s="15">
        <f t="shared" si="38"/>
        <v>170.99076879089171</v>
      </c>
      <c r="L167" s="15">
        <f t="shared" si="38"/>
        <v>372.80870044401036</v>
      </c>
      <c r="M167" s="15">
        <f t="shared" si="38"/>
        <v>228.20796427652721</v>
      </c>
      <c r="N167" s="15">
        <f t="shared" si="38"/>
        <v>121.4842741775021</v>
      </c>
      <c r="O167" s="15">
        <f t="shared" si="38"/>
        <v>563.39254766910585</v>
      </c>
      <c r="P167" s="15">
        <f>SUM(G167:O167)</f>
        <v>2661.7785211001992</v>
      </c>
    </row>
    <row r="168" spans="1:16" x14ac:dyDescent="0.2">
      <c r="A168" s="2" t="s">
        <v>29</v>
      </c>
      <c r="B168" s="75"/>
      <c r="E168" s="15">
        <f>L63</f>
        <v>27931.107635192398</v>
      </c>
      <c r="G168" s="15">
        <f t="shared" si="38"/>
        <v>937.30942911500597</v>
      </c>
      <c r="H168" s="15">
        <f t="shared" si="38"/>
        <v>1825.097220572819</v>
      </c>
      <c r="I168" s="15">
        <f t="shared" si="38"/>
        <v>5284.0175565875315</v>
      </c>
      <c r="J168" s="15">
        <f t="shared" si="38"/>
        <v>4597.0136901128626</v>
      </c>
      <c r="K168" s="15">
        <f t="shared" si="38"/>
        <v>1794.2745911664483</v>
      </c>
      <c r="L168" s="15">
        <f t="shared" si="38"/>
        <v>3912.0309435564304</v>
      </c>
      <c r="M168" s="15">
        <f t="shared" si="38"/>
        <v>2394.6775296620849</v>
      </c>
      <c r="N168" s="15">
        <f t="shared" si="38"/>
        <v>1274.7831238162221</v>
      </c>
      <c r="O168" s="15">
        <f t="shared" si="38"/>
        <v>5911.9035506029959</v>
      </c>
      <c r="P168" s="15">
        <f>SUM(G168:O168)</f>
        <v>27931.107635192398</v>
      </c>
    </row>
    <row r="170" spans="1:16" x14ac:dyDescent="0.2">
      <c r="A170" s="2" t="s">
        <v>30</v>
      </c>
      <c r="B170" s="75"/>
      <c r="E170" s="15">
        <f t="shared" ref="E170:E190" si="39">L65</f>
        <v>763710.60714447452</v>
      </c>
      <c r="G170" s="15">
        <f t="shared" ref="G170:O170" si="40">$E170*$B$149*B$213+$E170*$B$150*B$223</f>
        <v>25628.527251448228</v>
      </c>
      <c r="H170" s="15">
        <f t="shared" si="40"/>
        <v>49903.001507364286</v>
      </c>
      <c r="I170" s="15">
        <f t="shared" si="40"/>
        <v>144479.06287894439</v>
      </c>
      <c r="J170" s="15">
        <f t="shared" si="40"/>
        <v>125694.55397837723</v>
      </c>
      <c r="K170" s="15">
        <f t="shared" si="40"/>
        <v>49060.229021389932</v>
      </c>
      <c r="L170" s="15">
        <f t="shared" si="40"/>
        <v>106965.30786008239</v>
      </c>
      <c r="M170" s="15">
        <f t="shared" si="40"/>
        <v>65476.838726910151</v>
      </c>
      <c r="N170" s="15">
        <f t="shared" si="40"/>
        <v>34855.953662236876</v>
      </c>
      <c r="O170" s="15">
        <f t="shared" si="40"/>
        <v>161647.13225772107</v>
      </c>
      <c r="P170" s="15">
        <f t="shared" ref="P170:P176" si="41">SUM(G170:O170)</f>
        <v>763710.60714447463</v>
      </c>
    </row>
    <row r="171" spans="1:16" x14ac:dyDescent="0.2">
      <c r="A171" s="2" t="s">
        <v>31</v>
      </c>
      <c r="B171" s="78" t="s">
        <v>83</v>
      </c>
      <c r="C171" s="2" t="s">
        <v>100</v>
      </c>
      <c r="E171" s="15">
        <f t="shared" si="39"/>
        <v>92.071278853799996</v>
      </c>
      <c r="G171" s="15">
        <f t="shared" ref="G171:O171" si="42">$E171*B217</f>
        <v>0</v>
      </c>
      <c r="H171" s="15">
        <f t="shared" si="42"/>
        <v>1.5946643957999997</v>
      </c>
      <c r="I171" s="15">
        <f t="shared" si="42"/>
        <v>6.166445799299999</v>
      </c>
      <c r="J171" s="15">
        <f t="shared" si="42"/>
        <v>6.2966048670000001</v>
      </c>
      <c r="K171" s="15">
        <f t="shared" si="42"/>
        <v>12.136879696799998</v>
      </c>
      <c r="L171" s="15">
        <f t="shared" si="42"/>
        <v>40.83207273</v>
      </c>
      <c r="M171" s="15">
        <f t="shared" si="42"/>
        <v>6.1488772262999989</v>
      </c>
      <c r="N171" s="15">
        <f t="shared" si="42"/>
        <v>-21.403650966899999</v>
      </c>
      <c r="O171" s="15">
        <f t="shared" si="42"/>
        <v>40.299385105500001</v>
      </c>
      <c r="P171" s="15">
        <f t="shared" si="41"/>
        <v>92.071278853799981</v>
      </c>
    </row>
    <row r="172" spans="1:16" x14ac:dyDescent="0.2">
      <c r="A172" s="2" t="s">
        <v>32</v>
      </c>
      <c r="B172" s="78"/>
      <c r="E172" s="15">
        <f t="shared" si="39"/>
        <v>2807.9913545544005</v>
      </c>
      <c r="G172" s="15">
        <f t="shared" ref="G172:O173" si="43">$E172*$B$149*B$213+$E172*$B$150*B$223</f>
        <v>94.23030435717726</v>
      </c>
      <c r="H172" s="15">
        <f t="shared" si="43"/>
        <v>183.48206177590203</v>
      </c>
      <c r="I172" s="15">
        <f t="shared" si="43"/>
        <v>531.21687152559105</v>
      </c>
      <c r="J172" s="15">
        <f t="shared" si="43"/>
        <v>462.15047635063905</v>
      </c>
      <c r="K172" s="15">
        <f t="shared" si="43"/>
        <v>180.38337775562809</v>
      </c>
      <c r="L172" s="15">
        <f t="shared" si="43"/>
        <v>393.28726994038101</v>
      </c>
      <c r="M172" s="15">
        <f t="shared" si="43"/>
        <v>240.74354257847193</v>
      </c>
      <c r="N172" s="15">
        <f t="shared" si="43"/>
        <v>128.15746648362898</v>
      </c>
      <c r="O172" s="15">
        <f t="shared" si="43"/>
        <v>594.33998378698107</v>
      </c>
      <c r="P172" s="15">
        <f t="shared" si="41"/>
        <v>2807.9913545544005</v>
      </c>
    </row>
    <row r="173" spans="1:16" x14ac:dyDescent="0.2">
      <c r="A173" s="2" t="s">
        <v>33</v>
      </c>
      <c r="B173" s="78"/>
      <c r="E173" s="15">
        <f t="shared" si="39"/>
        <v>17778.402808873198</v>
      </c>
      <c r="G173" s="15">
        <f t="shared" si="43"/>
        <v>596.60593503873656</v>
      </c>
      <c r="H173" s="15">
        <f t="shared" si="43"/>
        <v>1161.6908994978694</v>
      </c>
      <c r="I173" s="15">
        <f t="shared" si="43"/>
        <v>3363.3249993927052</v>
      </c>
      <c r="J173" s="15">
        <f t="shared" si="43"/>
        <v>2926.0408204419596</v>
      </c>
      <c r="K173" s="15">
        <f t="shared" si="43"/>
        <v>1142.072016911035</v>
      </c>
      <c r="L173" s="15">
        <f t="shared" si="43"/>
        <v>2490.0431026119395</v>
      </c>
      <c r="M173" s="15">
        <f t="shared" si="43"/>
        <v>1524.2339213948142</v>
      </c>
      <c r="N173" s="15">
        <f t="shared" si="43"/>
        <v>811.4109961254444</v>
      </c>
      <c r="O173" s="15">
        <f t="shared" si="43"/>
        <v>3762.9801174586946</v>
      </c>
      <c r="P173" s="15">
        <f t="shared" si="41"/>
        <v>17778.402808873198</v>
      </c>
    </row>
    <row r="174" spans="1:16" x14ac:dyDescent="0.2">
      <c r="A174" s="2" t="s">
        <v>62</v>
      </c>
      <c r="B174" s="78" t="s">
        <v>83</v>
      </c>
      <c r="C174" s="2" t="s">
        <v>101</v>
      </c>
      <c r="E174" s="15">
        <f t="shared" si="39"/>
        <v>0</v>
      </c>
      <c r="G174" s="15">
        <f t="shared" ref="G174:O174" si="44">$E$174*B213</f>
        <v>0</v>
      </c>
      <c r="H174" s="15">
        <f t="shared" si="44"/>
        <v>0</v>
      </c>
      <c r="I174" s="15">
        <f t="shared" si="44"/>
        <v>0</v>
      </c>
      <c r="J174" s="15">
        <f t="shared" si="44"/>
        <v>0</v>
      </c>
      <c r="K174" s="15">
        <f t="shared" si="44"/>
        <v>0</v>
      </c>
      <c r="L174" s="15">
        <f t="shared" si="44"/>
        <v>0</v>
      </c>
      <c r="M174" s="15">
        <f t="shared" si="44"/>
        <v>0</v>
      </c>
      <c r="N174" s="15">
        <f t="shared" si="44"/>
        <v>0</v>
      </c>
      <c r="O174" s="15">
        <f t="shared" si="44"/>
        <v>0</v>
      </c>
      <c r="P174" s="15">
        <f t="shared" si="41"/>
        <v>0</v>
      </c>
    </row>
    <row r="175" spans="1:16" x14ac:dyDescent="0.2">
      <c r="A175" s="2" t="s">
        <v>35</v>
      </c>
      <c r="B175" s="78" t="s">
        <v>83</v>
      </c>
      <c r="C175" s="76" t="s">
        <v>84</v>
      </c>
      <c r="E175" s="15">
        <f t="shared" si="39"/>
        <v>7334.2163065100003</v>
      </c>
      <c r="G175" s="15">
        <f>$E175*B215</f>
        <v>144.26008437039994</v>
      </c>
      <c r="H175" s="15">
        <f t="shared" ref="H175:O175" si="45">$E175*C215</f>
        <v>355.90985583999992</v>
      </c>
      <c r="I175" s="15">
        <f t="shared" si="45"/>
        <v>1111.5265809007999</v>
      </c>
      <c r="J175" s="15">
        <f t="shared" si="45"/>
        <v>915.79135722559977</v>
      </c>
      <c r="K175" s="15">
        <f t="shared" si="45"/>
        <v>609.93989647879982</v>
      </c>
      <c r="L175" s="15">
        <f t="shared" si="45"/>
        <v>827.44217804719972</v>
      </c>
      <c r="M175" s="15">
        <f t="shared" si="45"/>
        <v>814.18453958120006</v>
      </c>
      <c r="N175" s="15">
        <f t="shared" si="45"/>
        <v>458.27134051319996</v>
      </c>
      <c r="O175" s="15">
        <f t="shared" si="45"/>
        <v>2096.8904735527999</v>
      </c>
      <c r="P175" s="15">
        <f t="shared" si="41"/>
        <v>7334.2163065099994</v>
      </c>
    </row>
    <row r="176" spans="1:16" x14ac:dyDescent="0.2">
      <c r="A176" s="2" t="s">
        <v>36</v>
      </c>
      <c r="B176" s="77"/>
      <c r="E176" s="15">
        <f t="shared" si="39"/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f t="shared" si="41"/>
        <v>0</v>
      </c>
    </row>
    <row r="177" spans="1:16" x14ac:dyDescent="0.2">
      <c r="A177" s="2" t="s">
        <v>37</v>
      </c>
      <c r="B177" s="75"/>
      <c r="E177" s="15">
        <f t="shared" si="39"/>
        <v>10310.3417527446</v>
      </c>
      <c r="G177" s="15">
        <f t="shared" ref="G177:O180" si="46">$E177*$B$149*B$213+$E177*$B$150*B$223</f>
        <v>345.99345892281445</v>
      </c>
      <c r="H177" s="15">
        <f t="shared" si="46"/>
        <v>673.70676171755883</v>
      </c>
      <c r="I177" s="15">
        <f t="shared" si="46"/>
        <v>1950.5143708399394</v>
      </c>
      <c r="J177" s="15">
        <f t="shared" si="46"/>
        <v>1696.9173870996285</v>
      </c>
      <c r="K177" s="15">
        <f t="shared" si="46"/>
        <v>662.32905886923118</v>
      </c>
      <c r="L177" s="15">
        <f t="shared" si="46"/>
        <v>1444.0664689057498</v>
      </c>
      <c r="M177" s="15">
        <f t="shared" si="46"/>
        <v>883.9586328229127</v>
      </c>
      <c r="N177" s="15">
        <f t="shared" si="46"/>
        <v>470.56671861506169</v>
      </c>
      <c r="O177" s="15">
        <f t="shared" si="46"/>
        <v>2182.2888949517037</v>
      </c>
      <c r="P177" s="15">
        <f t="shared" si="34"/>
        <v>10310.3417527446</v>
      </c>
    </row>
    <row r="178" spans="1:16" x14ac:dyDescent="0.2">
      <c r="A178" s="2" t="s">
        <v>38</v>
      </c>
      <c r="B178" s="75"/>
      <c r="E178" s="15">
        <f t="shared" si="39"/>
        <v>527915.42010003421</v>
      </c>
      <c r="G178" s="15">
        <f t="shared" si="46"/>
        <v>17715.734996900457</v>
      </c>
      <c r="H178" s="15">
        <f t="shared" si="46"/>
        <v>34495.480039900955</v>
      </c>
      <c r="I178" s="15">
        <f t="shared" si="46"/>
        <v>99871.239788827937</v>
      </c>
      <c r="J178" s="15">
        <f t="shared" si="46"/>
        <v>86886.436625370276</v>
      </c>
      <c r="K178" s="15">
        <f t="shared" si="46"/>
        <v>33912.91304813762</v>
      </c>
      <c r="L178" s="15">
        <f t="shared" si="46"/>
        <v>73939.833893655043</v>
      </c>
      <c r="M178" s="15">
        <f t="shared" si="46"/>
        <v>45260.904457753473</v>
      </c>
      <c r="N178" s="15">
        <f t="shared" si="46"/>
        <v>24094.199096420441</v>
      </c>
      <c r="O178" s="15">
        <f t="shared" si="46"/>
        <v>111738.67815306802</v>
      </c>
      <c r="P178" s="15">
        <f t="shared" si="34"/>
        <v>527915.42010003421</v>
      </c>
    </row>
    <row r="179" spans="1:16" x14ac:dyDescent="0.2">
      <c r="A179" s="2" t="s">
        <v>39</v>
      </c>
      <c r="B179" s="75"/>
      <c r="E179" s="15">
        <f t="shared" si="39"/>
        <v>402182.62923224102</v>
      </c>
      <c r="G179" s="15">
        <f t="shared" si="46"/>
        <v>13496.406069148259</v>
      </c>
      <c r="H179" s="15">
        <f t="shared" si="46"/>
        <v>26279.745449463822</v>
      </c>
      <c r="I179" s="15">
        <f t="shared" si="46"/>
        <v>76085.062632463581</v>
      </c>
      <c r="J179" s="15">
        <f t="shared" si="46"/>
        <v>66192.829752899343</v>
      </c>
      <c r="K179" s="15">
        <f t="shared" si="46"/>
        <v>25835.927528011751</v>
      </c>
      <c r="L179" s="15">
        <f t="shared" si="46"/>
        <v>56329.699167928193</v>
      </c>
      <c r="M179" s="15">
        <f t="shared" si="46"/>
        <v>34481.185552032657</v>
      </c>
      <c r="N179" s="15">
        <f t="shared" si="46"/>
        <v>18355.721338860036</v>
      </c>
      <c r="O179" s="15">
        <f t="shared" si="46"/>
        <v>85126.051741433417</v>
      </c>
      <c r="P179" s="15">
        <f t="shared" si="34"/>
        <v>402182.62923224107</v>
      </c>
    </row>
    <row r="180" spans="1:16" x14ac:dyDescent="0.2">
      <c r="A180" s="2" t="s">
        <v>40</v>
      </c>
      <c r="B180" s="75"/>
      <c r="E180" s="15">
        <f t="shared" si="39"/>
        <v>187.76626087440002</v>
      </c>
      <c r="G180" s="15">
        <f t="shared" si="46"/>
        <v>6.3010421600858528</v>
      </c>
      <c r="H180" s="15">
        <f t="shared" si="46"/>
        <v>12.269176192906743</v>
      </c>
      <c r="I180" s="15">
        <f t="shared" si="46"/>
        <v>35.52169258569004</v>
      </c>
      <c r="J180" s="15">
        <f t="shared" si="46"/>
        <v>30.903324102097471</v>
      </c>
      <c r="K180" s="15">
        <f t="shared" si="46"/>
        <v>12.061971740095872</v>
      </c>
      <c r="L180" s="15">
        <f t="shared" si="46"/>
        <v>26.298542553000413</v>
      </c>
      <c r="M180" s="15">
        <f t="shared" si="46"/>
        <v>16.098167377295905</v>
      </c>
      <c r="N180" s="15">
        <f t="shared" si="46"/>
        <v>8.569701700020337</v>
      </c>
      <c r="O180" s="15">
        <f t="shared" si="46"/>
        <v>39.742642463207403</v>
      </c>
      <c r="P180" s="15">
        <f t="shared" si="34"/>
        <v>187.76626087440005</v>
      </c>
    </row>
    <row r="181" spans="1:16" x14ac:dyDescent="0.2">
      <c r="B181" s="75"/>
      <c r="E181" s="15">
        <f t="shared" si="39"/>
        <v>0</v>
      </c>
      <c r="G181" s="15">
        <f t="shared" ref="G181:O181" si="47">$E181*$B$149*B$213/100+$E181*$B$150*B$223/100</f>
        <v>0</v>
      </c>
      <c r="H181" s="15">
        <f t="shared" si="47"/>
        <v>0</v>
      </c>
      <c r="I181" s="15">
        <f t="shared" si="47"/>
        <v>0</v>
      </c>
      <c r="J181" s="15">
        <f t="shared" si="47"/>
        <v>0</v>
      </c>
      <c r="K181" s="15">
        <f t="shared" si="47"/>
        <v>0</v>
      </c>
      <c r="L181" s="15">
        <f t="shared" si="47"/>
        <v>0</v>
      </c>
      <c r="M181" s="15">
        <f t="shared" si="47"/>
        <v>0</v>
      </c>
      <c r="N181" s="15">
        <f t="shared" si="47"/>
        <v>0</v>
      </c>
      <c r="O181" s="15">
        <f t="shared" si="47"/>
        <v>0</v>
      </c>
      <c r="P181" s="15">
        <f>SUM(G181:O181)</f>
        <v>0</v>
      </c>
    </row>
    <row r="182" spans="1:16" x14ac:dyDescent="0.2">
      <c r="A182" s="2" t="s">
        <v>41</v>
      </c>
      <c r="B182" s="75"/>
      <c r="E182" s="15">
        <f t="shared" si="39"/>
        <v>23256.146503844997</v>
      </c>
      <c r="G182" s="15">
        <f t="shared" ref="G182:O188" si="48">$E182*$B$149*B$213+$E182*$B$150*B$223</f>
        <v>780.42753218525354</v>
      </c>
      <c r="H182" s="15">
        <f t="shared" si="48"/>
        <v>1519.6220966161268</v>
      </c>
      <c r="I182" s="15">
        <f t="shared" si="48"/>
        <v>4399.6066332169366</v>
      </c>
      <c r="J182" s="15">
        <f t="shared" si="48"/>
        <v>3827.58984189885</v>
      </c>
      <c r="K182" s="15">
        <f t="shared" si="48"/>
        <v>1493.9583959684264</v>
      </c>
      <c r="L182" s="15">
        <f t="shared" si="48"/>
        <v>3257.2558861322304</v>
      </c>
      <c r="M182" s="15">
        <f t="shared" si="48"/>
        <v>1993.8690647956273</v>
      </c>
      <c r="N182" s="15">
        <f t="shared" si="48"/>
        <v>1061.4166640045967</v>
      </c>
      <c r="O182" s="15">
        <f t="shared" si="48"/>
        <v>4922.4003890269505</v>
      </c>
      <c r="P182" s="15">
        <f>SUM(G182:O182)</f>
        <v>23256.146503844997</v>
      </c>
    </row>
    <row r="183" spans="1:16" x14ac:dyDescent="0.2">
      <c r="A183" s="2" t="s">
        <v>42</v>
      </c>
      <c r="B183" s="75"/>
      <c r="E183" s="15">
        <f t="shared" si="39"/>
        <v>4676.0459654588994</v>
      </c>
      <c r="G183" s="15">
        <f t="shared" si="48"/>
        <v>156.91830168874063</v>
      </c>
      <c r="H183" s="15">
        <f t="shared" si="48"/>
        <v>305.54601007218503</v>
      </c>
      <c r="I183" s="15">
        <f t="shared" si="48"/>
        <v>884.61615270005814</v>
      </c>
      <c r="J183" s="15">
        <f t="shared" si="48"/>
        <v>769.6023945619479</v>
      </c>
      <c r="K183" s="15">
        <f t="shared" si="48"/>
        <v>300.38588417374422</v>
      </c>
      <c r="L183" s="15">
        <f t="shared" si="48"/>
        <v>654.92699929017363</v>
      </c>
      <c r="M183" s="15">
        <f t="shared" si="48"/>
        <v>400.9014732750087</v>
      </c>
      <c r="N183" s="15">
        <f t="shared" si="48"/>
        <v>213.41597192677449</v>
      </c>
      <c r="O183" s="15">
        <f t="shared" si="48"/>
        <v>989.73277777026669</v>
      </c>
      <c r="P183" s="15">
        <f>SUM(G183:O183)</f>
        <v>4676.0459654588994</v>
      </c>
    </row>
    <row r="184" spans="1:16" x14ac:dyDescent="0.2">
      <c r="A184" s="2" t="s">
        <v>43</v>
      </c>
      <c r="B184" s="75"/>
      <c r="E184" s="15">
        <f t="shared" si="39"/>
        <v>169074.29394753781</v>
      </c>
      <c r="G184" s="15">
        <f t="shared" si="48"/>
        <v>5673.7789280621109</v>
      </c>
      <c r="H184" s="15">
        <f t="shared" si="48"/>
        <v>11047.790441549292</v>
      </c>
      <c r="I184" s="15">
        <f t="shared" si="48"/>
        <v>31985.539179290652</v>
      </c>
      <c r="J184" s="15">
        <f t="shared" si="48"/>
        <v>27826.925235993913</v>
      </c>
      <c r="K184" s="15">
        <f t="shared" si="48"/>
        <v>10861.213010659203</v>
      </c>
      <c r="L184" s="15">
        <f t="shared" si="48"/>
        <v>23680.545659755662</v>
      </c>
      <c r="M184" s="15">
        <f t="shared" si="48"/>
        <v>14495.608904872637</v>
      </c>
      <c r="N184" s="15">
        <f t="shared" si="48"/>
        <v>7716.5953964496166</v>
      </c>
      <c r="O184" s="15">
        <f t="shared" si="48"/>
        <v>35786.297190904726</v>
      </c>
      <c r="P184" s="15">
        <f t="shared" si="34"/>
        <v>169074.29394753784</v>
      </c>
    </row>
    <row r="185" spans="1:16" x14ac:dyDescent="0.2">
      <c r="A185" s="2" t="s">
        <v>44</v>
      </c>
      <c r="B185" s="75"/>
      <c r="E185" s="15">
        <f t="shared" si="39"/>
        <v>89755.722158893812</v>
      </c>
      <c r="G185" s="15">
        <f t="shared" si="48"/>
        <v>3012.0139091998581</v>
      </c>
      <c r="H185" s="15">
        <f t="shared" si="48"/>
        <v>5864.8916176995308</v>
      </c>
      <c r="I185" s="15">
        <f t="shared" si="48"/>
        <v>16980.021626289526</v>
      </c>
      <c r="J185" s="15">
        <f t="shared" si="48"/>
        <v>14772.356646913873</v>
      </c>
      <c r="K185" s="15">
        <f t="shared" si="48"/>
        <v>5765.844082695261</v>
      </c>
      <c r="L185" s="15">
        <f t="shared" si="48"/>
        <v>12571.186471833145</v>
      </c>
      <c r="M185" s="15">
        <f t="shared" si="48"/>
        <v>7695.2197463763696</v>
      </c>
      <c r="N185" s="15">
        <f t="shared" si="48"/>
        <v>4096.4748469169472</v>
      </c>
      <c r="O185" s="15">
        <f t="shared" si="48"/>
        <v>18997.713210969305</v>
      </c>
      <c r="P185" s="15">
        <f t="shared" si="34"/>
        <v>89755.722158893826</v>
      </c>
    </row>
    <row r="186" spans="1:16" x14ac:dyDescent="0.2">
      <c r="A186" s="2" t="s">
        <v>45</v>
      </c>
      <c r="B186" s="75"/>
      <c r="E186" s="15">
        <f t="shared" si="39"/>
        <v>250779.66075658114</v>
      </c>
      <c r="G186" s="15">
        <f t="shared" si="48"/>
        <v>8415.6397851275815</v>
      </c>
      <c r="H186" s="15">
        <f t="shared" si="48"/>
        <v>16386.649172707534</v>
      </c>
      <c r="I186" s="15">
        <f t="shared" si="48"/>
        <v>47442.591521262169</v>
      </c>
      <c r="J186" s="15">
        <f t="shared" si="48"/>
        <v>41274.322119876131</v>
      </c>
      <c r="K186" s="15">
        <f t="shared" si="48"/>
        <v>16109.907961900117</v>
      </c>
      <c r="L186" s="15">
        <f t="shared" si="48"/>
        <v>35124.199358933576</v>
      </c>
      <c r="M186" s="15">
        <f t="shared" si="48"/>
        <v>21500.630277669574</v>
      </c>
      <c r="N186" s="15">
        <f t="shared" si="48"/>
        <v>11445.649900616438</v>
      </c>
      <c r="O186" s="15">
        <f t="shared" si="48"/>
        <v>53080.070658488017</v>
      </c>
      <c r="P186" s="15">
        <f t="shared" si="34"/>
        <v>250779.66075658114</v>
      </c>
    </row>
    <row r="187" spans="1:16" x14ac:dyDescent="0.2">
      <c r="A187" s="2" t="s">
        <v>46</v>
      </c>
      <c r="B187" s="75"/>
      <c r="E187" s="15">
        <f t="shared" si="39"/>
        <v>55831.987062675595</v>
      </c>
      <c r="G187" s="15">
        <f t="shared" si="48"/>
        <v>1873.6044629370956</v>
      </c>
      <c r="H187" s="15">
        <f t="shared" si="48"/>
        <v>3648.2192449381141</v>
      </c>
      <c r="I187" s="15">
        <f t="shared" si="48"/>
        <v>10562.316529353548</v>
      </c>
      <c r="J187" s="15">
        <f t="shared" si="48"/>
        <v>9189.0523005947362</v>
      </c>
      <c r="K187" s="15">
        <f t="shared" si="48"/>
        <v>3586.6073436583433</v>
      </c>
      <c r="L187" s="15">
        <f t="shared" si="48"/>
        <v>7819.8281243322663</v>
      </c>
      <c r="M187" s="15">
        <f t="shared" si="48"/>
        <v>4786.7634395893347</v>
      </c>
      <c r="N187" s="15">
        <f t="shared" si="48"/>
        <v>2548.1866242550186</v>
      </c>
      <c r="O187" s="15">
        <f t="shared" si="48"/>
        <v>11817.408993017139</v>
      </c>
      <c r="P187" s="15">
        <f t="shared" si="34"/>
        <v>55831.987062675595</v>
      </c>
    </row>
    <row r="188" spans="1:16" x14ac:dyDescent="0.2">
      <c r="A188" s="2" t="s">
        <v>86</v>
      </c>
      <c r="B188" s="75"/>
      <c r="D188" s="15"/>
      <c r="E188" s="15">
        <f t="shared" si="39"/>
        <v>3598.9484955189</v>
      </c>
      <c r="G188" s="15">
        <f t="shared" si="48"/>
        <v>120.77316817535845</v>
      </c>
      <c r="H188" s="15">
        <f t="shared" si="48"/>
        <v>235.16542852315092</v>
      </c>
      <c r="I188" s="15">
        <f t="shared" si="48"/>
        <v>680.85044402662322</v>
      </c>
      <c r="J188" s="15">
        <f t="shared" si="48"/>
        <v>592.32937411568969</v>
      </c>
      <c r="K188" s="15">
        <f t="shared" si="48"/>
        <v>231.19390483068457</v>
      </c>
      <c r="L188" s="15">
        <f t="shared" si="48"/>
        <v>504.06872733526728</v>
      </c>
      <c r="M188" s="15">
        <f t="shared" si="48"/>
        <v>308.5563668005575</v>
      </c>
      <c r="N188" s="15">
        <f t="shared" si="48"/>
        <v>164.2569591400908</v>
      </c>
      <c r="O188" s="15">
        <f t="shared" si="48"/>
        <v>761.75412257147798</v>
      </c>
      <c r="P188" s="15">
        <f t="shared" si="34"/>
        <v>3598.9484955189005</v>
      </c>
    </row>
    <row r="189" spans="1:16" x14ac:dyDescent="0.2">
      <c r="A189" s="2" t="s">
        <v>64</v>
      </c>
      <c r="B189" s="78" t="s">
        <v>83</v>
      </c>
      <c r="C189" s="76" t="s">
        <v>87</v>
      </c>
      <c r="E189" s="15">
        <f t="shared" si="39"/>
        <v>574.55845369999997</v>
      </c>
      <c r="G189" s="15">
        <f t="shared" ref="G189:O190" si="49">$E189*B218</f>
        <v>0</v>
      </c>
      <c r="H189" s="15">
        <f t="shared" si="49"/>
        <v>50.75</v>
      </c>
      <c r="I189" s="15">
        <f t="shared" si="49"/>
        <v>50.75</v>
      </c>
      <c r="J189" s="15">
        <f t="shared" si="49"/>
        <v>50.75</v>
      </c>
      <c r="K189" s="15">
        <f t="shared" si="49"/>
        <v>83.362248899999997</v>
      </c>
      <c r="L189" s="15">
        <f t="shared" si="49"/>
        <v>50.75</v>
      </c>
      <c r="M189" s="15">
        <f t="shared" si="49"/>
        <v>152.25</v>
      </c>
      <c r="N189" s="15">
        <f t="shared" si="49"/>
        <v>85.196204800000004</v>
      </c>
      <c r="O189" s="15">
        <f t="shared" si="49"/>
        <v>50.75</v>
      </c>
      <c r="P189" s="15">
        <f t="shared" si="34"/>
        <v>574.55845369999997</v>
      </c>
    </row>
    <row r="190" spans="1:16" x14ac:dyDescent="0.2">
      <c r="A190" s="2" t="s">
        <v>65</v>
      </c>
      <c r="B190" s="78" t="s">
        <v>83</v>
      </c>
      <c r="C190" s="76" t="s">
        <v>88</v>
      </c>
      <c r="E190" s="15">
        <f t="shared" si="39"/>
        <v>7137.8337419999998</v>
      </c>
      <c r="G190" s="15">
        <f t="shared" si="49"/>
        <v>0</v>
      </c>
      <c r="H190" s="15">
        <f t="shared" si="49"/>
        <v>443.09499399999999</v>
      </c>
      <c r="I190" s="15">
        <f t="shared" si="49"/>
        <v>502.35819800000007</v>
      </c>
      <c r="J190" s="15">
        <f t="shared" si="49"/>
        <v>369.57407999999998</v>
      </c>
      <c r="K190" s="15">
        <f t="shared" si="49"/>
        <v>558.56826000000012</v>
      </c>
      <c r="L190" s="15">
        <f t="shared" si="49"/>
        <v>370.93113399999993</v>
      </c>
      <c r="M190" s="15">
        <f t="shared" si="49"/>
        <v>978.09699000000012</v>
      </c>
      <c r="N190" s="15">
        <f t="shared" si="49"/>
        <v>1799.614174</v>
      </c>
      <c r="O190" s="15">
        <f t="shared" si="49"/>
        <v>2115.5959120000002</v>
      </c>
      <c r="P190" s="15">
        <f t="shared" si="34"/>
        <v>7137.8337420000007</v>
      </c>
    </row>
    <row r="191" spans="1:16" x14ac:dyDescent="0.2">
      <c r="E191" s="15"/>
    </row>
    <row r="192" spans="1:16" x14ac:dyDescent="0.2">
      <c r="A192" s="2" t="s">
        <v>50</v>
      </c>
      <c r="E192" s="15">
        <f>SUM(E157:E190)</f>
        <v>14310519.486862989</v>
      </c>
      <c r="G192" s="46">
        <f t="shared" ref="G192:O192" si="50">SUM(G157:G190)</f>
        <v>480513.49297303788</v>
      </c>
      <c r="H192" s="46">
        <f t="shared" si="50"/>
        <v>948894.5550458763</v>
      </c>
      <c r="I192" s="46">
        <f t="shared" si="50"/>
        <v>2692257.4237755938</v>
      </c>
      <c r="J192" s="46">
        <f t="shared" si="50"/>
        <v>2327571.6510807564</v>
      </c>
      <c r="K192" s="46">
        <f t="shared" si="50"/>
        <v>929983.71716610296</v>
      </c>
      <c r="L192" s="46">
        <f t="shared" si="50"/>
        <v>1997730.1625424121</v>
      </c>
      <c r="M192" s="46">
        <f t="shared" si="50"/>
        <v>1229863.450461745</v>
      </c>
      <c r="N192" s="46">
        <f t="shared" si="50"/>
        <v>665647.2353019485</v>
      </c>
      <c r="O192" s="46">
        <f t="shared" si="50"/>
        <v>3038057.7985155191</v>
      </c>
      <c r="P192" s="46">
        <f>SUM(G192:O192)</f>
        <v>14310519.486862993</v>
      </c>
    </row>
    <row r="193" spans="1:27" x14ac:dyDescent="0.2">
      <c r="E193" s="15"/>
      <c r="F193" s="87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 spans="1:27" x14ac:dyDescent="0.2">
      <c r="A194" s="88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1:27" x14ac:dyDescent="0.2">
      <c r="A195" s="88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x14ac:dyDescent="0.2">
      <c r="A196" s="88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:27" x14ac:dyDescent="0.2">
      <c r="A197" s="1" t="s">
        <v>102</v>
      </c>
      <c r="B197" s="21" t="s">
        <v>68</v>
      </c>
      <c r="C197" s="21" t="s">
        <v>69</v>
      </c>
      <c r="D197" s="21" t="s">
        <v>70</v>
      </c>
      <c r="E197" s="21" t="s">
        <v>71</v>
      </c>
      <c r="F197" s="21" t="s">
        <v>72</v>
      </c>
      <c r="G197" s="21" t="s">
        <v>73</v>
      </c>
      <c r="H197" s="21" t="s">
        <v>74</v>
      </c>
      <c r="I197" s="21" t="s">
        <v>75</v>
      </c>
      <c r="J197" s="21" t="s">
        <v>76</v>
      </c>
      <c r="K197" s="74" t="s">
        <v>50</v>
      </c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x14ac:dyDescent="0.2">
      <c r="A198" s="2" t="s">
        <v>103</v>
      </c>
      <c r="K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x14ac:dyDescent="0.2">
      <c r="A199" s="15" t="s">
        <v>104</v>
      </c>
      <c r="B199" s="15">
        <v>293490</v>
      </c>
      <c r="C199" s="15">
        <v>561030</v>
      </c>
      <c r="D199" s="15">
        <v>1677104</v>
      </c>
      <c r="E199" s="15">
        <v>1481298</v>
      </c>
      <c r="F199" s="15">
        <v>554766</v>
      </c>
      <c r="G199" s="15">
        <v>1242635</v>
      </c>
      <c r="H199" s="15">
        <v>753397</v>
      </c>
      <c r="I199" s="15">
        <v>393918</v>
      </c>
      <c r="J199" s="15">
        <v>1893779</v>
      </c>
      <c r="K199" s="15">
        <f t="shared" ref="K199:K209" si="51">SUM(B199:J199)</f>
        <v>8851417</v>
      </c>
      <c r="M199" s="72"/>
      <c r="N199" s="72"/>
      <c r="O199" s="72"/>
      <c r="P199" s="72"/>
      <c r="Q199" s="72"/>
    </row>
    <row r="200" spans="1:27" x14ac:dyDescent="0.2">
      <c r="A200" s="2" t="s">
        <v>80</v>
      </c>
      <c r="B200" s="89">
        <v>479499.49253731366</v>
      </c>
      <c r="C200" s="89">
        <v>1035087.5671641789</v>
      </c>
      <c r="D200" s="89">
        <v>2832238.7164179096</v>
      </c>
      <c r="E200" s="89">
        <v>2623299.9303482585</v>
      </c>
      <c r="F200" s="89">
        <v>1017530.268656716</v>
      </c>
      <c r="G200" s="89">
        <v>2237197.6069651754</v>
      </c>
      <c r="H200" s="89">
        <v>1319999.5323383091</v>
      </c>
      <c r="I200" s="89">
        <v>707105.8805970148</v>
      </c>
      <c r="J200" s="89">
        <v>4418817.666666667</v>
      </c>
      <c r="K200" s="90">
        <f t="shared" si="51"/>
        <v>16670776.661691543</v>
      </c>
      <c r="M200" s="15"/>
      <c r="N200" s="15"/>
      <c r="O200" s="15"/>
      <c r="P200" s="15"/>
      <c r="Q200" s="15"/>
    </row>
    <row r="201" spans="1:27" x14ac:dyDescent="0.2">
      <c r="A201" s="2" t="s">
        <v>105</v>
      </c>
      <c r="B201" s="15">
        <v>25946.058339999996</v>
      </c>
      <c r="C201" s="15">
        <v>64012.563999999998</v>
      </c>
      <c r="D201" s="15">
        <v>199914.85268000001</v>
      </c>
      <c r="E201" s="15">
        <v>164710.67575999998</v>
      </c>
      <c r="F201" s="15">
        <v>109701.42023</v>
      </c>
      <c r="G201" s="15">
        <v>148820.53561999998</v>
      </c>
      <c r="H201" s="15">
        <v>146436.06827000002</v>
      </c>
      <c r="I201" s="15">
        <v>82422.90297000001</v>
      </c>
      <c r="J201" s="15">
        <v>377138.57438000001</v>
      </c>
      <c r="K201" s="15">
        <f t="shared" si="51"/>
        <v>1319103.6522500003</v>
      </c>
    </row>
    <row r="202" spans="1:27" x14ac:dyDescent="0.2">
      <c r="A202" s="2" t="s">
        <v>106</v>
      </c>
      <c r="B202" s="15">
        <v>148.08098999999999</v>
      </c>
      <c r="C202" s="15">
        <v>451.42249000000004</v>
      </c>
      <c r="D202" s="15">
        <v>792.95891000000006</v>
      </c>
      <c r="E202" s="15">
        <v>1114.8388699999998</v>
      </c>
      <c r="F202" s="15">
        <v>398.90041000000008</v>
      </c>
      <c r="G202" s="15">
        <v>705.07997999999998</v>
      </c>
      <c r="H202" s="15">
        <v>599.37265000000014</v>
      </c>
      <c r="I202" s="15">
        <v>131.28568999999996</v>
      </c>
      <c r="J202" s="15">
        <v>797.19582999999989</v>
      </c>
      <c r="K202" s="15">
        <f t="shared" si="51"/>
        <v>5139.1358199999995</v>
      </c>
    </row>
    <row r="203" spans="1:27" x14ac:dyDescent="0.2">
      <c r="A203" s="2" t="s">
        <v>107</v>
      </c>
      <c r="B203" s="15">
        <v>0</v>
      </c>
      <c r="C203" s="15">
        <v>7.8877399999999991</v>
      </c>
      <c r="D203" s="15">
        <v>30.501290000000001</v>
      </c>
      <c r="E203" s="15">
        <v>31.145099999999999</v>
      </c>
      <c r="F203" s="15">
        <v>60.033039999999993</v>
      </c>
      <c r="G203" s="15">
        <v>201.96899999999999</v>
      </c>
      <c r="H203" s="15">
        <v>30.414389999999997</v>
      </c>
      <c r="I203" s="15">
        <v>-105.86957</v>
      </c>
      <c r="J203" s="15">
        <v>199.33415000000002</v>
      </c>
      <c r="K203" s="15">
        <f t="shared" si="51"/>
        <v>455.41514000000001</v>
      </c>
    </row>
    <row r="204" spans="1:27" x14ac:dyDescent="0.2">
      <c r="A204" s="45" t="s">
        <v>108</v>
      </c>
      <c r="B204" s="15">
        <v>0</v>
      </c>
      <c r="C204" s="15">
        <v>725</v>
      </c>
      <c r="D204" s="15">
        <v>725</v>
      </c>
      <c r="E204" s="15">
        <v>725</v>
      </c>
      <c r="F204" s="15">
        <v>1190.8892700000001</v>
      </c>
      <c r="G204" s="15">
        <v>725</v>
      </c>
      <c r="H204" s="15">
        <v>2175</v>
      </c>
      <c r="I204" s="15">
        <v>1217.0886399999999</v>
      </c>
      <c r="J204" s="15">
        <v>725</v>
      </c>
      <c r="K204" s="15">
        <f t="shared" si="51"/>
        <v>8207.9779099999996</v>
      </c>
    </row>
    <row r="205" spans="1:27" x14ac:dyDescent="0.2">
      <c r="A205" s="45" t="s">
        <v>109</v>
      </c>
      <c r="B205" s="15">
        <v>0</v>
      </c>
      <c r="C205" s="15">
        <v>2215.4749699999998</v>
      </c>
      <c r="D205" s="15">
        <v>2511.7909900000004</v>
      </c>
      <c r="E205" s="15">
        <v>1847.8703999999998</v>
      </c>
      <c r="F205" s="15">
        <v>2792.8413000000005</v>
      </c>
      <c r="G205" s="15">
        <v>1854.6556699999996</v>
      </c>
      <c r="H205" s="15">
        <v>4890.48495</v>
      </c>
      <c r="I205" s="15">
        <v>8998.0708699999996</v>
      </c>
      <c r="J205" s="15">
        <v>10577.97956</v>
      </c>
      <c r="K205" s="15">
        <f t="shared" si="51"/>
        <v>35689.168709999998</v>
      </c>
    </row>
    <row r="206" spans="1:27" x14ac:dyDescent="0.2">
      <c r="A206" s="2" t="s">
        <v>110</v>
      </c>
      <c r="B206" s="2">
        <v>2.5720000000000001</v>
      </c>
      <c r="C206" s="2">
        <v>6.8970000000000002</v>
      </c>
      <c r="D206" s="2">
        <v>14.451000000000001</v>
      </c>
      <c r="E206" s="2">
        <v>13.692</v>
      </c>
      <c r="F206" s="2">
        <v>6.4290000000000003</v>
      </c>
      <c r="G206" s="2">
        <v>12.884</v>
      </c>
      <c r="H206" s="2">
        <v>7.9820000000000002</v>
      </c>
      <c r="I206" s="2">
        <v>3.7170000000000001</v>
      </c>
      <c r="J206" s="2">
        <v>31.376000000000001</v>
      </c>
      <c r="K206" s="91">
        <f t="shared" si="51"/>
        <v>100.00000000000001</v>
      </c>
    </row>
    <row r="207" spans="1:27" x14ac:dyDescent="0.2">
      <c r="A207" s="2" t="s">
        <v>111</v>
      </c>
      <c r="B207" s="92">
        <v>-5.4300000000000001E-2</v>
      </c>
      <c r="C207" s="92">
        <v>-0.108</v>
      </c>
      <c r="D207" s="92">
        <v>-0.23069999999999999</v>
      </c>
      <c r="E207" s="92">
        <v>-0.14899999999999999</v>
      </c>
      <c r="F207" s="92">
        <v>-9.7199999999999995E-2</v>
      </c>
      <c r="G207" s="92">
        <v>-0.16389999999999999</v>
      </c>
      <c r="H207" s="92">
        <v>-0.1198</v>
      </c>
      <c r="I207" s="92">
        <v>1</v>
      </c>
      <c r="J207" s="92">
        <v>-7.7100000000000002E-2</v>
      </c>
      <c r="K207" s="92">
        <f>SUM(B207:J207)</f>
        <v>0</v>
      </c>
    </row>
    <row r="208" spans="1:27" x14ac:dyDescent="0.2">
      <c r="A208" s="2" t="s">
        <v>112</v>
      </c>
      <c r="B208" s="91">
        <v>1.3360000000000001</v>
      </c>
      <c r="C208" s="91">
        <v>5.7149999999999999</v>
      </c>
      <c r="D208" s="91">
        <v>13.252000000000001</v>
      </c>
      <c r="E208" s="91">
        <v>15.953000000000001</v>
      </c>
      <c r="F208" s="91">
        <v>8.4760000000000009</v>
      </c>
      <c r="G208" s="91">
        <v>9.4339999999999993</v>
      </c>
      <c r="H208" s="91">
        <v>10.029</v>
      </c>
      <c r="I208" s="91">
        <v>5.64</v>
      </c>
      <c r="J208" s="91">
        <v>30.164999999999999</v>
      </c>
      <c r="K208" s="91">
        <f t="shared" si="51"/>
        <v>100</v>
      </c>
    </row>
    <row r="209" spans="1:11" x14ac:dyDescent="0.2">
      <c r="A209" s="2" t="s">
        <v>113</v>
      </c>
      <c r="B209" s="91">
        <v>3.49</v>
      </c>
      <c r="C209" s="91">
        <v>7.1909999999999998</v>
      </c>
      <c r="D209" s="91">
        <v>18.82</v>
      </c>
      <c r="E209" s="91">
        <v>15.531000000000001</v>
      </c>
      <c r="F209" s="91">
        <v>6.9480000000000004</v>
      </c>
      <c r="G209" s="91">
        <v>13.896000000000001</v>
      </c>
      <c r="H209" s="91">
        <v>8.7810000000000006</v>
      </c>
      <c r="I209" s="91">
        <v>4.9450000000000003</v>
      </c>
      <c r="J209" s="91">
        <v>20.398</v>
      </c>
      <c r="K209" s="91">
        <f t="shared" si="51"/>
        <v>100</v>
      </c>
    </row>
    <row r="211" spans="1:11" x14ac:dyDescent="0.2">
      <c r="A211" s="1" t="s">
        <v>102</v>
      </c>
      <c r="B211" s="21" t="s">
        <v>68</v>
      </c>
      <c r="C211" s="21" t="s">
        <v>69</v>
      </c>
      <c r="D211" s="21" t="s">
        <v>70</v>
      </c>
      <c r="E211" s="21" t="s">
        <v>71</v>
      </c>
      <c r="F211" s="21" t="s">
        <v>72</v>
      </c>
      <c r="G211" s="21" t="s">
        <v>73</v>
      </c>
      <c r="H211" s="21" t="s">
        <v>74</v>
      </c>
      <c r="I211" s="21" t="s">
        <v>75</v>
      </c>
      <c r="J211" s="21" t="s">
        <v>76</v>
      </c>
      <c r="K211" s="74" t="s">
        <v>50</v>
      </c>
    </row>
    <row r="212" spans="1:11" x14ac:dyDescent="0.2">
      <c r="A212" s="2" t="s">
        <v>10</v>
      </c>
      <c r="K212" s="15"/>
    </row>
    <row r="213" spans="1:11" x14ac:dyDescent="0.2">
      <c r="A213" s="2" t="s">
        <v>79</v>
      </c>
      <c r="B213" s="75">
        <f t="shared" ref="B213:J214" si="52">B199/$K199</f>
        <v>3.3157402933338243E-2</v>
      </c>
      <c r="C213" s="75">
        <f t="shared" si="52"/>
        <v>6.3383071885552339E-2</v>
      </c>
      <c r="D213" s="75">
        <f t="shared" si="52"/>
        <v>0.18947293975642543</v>
      </c>
      <c r="E213" s="75">
        <f t="shared" si="52"/>
        <v>0.1673515099333813</v>
      </c>
      <c r="F213" s="75">
        <f t="shared" si="52"/>
        <v>6.2675388584675196E-2</v>
      </c>
      <c r="G213" s="75">
        <f t="shared" si="52"/>
        <v>0.14038825647916034</v>
      </c>
      <c r="H213" s="75">
        <f t="shared" si="52"/>
        <v>8.5115976345934222E-2</v>
      </c>
      <c r="I213" s="75">
        <f t="shared" si="52"/>
        <v>4.4503382904680686E-2</v>
      </c>
      <c r="J213" s="75">
        <f t="shared" si="52"/>
        <v>0.21395207117685225</v>
      </c>
      <c r="K213" s="75">
        <f>SUM(B213:J213)</f>
        <v>1.0000000000000002</v>
      </c>
    </row>
    <row r="214" spans="1:11" x14ac:dyDescent="0.2">
      <c r="A214" s="2" t="s">
        <v>80</v>
      </c>
      <c r="B214" s="75">
        <f t="shared" si="52"/>
        <v>2.8762876635446452E-2</v>
      </c>
      <c r="C214" s="75">
        <f t="shared" si="52"/>
        <v>6.2089942668522989E-2</v>
      </c>
      <c r="D214" s="75">
        <f t="shared" si="52"/>
        <v>0.16989242756315165</v>
      </c>
      <c r="E214" s="75">
        <f t="shared" si="52"/>
        <v>0.15735919109134527</v>
      </c>
      <c r="F214" s="75">
        <f t="shared" si="52"/>
        <v>6.1036764471504211E-2</v>
      </c>
      <c r="G214" s="75">
        <f t="shared" si="52"/>
        <v>0.13419876304300343</v>
      </c>
      <c r="H214" s="75">
        <f t="shared" si="52"/>
        <v>7.9180446065934634E-2</v>
      </c>
      <c r="I214" s="75">
        <f t="shared" si="52"/>
        <v>4.2415893089246537E-2</v>
      </c>
      <c r="J214" s="75">
        <f t="shared" si="52"/>
        <v>0.26506369537184482</v>
      </c>
      <c r="K214" s="75">
        <f>SUM(B214:J214)</f>
        <v>1</v>
      </c>
    </row>
    <row r="215" spans="1:11" x14ac:dyDescent="0.2">
      <c r="A215" s="2" t="s">
        <v>105</v>
      </c>
      <c r="B215" s="75">
        <f t="shared" ref="B215:J219" si="53">IF($K201=0,0,B201/$K201)</f>
        <v>1.9669461376855185E-2</v>
      </c>
      <c r="C215" s="75">
        <f t="shared" si="53"/>
        <v>4.8527319207109704E-2</v>
      </c>
      <c r="D215" s="75">
        <f t="shared" si="53"/>
        <v>0.15155355861459746</v>
      </c>
      <c r="E215" s="75">
        <f t="shared" si="53"/>
        <v>0.12486560512439818</v>
      </c>
      <c r="F215" s="75">
        <f t="shared" si="53"/>
        <v>8.3163608896754893E-2</v>
      </c>
      <c r="G215" s="75">
        <f t="shared" si="53"/>
        <v>0.11281944020559431</v>
      </c>
      <c r="H215" s="75">
        <f t="shared" si="53"/>
        <v>0.11101179806471118</v>
      </c>
      <c r="I215" s="75">
        <f t="shared" si="53"/>
        <v>6.2484023017759779E-2</v>
      </c>
      <c r="J215" s="75">
        <f t="shared" si="53"/>
        <v>0.2859051854922191</v>
      </c>
      <c r="K215" s="75">
        <f t="shared" ref="K215:K221" si="54">SUM(B215:J215)</f>
        <v>0.99999999999999978</v>
      </c>
    </row>
    <row r="216" spans="1:11" x14ac:dyDescent="0.2">
      <c r="A216" s="2" t="s">
        <v>106</v>
      </c>
      <c r="B216" s="75">
        <f t="shared" si="53"/>
        <v>2.8814375643413138E-2</v>
      </c>
      <c r="C216" s="75">
        <f t="shared" si="53"/>
        <v>8.7840155584757454E-2</v>
      </c>
      <c r="D216" s="75">
        <f t="shared" si="53"/>
        <v>0.15429810337256278</v>
      </c>
      <c r="E216" s="75">
        <f t="shared" si="53"/>
        <v>0.21693119408546785</v>
      </c>
      <c r="F216" s="75">
        <f t="shared" si="53"/>
        <v>7.762013380685473E-2</v>
      </c>
      <c r="G216" s="75">
        <f t="shared" si="53"/>
        <v>0.13719816029302764</v>
      </c>
      <c r="H216" s="75">
        <f t="shared" si="53"/>
        <v>0.11662907364063403</v>
      </c>
      <c r="I216" s="75">
        <f t="shared" si="53"/>
        <v>2.5546258086636825E-2</v>
      </c>
      <c r="J216" s="75">
        <f t="shared" si="53"/>
        <v>0.15512254548664564</v>
      </c>
      <c r="K216" s="75">
        <f t="shared" si="54"/>
        <v>1.0000000000000002</v>
      </c>
    </row>
    <row r="217" spans="1:11" x14ac:dyDescent="0.2">
      <c r="A217" s="2" t="s">
        <v>107</v>
      </c>
      <c r="B217" s="93">
        <f t="shared" si="53"/>
        <v>0</v>
      </c>
      <c r="C217" s="93">
        <f t="shared" si="53"/>
        <v>1.7319889716446404E-2</v>
      </c>
      <c r="D217" s="93">
        <f t="shared" si="53"/>
        <v>6.6974694780678565E-2</v>
      </c>
      <c r="E217" s="93">
        <f t="shared" si="53"/>
        <v>6.8388371980782195E-2</v>
      </c>
      <c r="F217" s="93">
        <f t="shared" si="53"/>
        <v>0.13182047483094214</v>
      </c>
      <c r="G217" s="93">
        <f t="shared" si="53"/>
        <v>0.44348327989271502</v>
      </c>
      <c r="H217" s="93">
        <f t="shared" si="53"/>
        <v>6.6783879868376791E-2</v>
      </c>
      <c r="I217" s="93">
        <f t="shared" si="53"/>
        <v>-0.23246827059811845</v>
      </c>
      <c r="J217" s="93">
        <f t="shared" si="53"/>
        <v>0.43769767952817734</v>
      </c>
      <c r="K217" s="75">
        <f t="shared" si="54"/>
        <v>1</v>
      </c>
    </row>
    <row r="218" spans="1:11" x14ac:dyDescent="0.2">
      <c r="A218" s="45" t="s">
        <v>108</v>
      </c>
      <c r="B218" s="75">
        <f t="shared" si="53"/>
        <v>0</v>
      </c>
      <c r="C218" s="75">
        <f t="shared" si="53"/>
        <v>8.832869775596168E-2</v>
      </c>
      <c r="D218" s="75">
        <f t="shared" si="53"/>
        <v>8.832869775596168E-2</v>
      </c>
      <c r="E218" s="75">
        <f t="shared" si="53"/>
        <v>8.832869775596168E-2</v>
      </c>
      <c r="F218" s="75">
        <f t="shared" si="53"/>
        <v>0.14508923915951427</v>
      </c>
      <c r="G218" s="75">
        <f t="shared" si="53"/>
        <v>8.832869775596168E-2</v>
      </c>
      <c r="H218" s="75">
        <f t="shared" si="53"/>
        <v>0.26498609326788503</v>
      </c>
      <c r="I218" s="75">
        <f t="shared" si="53"/>
        <v>0.14828117879279235</v>
      </c>
      <c r="J218" s="75">
        <f t="shared" si="53"/>
        <v>8.832869775596168E-2</v>
      </c>
      <c r="K218" s="75">
        <f t="shared" si="54"/>
        <v>1</v>
      </c>
    </row>
    <row r="219" spans="1:11" x14ac:dyDescent="0.2">
      <c r="A219" s="45" t="s">
        <v>109</v>
      </c>
      <c r="B219" s="75">
        <f t="shared" si="53"/>
        <v>0</v>
      </c>
      <c r="C219" s="75">
        <f t="shared" si="53"/>
        <v>6.2076956401039128E-2</v>
      </c>
      <c r="D219" s="75">
        <f t="shared" si="53"/>
        <v>7.0379644042989548E-2</v>
      </c>
      <c r="E219" s="75">
        <f t="shared" si="53"/>
        <v>5.1776784576162797E-2</v>
      </c>
      <c r="F219" s="75">
        <f t="shared" si="53"/>
        <v>7.825459098512022E-2</v>
      </c>
      <c r="G219" s="75">
        <f t="shared" si="53"/>
        <v>5.1966905843910303E-2</v>
      </c>
      <c r="H219" s="75">
        <f t="shared" si="53"/>
        <v>0.13702994849049821</v>
      </c>
      <c r="I219" s="75">
        <f t="shared" si="53"/>
        <v>0.25212329665383232</v>
      </c>
      <c r="J219" s="75">
        <f t="shared" si="53"/>
        <v>0.29639187300644754</v>
      </c>
      <c r="K219" s="75">
        <f t="shared" si="54"/>
        <v>1</v>
      </c>
    </row>
    <row r="220" spans="1:11" x14ac:dyDescent="0.2">
      <c r="A220" s="2" t="s">
        <v>110</v>
      </c>
      <c r="B220" s="75">
        <f t="shared" ref="B220:J220" si="55">B206/$K206</f>
        <v>2.5719999999999996E-2</v>
      </c>
      <c r="C220" s="75">
        <f t="shared" si="55"/>
        <v>6.896999999999999E-2</v>
      </c>
      <c r="D220" s="75">
        <f t="shared" si="55"/>
        <v>0.14450999999999997</v>
      </c>
      <c r="E220" s="75">
        <f t="shared" si="55"/>
        <v>0.13691999999999999</v>
      </c>
      <c r="F220" s="75">
        <f t="shared" si="55"/>
        <v>6.429E-2</v>
      </c>
      <c r="G220" s="75">
        <f t="shared" si="55"/>
        <v>0.12883999999999998</v>
      </c>
      <c r="H220" s="75">
        <f t="shared" si="55"/>
        <v>7.9819999999999988E-2</v>
      </c>
      <c r="I220" s="75">
        <f t="shared" si="55"/>
        <v>3.7169999999999995E-2</v>
      </c>
      <c r="J220" s="75">
        <f t="shared" si="55"/>
        <v>0.31375999999999998</v>
      </c>
      <c r="K220" s="75">
        <f t="shared" si="54"/>
        <v>1</v>
      </c>
    </row>
    <row r="221" spans="1:11" x14ac:dyDescent="0.2">
      <c r="A221" s="2" t="s">
        <v>114</v>
      </c>
      <c r="B221" s="75">
        <f>B207</f>
        <v>-5.4300000000000001E-2</v>
      </c>
      <c r="C221" s="75">
        <f t="shared" ref="C221:J221" si="56">C207</f>
        <v>-0.108</v>
      </c>
      <c r="D221" s="75">
        <f t="shared" si="56"/>
        <v>-0.23069999999999999</v>
      </c>
      <c r="E221" s="75">
        <f t="shared" si="56"/>
        <v>-0.14899999999999999</v>
      </c>
      <c r="F221" s="75">
        <f t="shared" si="56"/>
        <v>-9.7199999999999995E-2</v>
      </c>
      <c r="G221" s="75">
        <f t="shared" si="56"/>
        <v>-0.16389999999999999</v>
      </c>
      <c r="H221" s="75">
        <f t="shared" si="56"/>
        <v>-0.1198</v>
      </c>
      <c r="I221" s="75">
        <f t="shared" si="56"/>
        <v>1</v>
      </c>
      <c r="J221" s="75">
        <f t="shared" si="56"/>
        <v>-7.7100000000000002E-2</v>
      </c>
      <c r="K221" s="75">
        <f t="shared" si="54"/>
        <v>0</v>
      </c>
    </row>
    <row r="222" spans="1:11" x14ac:dyDescent="0.2">
      <c r="A222" s="2" t="s">
        <v>112</v>
      </c>
      <c r="B222" s="75">
        <f>B208/$K208</f>
        <v>1.336E-2</v>
      </c>
      <c r="C222" s="75">
        <f t="shared" ref="C222:J223" si="57">C208/$K208</f>
        <v>5.7149999999999999E-2</v>
      </c>
      <c r="D222" s="75">
        <f t="shared" si="57"/>
        <v>0.13252</v>
      </c>
      <c r="E222" s="75">
        <f t="shared" si="57"/>
        <v>0.15953000000000001</v>
      </c>
      <c r="F222" s="75">
        <f t="shared" si="57"/>
        <v>8.4760000000000002E-2</v>
      </c>
      <c r="G222" s="75">
        <f t="shared" si="57"/>
        <v>9.4339999999999993E-2</v>
      </c>
      <c r="H222" s="75">
        <f t="shared" si="57"/>
        <v>0.10029</v>
      </c>
      <c r="I222" s="75">
        <f t="shared" si="57"/>
        <v>5.6399999999999999E-2</v>
      </c>
      <c r="J222" s="75">
        <f t="shared" si="57"/>
        <v>0.30164999999999997</v>
      </c>
      <c r="K222" s="75">
        <f>SUM(B222:J222)</f>
        <v>1</v>
      </c>
    </row>
    <row r="223" spans="1:11" x14ac:dyDescent="0.2">
      <c r="A223" s="2" t="s">
        <v>113</v>
      </c>
      <c r="B223" s="75">
        <f>B209/$K209</f>
        <v>3.49E-2</v>
      </c>
      <c r="C223" s="75">
        <f t="shared" si="57"/>
        <v>7.1910000000000002E-2</v>
      </c>
      <c r="D223" s="75">
        <f t="shared" si="57"/>
        <v>0.18820000000000001</v>
      </c>
      <c r="E223" s="75">
        <f t="shared" si="57"/>
        <v>0.15531</v>
      </c>
      <c r="F223" s="75">
        <f t="shared" si="57"/>
        <v>6.948E-2</v>
      </c>
      <c r="G223" s="75">
        <f t="shared" si="57"/>
        <v>0.13896</v>
      </c>
      <c r="H223" s="75">
        <f t="shared" si="57"/>
        <v>8.7809999999999999E-2</v>
      </c>
      <c r="I223" s="75">
        <f t="shared" si="57"/>
        <v>4.9450000000000001E-2</v>
      </c>
      <c r="J223" s="75">
        <f t="shared" si="57"/>
        <v>0.20397999999999999</v>
      </c>
      <c r="K223" s="75">
        <f>SUM(B223:J223)</f>
        <v>1</v>
      </c>
    </row>
  </sheetData>
  <printOptions horizontalCentered="1" verticalCentered="1"/>
  <pageMargins left="0" right="0" top="0" bottom="0" header="0.51181102362204722" footer="0.51181102362204722"/>
  <pageSetup paperSize="9" scale="84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EAVERT</vt:lpstr>
      <vt:lpstr>EAVERT!Druckbereich</vt:lpstr>
      <vt:lpstr>EAVERT!Drucktitel</vt:lpstr>
    </vt:vector>
  </TitlesOfParts>
  <Company>BMF Infra2019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Sturmlechner Christian</dc:creator>
  <cp:lastModifiedBy>Sturmlechner Christian</cp:lastModifiedBy>
  <dcterms:created xsi:type="dcterms:W3CDTF">2021-03-05T07:39:48Z</dcterms:created>
  <dcterms:modified xsi:type="dcterms:W3CDTF">2021-03-05T07:45:19Z</dcterms:modified>
</cp:coreProperties>
</file>