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35" yWindow="945" windowWidth="28515" windowHeight="11805" tabRatio="796"/>
  </bookViews>
  <sheets>
    <sheet name="Ü1" sheetId="60" r:id="rId1"/>
    <sheet name="Ü2" sheetId="61" r:id="rId2"/>
    <sheet name="Ü3" sheetId="62" r:id="rId3"/>
    <sheet name="Ü4" sheetId="63" r:id="rId4"/>
    <sheet name="Ü5" sheetId="64" r:id="rId5"/>
    <sheet name="Ü6" sheetId="65" r:id="rId6"/>
    <sheet name="Ü6a" sheetId="69" r:id="rId7"/>
    <sheet name="Ü7" sheetId="7" r:id="rId8"/>
    <sheet name="Ü8" sheetId="21" r:id="rId9"/>
    <sheet name="Ü8a" sheetId="53" r:id="rId10"/>
    <sheet name="Ü9" sheetId="8" r:id="rId11"/>
    <sheet name="Ü10" sheetId="28" r:id="rId12"/>
    <sheet name="Ü10a" sheetId="59" r:id="rId13"/>
    <sheet name="Ü11" sheetId="10" r:id="rId14"/>
    <sheet name="Ü12a" sheetId="32" r:id="rId15"/>
    <sheet name="Ü12b" sheetId="33" r:id="rId16"/>
    <sheet name="Ü13" sheetId="12" r:id="rId17"/>
    <sheet name="Ü14" sheetId="13" r:id="rId18"/>
    <sheet name="Ü16a" sheetId="36" r:id="rId19"/>
    <sheet name="Ü16b" sheetId="37" r:id="rId20"/>
    <sheet name="Ü17" sheetId="47" r:id="rId21"/>
    <sheet name="Ü18" sheetId="14" r:id="rId22"/>
    <sheet name="18a" sheetId="70" r:id="rId23"/>
    <sheet name="18b" sheetId="71" r:id="rId24"/>
    <sheet name="Ü19a" sheetId="52" r:id="rId25"/>
    <sheet name="Ü19b" sheetId="51" r:id="rId26"/>
    <sheet name="Ü20" sheetId="40" r:id="rId27"/>
    <sheet name="Ü21" sheetId="49" r:id="rId28"/>
    <sheet name="Ü22" sheetId="48" r:id="rId29"/>
    <sheet name="Ü23" sheetId="38" r:id="rId30"/>
    <sheet name="Ü24" sheetId="39" r:id="rId31"/>
  </sheets>
  <definedNames>
    <definedName name="datab" localSheetId="23">#REF!</definedName>
    <definedName name="datab" localSheetId="12">#REF!</definedName>
    <definedName name="datab" localSheetId="20">#REF!</definedName>
    <definedName name="datab" localSheetId="24">#REF!</definedName>
    <definedName name="datab" localSheetId="26">#REF!</definedName>
    <definedName name="datab" localSheetId="27">#REF!</definedName>
    <definedName name="datab" localSheetId="28">#REF!</definedName>
    <definedName name="datab" localSheetId="5">#REF!</definedName>
    <definedName name="datab" localSheetId="6">#REF!</definedName>
    <definedName name="datab" localSheetId="9">#REF!</definedName>
    <definedName name="datab">#REF!</definedName>
    <definedName name="_xlnm.Database" localSheetId="23">#REF!</definedName>
    <definedName name="_xlnm.Database" localSheetId="12">#REF!</definedName>
    <definedName name="_xlnm.Database" localSheetId="20">#REF!</definedName>
    <definedName name="_xlnm.Database" localSheetId="24">#REF!</definedName>
    <definedName name="_xlnm.Database" localSheetId="26">#REF!</definedName>
    <definedName name="_xlnm.Database" localSheetId="27">#REF!</definedName>
    <definedName name="_xlnm.Database" localSheetId="5">#REF!</definedName>
    <definedName name="_xlnm.Database" localSheetId="6">#REF!</definedName>
    <definedName name="_xlnm.Database" localSheetId="9">#REF!</definedName>
    <definedName name="_xlnm.Database">#REF!</definedName>
    <definedName name="_xlnm.Print_Area" localSheetId="20">Ü17!$A$1:$O$31</definedName>
    <definedName name="_xlnm.Print_Area" localSheetId="21">Ü18!$A$1:$K$45</definedName>
    <definedName name="_xlnm.Print_Area" localSheetId="24">Ü19a!$A$1:$N$32</definedName>
    <definedName name="_xlnm.Print_Area" localSheetId="1">Ü2!$A$1:$K$45</definedName>
    <definedName name="_xlnm.Print_Area" localSheetId="26">Ü20!$A$1:$M$41</definedName>
    <definedName name="_xlnm.Print_Area" localSheetId="27">Ü21!$A$1:$K$27</definedName>
    <definedName name="_xlnm.Print_Area" localSheetId="28">Ü22!$A$1:$G$22</definedName>
    <definedName name="_xlnm.Print_Area" localSheetId="29">Ü23!$A$1:$K$20</definedName>
    <definedName name="_xlnm.Print_Area" localSheetId="30">Ü24!$A$1:$K$21</definedName>
    <definedName name="_xlnm.Print_Area" localSheetId="2">Ü3!$A$1:$L$42</definedName>
    <definedName name="_xlnm.Print_Area" localSheetId="3">Ü4!$A$1:$L$45</definedName>
    <definedName name="_xlnm.Print_Area" localSheetId="4">Ü5!$A$1:$F$39</definedName>
    <definedName name="_xlnm.Print_Area" localSheetId="5">Ü6!$A$1:$L$41</definedName>
    <definedName name="_xlnm.Print_Area" localSheetId="6">Ü6a!$A$1:$G$40</definedName>
    <definedName name="Druckbereich_MI" localSheetId="23">#REF!</definedName>
    <definedName name="Druckbereich_MI" localSheetId="12">#REF!</definedName>
    <definedName name="Druckbereich_MI" localSheetId="20">#REF!</definedName>
    <definedName name="Druckbereich_MI" localSheetId="24">#REF!</definedName>
    <definedName name="Druckbereich_MI" localSheetId="26">#REF!</definedName>
    <definedName name="Druckbereich_MI" localSheetId="27">#REF!</definedName>
    <definedName name="Druckbereich_MI" localSheetId="28">#REF!</definedName>
    <definedName name="Druckbereich_MI" localSheetId="5">#REF!</definedName>
    <definedName name="Druckbereich_MI" localSheetId="6">#REF!</definedName>
    <definedName name="Druckbereich_MI" localSheetId="9">#REF!</definedName>
    <definedName name="Druckbereich_MI">#REF!</definedName>
    <definedName name="inh.Verz.1" localSheetId="23">#REF!</definedName>
    <definedName name="inh.Verz.1" localSheetId="12">#REF!</definedName>
    <definedName name="inh.Verz.1" localSheetId="20">#REF!</definedName>
    <definedName name="inh.Verz.1" localSheetId="24">#REF!</definedName>
    <definedName name="inh.Verz.1" localSheetId="26">#REF!</definedName>
    <definedName name="inh.Verz.1" localSheetId="27">#REF!</definedName>
    <definedName name="inh.Verz.1" localSheetId="2">#REF!</definedName>
    <definedName name="inh.Verz.1" localSheetId="3">#REF!</definedName>
    <definedName name="inh.Verz.1" localSheetId="4">#REF!</definedName>
    <definedName name="inh.Verz.1" localSheetId="5">#REF!</definedName>
    <definedName name="inh.Verz.1" localSheetId="6">#REF!</definedName>
    <definedName name="inh.Verz.1" localSheetId="7">#REF!</definedName>
    <definedName name="inh.Verz.1" localSheetId="9">#REF!</definedName>
    <definedName name="inh.Verz.1">#REF!</definedName>
    <definedName name="_xlnm.Criteria" localSheetId="23">#REF!</definedName>
    <definedName name="_xlnm.Criteria" localSheetId="20">#REF!</definedName>
    <definedName name="_xlnm.Criteria" localSheetId="24">#REF!</definedName>
    <definedName name="_xlnm.Criteria" localSheetId="27">#REF!</definedName>
    <definedName name="_xlnm.Criteria" localSheetId="5">#REF!</definedName>
    <definedName name="_xlnm.Criteria" localSheetId="6">#REF!</definedName>
    <definedName name="_xlnm.Criteria">#REF!</definedName>
    <definedName name="wrn.netto." localSheetId="12" hidden="1">{#N/A,#N/A,FALSE,"Tabelle1"}</definedName>
    <definedName name="wrn.netto." localSheetId="20" hidden="1">{#N/A,#N/A,FALSE,"Tabelle1"}</definedName>
    <definedName name="wrn.netto." localSheetId="24" hidden="1">{#N/A,#N/A,FALSE,"Tabelle1"}</definedName>
    <definedName name="wrn.netto." localSheetId="26" hidden="1">{#N/A,#N/A,FALSE,"Tabelle1"}</definedName>
    <definedName name="wrn.netto." localSheetId="27" hidden="1">{#N/A,#N/A,FALSE,"Tabelle1"}</definedName>
    <definedName name="wrn.netto." localSheetId="28" hidden="1">{#N/A,#N/A,FALSE,"Tabelle1"}</definedName>
    <definedName name="wrn.netto." localSheetId="5" hidden="1">{#N/A,#N/A,FALSE,"Tabelle1"}</definedName>
    <definedName name="wrn.netto." localSheetId="6" hidden="1">{#N/A,#N/A,FALSE,"Tabelle1"}</definedName>
    <definedName name="wrn.netto." localSheetId="9" hidden="1">{#N/A,#N/A,FALSE,"Tabelle1"}</definedName>
    <definedName name="wrn.netto." hidden="1">{#N/A,#N/A,FALSE,"Tabelle1"}</definedName>
  </definedNames>
  <calcPr calcId="145621"/>
</workbook>
</file>

<file path=xl/calcChain.xml><?xml version="1.0" encoding="utf-8"?>
<calcChain xmlns="http://schemas.openxmlformats.org/spreadsheetml/2006/main">
  <c r="H11" i="70" l="1"/>
  <c r="D11" i="70"/>
  <c r="I11" i="70"/>
  <c r="E11" i="70"/>
  <c r="J11" i="70"/>
  <c r="F11" i="70"/>
  <c r="K11" i="70"/>
  <c r="G11" i="70"/>
  <c r="C11" i="70"/>
  <c r="I5" i="70"/>
  <c r="I18" i="70" s="1"/>
  <c r="E5" i="70"/>
  <c r="J5" i="70"/>
  <c r="F5" i="70"/>
  <c r="K5" i="70"/>
  <c r="K18" i="70" s="1"/>
  <c r="G5" i="70"/>
  <c r="C5" i="70"/>
  <c r="H5" i="70"/>
  <c r="D5" i="70"/>
  <c r="D18" i="70" s="1"/>
  <c r="C18" i="70" l="1"/>
  <c r="F18" i="70"/>
  <c r="J18" i="70"/>
  <c r="G18" i="70"/>
  <c r="E18" i="70"/>
  <c r="H18" i="70"/>
  <c r="B9" i="7" l="1"/>
  <c r="B14" i="7"/>
  <c r="C9" i="7"/>
  <c r="C14" i="7"/>
  <c r="C19" i="7"/>
  <c r="C20" i="7"/>
  <c r="C21" i="7"/>
  <c r="L20" i="40" l="1"/>
  <c r="K20" i="40"/>
  <c r="J20" i="40"/>
  <c r="I20" i="40"/>
  <c r="H20" i="40"/>
  <c r="G20" i="40"/>
  <c r="F20" i="40"/>
  <c r="E20" i="40"/>
  <c r="D20" i="40"/>
  <c r="N28" i="40"/>
  <c r="E34" i="37" l="1"/>
  <c r="E36" i="36"/>
  <c r="E32" i="36" l="1"/>
  <c r="E30" i="37"/>
  <c r="M38" i="59" l="1"/>
  <c r="L38" i="59"/>
  <c r="K38" i="59"/>
  <c r="J38" i="59"/>
  <c r="I38" i="59"/>
  <c r="H38" i="59"/>
  <c r="G38" i="59"/>
  <c r="F38" i="59"/>
  <c r="E38" i="59"/>
  <c r="D38" i="59"/>
  <c r="C38" i="59"/>
  <c r="B38" i="59"/>
  <c r="M34" i="59"/>
  <c r="L34" i="59"/>
  <c r="K34" i="59"/>
  <c r="J34" i="59"/>
  <c r="I34" i="59"/>
  <c r="H34" i="59"/>
  <c r="G34" i="59"/>
  <c r="F34" i="59"/>
  <c r="E34" i="59"/>
  <c r="D34" i="59"/>
  <c r="C34" i="59"/>
  <c r="B34" i="59"/>
  <c r="M30" i="59"/>
  <c r="L30" i="59"/>
  <c r="K30" i="59"/>
  <c r="J30" i="59"/>
  <c r="I30" i="59"/>
  <c r="H30" i="59"/>
  <c r="G30" i="59"/>
  <c r="F30" i="59"/>
  <c r="E30" i="59"/>
  <c r="D30" i="59"/>
  <c r="C30" i="59"/>
  <c r="B30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M22" i="59"/>
  <c r="L22" i="59"/>
  <c r="K22" i="59"/>
  <c r="J22" i="59"/>
  <c r="I22" i="59"/>
  <c r="H22" i="59"/>
  <c r="G22" i="59"/>
  <c r="F22" i="59"/>
  <c r="E22" i="59"/>
  <c r="D22" i="59"/>
  <c r="C22" i="59"/>
  <c r="B22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M14" i="59"/>
  <c r="L14" i="59"/>
  <c r="K14" i="59"/>
  <c r="J14" i="59"/>
  <c r="I14" i="59"/>
  <c r="H14" i="59"/>
  <c r="G14" i="59"/>
  <c r="F14" i="59"/>
  <c r="E14" i="59"/>
  <c r="D14" i="59"/>
  <c r="C14" i="59"/>
  <c r="B14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M6" i="59"/>
  <c r="L6" i="59"/>
  <c r="K6" i="59"/>
  <c r="J6" i="59"/>
  <c r="I6" i="59"/>
  <c r="H6" i="59"/>
  <c r="G6" i="59"/>
  <c r="F6" i="59"/>
  <c r="E6" i="59"/>
  <c r="D6" i="59"/>
  <c r="C6" i="59"/>
  <c r="B6" i="59"/>
  <c r="K45" i="53" l="1"/>
  <c r="H44" i="53"/>
  <c r="D44" i="53"/>
  <c r="K44" i="53"/>
  <c r="K43" i="53"/>
  <c r="K42" i="53"/>
  <c r="K41" i="53"/>
  <c r="H40" i="53"/>
  <c r="D40" i="53"/>
  <c r="K40" i="53"/>
  <c r="K39" i="53"/>
  <c r="K38" i="53"/>
  <c r="K37" i="53"/>
  <c r="H36" i="53"/>
  <c r="D36" i="53"/>
  <c r="K36" i="53"/>
  <c r="K35" i="53"/>
  <c r="K34" i="53"/>
  <c r="K33" i="53"/>
  <c r="H32" i="53"/>
  <c r="D32" i="53"/>
  <c r="K32" i="53"/>
  <c r="K31" i="53"/>
  <c r="K30" i="53"/>
  <c r="K29" i="53"/>
  <c r="H28" i="53"/>
  <c r="D28" i="53"/>
  <c r="K28" i="53"/>
  <c r="K27" i="53"/>
  <c r="K26" i="53"/>
  <c r="K25" i="53"/>
  <c r="H24" i="53"/>
  <c r="D24" i="53"/>
  <c r="K24" i="53"/>
  <c r="J23" i="53"/>
  <c r="F23" i="53"/>
  <c r="H22" i="53"/>
  <c r="D22" i="53"/>
  <c r="K22" i="53"/>
  <c r="J21" i="53"/>
  <c r="H20" i="53"/>
  <c r="D20" i="53"/>
  <c r="K20" i="53"/>
  <c r="F19" i="53"/>
  <c r="J19" i="53"/>
  <c r="K18" i="53"/>
  <c r="F17" i="53"/>
  <c r="H16" i="53"/>
  <c r="D16" i="53"/>
  <c r="K16" i="53"/>
  <c r="H13" i="53"/>
  <c r="D13" i="53"/>
  <c r="K13" i="53"/>
  <c r="D12" i="53"/>
  <c r="K12" i="53"/>
  <c r="F11" i="53"/>
  <c r="F10" i="53"/>
  <c r="F9" i="53"/>
  <c r="D8" i="53"/>
  <c r="F8" i="53"/>
  <c r="H18" i="53" l="1"/>
  <c r="H12" i="53"/>
  <c r="D18" i="53"/>
  <c r="D26" i="53"/>
  <c r="D30" i="53"/>
  <c r="D34" i="53"/>
  <c r="D38" i="53"/>
  <c r="D42" i="53"/>
  <c r="F15" i="53"/>
  <c r="J15" i="53"/>
  <c r="D9" i="53"/>
  <c r="H26" i="53"/>
  <c r="H30" i="53"/>
  <c r="H34" i="53"/>
  <c r="H38" i="53"/>
  <c r="H42" i="53"/>
  <c r="K11" i="53"/>
  <c r="J17" i="53"/>
  <c r="K10" i="53"/>
  <c r="H9" i="53"/>
  <c r="H11" i="53"/>
  <c r="K9" i="53"/>
  <c r="F21" i="53"/>
  <c r="K8" i="53"/>
  <c r="K14" i="53"/>
  <c r="J14" i="53"/>
  <c r="F14" i="53"/>
  <c r="J8" i="53"/>
  <c r="D10" i="53"/>
  <c r="F12" i="53"/>
  <c r="J12" i="53"/>
  <c r="D14" i="53"/>
  <c r="J9" i="53"/>
  <c r="H10" i="53"/>
  <c r="D11" i="53"/>
  <c r="F13" i="53"/>
  <c r="J13" i="53"/>
  <c r="K15" i="53"/>
  <c r="H15" i="53"/>
  <c r="D15" i="53"/>
  <c r="K19" i="53"/>
  <c r="H19" i="53"/>
  <c r="D19" i="53"/>
  <c r="K23" i="53"/>
  <c r="H23" i="53"/>
  <c r="D23" i="53"/>
  <c r="J10" i="53"/>
  <c r="H8" i="53"/>
  <c r="J11" i="53"/>
  <c r="H14" i="53"/>
  <c r="K17" i="53"/>
  <c r="H17" i="53"/>
  <c r="D17" i="53"/>
  <c r="K21" i="53"/>
  <c r="H21" i="53"/>
  <c r="D21" i="53"/>
  <c r="F16" i="53"/>
  <c r="J16" i="53"/>
  <c r="F18" i="53"/>
  <c r="J18" i="53"/>
  <c r="F20" i="53"/>
  <c r="J20" i="53"/>
  <c r="F22" i="53"/>
  <c r="J22" i="53"/>
  <c r="F24" i="53"/>
  <c r="J24" i="53"/>
  <c r="D25" i="53"/>
  <c r="H25" i="53"/>
  <c r="F26" i="53"/>
  <c r="J26" i="53"/>
  <c r="D27" i="53"/>
  <c r="H27" i="53"/>
  <c r="F28" i="53"/>
  <c r="J28" i="53"/>
  <c r="D29" i="53"/>
  <c r="H29" i="53"/>
  <c r="F30" i="53"/>
  <c r="J30" i="53"/>
  <c r="D31" i="53"/>
  <c r="H31" i="53"/>
  <c r="F32" i="53"/>
  <c r="J32" i="53"/>
  <c r="D33" i="53"/>
  <c r="H33" i="53"/>
  <c r="F34" i="53"/>
  <c r="J34" i="53"/>
  <c r="D35" i="53"/>
  <c r="H35" i="53"/>
  <c r="F36" i="53"/>
  <c r="J36" i="53"/>
  <c r="D37" i="53"/>
  <c r="H37" i="53"/>
  <c r="F38" i="53"/>
  <c r="J38" i="53"/>
  <c r="D39" i="53"/>
  <c r="H39" i="53"/>
  <c r="F40" i="53"/>
  <c r="J40" i="53"/>
  <c r="D41" i="53"/>
  <c r="H41" i="53"/>
  <c r="F42" i="53"/>
  <c r="J42" i="53"/>
  <c r="D43" i="53"/>
  <c r="H43" i="53"/>
  <c r="F44" i="53"/>
  <c r="J44" i="53"/>
  <c r="D45" i="53"/>
  <c r="H45" i="53"/>
  <c r="F25" i="53"/>
  <c r="J25" i="53"/>
  <c r="F27" i="53"/>
  <c r="J27" i="53"/>
  <c r="F29" i="53"/>
  <c r="J29" i="53"/>
  <c r="F31" i="53"/>
  <c r="J31" i="53"/>
  <c r="F33" i="53"/>
  <c r="J33" i="53"/>
  <c r="F35" i="53"/>
  <c r="J35" i="53"/>
  <c r="F37" i="53"/>
  <c r="J37" i="53"/>
  <c r="F39" i="53"/>
  <c r="J39" i="53"/>
  <c r="F41" i="53"/>
  <c r="J41" i="53"/>
  <c r="F43" i="53"/>
  <c r="J43" i="53"/>
  <c r="F45" i="53"/>
  <c r="J45" i="53"/>
  <c r="L17" i="52" l="1"/>
  <c r="K17" i="52"/>
  <c r="J17" i="52"/>
  <c r="I17" i="52"/>
  <c r="H17" i="52"/>
  <c r="G17" i="52"/>
  <c r="F17" i="52"/>
  <c r="E17" i="52"/>
  <c r="D17" i="52"/>
  <c r="C17" i="52"/>
  <c r="B17" i="52"/>
  <c r="L12" i="52"/>
  <c r="L18" i="52" s="1"/>
  <c r="K12" i="52"/>
  <c r="K18" i="52" s="1"/>
  <c r="J12" i="52"/>
  <c r="I12" i="52"/>
  <c r="H12" i="52"/>
  <c r="H18" i="52" s="1"/>
  <c r="G12" i="52"/>
  <c r="G18" i="52" s="1"/>
  <c r="F12" i="52"/>
  <c r="E12" i="52"/>
  <c r="D12" i="52"/>
  <c r="D18" i="52" s="1"/>
  <c r="C12" i="52"/>
  <c r="C18" i="52" s="1"/>
  <c r="B12" i="52"/>
  <c r="B18" i="52" l="1"/>
  <c r="F18" i="52"/>
  <c r="J18" i="52"/>
  <c r="E18" i="52"/>
  <c r="I18" i="52"/>
  <c r="K7" i="38" l="1"/>
  <c r="D7" i="39"/>
  <c r="E7" i="39"/>
  <c r="C7" i="39"/>
  <c r="C7" i="38"/>
  <c r="D7" i="38"/>
  <c r="E7" i="38"/>
  <c r="F7" i="38"/>
  <c r="G7" i="38"/>
  <c r="H7" i="38"/>
  <c r="I7" i="38"/>
  <c r="B7" i="38"/>
  <c r="B20" i="51" l="1"/>
  <c r="B15" i="51"/>
  <c r="B21" i="51" l="1"/>
  <c r="B22" i="51" s="1"/>
  <c r="K5" i="39"/>
  <c r="K7" i="39" s="1"/>
  <c r="I5" i="39"/>
  <c r="I7" i="39" s="1"/>
  <c r="H5" i="39"/>
  <c r="H7" i="39" s="1"/>
  <c r="G5" i="39"/>
  <c r="G7" i="39" s="1"/>
  <c r="K10" i="39" l="1"/>
  <c r="I10" i="39"/>
  <c r="H11" i="39" l="1"/>
  <c r="H11" i="38"/>
  <c r="I11" i="38"/>
  <c r="K11" i="38"/>
  <c r="G11" i="38"/>
  <c r="K15" i="49" l="1"/>
  <c r="K18" i="49" s="1"/>
  <c r="J15" i="49"/>
  <c r="J18" i="49" s="1"/>
  <c r="I15" i="49"/>
  <c r="I18" i="49" s="1"/>
  <c r="G15" i="49"/>
  <c r="G18" i="49" s="1"/>
  <c r="F15" i="49"/>
  <c r="F18" i="49" s="1"/>
  <c r="D15" i="49"/>
  <c r="D18" i="49" s="1"/>
  <c r="C15" i="49"/>
  <c r="C18" i="49" s="1"/>
  <c r="B15" i="49"/>
  <c r="B18" i="49" s="1"/>
  <c r="B14" i="48"/>
  <c r="B16" i="48" s="1"/>
  <c r="K14" i="8" l="1"/>
  <c r="L14" i="8"/>
  <c r="K13" i="8"/>
  <c r="L13" i="8"/>
  <c r="J13" i="8"/>
  <c r="L15" i="8" l="1"/>
  <c r="K15" i="8"/>
  <c r="L9" i="8" l="1"/>
  <c r="L16" i="8" s="1"/>
  <c r="L17" i="8" s="1"/>
  <c r="K9" i="8"/>
  <c r="K16" i="8" s="1"/>
  <c r="K17" i="8" s="1"/>
  <c r="E37" i="37"/>
  <c r="L15" i="47" l="1"/>
  <c r="K15" i="47"/>
  <c r="J15" i="47"/>
  <c r="I15" i="47"/>
  <c r="H15" i="47"/>
  <c r="G15" i="47"/>
  <c r="F15" i="47"/>
  <c r="E15" i="47"/>
  <c r="D15" i="47"/>
  <c r="C15" i="47"/>
  <c r="B15" i="47"/>
  <c r="M12" i="47"/>
  <c r="L12" i="47"/>
  <c r="K12" i="47"/>
  <c r="J12" i="47"/>
  <c r="I12" i="47"/>
  <c r="H12" i="47"/>
  <c r="F12" i="47"/>
  <c r="E12" i="47"/>
  <c r="D12" i="47"/>
  <c r="C12" i="47"/>
  <c r="B12" i="47"/>
  <c r="G10" i="47"/>
  <c r="G12" i="47" s="1"/>
  <c r="K12" i="39" l="1"/>
  <c r="H10" i="39"/>
  <c r="H12" i="39" s="1"/>
  <c r="G10" i="39"/>
  <c r="G12" i="39" s="1"/>
  <c r="F10" i="39"/>
  <c r="F12" i="39" s="1"/>
  <c r="E10" i="39"/>
  <c r="E12" i="39" s="1"/>
  <c r="D10" i="39"/>
  <c r="D12" i="39" s="1"/>
  <c r="C10" i="39"/>
  <c r="C12" i="39" s="1"/>
  <c r="I11" i="39" l="1"/>
  <c r="I12" i="39" s="1"/>
  <c r="E43" i="36" l="1"/>
  <c r="E45" i="36" s="1"/>
  <c r="E46" i="36"/>
  <c r="E18" i="32" l="1"/>
  <c r="E24" i="33"/>
  <c r="E15" i="32"/>
  <c r="E14" i="32"/>
  <c r="E13" i="32"/>
  <c r="E18" i="33"/>
  <c r="E7" i="33"/>
  <c r="E16" i="33" s="1"/>
  <c r="E35" i="33" s="1"/>
  <c r="E10" i="33"/>
  <c r="H58" i="13" l="1"/>
  <c r="H54" i="13"/>
  <c r="H48" i="13"/>
  <c r="H44" i="13"/>
  <c r="H37" i="13"/>
  <c r="H32" i="13"/>
  <c r="G58" i="13"/>
  <c r="G54" i="13"/>
  <c r="G48" i="13"/>
  <c r="G44" i="13"/>
  <c r="F44" i="13"/>
  <c r="G37" i="13"/>
  <c r="F37" i="13"/>
  <c r="G32" i="13"/>
  <c r="F32" i="13"/>
  <c r="E33" i="32" l="1"/>
  <c r="E34" i="32"/>
  <c r="E10" i="32" l="1"/>
  <c r="E7" i="32"/>
  <c r="E16" i="32" s="1"/>
  <c r="E35" i="32" s="1"/>
  <c r="M20" i="7"/>
  <c r="M19" i="7"/>
  <c r="L20" i="7"/>
  <c r="L19" i="7"/>
  <c r="K20" i="7"/>
  <c r="K19" i="7"/>
  <c r="D19" i="7"/>
  <c r="E19" i="7"/>
  <c r="F19" i="7"/>
  <c r="G19" i="7"/>
  <c r="H19" i="7"/>
  <c r="I19" i="7"/>
  <c r="J19" i="7"/>
  <c r="D20" i="7"/>
  <c r="E20" i="7"/>
  <c r="F20" i="7"/>
  <c r="G20" i="7"/>
  <c r="H20" i="7"/>
  <c r="I20" i="7"/>
  <c r="J20" i="7"/>
  <c r="M14" i="7"/>
  <c r="M9" i="7"/>
  <c r="L14" i="7"/>
  <c r="L9" i="7"/>
  <c r="M21" i="7" l="1"/>
  <c r="E6" i="32"/>
  <c r="F28" i="40"/>
  <c r="H28" i="40"/>
  <c r="I28" i="40"/>
  <c r="J28" i="40"/>
  <c r="L28" i="40"/>
  <c r="G28" i="40"/>
  <c r="K28" i="40"/>
  <c r="M28" i="40"/>
  <c r="G44" i="12" l="1"/>
  <c r="G41" i="12"/>
  <c r="G33" i="12"/>
  <c r="G27" i="12"/>
  <c r="G20" i="12"/>
  <c r="F45" i="12"/>
  <c r="F44" i="12"/>
  <c r="F41" i="12"/>
  <c r="F33" i="12"/>
  <c r="F27" i="12"/>
  <c r="F20" i="12"/>
  <c r="E44" i="12"/>
  <c r="E41" i="12"/>
  <c r="E33" i="12"/>
  <c r="E27" i="12"/>
  <c r="E20" i="12"/>
  <c r="G45" i="12" l="1"/>
  <c r="D44" i="12" l="1"/>
  <c r="D41" i="12"/>
  <c r="D33" i="12"/>
  <c r="D27" i="12"/>
  <c r="D20" i="12"/>
  <c r="L24" i="28" l="1"/>
  <c r="L29" i="28" s="1"/>
  <c r="L20" i="28"/>
  <c r="B20" i="28"/>
  <c r="B12" i="39" l="1"/>
  <c r="B7" i="39"/>
  <c r="F5" i="39"/>
  <c r="F7" i="39" s="1"/>
  <c r="B11" i="38"/>
  <c r="C11" i="38"/>
  <c r="D11" i="38"/>
  <c r="E11" i="38"/>
  <c r="F11" i="38"/>
  <c r="K29" i="28" l="1"/>
  <c r="J29" i="28"/>
  <c r="I29" i="28"/>
  <c r="H29" i="28"/>
  <c r="G29" i="28"/>
  <c r="F29" i="28"/>
  <c r="E29" i="28"/>
  <c r="D29" i="28"/>
  <c r="C29" i="28"/>
  <c r="B29" i="28"/>
  <c r="K20" i="28"/>
  <c r="J20" i="28"/>
  <c r="I20" i="28"/>
  <c r="H20" i="28"/>
  <c r="G20" i="28"/>
  <c r="F20" i="28"/>
  <c r="E20" i="28"/>
  <c r="D20" i="28"/>
  <c r="C20" i="28"/>
  <c r="F58" i="13" l="1"/>
  <c r="E58" i="13"/>
  <c r="D58" i="13"/>
  <c r="C58" i="13"/>
  <c r="F54" i="13"/>
  <c r="E54" i="13"/>
  <c r="D54" i="13"/>
  <c r="C54" i="13"/>
  <c r="F48" i="13"/>
  <c r="E48" i="13"/>
  <c r="D48" i="13"/>
  <c r="C48" i="13"/>
  <c r="E44" i="13"/>
  <c r="D44" i="13"/>
  <c r="C44" i="13"/>
  <c r="E37" i="13"/>
  <c r="D37" i="13"/>
  <c r="C37" i="13"/>
  <c r="E32" i="13"/>
  <c r="D32" i="13"/>
  <c r="C32" i="13"/>
  <c r="C44" i="12"/>
  <c r="B44" i="12"/>
  <c r="C41" i="12"/>
  <c r="B41" i="12"/>
  <c r="C33" i="12"/>
  <c r="B33" i="12"/>
  <c r="C27" i="12"/>
  <c r="B27" i="12"/>
  <c r="C20" i="12"/>
  <c r="B20" i="12"/>
  <c r="I13" i="8"/>
  <c r="H13" i="8"/>
  <c r="G13" i="8"/>
  <c r="F13" i="8"/>
  <c r="E13" i="8"/>
  <c r="D13" i="8"/>
  <c r="C13" i="8"/>
  <c r="B13" i="8"/>
  <c r="J9" i="8"/>
  <c r="I14" i="8"/>
  <c r="H14" i="8"/>
  <c r="G14" i="8"/>
  <c r="E14" i="8"/>
  <c r="D14" i="8"/>
  <c r="C14" i="8"/>
  <c r="K14" i="7"/>
  <c r="J14" i="7"/>
  <c r="I14" i="7"/>
  <c r="H14" i="7"/>
  <c r="G14" i="7"/>
  <c r="F14" i="7"/>
  <c r="E14" i="7"/>
  <c r="D14" i="7"/>
  <c r="K9" i="7"/>
  <c r="J9" i="7"/>
  <c r="I9" i="7"/>
  <c r="H9" i="7"/>
  <c r="G9" i="7"/>
  <c r="F9" i="7"/>
  <c r="E9" i="7"/>
  <c r="D9" i="7"/>
  <c r="D21" i="7" s="1"/>
  <c r="G21" i="7" l="1"/>
  <c r="H21" i="7"/>
  <c r="E21" i="7"/>
  <c r="I21" i="7"/>
  <c r="F21" i="7"/>
  <c r="J21" i="7"/>
  <c r="K21" i="7"/>
  <c r="L21" i="7"/>
  <c r="B15" i="8"/>
  <c r="B9" i="8"/>
  <c r="B16" i="8" s="1"/>
  <c r="F15" i="8"/>
  <c r="F9" i="8"/>
  <c r="F16" i="8" s="1"/>
  <c r="J15" i="8"/>
  <c r="J16" i="8"/>
  <c r="B45" i="12"/>
  <c r="C45" i="12"/>
  <c r="D45" i="12"/>
  <c r="E45" i="12"/>
  <c r="J14" i="8"/>
  <c r="B14" i="8"/>
  <c r="F14" i="8"/>
  <c r="E15" i="8" l="1"/>
  <c r="E9" i="8"/>
  <c r="E16" i="8" s="1"/>
  <c r="C15" i="8"/>
  <c r="C9" i="8"/>
  <c r="C16" i="8" s="1"/>
  <c r="G15" i="8"/>
  <c r="G9" i="8"/>
  <c r="G16" i="8" s="1"/>
  <c r="H9" i="8"/>
  <c r="H16" i="8" s="1"/>
  <c r="I15" i="8"/>
  <c r="I9" i="8"/>
  <c r="I16" i="8" s="1"/>
  <c r="D15" i="8"/>
  <c r="D9" i="8"/>
  <c r="D16" i="8" s="1"/>
  <c r="B17" i="8"/>
  <c r="J17" i="8"/>
  <c r="H15" i="8"/>
  <c r="F17" i="8"/>
  <c r="G17" i="8" l="1"/>
  <c r="D17" i="8"/>
  <c r="I17" i="8"/>
  <c r="C17" i="8"/>
  <c r="E17" i="8"/>
  <c r="H17" i="8"/>
</calcChain>
</file>

<file path=xl/sharedStrings.xml><?xml version="1.0" encoding="utf-8"?>
<sst xmlns="http://schemas.openxmlformats.org/spreadsheetml/2006/main" count="1043" uniqueCount="663">
  <si>
    <t>Übersicht 1: Entwicklung der Weltwirtschaft</t>
  </si>
  <si>
    <t>jährliche Veränderung in %</t>
  </si>
  <si>
    <t>Japan</t>
  </si>
  <si>
    <t>USA</t>
  </si>
  <si>
    <t>EU-27</t>
  </si>
  <si>
    <t>Vereinigtes Königreich</t>
  </si>
  <si>
    <t>Schweden</t>
  </si>
  <si>
    <t>Rumänien</t>
  </si>
  <si>
    <t>Polen</t>
  </si>
  <si>
    <t>Ungarn</t>
  </si>
  <si>
    <t>Litauen</t>
  </si>
  <si>
    <t>Lettland</t>
  </si>
  <si>
    <t>Dänemark</t>
  </si>
  <si>
    <t>Tschechien</t>
  </si>
  <si>
    <t>Bulgarien</t>
  </si>
  <si>
    <t>Eurozone</t>
  </si>
  <si>
    <t>Estland</t>
  </si>
  <si>
    <t>Finnland</t>
  </si>
  <si>
    <t>Slowakei</t>
  </si>
  <si>
    <t>Slowenien</t>
  </si>
  <si>
    <t>Portugal</t>
  </si>
  <si>
    <t>Österreich</t>
  </si>
  <si>
    <t>Niederlande</t>
  </si>
  <si>
    <t>Malta</t>
  </si>
  <si>
    <t>Luxemburg</t>
  </si>
  <si>
    <t>Zypern</t>
  </si>
  <si>
    <t>Italien</t>
  </si>
  <si>
    <t>Frankreich</t>
  </si>
  <si>
    <t>Spanien</t>
  </si>
  <si>
    <t>Griechenland</t>
  </si>
  <si>
    <t>Irland</t>
  </si>
  <si>
    <t>Deutschland</t>
  </si>
  <si>
    <t>Belgien</t>
  </si>
  <si>
    <t>Land/Region</t>
  </si>
  <si>
    <t>jährliche reale Veränderung in %</t>
  </si>
  <si>
    <t xml:space="preserve">Übersicht 2: Wirtschaftswachstum im internationalen Vergleich </t>
  </si>
  <si>
    <t>in % (laut Eurostat)</t>
  </si>
  <si>
    <t>Übersicht 3: Arbeitslosenrate im internationalen Vergleich</t>
  </si>
  <si>
    <t>Übersicht 4: Inflationsentwicklung im internationalen Vergleich</t>
  </si>
  <si>
    <t>Übersicht 5: Konvergenzindikatoren</t>
  </si>
  <si>
    <t>Euro</t>
  </si>
  <si>
    <t>Slowakische Republik</t>
  </si>
  <si>
    <t>WKM II</t>
  </si>
  <si>
    <t>kein Euro</t>
  </si>
  <si>
    <t>Tschechische Republik</t>
  </si>
  <si>
    <t>in % des BIP</t>
  </si>
  <si>
    <t xml:space="preserve">Frankreich </t>
  </si>
  <si>
    <t xml:space="preserve">Niederlande </t>
  </si>
  <si>
    <t xml:space="preserve">Vereinigtes Königreich </t>
  </si>
  <si>
    <t>in Mio. €</t>
  </si>
  <si>
    <t>Veränderung gegenüber Vorjahr in %</t>
  </si>
  <si>
    <t xml:space="preserve">  Überweisungen aus Steueranteilen</t>
  </si>
  <si>
    <t>Übersicht 10: Öffentliche Abgaben des Bundes</t>
  </si>
  <si>
    <t>in Mio. € (Rundungsdifferenzen möglich)</t>
  </si>
  <si>
    <t xml:space="preserve">Veranlagte Einkommensteuer </t>
  </si>
  <si>
    <t xml:space="preserve">Lohnsteuer </t>
  </si>
  <si>
    <t>Körperschaftsteuer</t>
  </si>
  <si>
    <t>Umsatzsteuer</t>
  </si>
  <si>
    <t>--</t>
  </si>
  <si>
    <t>Tabaksteuer</t>
  </si>
  <si>
    <t xml:space="preserve">Mineralölsteuer   </t>
  </si>
  <si>
    <t>Stempel- und Rechtsgebühren</t>
  </si>
  <si>
    <t>Energieabgabe</t>
  </si>
  <si>
    <t>Normverbrauchsabgabe</t>
  </si>
  <si>
    <t>Versicherungssteuer</t>
  </si>
  <si>
    <t>Kraftfahrzeugsteuer</t>
  </si>
  <si>
    <t>Sonstige Abgaben</t>
  </si>
  <si>
    <t>Übersicht 11: Aufteilung der öffentlichen Abgaben des Bundes</t>
  </si>
  <si>
    <t>Gesamtabgaben (brutto)</t>
  </si>
  <si>
    <t>Aufteilung in %</t>
  </si>
  <si>
    <t>Bund</t>
  </si>
  <si>
    <t>Länder</t>
  </si>
  <si>
    <t>01 Präsidentschaftskanzlei</t>
  </si>
  <si>
    <t>02 Bundesgesetzgebung</t>
  </si>
  <si>
    <t>03 Verfassungsgerichtshof</t>
  </si>
  <si>
    <t>04 Verwaltungsgerichtshof</t>
  </si>
  <si>
    <t>05 Volksanwaltschaft</t>
  </si>
  <si>
    <t>06 Rechnungshof</t>
  </si>
  <si>
    <t>11 Inneres</t>
  </si>
  <si>
    <t>-</t>
  </si>
  <si>
    <t>58 Finanzierungen, Währungstauschverträge</t>
  </si>
  <si>
    <t xml:space="preserve">S u m m e         </t>
  </si>
  <si>
    <t>2010
Erfolg</t>
  </si>
  <si>
    <t>10 Bundeskanzleramt mit Dienststellen</t>
  </si>
  <si>
    <t>12 Äußeres</t>
  </si>
  <si>
    <t>13 Justiz</t>
  </si>
  <si>
    <t>14 Militärische Angelegenheiten und Sport</t>
  </si>
  <si>
    <t>15 Finanzverwaltung</t>
  </si>
  <si>
    <t>16 Öffentliche Abgaben</t>
  </si>
  <si>
    <t>Rubrik 0,1</t>
  </si>
  <si>
    <t>20 Arbeit</t>
  </si>
  <si>
    <t>21 Soziales und Konsumentenschutz</t>
  </si>
  <si>
    <t>22 Sozialversicherung</t>
  </si>
  <si>
    <t>23 Pensionen</t>
  </si>
  <si>
    <t>24 Gesundheit</t>
  </si>
  <si>
    <t>25 Familie und Jugend</t>
  </si>
  <si>
    <t>Rubrik 2</t>
  </si>
  <si>
    <t>31 Wissenschaft und Forschung</t>
  </si>
  <si>
    <t>32 Kunst und Kultur</t>
  </si>
  <si>
    <t>33 Wirtschaft (Forschung)</t>
  </si>
  <si>
    <t>34 Verkehr, Innov. u. Techn. (Forschung)</t>
  </si>
  <si>
    <t>Rubrik 3</t>
  </si>
  <si>
    <t xml:space="preserve">40 Wirtschaft </t>
  </si>
  <si>
    <t>41 Verkehr, Innovation u. Technologie</t>
  </si>
  <si>
    <t>42 Land-, Forst- und Wasserwirtschaft</t>
  </si>
  <si>
    <t>43 Umwelt</t>
  </si>
  <si>
    <t>44 Finanzausgleich</t>
  </si>
  <si>
    <t>45 Bundesvermögen</t>
  </si>
  <si>
    <t>46 Finanzmarktstabilität</t>
  </si>
  <si>
    <t>Rubrik 4</t>
  </si>
  <si>
    <t>51 Kassenverwaltung</t>
  </si>
  <si>
    <t>Rubrik 5</t>
  </si>
  <si>
    <t>Ressort/Untergliederung</t>
  </si>
  <si>
    <t>Oberste Organe</t>
  </si>
  <si>
    <t>Bundeskanzleramt</t>
  </si>
  <si>
    <t>BM für Inneres</t>
  </si>
  <si>
    <t>BM für europäische und internationale Angelegenheiten</t>
  </si>
  <si>
    <t>BM für Justiz</t>
  </si>
  <si>
    <t>BM für Landesverteidigung und Sport</t>
  </si>
  <si>
    <t>BM für Finanzen</t>
  </si>
  <si>
    <t>Finanzen</t>
  </si>
  <si>
    <t>BM für Arbeit, Soziales und Konsumentenschutz</t>
  </si>
  <si>
    <t>Arbeit, Soziales und Konsumentenschutz</t>
  </si>
  <si>
    <t>BM für Gesundheit</t>
  </si>
  <si>
    <t>BM für Wirtschaft, Familie und Jugend</t>
  </si>
  <si>
    <t>Wirtschaft, Familie und Jugend</t>
  </si>
  <si>
    <t>BM für Unterricht, Kunst und Kultur</t>
  </si>
  <si>
    <t>Unterricht, Kunst und Kultur</t>
  </si>
  <si>
    <t>BM für Wissenschaft und Forschung</t>
  </si>
  <si>
    <t>BM für Verkehr, Innovation und Technologie</t>
  </si>
  <si>
    <t>Verkehr, Innovation und Technologie</t>
  </si>
  <si>
    <t xml:space="preserve">BM für Land- u. Forstwirtschaft, Umwelt u. Wasserwirtschaft </t>
  </si>
  <si>
    <t>Land- und Forstwirtschaft, Umwelt und Wasserwirtschaft</t>
  </si>
  <si>
    <t>Übersicht 18: Pensionsversicherung, Finanzierung und Leistungen</t>
  </si>
  <si>
    <t>Bundeszuschüsse</t>
  </si>
  <si>
    <t>Sonstige</t>
  </si>
  <si>
    <t xml:space="preserve">Insgesamt </t>
  </si>
  <si>
    <t>Alterspension</t>
  </si>
  <si>
    <t>Pension wegen geminderter Arbeitsfähigkeit</t>
  </si>
  <si>
    <t>Witwenpension</t>
  </si>
  <si>
    <t>Witwerpension</t>
  </si>
  <si>
    <t xml:space="preserve">Waisenpension </t>
  </si>
  <si>
    <t>Quelle: BM für Arbeit, Soziales und Konsumentenschutz</t>
  </si>
  <si>
    <t>Straßen und Brücken</t>
  </si>
  <si>
    <t>Gebäude</t>
  </si>
  <si>
    <t>Inventar</t>
  </si>
  <si>
    <t>Summe Bundesbudget</t>
  </si>
  <si>
    <t>ÖBB</t>
  </si>
  <si>
    <t>Gesamtsumme</t>
  </si>
  <si>
    <t>Elektrizitätswirtschaft</t>
  </si>
  <si>
    <t>Agrarinvestitionen</t>
  </si>
  <si>
    <t>Bausektor im Bereich des Bundes</t>
  </si>
  <si>
    <t>Straßenbau</t>
  </si>
  <si>
    <t>ASFINAG</t>
  </si>
  <si>
    <t>Wohnbaufonds</t>
  </si>
  <si>
    <t>Zukunftssicherung BAWAG P.S.K.</t>
  </si>
  <si>
    <t>Interbankmarktstabilitätsgesetz (IBSG)</t>
  </si>
  <si>
    <t>Finanzmarktstabilitätsgesetz (FinStaG)</t>
  </si>
  <si>
    <t>Unternehmensliquiditätsstärkungsgesetz (ULSG)</t>
  </si>
  <si>
    <t>Summe Teil II.A</t>
  </si>
  <si>
    <t>5)</t>
  </si>
  <si>
    <t>Quelle: BKA</t>
  </si>
  <si>
    <t>Personalplan Gesamt</t>
  </si>
  <si>
    <t>Personalstand</t>
  </si>
  <si>
    <t xml:space="preserve">     Pensionisten</t>
  </si>
  <si>
    <t>4)</t>
  </si>
  <si>
    <t>Insgesamt</t>
  </si>
  <si>
    <t>Personalausgaben</t>
  </si>
  <si>
    <t>3)</t>
  </si>
  <si>
    <t>Quelle: BKA/BMF</t>
  </si>
  <si>
    <r>
      <t xml:space="preserve">Weltproduktion </t>
    </r>
    <r>
      <rPr>
        <vertAlign val="superscript"/>
        <sz val="9"/>
        <rFont val="Palatino Linotype"/>
        <family val="1"/>
      </rPr>
      <t>1)</t>
    </r>
  </si>
  <si>
    <t xml:space="preserve">Währungs-
union </t>
  </si>
  <si>
    <t>Quelle: Bundesministerium für Finanzen</t>
  </si>
  <si>
    <r>
      <t xml:space="preserve">2002
</t>
    </r>
    <r>
      <rPr>
        <sz val="9"/>
        <color theme="0"/>
        <rFont val="Palatino Linotype"/>
        <family val="1"/>
      </rPr>
      <t>-</t>
    </r>
  </si>
  <si>
    <r>
      <t xml:space="preserve">2003
</t>
    </r>
    <r>
      <rPr>
        <sz val="9"/>
        <color theme="0"/>
        <rFont val="Palatino Linotype"/>
        <family val="1"/>
      </rPr>
      <t>-</t>
    </r>
  </si>
  <si>
    <r>
      <t xml:space="preserve">2004
</t>
    </r>
    <r>
      <rPr>
        <sz val="9"/>
        <color theme="0"/>
        <rFont val="Palatino Linotype"/>
        <family val="1"/>
      </rPr>
      <t>-</t>
    </r>
  </si>
  <si>
    <r>
      <t xml:space="preserve">2005
</t>
    </r>
    <r>
      <rPr>
        <sz val="9"/>
        <color theme="0"/>
        <rFont val="Palatino Linotype"/>
        <family val="1"/>
      </rPr>
      <t>-</t>
    </r>
  </si>
  <si>
    <r>
      <t xml:space="preserve">2006
</t>
    </r>
    <r>
      <rPr>
        <sz val="9"/>
        <color theme="0"/>
        <rFont val="Palatino Linotype"/>
        <family val="1"/>
      </rPr>
      <t>-</t>
    </r>
  </si>
  <si>
    <r>
      <t xml:space="preserve">2007
</t>
    </r>
    <r>
      <rPr>
        <sz val="9"/>
        <color theme="0"/>
        <rFont val="Palatino Linotype"/>
        <family val="1"/>
      </rPr>
      <t>-</t>
    </r>
  </si>
  <si>
    <r>
      <t xml:space="preserve">2008
</t>
    </r>
    <r>
      <rPr>
        <sz val="9"/>
        <color theme="0"/>
        <rFont val="Palatino Linotype"/>
        <family val="1"/>
      </rPr>
      <t>-</t>
    </r>
  </si>
  <si>
    <r>
      <t>2009</t>
    </r>
    <r>
      <rPr>
        <vertAlign val="superscript"/>
        <sz val="9"/>
        <rFont val="Palatino Linotype"/>
        <family val="1"/>
      </rPr>
      <t xml:space="preserve"> 1)
</t>
    </r>
    <r>
      <rPr>
        <vertAlign val="superscript"/>
        <sz val="9"/>
        <color theme="0"/>
        <rFont val="Palatino Linotype"/>
        <family val="1"/>
      </rPr>
      <t>-</t>
    </r>
  </si>
  <si>
    <r>
      <t xml:space="preserve">2010
</t>
    </r>
    <r>
      <rPr>
        <sz val="9"/>
        <color theme="0"/>
        <rFont val="Palatino Linotype"/>
        <family val="1"/>
      </rPr>
      <t>-</t>
    </r>
  </si>
  <si>
    <r>
      <t xml:space="preserve">1) </t>
    </r>
    <r>
      <rPr>
        <sz val="8"/>
        <rFont val="Palatino Linotype"/>
        <family val="1"/>
      </rPr>
      <t xml:space="preserve">Die mit BGBl. I Nr. 20/2008 beschlossene Novellierung des Bundeshaushaltsgesetzes  (BHG) 1986 beinhaltet die ab 1. Jänner 2009 in Kraft </t>
    </r>
  </si>
  <si>
    <t xml:space="preserve">(Finanzierungen)  sowie § 17 Abs. 5a (zweckgebundene Gebarung) BHG budgetverkürzend auf den Bundeshaushalt aus. </t>
  </si>
  <si>
    <t>Buchhaltungsagentur (ab 1. Juli 2004) nur bedingt möglich.</t>
  </si>
  <si>
    <t xml:space="preserve">2001), der Finanzmarktaufsichtsbehörde - FMA (ab 1. April 2002), der Universitäten und der ADA (ab 1. Jänner 2004) sowie der </t>
  </si>
  <si>
    <r>
      <t xml:space="preserve">2003
</t>
    </r>
    <r>
      <rPr>
        <sz val="8"/>
        <color theme="0"/>
        <rFont val="Palatino Linotype"/>
        <family val="1"/>
      </rPr>
      <t>-</t>
    </r>
  </si>
  <si>
    <r>
      <t xml:space="preserve">2004
</t>
    </r>
    <r>
      <rPr>
        <sz val="8"/>
        <color theme="0"/>
        <rFont val="Palatino Linotype"/>
        <family val="1"/>
      </rPr>
      <t>-</t>
    </r>
  </si>
  <si>
    <r>
      <t xml:space="preserve">2005
</t>
    </r>
    <r>
      <rPr>
        <sz val="8"/>
        <color theme="0"/>
        <rFont val="Palatino Linotype"/>
        <family val="1"/>
      </rPr>
      <t>-</t>
    </r>
  </si>
  <si>
    <r>
      <t xml:space="preserve">2006
</t>
    </r>
    <r>
      <rPr>
        <sz val="8"/>
        <color theme="0"/>
        <rFont val="Palatino Linotype"/>
        <family val="1"/>
      </rPr>
      <t>-</t>
    </r>
  </si>
  <si>
    <r>
      <t xml:space="preserve">2007
</t>
    </r>
    <r>
      <rPr>
        <sz val="8"/>
        <color theme="0"/>
        <rFont val="Palatino Linotype"/>
        <family val="1"/>
      </rPr>
      <t>-</t>
    </r>
  </si>
  <si>
    <r>
      <t xml:space="preserve">2008
</t>
    </r>
    <r>
      <rPr>
        <sz val="8"/>
        <color theme="0"/>
        <rFont val="Palatino Linotype"/>
        <family val="1"/>
      </rPr>
      <t>-</t>
    </r>
  </si>
  <si>
    <r>
      <t>2009</t>
    </r>
    <r>
      <rPr>
        <vertAlign val="superscript"/>
        <sz val="8"/>
        <rFont val="Palatino Linotype"/>
        <family val="1"/>
      </rPr>
      <t xml:space="preserve">
</t>
    </r>
    <r>
      <rPr>
        <vertAlign val="superscript"/>
        <sz val="8"/>
        <color theme="0"/>
        <rFont val="Palatino Linotype"/>
        <family val="1"/>
      </rPr>
      <t>-</t>
    </r>
  </si>
  <si>
    <r>
      <t xml:space="preserve">2010
</t>
    </r>
    <r>
      <rPr>
        <sz val="8"/>
        <color theme="0"/>
        <rFont val="Palatino Linotype"/>
        <family val="1"/>
      </rPr>
      <t>-</t>
    </r>
  </si>
  <si>
    <r>
      <t xml:space="preserve">  Untergliederung 16 (netto)</t>
    </r>
    <r>
      <rPr>
        <vertAlign val="superscript"/>
        <sz val="8"/>
        <rFont val="Palatino Linotype"/>
        <family val="1"/>
      </rPr>
      <t xml:space="preserve"> 1)</t>
    </r>
  </si>
  <si>
    <r>
      <t xml:space="preserve">  Überweisungen aus Steueranteilen </t>
    </r>
    <r>
      <rPr>
        <vertAlign val="superscript"/>
        <sz val="8"/>
        <rFont val="Palatino Linotype"/>
        <family val="1"/>
      </rPr>
      <t>2)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</si>
  <si>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 xml:space="preserve">Überweisungen an Ausgleichsfonds für Familienbeihilfen, Katastrophenfonds, für Krankenanstaltenfinanzierung, Gesundheitsförderung und </t>
    </r>
  </si>
  <si>
    <t>Siedlungswasserwirtschaft</t>
  </si>
  <si>
    <r>
      <t>1)</t>
    </r>
    <r>
      <rPr>
        <sz val="8"/>
        <rFont val="Palatino Linotype"/>
        <family val="1"/>
      </rPr>
      <t xml:space="preserve"> Ab dem Budget 2009 werden die Zölle gem. § 16 (2) Z 10 BHG in der durchlaufenden Gebarung verrechnet.</t>
    </r>
  </si>
  <si>
    <t>Motorbezogene Versicherungs-
steuer</t>
  </si>
  <si>
    <t>Überweisung an Länder, 
Gemeinden, Fonds u.a.</t>
  </si>
  <si>
    <t>Überweisung an die Euro-
päische Union</t>
  </si>
  <si>
    <r>
      <t>Zölle</t>
    </r>
    <r>
      <rPr>
        <vertAlign val="superscript"/>
        <sz val="8"/>
        <rFont val="Palatino Linotype"/>
        <family val="1"/>
      </rPr>
      <t xml:space="preserve"> 1)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</si>
  <si>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Ertragsanteile und Gewerbesteuer 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</si>
  <si>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 xml:space="preserve">Ausgleichsfonds für Familienbeihilfen, Katastrophenfonds, EU-Beitrag, Gesundheitsförderung, Siedlungswasserwirtschaft, Gesundheits- u. </t>
    </r>
  </si>
  <si>
    <t xml:space="preserve">Sozialbereichs-Beihilfengesetz (ab 2000), Anteile aus Tabaksteuer für Hauptverband (ab 2005), Überweisungen gem. EU-Quellensteuergesetz </t>
  </si>
  <si>
    <t>(ab 2006), Umsatzsteueranteil für Pflegefonds (ab 2011)</t>
  </si>
  <si>
    <t>2009 
Erfolg</t>
  </si>
  <si>
    <t>Übersicht 8: Kennzahlen der Budgetentwicklung, Administrative Darstellung</t>
  </si>
  <si>
    <t>Finanzschulden des Bundes</t>
  </si>
  <si>
    <t>in Milliarden €</t>
  </si>
  <si>
    <t>Quelle: BMF, WIFO</t>
  </si>
  <si>
    <t>BIP</t>
  </si>
  <si>
    <t>Übersicht 17: Familienlastenausgleich</t>
  </si>
  <si>
    <t>a) Ausgleichsfonds für Familienbeihilfen</t>
  </si>
  <si>
    <t>Familienbeihilfen</t>
  </si>
  <si>
    <t>Kinderbetreuungsgeld/Kleinkindbeihilfen/           Mutter-Kind-Pass-Bonus</t>
  </si>
  <si>
    <t>Schulbücher</t>
  </si>
  <si>
    <t>Abgang/Überschuss</t>
  </si>
  <si>
    <t>Anzahl der Kinder, für die Familienbeihilfen gezahlt werden</t>
  </si>
  <si>
    <t>b) Bundeshaushalt (ohne Fonds)</t>
  </si>
  <si>
    <t>Quelle: BMsSGK, BMF</t>
  </si>
  <si>
    <r>
      <t xml:space="preserve">Zinsen für Finanzschuld </t>
    </r>
    <r>
      <rPr>
        <vertAlign val="superscript"/>
        <sz val="8"/>
        <rFont val="Palatino Linotype"/>
        <family val="1"/>
      </rPr>
      <t>1)</t>
    </r>
  </si>
  <si>
    <r>
      <t xml:space="preserve">Bruttoinlandsprodukt </t>
    </r>
    <r>
      <rPr>
        <vertAlign val="superscript"/>
        <sz val="8"/>
        <rFont val="Palatino Linotype"/>
        <family val="1"/>
      </rPr>
      <t>3)</t>
    </r>
  </si>
  <si>
    <t>2011 
BVA</t>
  </si>
  <si>
    <t>Summe ausgegliederte 
Gesellschaften</t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</si>
  <si>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>einschließlich Instandhaltungsausgaben</t>
    </r>
  </si>
  <si>
    <r>
      <rPr>
        <vertAlign val="superscript"/>
        <sz val="8"/>
        <rFont val="Palatino Linotype"/>
        <family val="1"/>
      </rPr>
      <t>3)</t>
    </r>
    <r>
      <rPr>
        <sz val="8"/>
        <rFont val="Palatino Linotype"/>
        <family val="1"/>
      </rPr>
      <t xml:space="preserve"> </t>
    </r>
    <r>
      <rPr>
        <sz val="8"/>
        <color rgb="FF000000"/>
        <rFont val="Palatino Linotype"/>
        <family val="1"/>
      </rPr>
      <t xml:space="preserve">Im Jahr 2002 wurden die bis dahin vom Bund gebauten, erhaltenen und betriebenen Bundesstraßen, die nicht bereits in den Fruchtgenuss </t>
    </r>
  </si>
  <si>
    <t xml:space="preserve">der ASFINAG übergegangen waren, den Ländern übertragen. Seither gewährt der Bund den Ländern jährlich Zweckzuschüsse gem. § 4a </t>
  </si>
  <si>
    <t xml:space="preserve">des Anlagevermögens  (einschließlich geringwertige Ersatzteile) </t>
  </si>
  <si>
    <r>
      <rPr>
        <vertAlign val="superscript"/>
        <sz val="8"/>
        <rFont val="Palatino Linotype"/>
        <family val="1"/>
      </rPr>
      <t>5)</t>
    </r>
    <r>
      <rPr>
        <sz val="8"/>
        <rFont val="Palatino Linotype"/>
        <family val="1"/>
      </rPr>
      <t xml:space="preserve"> Sonderanlagen, sonstige Grundstückseinrichtungen, Wasser- und Kanalisationsbauten, Grund und Boden, geringwertige Wirtschaftsgüter </t>
    </r>
  </si>
  <si>
    <t>Verstaatlichte Unternehmungen</t>
  </si>
  <si>
    <t>(ohne E-Wirtschaft)</t>
  </si>
  <si>
    <r>
      <t xml:space="preserve">Ausfuhrförderungen </t>
    </r>
    <r>
      <rPr>
        <vertAlign val="superscript"/>
        <sz val="8"/>
        <rFont val="Palatino Linotype"/>
        <family val="1"/>
      </rPr>
      <t>1)</t>
    </r>
  </si>
  <si>
    <r>
      <t xml:space="preserve">Übrige (BIG und SCHIG) </t>
    </r>
    <r>
      <rPr>
        <vertAlign val="superscript"/>
        <sz val="8"/>
        <rFont val="Palatino Linotype"/>
        <family val="1"/>
      </rPr>
      <t>2)</t>
    </r>
  </si>
  <si>
    <r>
      <t xml:space="preserve">Sonstige </t>
    </r>
    <r>
      <rPr>
        <vertAlign val="superscript"/>
        <sz val="8"/>
        <rFont val="Palatino Linotype"/>
        <family val="1"/>
      </rPr>
      <t>3)</t>
    </r>
  </si>
  <si>
    <r>
      <t xml:space="preserve">Insgesamt </t>
    </r>
    <r>
      <rPr>
        <b/>
        <vertAlign val="superscript"/>
        <sz val="8"/>
        <color rgb="FFC00000"/>
        <rFont val="Palatino Linotype"/>
        <family val="1"/>
      </rPr>
      <t>4)</t>
    </r>
  </si>
  <si>
    <t>Umwelt- und Wasserwirt-
schaftsfonds</t>
  </si>
  <si>
    <t xml:space="preserve">zur Schülerunfallversicherung, Teilersatz  der Aufwendungen für das Wochengeld und Ersatz der halben Aufwendungen für die </t>
  </si>
  <si>
    <t>Betriebshilfe, Beitrag zum In-vitro-Fertilisations-Fonds, Pensionsbeiträge für Kindererziehungszeiten, Pflegepersonen von</t>
  </si>
  <si>
    <t>Schwerstbehinderten und aufgrund eines Wahl- oder Pflegekindes</t>
  </si>
  <si>
    <r>
      <rPr>
        <vertAlign val="superscript"/>
        <sz val="8"/>
        <color rgb="FF000000"/>
        <rFont val="Palatino Linotype"/>
        <family val="1"/>
      </rPr>
      <t>1)</t>
    </r>
    <r>
      <rPr>
        <sz val="8"/>
        <color rgb="FF000000"/>
        <rFont val="Palatino Linotype"/>
        <family val="1"/>
      </rPr>
      <t xml:space="preserve"> Vor allem Teilkostenersatz für Untersuchungen nach dem Mutter-Kind-Pass, Unterhaltsvorschüsse, Familienberatungsstellen, Beiträge</t>
    </r>
  </si>
  <si>
    <r>
      <rPr>
        <vertAlign val="superscript"/>
        <sz val="7"/>
        <color rgb="FF000000"/>
        <rFont val="Palatino Linotype"/>
        <family val="1"/>
      </rPr>
      <t>1)</t>
    </r>
    <r>
      <rPr>
        <sz val="7"/>
        <color rgb="FF000000"/>
        <rFont val="Palatino Linotype"/>
        <family val="1"/>
      </rPr>
      <t xml:space="preserve"> Aufgrund des Ausfuhrförderungsgesetzes und des Ausfuhrfinanzierungsförderungsgesetzes</t>
    </r>
  </si>
  <si>
    <r>
      <rPr>
        <vertAlign val="superscript"/>
        <sz val="7"/>
        <color rgb="FF000000"/>
        <rFont val="Palatino Linotype"/>
        <family val="1"/>
      </rPr>
      <t>1)</t>
    </r>
    <r>
      <rPr>
        <sz val="7"/>
        <color rgb="FF000000"/>
        <rFont val="Palatino Linotype"/>
        <family val="1"/>
      </rPr>
      <t xml:space="preserve"> In diesem Teil ist das Personal des Bundes enthalten, das für Dritte leistet.</t>
    </r>
  </si>
  <si>
    <r>
      <t xml:space="preserve">Ersätze </t>
    </r>
    <r>
      <rPr>
        <sz val="9"/>
        <rFont val="Palatino Linotype"/>
        <family val="1"/>
      </rPr>
      <t>in Mio. €</t>
    </r>
  </si>
  <si>
    <t>30 Unterricht, Kunst und Kultur</t>
  </si>
  <si>
    <t>Zweckzuschussgesetz 2001 zur Finanzierung von Straßen.  Dieser Paragraph trat mit Inkrafttreten des FAG 2008 außer Kraft.</t>
  </si>
  <si>
    <t xml:space="preserve">     davon</t>
  </si>
  <si>
    <t xml:space="preserve">     Ertragsanteile der Länder </t>
  </si>
  <si>
    <t>Übersicht 10a: Länderweise Anteile an den Ertragsanteilen</t>
  </si>
  <si>
    <t>Burgenland</t>
  </si>
  <si>
    <t>Kärnten</t>
  </si>
  <si>
    <t>Niederösterreich</t>
  </si>
  <si>
    <t>Oberösterreich</t>
  </si>
  <si>
    <t>Salzbug</t>
  </si>
  <si>
    <t>Steiermark</t>
  </si>
  <si>
    <t>Tirol</t>
  </si>
  <si>
    <t>Vorarlberg</t>
  </si>
  <si>
    <t>Wien</t>
  </si>
  <si>
    <t xml:space="preserve">       als Land</t>
  </si>
  <si>
    <t xml:space="preserve">       als Gemeinde</t>
  </si>
  <si>
    <t>Ertragsanteile</t>
  </si>
  <si>
    <t>2012 BVA</t>
  </si>
  <si>
    <t>2012 
BVA</t>
  </si>
  <si>
    <t>Aufteilung in Mio. €</t>
  </si>
  <si>
    <t>2012     
BVA</t>
  </si>
  <si>
    <t>2012     BVA</t>
  </si>
  <si>
    <t>BIG</t>
  </si>
  <si>
    <t>SCHIG</t>
  </si>
  <si>
    <t>ÖBB-EUROFIMA</t>
  </si>
  <si>
    <t>ÖBB Infrastruktur AG</t>
  </si>
  <si>
    <t>Gesamtstaat, nach VGR</t>
  </si>
  <si>
    <t>Zinsaufwand</t>
  </si>
  <si>
    <t>Primärsaldo</t>
  </si>
  <si>
    <t>in Mio €</t>
  </si>
  <si>
    <t>Öffentlicher 
Schuldenstand</t>
  </si>
  <si>
    <t>Budgetsaldo 
zyklisch-bereinigt*</t>
  </si>
  <si>
    <r>
      <t xml:space="preserve">Arbeitgeber- und Arbeitsnehmerbeiträge </t>
    </r>
    <r>
      <rPr>
        <vertAlign val="superscript"/>
        <sz val="8"/>
        <color theme="1"/>
        <rFont val="Palatino Linotype"/>
        <family val="1"/>
      </rPr>
      <t>1)</t>
    </r>
  </si>
  <si>
    <t xml:space="preserve">        Land</t>
  </si>
  <si>
    <t xml:space="preserve">        Gemeinden</t>
  </si>
  <si>
    <t xml:space="preserve">     und Gemeinden</t>
  </si>
  <si>
    <t>Summe Einzahlungen</t>
  </si>
  <si>
    <t>Einzahlungen aus der Rückzahlung von Darlehen und gewährten Vorschüssen</t>
  </si>
  <si>
    <t>Einzahlungen aus der Investitionstätigkeit</t>
  </si>
  <si>
    <t>Einzahlungen aus Finanzerträgen</t>
  </si>
  <si>
    <t>Einzahlungen aus sonstigen Rücklagen</t>
  </si>
  <si>
    <t>Sonstige Einzahlungen</t>
  </si>
  <si>
    <t>Einzahlungen aus Sozialbeiträgen</t>
  </si>
  <si>
    <t>Einzahlungen aus Transfers innerhalb des Bundes</t>
  </si>
  <si>
    <t>Einzahlungen aus Transfers von privaten Haushalten und gemeinnützigen Einrichtungen</t>
  </si>
  <si>
    <t>Einzahlungen aus Transfers von Unternehmen</t>
  </si>
  <si>
    <t>Einzahlungen aus Transfers von ausländischen Körperschaften und Rechtsträgern</t>
  </si>
  <si>
    <t>Einzahlungen aus Transfers von öffentlichen Körperschaften und Rechtsträgern</t>
  </si>
  <si>
    <t>Einzahlungen aus Transfers</t>
  </si>
  <si>
    <t>Einzahlungen aus Kostenbeiträgen und Gebühren</t>
  </si>
  <si>
    <t>Einzahlungen aus wirtschaftlicher Tätigkeit</t>
  </si>
  <si>
    <t>Einzahlungen aus Beiträgen zum Familienlastenausgleichsfonds (FLAF)</t>
  </si>
  <si>
    <t>Einzahlungen aus Beiträgen zur Arbeitslosenversicherung (ALV)</t>
  </si>
  <si>
    <t>Einzahlungen aus abgabenähnlichen Erträgen</t>
  </si>
  <si>
    <t>Einzahlungen aus Abgaben (netto)</t>
  </si>
  <si>
    <t>Überweisungen an Fonds</t>
  </si>
  <si>
    <t>Überweisungen für Gesundheit und Soziales</t>
  </si>
  <si>
    <t>Supranationale und zwischenstaatliche Überweisungen</t>
  </si>
  <si>
    <t>Überweisungen an Gebietskörperschaften</t>
  </si>
  <si>
    <t>Einzahlungen aus Ab-Überweisungen (FAG, EU-Beitrag, Fonds etc.)</t>
  </si>
  <si>
    <t>Einzahlungen aus Gebühren, Bundesverwaltungsabgaben und sonstigen Abgaben</t>
  </si>
  <si>
    <t>Einzahlungen aus Verbrauchs- und Verkehrssteuern</t>
  </si>
  <si>
    <t>Einzahlungen aus Einkommens- und Vermögenssteuern</t>
  </si>
  <si>
    <t>Einzahlungen aus Abgaben (brutto)</t>
  </si>
  <si>
    <t>Einzahlungen aus der operativen Verwaltungstätigkeit und Transfers</t>
  </si>
  <si>
    <t>Finanzierungshaushalt - Einzahlungen</t>
  </si>
  <si>
    <t>Summe Erträge</t>
  </si>
  <si>
    <t>Finanzerträge</t>
  </si>
  <si>
    <t>Übrige sonstige Erträge</t>
  </si>
  <si>
    <t>Erträge aus der Auflösung von Rückstellungen</t>
  </si>
  <si>
    <t>Geldstrafen</t>
  </si>
  <si>
    <t>Sonstige Erträge</t>
  </si>
  <si>
    <t>Erträge aus Sozialbeiträgen</t>
  </si>
  <si>
    <t>Erträge aus Transfers innerhalb des Bundes</t>
  </si>
  <si>
    <t>Erträge aus Transfers von privaten Haushalten und gemeinnützigen Einrichtungen</t>
  </si>
  <si>
    <t>Erträge aus Transfers von Unternehmen</t>
  </si>
  <si>
    <t>Erträge aus Transfers von ausländischen Körperschaften und Rechtsträgern</t>
  </si>
  <si>
    <t>Erträge aus Transfers von öffentlichen Körperschaften und Rechtsträgern</t>
  </si>
  <si>
    <t>Erträge aus Transfers</t>
  </si>
  <si>
    <t>Erträge aus Kostenbeiträgen und Gebühren</t>
  </si>
  <si>
    <t>Erträge aus wirtschaftlicher Tätigkeit</t>
  </si>
  <si>
    <t>Beiträge zum Familienlastenausgleichsfonds (FLAF)</t>
  </si>
  <si>
    <t>Beiträge zur Arbeitslosenversicherung (ALV)</t>
  </si>
  <si>
    <t>Abgabenähnliche Erträge</t>
  </si>
  <si>
    <t>Erträge aus Abgaben (netto)</t>
  </si>
  <si>
    <t>Ab-Überweisungen (FAG, EU-Beitrag, Fonds etc.)</t>
  </si>
  <si>
    <t>Gebühren, Bundesverwaltungsabgaben und sonstigen Abgaben</t>
  </si>
  <si>
    <t>Verbrauchs- und Verkehrssteuern</t>
  </si>
  <si>
    <t>Einkommens- und Vermögenssteuern</t>
  </si>
  <si>
    <t>Erträge aus Abgaben (brutto)</t>
  </si>
  <si>
    <t>Erträge aus der operativen Verwaltungstätigkeit und Transfers</t>
  </si>
  <si>
    <t>Ergebnishaushalt - Erträge</t>
  </si>
  <si>
    <t>Übersicht 12b: Erträge des Bundes nach ökonomischen Kriterien (Kontokennziffern-Übersicht)</t>
  </si>
  <si>
    <t>Summe Auszahlungen</t>
  </si>
  <si>
    <t>Auszahlungen aus der Gewährung von Darlehen</t>
  </si>
  <si>
    <t>Auszahlungen aus der Gewährung von Darlehen sowie gewährten Vorschüssen</t>
  </si>
  <si>
    <t>Auszahlungen aus dem Zugang von Beteiligungen</t>
  </si>
  <si>
    <t>Auszahlungen aus dem Zugang von immateriellen Vermögensgegenständen</t>
  </si>
  <si>
    <t>Auszahlungen aus dem Zugang von Sachanlagen</t>
  </si>
  <si>
    <t>Auszahlungen aus der Investitionstätigkeit</t>
  </si>
  <si>
    <t>Auszahlungen aus sonstigen Transfers</t>
  </si>
  <si>
    <t>Auszahlungen aus Transfers an private Haushalte</t>
  </si>
  <si>
    <t>Auszahlungen aus Transfers an Unternehmen</t>
  </si>
  <si>
    <t>Auszahlungen aus Transfers an ausländische Körperschaften und Rechtsträger</t>
  </si>
  <si>
    <t>Auszahlungen aus Transfers an öffentliche Körperschaften und Rechtsträger</t>
  </si>
  <si>
    <t>Auszahlungen aus Transfers</t>
  </si>
  <si>
    <t>Auszahlungen aus sonstigen Rücklagen</t>
  </si>
  <si>
    <t>Auszahlungen aus sonstigem betrieblichen Sachaufwand</t>
  </si>
  <si>
    <t>Auszahlungen aus Geringwertigen Wirtschaftsgütern (GWG)</t>
  </si>
  <si>
    <t>Auszahlungen aus Entschädigungen an Präsenz- und Zivildienstleistende</t>
  </si>
  <si>
    <t>Auszahlungen aus Heeresanlagen</t>
  </si>
  <si>
    <t>Auszahlungen aus Transporte durch Dritte</t>
  </si>
  <si>
    <t>Auszahlungen aus Personalleihe und sonstigen Dienstverhältnissen zum Bund</t>
  </si>
  <si>
    <t>Auszahlungen aus Werkleistungen</t>
  </si>
  <si>
    <t>Auszahlungen aus Reisen</t>
  </si>
  <si>
    <t>Auszahlungen aus Telekommunikation und Nachrichtenaufwand</t>
  </si>
  <si>
    <t>Auszahlungen aus Instandhaltung</t>
  </si>
  <si>
    <t>Auszahlungen aus Mieten</t>
  </si>
  <si>
    <t>Auszahlungen aus Vorräten</t>
  </si>
  <si>
    <t>Auszahlungen aus Materialaufwand</t>
  </si>
  <si>
    <t>Auszahlungen aus Vergütungen innerhalb des Bundes</t>
  </si>
  <si>
    <t>Auszahlungen aus betrieblichem Sachaufwand</t>
  </si>
  <si>
    <t>Auszahlungen aus Aufwandsentschädigungen im Personalaufwand</t>
  </si>
  <si>
    <t>Auszahlungen aus freiwilligem Sozialaufwand</t>
  </si>
  <si>
    <t xml:space="preserve">Auszahlungen aus Abfertigungen und Jubiläumszuwendungen </t>
  </si>
  <si>
    <t>Auszahlungen aus gesetzlichem Sozialaufwand</t>
  </si>
  <si>
    <t xml:space="preserve">Auszahlungen aus sonstigen Nebengebühren </t>
  </si>
  <si>
    <t xml:space="preserve">Auszahlungen aus Mehrdienstleistungen </t>
  </si>
  <si>
    <t xml:space="preserve">Auszahlungen aus Bezügen </t>
  </si>
  <si>
    <t>Auszahlungen aus Personalaufwand</t>
  </si>
  <si>
    <t>Auszahlungen aus der operativen Verwaltungstätigkeit</t>
  </si>
  <si>
    <t>Finanzierungshaushalt - Auszahlungen</t>
  </si>
  <si>
    <t>Übersicht 16a: Auszahlungen des Bundes nach ökonomischen Kriterien (Kontokennziffern-Übersicht)</t>
  </si>
  <si>
    <t>Summe Aufwendungen</t>
  </si>
  <si>
    <t>Finanzaufwand</t>
  </si>
  <si>
    <t>Aufwand für Sonstige Transfers</t>
  </si>
  <si>
    <t>Aufwand für Transfers an private Haushalte</t>
  </si>
  <si>
    <t>Aufwand für Transfers an Unternehmen</t>
  </si>
  <si>
    <t>Aufwand für Transfers an ausländische Körperschaften und Rechtsträger</t>
  </si>
  <si>
    <t>Aufwand für Transfers an öffentliche Körperschaften und Rechtsträger</t>
  </si>
  <si>
    <t>Transferaufwand</t>
  </si>
  <si>
    <t>Sonstiger betrieblicher Sachaufwand</t>
  </si>
  <si>
    <t>Aufwendungen aus der Wertberichtigung und dem Abgang von Forderungen</t>
  </si>
  <si>
    <t>Geringwertigen Wirtschaftsgütern (GWG)</t>
  </si>
  <si>
    <t>Abschreibungen auf Sachanlagen und immaterielle Vermögensgegenstände</t>
  </si>
  <si>
    <t>Entschädigungen an Präsenz- und Zivildienstleistende</t>
  </si>
  <si>
    <t>Heeresanlagen</t>
  </si>
  <si>
    <t>Transporte durch Dritte</t>
  </si>
  <si>
    <t>Personalleihe und sonstigen Dienstverhältnissen zum Bund</t>
  </si>
  <si>
    <t>Aufwand für Werkleistungen</t>
  </si>
  <si>
    <t>Reisen</t>
  </si>
  <si>
    <t>Telekommunikation und Nachrichtenaufwand</t>
  </si>
  <si>
    <t>Instandhaltung</t>
  </si>
  <si>
    <t>Mieten</t>
  </si>
  <si>
    <t>Materialaufwand</t>
  </si>
  <si>
    <t>Vergütungen innerhalb des Bundes</t>
  </si>
  <si>
    <t>Betrieblichem Sachaufwand</t>
  </si>
  <si>
    <t>Aufwandsentschädigungen im Personalaufwand</t>
  </si>
  <si>
    <t>Freiwilliger Sozialaufwand</t>
  </si>
  <si>
    <t xml:space="preserve">Abfertigungen und Jubiläumszuwendungen </t>
  </si>
  <si>
    <t>Gesetzlicher Sozialaufwand</t>
  </si>
  <si>
    <t>Sonstige Nebengebühren</t>
  </si>
  <si>
    <t>Mehrdienstleistungen</t>
  </si>
  <si>
    <t>Bezüge</t>
  </si>
  <si>
    <t>Personalaufwand</t>
  </si>
  <si>
    <t>Ergebnishaushalt - Aufwendungen</t>
  </si>
  <si>
    <t>Übersicht 16b: Aufwendungen des Bundes nach ökonomischen Kriterien (Kontokennziffern-Übersicht)</t>
  </si>
  <si>
    <t>Quelle: BMF</t>
  </si>
  <si>
    <r>
      <t xml:space="preserve">2011
</t>
    </r>
    <r>
      <rPr>
        <sz val="8"/>
        <color theme="0"/>
        <rFont val="Palatino Linotype"/>
        <family val="1"/>
      </rPr>
      <t>-</t>
    </r>
  </si>
  <si>
    <t xml:space="preserve">2011
</t>
  </si>
  <si>
    <t>2011
Erfolg</t>
  </si>
  <si>
    <t>Einz./Ertr.</t>
  </si>
  <si>
    <t>Kapitalertragsteuern</t>
  </si>
  <si>
    <t>Zahlungsbilanzstabilisierungsgesetz (ZaBiStaG)</t>
  </si>
  <si>
    <r>
      <t xml:space="preserve">1) </t>
    </r>
    <r>
      <rPr>
        <sz val="8"/>
        <color theme="1"/>
        <rFont val="Palatino Linotype"/>
        <family val="1"/>
      </rPr>
      <t>Einschließlich Ersatzzeitenfinanzierung aus Mitteln von AMS und FLAF</t>
    </r>
  </si>
  <si>
    <r>
      <t xml:space="preserve">2011
</t>
    </r>
    <r>
      <rPr>
        <sz val="9"/>
        <color theme="0"/>
        <rFont val="Palatino Linotype"/>
        <family val="1"/>
      </rPr>
      <t>-</t>
    </r>
  </si>
  <si>
    <t>den Vorjahreswerten vergleichbar. Die Werte des ab 2013 neu erstellten Ergebnisvoranschlages sind hier nicht angeführt,</t>
  </si>
  <si>
    <t>da keine Vorjahresvergleiche möglich sind.</t>
  </si>
  <si>
    <t>k.A.</t>
  </si>
  <si>
    <t>Erg. HH</t>
  </si>
  <si>
    <t>Fin. HH</t>
  </si>
  <si>
    <t>Übrige Auszahlungen aus der Gewährung von Darlehen sowie gewährten Vorschüssen</t>
  </si>
  <si>
    <t>Auszahlungen aus Finanzaufwand</t>
  </si>
  <si>
    <t>2012</t>
  </si>
  <si>
    <r>
      <t xml:space="preserve">Personalplan - Planstellenverzeichnis 1a </t>
    </r>
    <r>
      <rPr>
        <vertAlign val="superscript"/>
        <sz val="9"/>
        <rFont val="Palatino Linotype"/>
        <family val="1"/>
      </rPr>
      <t>1)</t>
    </r>
  </si>
  <si>
    <t>Allgemeiner Verwaltungsdienst inkl. ADV</t>
  </si>
  <si>
    <t>RichterInnen und RichteramtsanwärterInnen</t>
  </si>
  <si>
    <t>Lehrpersonen</t>
  </si>
  <si>
    <t>Schulaufsicht</t>
  </si>
  <si>
    <t>Exekutivdienst</t>
  </si>
  <si>
    <t xml:space="preserve">Militärischer Dienst </t>
  </si>
  <si>
    <t>Post- und Fernmeldehoheitsverwaltung</t>
  </si>
  <si>
    <t>Krankenpflegedienst</t>
  </si>
  <si>
    <t>Summe Planstellenverzeichnis 1a</t>
  </si>
  <si>
    <r>
      <t xml:space="preserve">Personalplan - Planstellenverzeichnis 1b </t>
    </r>
    <r>
      <rPr>
        <b/>
        <vertAlign val="superscript"/>
        <sz val="9"/>
        <rFont val="Palatino Linotype"/>
        <family val="1"/>
      </rPr>
      <t>2)</t>
    </r>
  </si>
  <si>
    <t>Stellenplan/ab 2009 "Personalplan" - Teil II.A</t>
  </si>
  <si>
    <t>Schulaufsichtsdienst</t>
  </si>
  <si>
    <t>(inkl. VB in UO-Funktion lt. StPl/PP)</t>
  </si>
  <si>
    <t>Post- u. Telegraphendienst</t>
  </si>
  <si>
    <t>Stellenplan/Personalplan Gesamt</t>
  </si>
  <si>
    <r>
      <rPr>
        <vertAlign val="superscript"/>
        <sz val="7"/>
        <color rgb="FF000000"/>
        <rFont val="Palatino Linotype"/>
        <family val="1"/>
      </rPr>
      <t>4)</t>
    </r>
    <r>
      <rPr>
        <sz val="7"/>
        <color rgb="FF000000"/>
        <rFont val="Palatino Linotype"/>
        <family val="1"/>
      </rPr>
      <t xml:space="preserve"> Der Anstieg resultiert aus der Umsetzung des Sicherheitspaketes beim BMI und der "befristeten Erhöhung" der LehrerInnenplanstellen beim BMUKK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</si>
  <si>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Daten Bund: 2012 BVA; Daten Ausgegliederte: 2011 u. 2012 Planwerte</t>
    </r>
  </si>
  <si>
    <t>a) Bundesbudget</t>
  </si>
  <si>
    <t>Grundstücke und Grundstückseinrichtungen</t>
  </si>
  <si>
    <t>Gebäude und Bauten</t>
  </si>
  <si>
    <t>Technische Anlagen und Werkzeuge</t>
  </si>
  <si>
    <t>Amts-, Betriebs- und Geschäftsausstattung</t>
  </si>
  <si>
    <t>Immaterielle Vermögensgegenstände</t>
  </si>
  <si>
    <t>Geringwertige Wirtschaftsgüter</t>
  </si>
  <si>
    <t>Vorräte</t>
  </si>
  <si>
    <t>b) Ausgegliederte Gesellschaften</t>
  </si>
  <si>
    <t>Summe ausgegliederte Gesellschaften</t>
  </si>
  <si>
    <t xml:space="preserve">2011                       </t>
  </si>
  <si>
    <r>
      <rPr>
        <vertAlign val="superscript"/>
        <sz val="8"/>
        <rFont val="Palatino Linotype"/>
        <family val="1"/>
      </rPr>
      <t xml:space="preserve">3) </t>
    </r>
    <r>
      <rPr>
        <sz val="8"/>
        <rFont val="Palatino Linotype"/>
        <family val="1"/>
      </rPr>
      <t>Bruttoinlandsprodukt: bis 2011 lt. Statistik Austria, 2012 u. 2013 lt. WIFO-Prognose September 2012</t>
    </r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</si>
  <si>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>Auszahlungen für Verzinsung bei Nettodarstellung der SWAPS</t>
    </r>
  </si>
  <si>
    <t>Auszahlungen</t>
  </si>
  <si>
    <t>Nettofinanzierungsbedarf</t>
  </si>
  <si>
    <t>Einzahlungen</t>
  </si>
  <si>
    <t>Bundesfinanzierung</t>
  </si>
  <si>
    <t>Steuerähnliche Einzahlungen/Erträge</t>
  </si>
  <si>
    <t>Sonstige Einzahlungen/Erträge</t>
  </si>
  <si>
    <t>Anteil an den Gesamteinzahlungen/-erträge der Allgemeinen Gebarung in %</t>
  </si>
  <si>
    <r>
      <rPr>
        <vertAlign val="superscript"/>
        <sz val="8"/>
        <rFont val="Palatino Linotype"/>
        <family val="1"/>
      </rPr>
      <t>*)</t>
    </r>
    <r>
      <rPr>
        <sz val="8"/>
        <rFont val="Palatino Linotype"/>
        <family val="1"/>
      </rPr>
      <t xml:space="preserve"> ab 2013 werden im Finanzierungshaushalt (Fin. HH) die Begriffe Auszahlungen, Einzahlungen und Nettofinanzierungsbedarf und im Ergebnishaushalt (Erg. HH) die Begriffe Aufwendungen, Erträge und Nettoergebnis verwendet</t>
    </r>
  </si>
  <si>
    <t>Auszahlungen/Aufwand</t>
  </si>
  <si>
    <t>Einzahlungen/Erträge</t>
  </si>
  <si>
    <t>Nettofinanzierungsbedarf/Nettoergebnis</t>
  </si>
  <si>
    <t xml:space="preserve">     Aktivitätsauszahlungen/-aufwand</t>
  </si>
  <si>
    <t>Fin. HH *)</t>
  </si>
  <si>
    <t>Erg. HH *)</t>
  </si>
  <si>
    <t>Übersicht 7: Auszahlungen, Einzahlungen und Nettofinanzierungsbedarf, Administrative Darstellung</t>
  </si>
  <si>
    <r>
      <rPr>
        <vertAlign val="superscript"/>
        <sz val="8"/>
        <rFont val="Palatino Linotype"/>
        <family val="1"/>
      </rPr>
      <t>2)</t>
    </r>
    <r>
      <rPr>
        <sz val="8"/>
        <rFont val="Palatino Linotype"/>
        <family val="1"/>
      </rPr>
      <t xml:space="preserve"> Auf Grund der umfassenden Änderungen der Haushaltsrechtsreform 2013 sind die Beträge im Finanzierungshaushalt 2013 nur bedingt mit</t>
    </r>
  </si>
  <si>
    <t>Bruttoabgaben</t>
  </si>
  <si>
    <t>Nettoabgaben</t>
  </si>
  <si>
    <t xml:space="preserve">Quellen: Statistik Austria (bis 2011); BMF (2012 und 2013); Ameco </t>
  </si>
  <si>
    <t>* Zyklisch-bereinigter Budgetsaldo bis 2009 Ameco, ab 2010 BMF</t>
  </si>
  <si>
    <r>
      <rPr>
        <vertAlign val="superscript"/>
        <sz val="8"/>
        <rFont val="Palatino Linotype"/>
        <family val="1"/>
      </rPr>
      <t>*)</t>
    </r>
    <r>
      <rPr>
        <sz val="8"/>
        <rFont val="Palatino Linotype"/>
        <family val="1"/>
      </rPr>
      <t xml:space="preserve"> Ab 2013 werden im Finanzierungshaushalt (Fin. HH) die Begriffe Auszahlungen, Einzahlungen und Nettofinanzierungsbedarf und im Ergebnishaushalt (Erg. HH) die Begriffe Aufwendungen, Erträge und Nettoergebnis verwendet.</t>
    </r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</si>
  <si>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>Vor 2009 Kapitel 52</t>
    </r>
  </si>
  <si>
    <r>
      <t>2009</t>
    </r>
    <r>
      <rPr>
        <vertAlign val="superscript"/>
        <sz val="9"/>
        <rFont val="Palatino Linotype"/>
        <family val="1"/>
      </rPr>
      <t xml:space="preserve">
</t>
    </r>
    <r>
      <rPr>
        <vertAlign val="superscript"/>
        <sz val="9"/>
        <color theme="0"/>
        <rFont val="Palatino Linotype"/>
        <family val="1"/>
      </rPr>
      <t>-</t>
    </r>
  </si>
  <si>
    <r>
      <t xml:space="preserve">Gemeinden </t>
    </r>
    <r>
      <rPr>
        <vertAlign val="superscript"/>
        <sz val="9"/>
        <rFont val="Palatino Linotype"/>
        <family val="1"/>
      </rPr>
      <t>1)</t>
    </r>
  </si>
  <si>
    <r>
      <t>Sonstige</t>
    </r>
    <r>
      <rPr>
        <vertAlign val="superscript"/>
        <sz val="9"/>
        <rFont val="Palatino Linotype"/>
        <family val="1"/>
      </rPr>
      <t xml:space="preserve"> 2) </t>
    </r>
  </si>
  <si>
    <r>
      <t>Gemeinden</t>
    </r>
    <r>
      <rPr>
        <vertAlign val="superscript"/>
        <sz val="9"/>
        <rFont val="Palatino Linotype"/>
        <family val="1"/>
      </rPr>
      <t xml:space="preserve"> 1)</t>
    </r>
  </si>
  <si>
    <t>Gesamteinzahlungen/-erträge der Allgemeinen Gebarung</t>
  </si>
  <si>
    <t xml:space="preserve">in Mio. € </t>
  </si>
  <si>
    <r>
      <t xml:space="preserve">Sonstige Leistungen </t>
    </r>
    <r>
      <rPr>
        <vertAlign val="superscript"/>
        <sz val="8"/>
        <rFont val="Palatino Linotype"/>
        <family val="1"/>
      </rPr>
      <t>1)</t>
    </r>
  </si>
  <si>
    <r>
      <t xml:space="preserve">Auszahlungs-/Aufwandssumme </t>
    </r>
    <r>
      <rPr>
        <b/>
        <vertAlign val="superscript"/>
        <sz val="8"/>
        <color rgb="FFC00000"/>
        <rFont val="Palatino Linotype"/>
        <family val="1"/>
      </rPr>
      <t>3)</t>
    </r>
  </si>
  <si>
    <r>
      <t xml:space="preserve">Dienstgeberbeiträge und sonstige Beiträge </t>
    </r>
    <r>
      <rPr>
        <vertAlign val="superscript"/>
        <sz val="8"/>
        <rFont val="Palatino Linotype"/>
        <family val="1"/>
      </rPr>
      <t>4)</t>
    </r>
  </si>
  <si>
    <r>
      <t xml:space="preserve">Familienbeihilfen </t>
    </r>
    <r>
      <rPr>
        <vertAlign val="superscript"/>
        <sz val="8"/>
        <rFont val="Palatino Linotype"/>
        <family val="1"/>
      </rPr>
      <t>2)</t>
    </r>
  </si>
  <si>
    <r>
      <t xml:space="preserve">Kinderbetreuungsgeld/Kleinkindbeihilfen/
Mutter-Kind-Pass-Bonus </t>
    </r>
    <r>
      <rPr>
        <vertAlign val="superscript"/>
        <sz val="8"/>
        <rFont val="Palatino Linotype"/>
        <family val="1"/>
      </rPr>
      <t>2)</t>
    </r>
  </si>
  <si>
    <r>
      <t>Anzahl der Kinder, für die Familienbeihilfen gezahlt werden</t>
    </r>
    <r>
      <rPr>
        <vertAlign val="superscript"/>
        <sz val="8"/>
        <rFont val="Palatino Linotype"/>
        <family val="1"/>
      </rPr>
      <t xml:space="preserve"> 2)</t>
    </r>
  </si>
  <si>
    <r>
      <rPr>
        <vertAlign val="superscript"/>
        <sz val="8"/>
        <color rgb="FF000000"/>
        <rFont val="Palatino Linotype"/>
        <family val="1"/>
      </rPr>
      <t>3)</t>
    </r>
    <r>
      <rPr>
        <sz val="8"/>
        <color rgb="FF000000"/>
        <rFont val="Palatino Linotype"/>
        <family val="1"/>
      </rPr>
      <t xml:space="preserve"> In den Auszahlungen sind ab 2013 Darlehen enthalten, die nicht aufwandswirksam sind; in den Aufwendungen sind Abschreibungen enhalten, die nicht auszahlungswirksam sind.</t>
    </r>
  </si>
  <si>
    <r>
      <rPr>
        <vertAlign val="superscript"/>
        <sz val="8"/>
        <color rgb="FF000000"/>
        <rFont val="Palatino Linotype"/>
        <family val="1"/>
      </rPr>
      <t>4)</t>
    </r>
    <r>
      <rPr>
        <sz val="8"/>
        <color rgb="FF000000"/>
        <rFont val="Palatino Linotype"/>
        <family val="1"/>
      </rPr>
      <t xml:space="preserve"> In den Einzahlungen sind ab 2013 Darlehensrückzahlungen enthalten, die nicht ergebniswirksam sind.</t>
    </r>
  </si>
  <si>
    <r>
      <t xml:space="preserve">a) Bundesbudget </t>
    </r>
    <r>
      <rPr>
        <b/>
        <vertAlign val="superscript"/>
        <sz val="9"/>
        <rFont val="Palatino Linotype"/>
        <family val="1"/>
      </rPr>
      <t>2)</t>
    </r>
  </si>
  <si>
    <r>
      <t xml:space="preserve">Zweckzuschuss </t>
    </r>
    <r>
      <rPr>
        <vertAlign val="superscript"/>
        <sz val="9"/>
        <rFont val="Palatino Linotype"/>
        <family val="1"/>
      </rPr>
      <t>3)</t>
    </r>
  </si>
  <si>
    <r>
      <t xml:space="preserve">Maschinen und 
Fahrzeuge </t>
    </r>
    <r>
      <rPr>
        <vertAlign val="superscript"/>
        <sz val="9"/>
        <rFont val="Palatino Linotype"/>
        <family val="1"/>
      </rPr>
      <t>4)</t>
    </r>
  </si>
  <si>
    <r>
      <t xml:space="preserve">Übrige </t>
    </r>
    <r>
      <rPr>
        <vertAlign val="superscript"/>
        <sz val="9"/>
        <rFont val="Palatino Linotype"/>
        <family val="1"/>
      </rPr>
      <t>5)</t>
    </r>
  </si>
  <si>
    <r>
      <t xml:space="preserve">Stellenplan/Personalplan - Annex Teil 1 </t>
    </r>
    <r>
      <rPr>
        <b/>
        <vertAlign val="superscript"/>
        <sz val="8"/>
        <rFont val="Palatino Linotype"/>
        <family val="1"/>
      </rPr>
      <t>1)</t>
    </r>
  </si>
  <si>
    <r>
      <t>Stellenplan - Teil VI</t>
    </r>
    <r>
      <rPr>
        <b/>
        <vertAlign val="superscript"/>
        <sz val="8"/>
        <rFont val="Palatino Linotype"/>
        <family val="1"/>
      </rPr>
      <t xml:space="preserve"> 2)</t>
    </r>
  </si>
  <si>
    <r>
      <rPr>
        <vertAlign val="superscript"/>
        <sz val="7"/>
        <color rgb="FF000000"/>
        <rFont val="Palatino Linotype"/>
        <family val="1"/>
      </rPr>
      <t>5)</t>
    </r>
    <r>
      <rPr>
        <sz val="7"/>
        <color rgb="FF000000"/>
        <rFont val="Palatino Linotype"/>
        <family val="1"/>
      </rPr>
      <t xml:space="preserve"> Der Rückgang resultiert aus der Umwandlung von Exekutive-Planstellen in Verwaltungsplanstellen, da diese mit Bediensteten der Allg. Verw. besetzt waren.</t>
    </r>
  </si>
  <si>
    <r>
      <t>2)</t>
    </r>
    <r>
      <rPr>
        <sz val="7"/>
        <rFont val="Palatino Linotype"/>
        <family val="1"/>
      </rPr>
      <t xml:space="preserve"> Gemäß der HHRR 2 wird der Personalplan 2013 neu gegliedert; das neue Planstellenverzeichnis 1b entspricht dem bisherigen Annex Teil 1 und beinhaltet sämtliche Planstellen der Bundesbediensteten, die für ausgegliederte Rechtsträger leisten.</t>
    </r>
  </si>
  <si>
    <r>
      <t xml:space="preserve">Personalauszahlungen / - aufwand </t>
    </r>
    <r>
      <rPr>
        <sz val="8"/>
        <rFont val="Palatino Linotype"/>
        <family val="1"/>
      </rPr>
      <t>in Mio. €</t>
    </r>
  </si>
  <si>
    <r>
      <t xml:space="preserve">     aktive Bedienstete </t>
    </r>
    <r>
      <rPr>
        <vertAlign val="superscript"/>
        <sz val="9"/>
        <rFont val="Palatino Linotype"/>
        <family val="1"/>
      </rPr>
      <t xml:space="preserve"> 1) 2) 3)</t>
    </r>
  </si>
  <si>
    <r>
      <t xml:space="preserve">     Pensionisten </t>
    </r>
    <r>
      <rPr>
        <vertAlign val="superscript"/>
        <sz val="9"/>
        <rFont val="Palatino Linotype"/>
        <family val="1"/>
      </rPr>
      <t>1)</t>
    </r>
  </si>
  <si>
    <t>Preisanstieg
2011
in %</t>
  </si>
  <si>
    <t>Langfristige
Zinsen
2011
in %</t>
  </si>
  <si>
    <t>Budgetsaldo
2011
in % des BIP</t>
  </si>
  <si>
    <t>Schuldenquote 
2011
in % des BIP</t>
  </si>
  <si>
    <r>
      <t xml:space="preserve">Allgemeine Gebarung </t>
    </r>
    <r>
      <rPr>
        <b/>
        <vertAlign val="superscript"/>
        <sz val="9"/>
        <rFont val="Palatino Linotype"/>
        <family val="1"/>
      </rPr>
      <t>3)</t>
    </r>
  </si>
  <si>
    <t>Allgemeine Gebarung</t>
  </si>
  <si>
    <t>Geldfluss aus der Finanzierungstätigkeit</t>
  </si>
  <si>
    <t xml:space="preserve">getretene Haushaltsrechtsreform (HR). Diese wirkt sich auf Grund der Bestimmungen des § 16 Abs. 5 (Personalämter) und Abs. 6 </t>
  </si>
  <si>
    <r>
      <rPr>
        <vertAlign val="superscript"/>
        <sz val="8"/>
        <rFont val="Palatino Linotype"/>
        <family val="1"/>
      </rPr>
      <t xml:space="preserve">3) </t>
    </r>
    <r>
      <rPr>
        <sz val="8"/>
        <rFont val="Palatino Linotype"/>
        <family val="1"/>
      </rPr>
      <t xml:space="preserve">Weiters ist ein Vergleich mit den Vorjahren vor allem durch die erfolgten Ausgliederungen, wie z. B. der Bundesimmobilien (ab 1. Jänner </t>
    </r>
  </si>
  <si>
    <r>
      <t xml:space="preserve">Abgaben, netto </t>
    </r>
    <r>
      <rPr>
        <vertAlign val="superscript"/>
        <sz val="8"/>
        <rFont val="Palatino Linotype"/>
        <family val="1"/>
      </rPr>
      <t>2)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</si>
  <si>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 xml:space="preserve">Untergliederung 16 </t>
    </r>
  </si>
  <si>
    <t>Abgaben</t>
  </si>
  <si>
    <t>Übersicht 12a: Einzahlungen des Bundes nach ökonomischen Kriterien (Kontokennziffern-Übersicht)</t>
  </si>
  <si>
    <t>Gesamtauszahlungen</t>
  </si>
  <si>
    <t>SchülerInnen- und Lehrlingsfreifahrten sowie  sowie Schul- und Lehrlingsfreifahrtbeihilfen</t>
  </si>
  <si>
    <r>
      <rPr>
        <vertAlign val="superscript"/>
        <sz val="8"/>
        <rFont val="Palatino Linotype"/>
        <family val="1"/>
      </rPr>
      <t>4)</t>
    </r>
    <r>
      <rPr>
        <sz val="8"/>
        <rFont val="Palatino Linotype"/>
        <family val="1"/>
      </rPr>
      <t xml:space="preserve"> Im Jahr 2007 sind 4 Raten, ab 2008 sind je 2 Raten für den Eurofighterankauf enthalten.</t>
    </r>
  </si>
  <si>
    <r>
      <t xml:space="preserve">Übersicht 19b: Investitionen in die Infrastruktur </t>
    </r>
    <r>
      <rPr>
        <b/>
        <vertAlign val="superscript"/>
        <sz val="9"/>
        <rFont val="Palatino Linotype"/>
        <family val="1"/>
      </rPr>
      <t>1)</t>
    </r>
  </si>
  <si>
    <r>
      <rPr>
        <vertAlign val="superscript"/>
        <sz val="7"/>
        <color rgb="FF000000"/>
        <rFont val="Palatino Linotype"/>
        <family val="1"/>
      </rPr>
      <t>4)</t>
    </r>
    <r>
      <rPr>
        <sz val="7"/>
        <color rgb="FF000000"/>
        <rFont val="Palatino Linotype"/>
        <family val="1"/>
      </rPr>
      <t xml:space="preserve"> Für Kapitalbeträge am Jahresende. In der Regel wird die Bundeshaftung auch für die Zinsen und Kosten übernommen; das tatsächliche Haftungsobligo erhöht sich daher um diese nur schwer abschätzbaren jeweiligen Nebenkosten. Neben diesen vom Bundesminister für Finanzen aufgrund gesetzlicher Ermächtigungen übernommenen Haftungen haftet der Bund gemäß § 1 Abs. 2 des Postsparkassengesetzes 1969, BGBl.Nr. 458, für die Verbindlichkeiten der Österreichischen Postsparkasse.</t>
    </r>
  </si>
  <si>
    <r>
      <rPr>
        <vertAlign val="superscript"/>
        <sz val="7"/>
        <color rgb="FF000000"/>
        <rFont val="Palatino Linotype"/>
        <family val="1"/>
      </rPr>
      <t>5)</t>
    </r>
    <r>
      <rPr>
        <sz val="7"/>
        <color rgb="FF000000"/>
        <rFont val="Palatino Linotype"/>
        <family val="1"/>
      </rPr>
      <t xml:space="preserve"> Rd. 900 Militär-Planstellen, die mit Bediensteten der Allg. Verw. besetzt waren, wurden im Hinblick auf den Personalplan NEU in Planstellen des Allg.Verwaltungsdienstes umgewandelt.</t>
    </r>
  </si>
  <si>
    <r>
      <t>1)</t>
    </r>
    <r>
      <rPr>
        <sz val="7"/>
        <rFont val="Palatino Linotype"/>
        <family val="1"/>
      </rPr>
      <t xml:space="preserve"> Gemäß der HHRR 2 wird der Personalplan 2013 neu gegliedert; das neue Planstellenverzeichnis 1a entspricht dem bisherigen Teil II.A und beinhaltet sämtliche Planstellen der Bundesbediensteten in der Bundesverwaltung.</t>
    </r>
  </si>
  <si>
    <r>
      <rPr>
        <vertAlign val="superscript"/>
        <sz val="8"/>
        <rFont val="Palatino Linotype"/>
        <family val="1"/>
      </rPr>
      <t>2)</t>
    </r>
    <r>
      <rPr>
        <sz val="8"/>
        <rFont val="Palatino Linotype"/>
        <family val="1"/>
      </rPr>
      <t xml:space="preserve"> Gesamtsumme lt. Personalplan</t>
    </r>
  </si>
  <si>
    <r>
      <t xml:space="preserve">     aktive Bedienstete </t>
    </r>
    <r>
      <rPr>
        <vertAlign val="superscript"/>
        <sz val="8"/>
        <rFont val="Palatino Linotype"/>
        <family val="1"/>
      </rPr>
      <t>2)</t>
    </r>
    <r>
      <rPr>
        <sz val="8"/>
        <rFont val="Palatino Linotype"/>
        <family val="1"/>
      </rPr>
      <t xml:space="preserve">   </t>
    </r>
  </si>
  <si>
    <r>
      <t xml:space="preserve">     Pensionsauszahlungen/-aufwand</t>
    </r>
    <r>
      <rPr>
        <vertAlign val="superscript"/>
        <sz val="8"/>
        <rFont val="Palatino Linotype"/>
        <family val="1"/>
      </rPr>
      <t xml:space="preserve"> 3)  </t>
    </r>
    <r>
      <rPr>
        <sz val="8"/>
        <rFont val="Palatino Linotype"/>
        <family val="1"/>
      </rPr>
      <t xml:space="preserve">  </t>
    </r>
  </si>
  <si>
    <r>
      <t xml:space="preserve">     Pensionen </t>
    </r>
    <r>
      <rPr>
        <vertAlign val="superscript"/>
        <sz val="8"/>
        <rFont val="Palatino Linotype"/>
        <family val="1"/>
      </rPr>
      <t>4)</t>
    </r>
  </si>
  <si>
    <r>
      <t xml:space="preserve">     Aktivitätsbezüge</t>
    </r>
    <r>
      <rPr>
        <vertAlign val="superscript"/>
        <sz val="9"/>
        <rFont val="Palatino Linotype"/>
        <family val="1"/>
      </rPr>
      <t xml:space="preserve"> 5)</t>
    </r>
  </si>
  <si>
    <t>Übersicht 13: Gesamtauszahlungen des Bundes, finanzwirtschaftliche Gliederung nach Untergliederungen</t>
  </si>
  <si>
    <r>
      <t xml:space="preserve">Übersicht 19a: Investitionen in die Infrastruktur bis 2012 </t>
    </r>
    <r>
      <rPr>
        <b/>
        <vertAlign val="superscript"/>
        <sz val="9"/>
        <rFont val="Palatino Linotype"/>
        <family val="1"/>
      </rPr>
      <t>1)</t>
    </r>
  </si>
  <si>
    <r>
      <rPr>
        <vertAlign val="superscript"/>
        <sz val="7"/>
        <color rgb="FF000000"/>
        <rFont val="Palatino Linotype"/>
        <family val="1"/>
      </rPr>
      <t>2)</t>
    </r>
    <r>
      <rPr>
        <sz val="7"/>
        <color rgb="FF000000"/>
        <rFont val="Palatino Linotype"/>
        <family val="1"/>
      </rPr>
      <t xml:space="preserve"> Bundeshochbauten (BIG mit Ende 2009 vollständig rückgeführt), Schieneninfrastrukturfinanzierung u. Schieneninfrastruktur-Dienstleistungsgesell. mbH</t>
    </r>
  </si>
  <si>
    <t>Finanzierung in Mrd. € bzw. in % des BIP</t>
  </si>
  <si>
    <t>Anzahl der Pflichtversicherten (gesamte PV) in 1.000</t>
  </si>
  <si>
    <t>Anzahl der Pensionen (gesamte PV) in 1.000</t>
  </si>
  <si>
    <r>
      <t xml:space="preserve">Übersicht 6: Defizite (Überschüsse) der öffentlichen Haushalte im internationalen Vergleich (Maastricht) </t>
    </r>
    <r>
      <rPr>
        <b/>
        <vertAlign val="superscript"/>
        <sz val="9"/>
        <rFont val="Palatino Linotype"/>
        <family val="1"/>
      </rPr>
      <t>1)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</si>
  <si>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2006 bis 2013: Der Veranschlagung zugrunde gelegte Stände</t>
    </r>
  </si>
  <si>
    <r>
      <t xml:space="preserve">2002
</t>
    </r>
    <r>
      <rPr>
        <sz val="9"/>
        <color indexed="9"/>
        <rFont val="Palatino Linotype"/>
        <family val="1"/>
      </rPr>
      <t>-</t>
    </r>
  </si>
  <si>
    <r>
      <t xml:space="preserve">2003
</t>
    </r>
    <r>
      <rPr>
        <sz val="9"/>
        <color indexed="9"/>
        <rFont val="Palatino Linotype"/>
        <family val="1"/>
      </rPr>
      <t>-</t>
    </r>
  </si>
  <si>
    <r>
      <t xml:space="preserve">2004
</t>
    </r>
    <r>
      <rPr>
        <sz val="9"/>
        <color indexed="9"/>
        <rFont val="Palatino Linotype"/>
        <family val="1"/>
      </rPr>
      <t>-</t>
    </r>
  </si>
  <si>
    <r>
      <t xml:space="preserve">2005
</t>
    </r>
    <r>
      <rPr>
        <sz val="9"/>
        <color indexed="9"/>
        <rFont val="Palatino Linotype"/>
        <family val="1"/>
      </rPr>
      <t>-</t>
    </r>
  </si>
  <si>
    <r>
      <t xml:space="preserve">2006
</t>
    </r>
    <r>
      <rPr>
        <sz val="9"/>
        <color indexed="9"/>
        <rFont val="Palatino Linotype"/>
        <family val="1"/>
      </rPr>
      <t>-</t>
    </r>
  </si>
  <si>
    <r>
      <t xml:space="preserve">2007
</t>
    </r>
    <r>
      <rPr>
        <sz val="9"/>
        <color indexed="9"/>
        <rFont val="Palatino Linotype"/>
        <family val="1"/>
      </rPr>
      <t>-</t>
    </r>
  </si>
  <si>
    <r>
      <t xml:space="preserve">2008
</t>
    </r>
    <r>
      <rPr>
        <sz val="9"/>
        <color indexed="9"/>
        <rFont val="Palatino Linotype"/>
        <family val="1"/>
      </rPr>
      <t>-</t>
    </r>
  </si>
  <si>
    <r>
      <t>2009</t>
    </r>
    <r>
      <rPr>
        <vertAlign val="superscript"/>
        <sz val="9"/>
        <rFont val="Palatino Linotype"/>
        <family val="1"/>
      </rPr>
      <t xml:space="preserve">
</t>
    </r>
    <r>
      <rPr>
        <vertAlign val="superscript"/>
        <sz val="9"/>
        <color indexed="9"/>
        <rFont val="Palatino Linotype"/>
        <family val="1"/>
      </rPr>
      <t>-</t>
    </r>
  </si>
  <si>
    <r>
      <t xml:space="preserve">2010
</t>
    </r>
    <r>
      <rPr>
        <sz val="9"/>
        <color indexed="9"/>
        <rFont val="Palatino Linotype"/>
        <family val="1"/>
      </rPr>
      <t>-</t>
    </r>
  </si>
  <si>
    <r>
      <t xml:space="preserve">2011
</t>
    </r>
    <r>
      <rPr>
        <sz val="9"/>
        <color indexed="9"/>
        <rFont val="Palatino Linotype"/>
        <family val="1"/>
      </rPr>
      <t>-</t>
    </r>
  </si>
  <si>
    <t>2012                       BVA</t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</si>
  <si>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Auszahlungen = Aufwendungen</t>
    </r>
  </si>
  <si>
    <t>Auszahlungen aus Finanzhaftungen</t>
  </si>
  <si>
    <t>Übersicht 21: Planstellen für Bundesbedienstete (Beamtinnen, Beamte und Vertragsbedienstete) nach Besoldungsgruppen-Bereichen</t>
  </si>
  <si>
    <t>Übersicht 22: Planstellen für Bundesbedienstete (Beamtinnen, Beamte und Vertragsbedienstete) nach Besoldungsgruppen-Bereichen</t>
  </si>
  <si>
    <t>Lehrerinnen u. Lehrer</t>
  </si>
  <si>
    <t>Staatsanwältinnen u. -anwälte</t>
  </si>
  <si>
    <r>
      <rPr>
        <vertAlign val="superscript"/>
        <sz val="8"/>
        <rFont val="Palatino Linotype"/>
        <family val="1"/>
      </rPr>
      <t>2)</t>
    </r>
    <r>
      <rPr>
        <sz val="8"/>
        <rFont val="Palatino Linotype"/>
        <family val="1"/>
      </rPr>
      <t xml:space="preserve"> 2012: Der Veranschlagung zugrunde gelegte Stände (= Stellenpläne der Landeslehrerinnen u. -leher für das Schuljahr 2011/2012 für die Zeit vom 1.9.11 bis 31.8.12) </t>
    </r>
  </si>
  <si>
    <r>
      <rPr>
        <vertAlign val="superscript"/>
        <sz val="8"/>
        <rFont val="Palatino Linotype"/>
        <family val="1"/>
      </rPr>
      <t>3)</t>
    </r>
    <r>
      <rPr>
        <sz val="8"/>
        <rFont val="Palatino Linotype"/>
        <family val="1"/>
      </rPr>
      <t xml:space="preserve"> 2013: Der Veranschlagung zu Grunde gelegte Stände (= Stellenpläne der Landeslehrerinnen u. -lehrer für das Schuljahr 2012/2013 für die Zeit vom 1.9.12 bis 31.8.13)</t>
    </r>
  </si>
  <si>
    <r>
      <rPr>
        <vertAlign val="superscript"/>
        <sz val="8"/>
        <rFont val="Palatino Linotype"/>
        <family val="1"/>
      </rPr>
      <t>5)</t>
    </r>
    <r>
      <rPr>
        <sz val="8"/>
        <rFont val="Palatino Linotype"/>
        <family val="1"/>
      </rPr>
      <t xml:space="preserve"> 2012: inkl. Vorlaufzahlungen; 2013: inkl. Pensionsbeiträge - Beamtinnen u. Beamte</t>
    </r>
  </si>
  <si>
    <t>Übersicht 24: Personalstand und Zahlungen/Aufwand des Bundes für Landeslehrerinnen u. -lehrer</t>
  </si>
  <si>
    <t>Schweiz</t>
  </si>
  <si>
    <t>Zielwerte</t>
  </si>
  <si>
    <r>
      <t>3)</t>
    </r>
    <r>
      <rPr>
        <sz val="8"/>
        <color theme="1"/>
        <rFont val="Palatino Linotype"/>
        <family val="1"/>
      </rPr>
      <t xml:space="preserve"> Durchschnittspension nach dem ASVG (14 mal jährlich)</t>
    </r>
  </si>
  <si>
    <r>
      <t xml:space="preserve">4) </t>
    </r>
    <r>
      <rPr>
        <sz val="8"/>
        <color theme="1"/>
        <rFont val="Palatino Linotype"/>
        <family val="1"/>
      </rPr>
      <t xml:space="preserve">Ohne Ausgleichszulagen, Rehabilitation, Beitrag zur Krankenversicherung der Pensionisten, Verwaltungskosten, Versicherungsanstalt des österreichischen Notariates </t>
    </r>
  </si>
  <si>
    <r>
      <t>Leistungen</t>
    </r>
    <r>
      <rPr>
        <b/>
        <vertAlign val="superscript"/>
        <sz val="8"/>
        <color theme="1"/>
        <rFont val="Palatino Linotype"/>
        <family val="1"/>
      </rPr>
      <t xml:space="preserve"> 3)</t>
    </r>
    <r>
      <rPr>
        <b/>
        <sz val="8"/>
        <color theme="1"/>
        <rFont val="Palatino Linotype"/>
        <family val="1"/>
      </rPr>
      <t xml:space="preserve">  in € bzw. Veränderung gegenüber Vorjahr in %</t>
    </r>
  </si>
  <si>
    <r>
      <t>Pensionsleistungen der PV-Träger insgesamt</t>
    </r>
    <r>
      <rPr>
        <b/>
        <vertAlign val="superscript"/>
        <sz val="8"/>
        <color theme="1"/>
        <rFont val="Palatino Linotype"/>
        <family val="1"/>
      </rPr>
      <t xml:space="preserve"> 4)</t>
    </r>
    <r>
      <rPr>
        <b/>
        <sz val="8"/>
        <color theme="1"/>
        <rFont val="Palatino Linotype"/>
        <family val="1"/>
      </rPr>
      <t xml:space="preserve"> in Mrd. € bzw. Veränderung gegenüber Vorjahr in %</t>
    </r>
  </si>
  <si>
    <r>
      <t xml:space="preserve">2) </t>
    </r>
    <r>
      <rPr>
        <sz val="8"/>
        <color theme="1"/>
        <rFont val="Palatino Linotype"/>
        <family val="1"/>
      </rPr>
      <t>Enthält sonstige Beiträge (z. B. von  Selbstversicherten und freiwillig Versicherten) und übrige Erträge der Pensionsversicherungsträger (z. B. Kostenbeteiligungen, Verzugszinsen, Finanzerträge, etc.)</t>
    </r>
  </si>
  <si>
    <r>
      <t xml:space="preserve">Welthandel </t>
    </r>
    <r>
      <rPr>
        <vertAlign val="superscript"/>
        <sz val="9"/>
        <rFont val="Palatino Linotype"/>
        <family val="1"/>
      </rPr>
      <t>2)</t>
    </r>
  </si>
  <si>
    <r>
      <t xml:space="preserve">Rohstoffpreise (ohne Öl) </t>
    </r>
    <r>
      <rPr>
        <vertAlign val="superscript"/>
        <sz val="9"/>
        <rFont val="Palatino Linotype"/>
        <family val="1"/>
      </rPr>
      <t>3)</t>
    </r>
  </si>
  <si>
    <r>
      <t xml:space="preserve">Ölpreise </t>
    </r>
    <r>
      <rPr>
        <vertAlign val="superscript"/>
        <sz val="9"/>
        <rFont val="Palatino Linotype"/>
        <family val="1"/>
      </rPr>
      <t>4)</t>
    </r>
  </si>
  <si>
    <t xml:space="preserve">Pensionsaufwand </t>
  </si>
  <si>
    <r>
      <rPr>
        <vertAlign val="superscript"/>
        <sz val="7"/>
        <color rgb="FF000000"/>
        <rFont val="Palatino Linotype"/>
        <family val="1"/>
      </rPr>
      <t>2)</t>
    </r>
    <r>
      <rPr>
        <sz val="7"/>
        <color rgb="FF000000"/>
        <rFont val="Palatino Linotype"/>
        <family val="1"/>
      </rPr>
      <t xml:space="preserve"> Dieser Teil beinhaltet Bundesbedienstete, die aus zwingenden, erst während des Finanzjahres eintretenden Anlässen aufgenommen werden (saisonales Personal); ab 2007 Integrierung im Teil II.A </t>
    </r>
  </si>
  <si>
    <r>
      <rPr>
        <vertAlign val="superscript"/>
        <sz val="7"/>
        <color rgb="FF000000"/>
        <rFont val="Palatino Linotype"/>
        <family val="1"/>
      </rPr>
      <t>3)</t>
    </r>
    <r>
      <rPr>
        <sz val="7"/>
        <color rgb="FF000000"/>
        <rFont val="Palatino Linotype"/>
        <family val="1"/>
      </rPr>
      <t xml:space="preserve"> Der Anstieg resultiert aus der Integration von Sonderplanstellenkontingenten aus dem Allgemeinen Teil (Begünstigt Behinderte, Ältere Arbeitslose, II/L-Lehrerinnen u. -Lehrer, Aspiranten, Kräfte für Internationale Operationen, ÖBB-Arbeitsleihen)</t>
    </r>
  </si>
  <si>
    <r>
      <t xml:space="preserve">Übersicht 23: Personalstand und Personalauszahlungen/-aufwendungen des Bundes für Bundesbedienstete </t>
    </r>
    <r>
      <rPr>
        <b/>
        <vertAlign val="superscript"/>
        <sz val="10"/>
        <rFont val="Palatino Linotype"/>
        <family val="1"/>
      </rPr>
      <t>1)</t>
    </r>
  </si>
  <si>
    <r>
      <t xml:space="preserve">Übersicht 14: Gesamtauszahlungen/-aufwendungen des Bundes, Ressortgliederung </t>
    </r>
    <r>
      <rPr>
        <b/>
        <vertAlign val="superscript"/>
        <sz val="9"/>
        <rFont val="Palatino Linotype"/>
        <family val="1"/>
      </rPr>
      <t>1)</t>
    </r>
  </si>
  <si>
    <t xml:space="preserve"> 
</t>
  </si>
  <si>
    <t>* Gemäß Bundeshaftungsobergrenzengesetz darf im Zeitraum 1. Jänner 2012 bis zum 31. Dezember 2014 der jeweils ausstehende Gesamtbetrag an Haftungen des Bundes 193,1 Mrd. € an Kapital nicht übersteigen.</t>
  </si>
  <si>
    <r>
      <rPr>
        <vertAlign val="superscript"/>
        <sz val="7"/>
        <color rgb="FF000000"/>
        <rFont val="Palatino Linotype"/>
        <family val="1"/>
      </rPr>
      <t>3)</t>
    </r>
    <r>
      <rPr>
        <sz val="7"/>
        <color rgb="FF000000"/>
        <rFont val="Palatino Linotype"/>
        <family val="1"/>
      </rPr>
      <t xml:space="preserve"> z. B.: Haftungen im Rahmen der Austria Wirtschaftsservice GmbH. (FGG u. Bürges), ÖHT, FFG, Erdöllagerges.b.H., ab 2004 für Leihgaben an Bundesmuseen und nur 2001 f. Österr. Luftfahrtunternehmen, Atomhaftungsgesetz, Arbeitsmarktförderung und  Europäische Investitionsbank</t>
    </r>
  </si>
  <si>
    <t>Übersicht 9: Struktur der Gesamteinzahlungen/-erträge des Bundes</t>
  </si>
  <si>
    <r>
      <rPr>
        <vertAlign val="superscript"/>
        <sz val="8"/>
        <color rgb="FF000000"/>
        <rFont val="Palatino Linotype"/>
        <family val="1"/>
      </rPr>
      <t xml:space="preserve">2) </t>
    </r>
    <r>
      <rPr>
        <sz val="8"/>
        <color rgb="FF000000"/>
        <rFont val="Palatino Linotype"/>
        <family val="1"/>
      </rPr>
      <t>Auf Grund der ab 1. 6. 2008 abgeschafften Selbstträgerschaft werden alle Leistungen vom FLAF erbracht.</t>
    </r>
  </si>
  <si>
    <t>Übersicht 20: Haftungsübernahmen des Bundes *</t>
  </si>
  <si>
    <r>
      <t xml:space="preserve">2013  BVA </t>
    </r>
    <r>
      <rPr>
        <vertAlign val="superscript"/>
        <sz val="9"/>
        <rFont val="Palatino Linotype"/>
        <family val="1"/>
      </rPr>
      <t>2)</t>
    </r>
  </si>
  <si>
    <t>2013 
BVA *)</t>
  </si>
  <si>
    <t>2013          BVA *)</t>
  </si>
  <si>
    <t>*) BVA 2013: Ergebnishaushalt u. Finanzierungshaushalt in gleicher Höhe veranschlagt</t>
  </si>
  <si>
    <r>
      <t xml:space="preserve">2013 </t>
    </r>
    <r>
      <rPr>
        <vertAlign val="superscript"/>
        <sz val="9"/>
        <rFont val="Palatino Linotype"/>
        <family val="1"/>
      </rPr>
      <t>1)</t>
    </r>
    <r>
      <rPr>
        <sz val="9"/>
        <rFont val="Palatino Linotype"/>
        <family val="1"/>
      </rPr>
      <t xml:space="preserve"> BVA</t>
    </r>
  </si>
  <si>
    <t>BVA 2013</t>
  </si>
  <si>
    <t>2013 
BVA  *)</t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</si>
  <si>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 xml:space="preserve">Daten Bund: 2013 BVA; Daten Ausgegliederte: 2013 Planwerte 
</t>
    </r>
  </si>
  <si>
    <r>
      <rPr>
        <vertAlign val="superscript"/>
        <sz val="8"/>
        <rFont val="Palatino Linotype"/>
        <family val="1"/>
      </rPr>
      <t>4)</t>
    </r>
    <r>
      <rPr>
        <sz val="8"/>
        <rFont val="Palatino Linotype"/>
        <family val="1"/>
      </rPr>
      <t xml:space="preserve"> In den Ersätzen der Pensionen ist auch das Pflegegeld enthalten; Auszahlungen für Pflegegeld: 2006: 16 Mio. €, 2007: 17 Mio. €, 2008: 18 Mio. €, 2009: 19 Mio. €, 2010: 20 Mio. €, 2011: 21 Mio. €, BVA 2012 : 22 Mio. € und BVA 2013: Ausz. 22, Aufw. 22 Mio. €.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</si>
  <si>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Außerdem werden Zahlungen mit bezugsähnlichem Charakter an Personengruppen (u.a. für Oberste Organe, Abgeordnete, Regierungsmitglieder, Staatssekretärinnen u. -sekretäre, Vergütungen für Lehrerinnen u. Lehrer an konfessionellen Privatschulen, Probelehrerinnen u. -lehrer, Verwaltungspraktikanten u. -praktikantinnen) geleistet: 2006: 210 Mio. €, 2007: 236 Mio. €, 2008: 243 Mio. €, 2009: 255 Mio. €, 2010: 261 Mio. €, 2011: 304 Mio. € sowie lt. BVA 2012: 315 Mio. € und BVA 2013: 351 Mio. €. Zuwendungen an/für ehemalige Mitglieder Oberster Organe, Abgeordnete, Regierungsmitglieder etc. werden geleistet:  2006: 29 Mio. €, 2007: 29 Mio. €, 2008: 29 Mio. €, 2009: 29 Mio. €, 2010: 28 Mio. €, 2011: 28 Mio. € sowie lt. BVA 2012: 29 Mio. € und BVA 2013: 24 Mio. €.</t>
    </r>
  </si>
  <si>
    <r>
      <rPr>
        <vertAlign val="superscript"/>
        <sz val="8"/>
        <rFont val="Palatino Linotype"/>
        <family val="1"/>
      </rPr>
      <t>3)</t>
    </r>
    <r>
      <rPr>
        <sz val="8"/>
        <rFont val="Palatino Linotype"/>
        <family val="1"/>
      </rPr>
      <t xml:space="preserve"> Auszahlungen für Pflegegeld (ohne Post und ÖBB), das bei den Sachausgaben verrechnet bzw. veranschlagt wird:  2006: 45 Mio. €, 2007: 46 Mio. €, 2008: 48 Mio. €, 2009: 54 Mio. €, 2010: 58 Mio. €, 2011: 59 Mio. € sowie BVA 2012: 66 Mio. € und BVA 2013: 65 Mio. €</t>
    </r>
  </si>
  <si>
    <r>
      <t xml:space="preserve">Sonstige </t>
    </r>
    <r>
      <rPr>
        <vertAlign val="superscript"/>
        <sz val="8"/>
        <color theme="1"/>
        <rFont val="Palatino Linotype"/>
        <family val="1"/>
      </rPr>
      <t>2)</t>
    </r>
  </si>
  <si>
    <r>
      <t xml:space="preserve">Belastungsquote </t>
    </r>
    <r>
      <rPr>
        <b/>
        <vertAlign val="superscript"/>
        <sz val="8"/>
        <color theme="1"/>
        <rFont val="Palatino Linotype"/>
        <family val="1"/>
      </rPr>
      <t>5)</t>
    </r>
  </si>
  <si>
    <t>Deckungsquote in %</t>
  </si>
  <si>
    <t xml:space="preserve">Übersicht 8a: Öffentliches Defizit (Maastricht), Öffentlicher Schuldenstand, Zinsaufwand und Primärsaldo, </t>
  </si>
  <si>
    <t>zyklisch-bereinigter Budgetsaldo</t>
  </si>
  <si>
    <t>Öffentliches Defizit
(Maastricht)</t>
  </si>
  <si>
    <t>Deckungsquote</t>
  </si>
  <si>
    <t>Quelle: IWF WEO (Oktober 2012)</t>
  </si>
  <si>
    <t>Quellen: Eurostat (2003-2013)</t>
  </si>
  <si>
    <t>Quellen: Eurostat (2003-2011), Europäische Kommission (Herbst 2012 für 2012-2013)</t>
  </si>
  <si>
    <t>Quellen: Eurostat (2003-2011), Europäische Kommission (Prognose Herbst 2012 für 2012-2013); Harmonisierter Verbraucherpreisindex</t>
  </si>
  <si>
    <t>Quellen: Eurostat, Herbstprognose EK, Konvergenzberichte EK und EZB</t>
  </si>
  <si>
    <t>Quellen: Eurostat (2003-2011), Europäische Kommission (Prognose Herbst 2012 für 2012-2013)</t>
  </si>
  <si>
    <t>30.09.2012
vorläufig</t>
  </si>
  <si>
    <t xml:space="preserve">Übersicht 6a: Strukturelle Budgetsalden, Gesamtstaat </t>
  </si>
  <si>
    <t xml:space="preserve">in % des BIP </t>
  </si>
  <si>
    <r>
      <t xml:space="preserve">Österreich nationale Angaben </t>
    </r>
    <r>
      <rPr>
        <b/>
        <vertAlign val="superscript"/>
        <sz val="9"/>
        <rFont val="Palatino Linotype"/>
        <family val="1"/>
      </rPr>
      <t>1)</t>
    </r>
  </si>
  <si>
    <t>Quelle: Europäische Kommission (Herbstprognose 2012)</t>
  </si>
  <si>
    <t>2012
BVA</t>
  </si>
  <si>
    <t>2013
BVA</t>
  </si>
  <si>
    <t xml:space="preserve">   Post</t>
  </si>
  <si>
    <t xml:space="preserve">   ÖBB</t>
  </si>
  <si>
    <t xml:space="preserve">   Landeslehrerinnen u. -lehrer</t>
  </si>
  <si>
    <t xml:space="preserve">   Hoheitsverwaltung</t>
  </si>
  <si>
    <t xml:space="preserve">   Gesamt</t>
  </si>
  <si>
    <t xml:space="preserve">   in % des BIP</t>
  </si>
  <si>
    <r>
      <t xml:space="preserve">5) </t>
    </r>
    <r>
      <rPr>
        <sz val="8"/>
        <color theme="1"/>
        <rFont val="Palatino Linotype"/>
        <family val="1"/>
      </rPr>
      <t xml:space="preserve">Anzahl der Pensionen auf 1000 Pflichtversicherungen </t>
    </r>
  </si>
  <si>
    <t xml:space="preserve">      Bundesbeitrag PVA</t>
  </si>
  <si>
    <t xml:space="preserve">      Bundesbeitrag VAEB</t>
  </si>
  <si>
    <t xml:space="preserve">      Bundesbeitrag SVB</t>
  </si>
  <si>
    <r>
      <t xml:space="preserve">      Bundesbeitrag SVA</t>
    </r>
    <r>
      <rPr>
        <i/>
        <vertAlign val="superscript"/>
        <sz val="9"/>
        <color theme="1"/>
        <rFont val="Palatino Linotype"/>
        <family val="1"/>
      </rPr>
      <t xml:space="preserve"> </t>
    </r>
  </si>
  <si>
    <t xml:space="preserve">      Ausgleichszulagen PVA</t>
  </si>
  <si>
    <t xml:space="preserve">      Ausgleichszulagen VAEB</t>
  </si>
  <si>
    <t xml:space="preserve">      Ausgleichszulagen SVB</t>
  </si>
  <si>
    <t xml:space="preserve">      Ausgleichszulagen SVA</t>
  </si>
  <si>
    <t>Untergliederungen lt. BVA 2013</t>
  </si>
  <si>
    <t>Ausgleichszulagen insgesamt</t>
  </si>
  <si>
    <t>Übersicht 18a: Zuschüsse des Bundes zur gesetzlichen Pensionsversicherung (UG 22)</t>
  </si>
  <si>
    <r>
      <rPr>
        <vertAlign val="superscript"/>
        <sz val="8"/>
        <color theme="1"/>
        <rFont val="Palatino Linotype"/>
        <family val="1"/>
      </rPr>
      <t>1)</t>
    </r>
    <r>
      <rPr>
        <sz val="8"/>
        <color theme="1"/>
        <rFont val="Palatino Linotype"/>
        <family val="1"/>
      </rPr>
      <t xml:space="preserve"> Inklusive Partnerleistung und Bundesbeitrag für Teilversicherte aus der UG 22</t>
    </r>
  </si>
  <si>
    <r>
      <t xml:space="preserve">2) </t>
    </r>
    <r>
      <rPr>
        <sz val="8"/>
        <color theme="1"/>
        <rFont val="Palatino Linotype"/>
        <family val="1"/>
      </rPr>
      <t>Leistungen nach dem</t>
    </r>
    <r>
      <rPr>
        <vertAlign val="superscript"/>
        <sz val="8"/>
        <color theme="1"/>
        <rFont val="Palatino Linotype"/>
        <family val="1"/>
      </rPr>
      <t xml:space="preserve"> </t>
    </r>
    <r>
      <rPr>
        <sz val="8"/>
        <color theme="1"/>
        <rFont val="Palatino Linotype"/>
        <family val="1"/>
      </rPr>
      <t>Nachtschwerarbeitsgesetz, Härteausgleichsfonds (2005 und 2006)</t>
    </r>
  </si>
  <si>
    <r>
      <t xml:space="preserve">Bundesbeitrag </t>
    </r>
    <r>
      <rPr>
        <vertAlign val="superscript"/>
        <sz val="9"/>
        <color theme="1"/>
        <rFont val="Palatino Linotype"/>
        <family val="1"/>
      </rPr>
      <t xml:space="preserve">1) </t>
    </r>
    <r>
      <rPr>
        <sz val="9"/>
        <color theme="1"/>
        <rFont val="Palatino Linotype"/>
        <family val="1"/>
      </rPr>
      <t>insgesamt</t>
    </r>
  </si>
  <si>
    <r>
      <t xml:space="preserve">Sonstiges </t>
    </r>
    <r>
      <rPr>
        <vertAlign val="superscript"/>
        <sz val="9"/>
        <color theme="1"/>
        <rFont val="Palatino Linotype"/>
        <family val="1"/>
      </rPr>
      <t>2)</t>
    </r>
  </si>
  <si>
    <r>
      <rPr>
        <vertAlign val="superscript"/>
        <sz val="8"/>
        <color theme="1"/>
        <rFont val="Palatino Linotype"/>
        <family val="1"/>
      </rPr>
      <t>2)</t>
    </r>
    <r>
      <rPr>
        <sz val="8"/>
        <color theme="1"/>
        <rFont val="Palatino Linotype"/>
        <family val="1"/>
      </rPr>
      <t xml:space="preserve"> Inklusive Ausgegliederte Institutionen</t>
    </r>
  </si>
  <si>
    <t xml:space="preserve">      davon</t>
  </si>
  <si>
    <r>
      <t xml:space="preserve">   Hoheitsverwaltung </t>
    </r>
    <r>
      <rPr>
        <i/>
        <vertAlign val="superscript"/>
        <sz val="9"/>
        <color theme="1"/>
        <rFont val="Palatino Linotype"/>
        <family val="1"/>
      </rPr>
      <t>2)</t>
    </r>
  </si>
  <si>
    <r>
      <t xml:space="preserve">Übersicht 18b: Pensionen (UG 23) </t>
    </r>
    <r>
      <rPr>
        <b/>
        <vertAlign val="superscript"/>
        <sz val="9"/>
        <rFont val="Palatino Linotype"/>
        <family val="1"/>
      </rPr>
      <t>1)</t>
    </r>
  </si>
  <si>
    <r>
      <rPr>
        <vertAlign val="superscript"/>
        <sz val="8"/>
        <color theme="1"/>
        <rFont val="Palatino Linotype"/>
        <family val="1"/>
      </rPr>
      <t>1)</t>
    </r>
    <r>
      <rPr>
        <sz val="8"/>
        <color theme="1"/>
        <rFont val="Palatino Linotype"/>
        <family val="1"/>
      </rPr>
      <t xml:space="preserve"> Ruhe- und Versorgungsgenüsse von Bundesbeamtinnen und Bundesbeamten sowie von Einrichtungen, für deren Bedienstete in einem </t>
    </r>
  </si>
  <si>
    <t xml:space="preserve">   öffentlich-rechtlichen oder gleichgestellten Dienstverhältnis der Bund den Pensionsaufwand trägt (ohne Pflegegeld)</t>
  </si>
  <si>
    <r>
      <t xml:space="preserve">Kanada </t>
    </r>
    <r>
      <rPr>
        <vertAlign val="superscript"/>
        <sz val="9"/>
        <rFont val="Palatino Linotype"/>
        <family val="1"/>
      </rPr>
      <t>2)</t>
    </r>
  </si>
  <si>
    <r>
      <t xml:space="preserve">Russland </t>
    </r>
    <r>
      <rPr>
        <vertAlign val="superscript"/>
        <sz val="9"/>
        <rFont val="Palatino Linotype"/>
        <family val="1"/>
      </rPr>
      <t>2)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</si>
  <si>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Statistik Austria (2003-2011), WIFO (Prognose September 2012 für 2012-2013)</t>
    </r>
  </si>
  <si>
    <r>
      <rPr>
        <vertAlign val="superscript"/>
        <sz val="8"/>
        <rFont val="Palatino Linotype"/>
        <family val="1"/>
      </rPr>
      <t>2)</t>
    </r>
    <r>
      <rPr>
        <sz val="8"/>
        <rFont val="Palatino Linotype"/>
        <family val="1"/>
      </rPr>
      <t xml:space="preserve"> IWF WEO Database (29. November 2012)</t>
    </r>
  </si>
  <si>
    <r>
      <t>Österreich nationale Angaben</t>
    </r>
    <r>
      <rPr>
        <b/>
        <vertAlign val="superscript"/>
        <sz val="9"/>
        <rFont val="Palatino Linotype"/>
        <family val="1"/>
      </rPr>
      <t xml:space="preserve"> 1)</t>
    </r>
  </si>
  <si>
    <r>
      <t xml:space="preserve">USA </t>
    </r>
    <r>
      <rPr>
        <vertAlign val="superscript"/>
        <sz val="9"/>
        <rFont val="Palatino Linotype"/>
        <family val="1"/>
      </rPr>
      <t>2)</t>
    </r>
  </si>
  <si>
    <r>
      <t xml:space="preserve">Japan </t>
    </r>
    <r>
      <rPr>
        <vertAlign val="superscript"/>
        <sz val="9"/>
        <rFont val="Palatino Linotype"/>
        <family val="1"/>
      </rPr>
      <t>2)</t>
    </r>
  </si>
  <si>
    <r>
      <t xml:space="preserve">Schweiz </t>
    </r>
    <r>
      <rPr>
        <vertAlign val="superscript"/>
        <sz val="9"/>
        <rFont val="Palatino Linotype"/>
        <family val="1"/>
      </rPr>
      <t xml:space="preserve">2) </t>
    </r>
  </si>
  <si>
    <r>
      <t xml:space="preserve">Russland </t>
    </r>
    <r>
      <rPr>
        <vertAlign val="superscript"/>
        <sz val="9"/>
        <rFont val="Palatino Linotype"/>
        <family val="1"/>
      </rPr>
      <t xml:space="preserve">2) </t>
    </r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</si>
  <si>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>Statistik Austria (2003-2011), WIFO (Prognose September 2012 für 2012-2013)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</si>
  <si>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 xml:space="preserve">IWF WEO Database (29. November 2012) </t>
    </r>
  </si>
  <si>
    <r>
      <t xml:space="preserve">Österreich nationale Angaben </t>
    </r>
    <r>
      <rPr>
        <b/>
        <vertAlign val="superscript"/>
        <sz val="9"/>
        <rFont val="Palatino Linotype"/>
        <family val="1"/>
      </rPr>
      <t>2)</t>
    </r>
  </si>
  <si>
    <r>
      <t>USA</t>
    </r>
    <r>
      <rPr>
        <vertAlign val="superscript"/>
        <sz val="9"/>
        <rFont val="Palatino Linotype"/>
        <family val="1"/>
      </rPr>
      <t xml:space="preserve"> 3)</t>
    </r>
  </si>
  <si>
    <r>
      <t xml:space="preserve">Japan </t>
    </r>
    <r>
      <rPr>
        <vertAlign val="superscript"/>
        <sz val="9"/>
        <rFont val="Palatino Linotype"/>
        <family val="1"/>
      </rPr>
      <t>3)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</si>
  <si>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>Statistik Austria (2003-2011), BMF (2012 und 2013)</t>
    </r>
  </si>
  <si>
    <r>
      <rPr>
        <vertAlign val="superscript"/>
        <sz val="8"/>
        <rFont val="Palatino Linotype"/>
        <family val="1"/>
      </rPr>
      <t xml:space="preserve">3) </t>
    </r>
    <r>
      <rPr>
        <sz val="8"/>
        <rFont val="Palatino Linotype"/>
        <family val="1"/>
      </rPr>
      <t xml:space="preserve">IWF WEO Database (29. November 2012) </t>
    </r>
  </si>
  <si>
    <r>
      <rPr>
        <vertAlign val="superscript"/>
        <sz val="8"/>
        <rFont val="Palatino Linotype"/>
        <family val="1"/>
      </rPr>
      <t>1)</t>
    </r>
    <r>
      <rPr>
        <sz val="8"/>
        <rFont val="Palatino Linotype"/>
        <family val="1"/>
      </rPr>
      <t xml:space="preserve"> Real</t>
    </r>
  </si>
  <si>
    <r>
      <rPr>
        <vertAlign val="superscript"/>
        <sz val="8"/>
        <rFont val="Palatino Linotype"/>
        <family val="1"/>
      </rPr>
      <t xml:space="preserve">2) </t>
    </r>
    <r>
      <rPr>
        <sz val="8"/>
        <rFont val="Palatino Linotype"/>
        <family val="1"/>
      </rPr>
      <t>Real, durchschnittliche Veränderung der Exporte und Importe, Güter und Dienstleistungen</t>
    </r>
  </si>
  <si>
    <r>
      <rPr>
        <vertAlign val="superscript"/>
        <sz val="8"/>
        <rFont val="Palatino Linotype"/>
        <family val="1"/>
      </rPr>
      <t xml:space="preserve">3) </t>
    </r>
    <r>
      <rPr>
        <sz val="8"/>
        <rFont val="Palatino Linotype"/>
        <family val="1"/>
      </rPr>
      <t>Durchschnittliche Veränderung in €</t>
    </r>
  </si>
  <si>
    <r>
      <rPr>
        <vertAlign val="superscript"/>
        <sz val="8"/>
        <rFont val="Palatino Linotype"/>
        <family val="1"/>
      </rPr>
      <t xml:space="preserve">4) </t>
    </r>
    <r>
      <rPr>
        <sz val="8"/>
        <rFont val="Palatino Linotype"/>
        <family val="1"/>
      </rPr>
      <t>Durchschnittliche Veränderung dreier Rohölpreisindizes (U.K. Brent, Dubai &amp; West Texas Intermediate) in €</t>
    </r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</si>
  <si>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>Bundesministerium für Finanzen (Budgetbericht Oktober)</t>
    </r>
  </si>
  <si>
    <r>
      <rPr>
        <vertAlign val="superscript"/>
        <sz val="8"/>
        <rFont val="Palatino Linotype"/>
        <family val="1"/>
      </rPr>
      <t xml:space="preserve">1) </t>
    </r>
    <r>
      <rPr>
        <sz val="8"/>
        <rFont val="Palatino Linotype"/>
        <family val="1"/>
      </rPr>
      <t>EU-Mitgliedstaaten ESVG 1995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</si>
</sst>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_-* #,##0.00\ [$€-1]_-;\-* #,##0.00\ [$€-1]_-;_-* &quot;-&quot;??\ [$€-1]_-"/>
    <numFmt numFmtId="166" formatCode="_-* #,##0.00\ _Ö_S_-;\-* #,##0.00\ _Ö_S_-;_-* &quot;-&quot;??\ _Ö_S_-;_-@_-"/>
    <numFmt numFmtId="167" formatCode="0.0%"/>
    <numFmt numFmtId="168" formatCode="#,##0.0"/>
    <numFmt numFmtId="169" formatCode="#,##0.000"/>
    <numFmt numFmtId="170" formatCode="_-* #,##0.0_-;\-* #,##0.0_-;_-* &quot;-&quot;??_-;_-@_-"/>
    <numFmt numFmtId="171" formatCode="&quot;$&quot;#,##0.00_);[Red]\(&quot;$&quot;#,##0.00\)"/>
    <numFmt numFmtId="172" formatCode="0.000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Univers (E1)"/>
      <family val="2"/>
    </font>
    <font>
      <sz val="10"/>
      <name val="Univers (E1)"/>
      <family val="2"/>
    </font>
    <font>
      <sz val="10"/>
      <name val="Univers (E1)"/>
    </font>
    <font>
      <b/>
      <sz val="10"/>
      <name val="Arial"/>
      <family val="2"/>
    </font>
    <font>
      <sz val="8"/>
      <name val="Univers (E1)"/>
      <family val="2"/>
    </font>
    <font>
      <sz val="10"/>
      <color theme="1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vertAlign val="superscript"/>
      <sz val="9"/>
      <name val="Palatino Linotype"/>
      <family val="1"/>
    </font>
    <font>
      <vertAlign val="superscript"/>
      <sz val="8"/>
      <name val="Palatino Linotype"/>
      <family val="1"/>
    </font>
    <font>
      <vertAlign val="superscript"/>
      <sz val="10"/>
      <name val="Palatino Linotype"/>
      <family val="1"/>
    </font>
    <font>
      <b/>
      <i/>
      <sz val="10"/>
      <name val="Palatino Linotype"/>
      <family val="1"/>
    </font>
    <font>
      <b/>
      <vertAlign val="superscript"/>
      <sz val="10"/>
      <name val="Palatino Linotype"/>
      <family val="1"/>
    </font>
    <font>
      <sz val="9"/>
      <color theme="0"/>
      <name val="Palatino Linotype"/>
      <family val="1"/>
    </font>
    <font>
      <vertAlign val="superscript"/>
      <sz val="9"/>
      <color theme="0"/>
      <name val="Palatino Linotype"/>
      <family val="1"/>
    </font>
    <font>
      <b/>
      <vertAlign val="superscript"/>
      <sz val="9"/>
      <name val="Palatino Linotype"/>
      <family val="1"/>
    </font>
    <font>
      <sz val="7"/>
      <name val="Palatino Linotype"/>
      <family val="1"/>
    </font>
    <font>
      <vertAlign val="superscript"/>
      <sz val="7"/>
      <name val="Palatino Linotype"/>
      <family val="1"/>
    </font>
    <font>
      <b/>
      <sz val="8"/>
      <name val="Palatino Linotype"/>
      <family val="1"/>
    </font>
    <font>
      <sz val="8"/>
      <color theme="0"/>
      <name val="Palatino Linotype"/>
      <family val="1"/>
    </font>
    <font>
      <vertAlign val="superscript"/>
      <sz val="8"/>
      <color theme="0"/>
      <name val="Palatino Linotype"/>
      <family val="1"/>
    </font>
    <font>
      <sz val="8"/>
      <color rgb="FFFF0000"/>
      <name val="Palatino Linotype"/>
      <family val="1"/>
    </font>
    <font>
      <b/>
      <sz val="8"/>
      <color rgb="FFC00000"/>
      <name val="Palatino Linotype"/>
      <family val="1"/>
    </font>
    <font>
      <sz val="8"/>
      <color rgb="FFC00000"/>
      <name val="Palatino Linotype"/>
      <family val="1"/>
    </font>
    <font>
      <b/>
      <sz val="10"/>
      <color rgb="FFC00000"/>
      <name val="Palatino Linotype"/>
      <family val="1"/>
    </font>
    <font>
      <b/>
      <sz val="9"/>
      <color rgb="FFC00000"/>
      <name val="Palatino Linotype"/>
      <family val="1"/>
    </font>
    <font>
      <b/>
      <vertAlign val="superscript"/>
      <sz val="8"/>
      <name val="Palatino Linotype"/>
      <family val="1"/>
    </font>
    <font>
      <sz val="10"/>
      <color rgb="FFC00000"/>
      <name val="Palatino Linotype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8"/>
      <color theme="1"/>
      <name val="Palatino Linotype"/>
      <family val="1"/>
    </font>
    <font>
      <vertAlign val="superscript"/>
      <sz val="8"/>
      <color theme="1"/>
      <name val="Palatino Linotype"/>
      <family val="1"/>
    </font>
    <font>
      <sz val="8"/>
      <color rgb="FF000000"/>
      <name val="Palatino Linotype"/>
      <family val="1"/>
    </font>
    <font>
      <b/>
      <vertAlign val="superscript"/>
      <sz val="8"/>
      <color rgb="FFC00000"/>
      <name val="Palatino Linotype"/>
      <family val="1"/>
    </font>
    <font>
      <sz val="7"/>
      <color rgb="FF000000"/>
      <name val="Palatino Linotype"/>
      <family val="1"/>
    </font>
    <font>
      <vertAlign val="superscript"/>
      <sz val="8"/>
      <color rgb="FF000000"/>
      <name val="Palatino Linotype"/>
      <family val="1"/>
    </font>
    <font>
      <vertAlign val="superscript"/>
      <sz val="7"/>
      <color rgb="FF000000"/>
      <name val="Palatino Linotype"/>
      <family val="1"/>
    </font>
    <font>
      <sz val="9"/>
      <color rgb="FFC00000"/>
      <name val="Palatino Linotype"/>
      <family val="1"/>
    </font>
    <font>
      <sz val="10"/>
      <color indexed="8"/>
      <name val="Palatino Linotype"/>
      <family val="1"/>
    </font>
    <font>
      <sz val="8"/>
      <name val="CG Times (E1)"/>
    </font>
    <font>
      <b/>
      <sz val="8"/>
      <color theme="1"/>
      <name val="Palatino Linotype"/>
      <family val="1"/>
    </font>
    <font>
      <b/>
      <vertAlign val="superscript"/>
      <sz val="8"/>
      <color theme="1"/>
      <name val="Palatino Linotype"/>
      <family val="1"/>
    </font>
    <font>
      <sz val="11"/>
      <name val="Arial"/>
      <family val="2"/>
    </font>
    <font>
      <sz val="10"/>
      <color rgb="FFFF0000"/>
      <name val="Palatino Linotype"/>
      <family val="1"/>
    </font>
    <font>
      <sz val="8"/>
      <color indexed="8"/>
      <name val="Palatino Linotype"/>
      <family val="1"/>
    </font>
    <font>
      <sz val="10"/>
      <name val="Arial"/>
      <family val="2"/>
    </font>
    <font>
      <sz val="9"/>
      <color indexed="9"/>
      <name val="Palatino Linotype"/>
      <family val="1"/>
    </font>
    <font>
      <vertAlign val="superscript"/>
      <sz val="9"/>
      <color indexed="9"/>
      <name val="Palatino Linotype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i/>
      <vertAlign val="superscript"/>
      <sz val="9"/>
      <color theme="1"/>
      <name val="Palatino Linotype"/>
      <family val="1"/>
    </font>
    <font>
      <vertAlign val="superscript"/>
      <sz val="9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Dashed">
        <color rgb="FFCDCDCD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11" fillId="0" borderId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0" fontId="13" fillId="0" borderId="0"/>
    <xf numFmtId="0" fontId="13" fillId="0" borderId="0"/>
    <xf numFmtId="0" fontId="10" fillId="0" borderId="0"/>
    <xf numFmtId="171" fontId="11" fillId="0" borderId="0" applyFont="0" applyFill="0" applyBorder="0" applyAlignment="0" applyProtection="0"/>
    <xf numFmtId="0" fontId="11" fillId="0" borderId="0"/>
    <xf numFmtId="0" fontId="13" fillId="0" borderId="0"/>
    <xf numFmtId="43" fontId="64" fillId="0" borderId="0" applyFont="0" applyFill="0" applyBorder="0" applyAlignment="0" applyProtection="0"/>
    <xf numFmtId="0" fontId="9" fillId="3" borderId="8" applyNumberFormat="0" applyFont="0" applyAlignment="0" applyProtection="0"/>
    <xf numFmtId="0" fontId="64" fillId="0" borderId="0"/>
    <xf numFmtId="0" fontId="8" fillId="0" borderId="0"/>
    <xf numFmtId="9" fontId="6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6" fillId="3" borderId="8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3" borderId="8" applyNumberFormat="0" applyFont="0" applyAlignment="0" applyProtection="0"/>
    <xf numFmtId="0" fontId="5" fillId="0" borderId="0"/>
    <xf numFmtId="0" fontId="5" fillId="0" borderId="0"/>
    <xf numFmtId="0" fontId="70" fillId="0" borderId="0"/>
    <xf numFmtId="0" fontId="71" fillId="0" borderId="10">
      <alignment horizontal="center" vertical="center"/>
    </xf>
    <xf numFmtId="164" fontId="71" fillId="0" borderId="0" applyBorder="0"/>
    <xf numFmtId="164" fontId="71" fillId="0" borderId="11"/>
    <xf numFmtId="0" fontId="71" fillId="0" borderId="0"/>
    <xf numFmtId="0" fontId="71" fillId="0" borderId="0"/>
    <xf numFmtId="0" fontId="72" fillId="0" borderId="0">
      <alignment horizontal="left"/>
    </xf>
    <xf numFmtId="0" fontId="71" fillId="0" borderId="1">
      <alignment horizontal="center" vertical="center"/>
    </xf>
    <xf numFmtId="0" fontId="73" fillId="0" borderId="0"/>
    <xf numFmtId="0" fontId="74" fillId="0" borderId="0"/>
    <xf numFmtId="0" fontId="6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39">
    <xf numFmtId="0" fontId="0" fillId="0" borderId="0" xfId="0"/>
    <xf numFmtId="0" fontId="12" fillId="0" borderId="0" xfId="1" applyFont="1" applyAlignment="1"/>
    <xf numFmtId="0" fontId="13" fillId="0" borderId="0" xfId="1" applyFont="1" applyBorder="1" applyAlignment="1"/>
    <xf numFmtId="0" fontId="13" fillId="0" borderId="0" xfId="1" applyFont="1" applyBorder="1" applyAlignment="1">
      <alignment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/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/>
    <xf numFmtId="0" fontId="13" fillId="0" borderId="0" xfId="1" applyFont="1" applyAlignment="1"/>
    <xf numFmtId="0" fontId="13" fillId="0" borderId="0" xfId="1" applyFont="1" applyAlignment="1">
      <alignment wrapText="1"/>
    </xf>
    <xf numFmtId="0" fontId="12" fillId="0" borderId="0" xfId="1" applyFont="1"/>
    <xf numFmtId="0" fontId="13" fillId="0" borderId="0" xfId="1" applyFont="1" applyBorder="1" applyAlignment="1">
      <alignment vertical="center"/>
    </xf>
    <xf numFmtId="0" fontId="13" fillId="0" borderId="0" xfId="4" applyFont="1"/>
    <xf numFmtId="0" fontId="13" fillId="0" borderId="0" xfId="0" applyFont="1" applyBorder="1"/>
    <xf numFmtId="0" fontId="13" fillId="0" borderId="0" xfId="0" applyFont="1" applyFill="1"/>
    <xf numFmtId="0" fontId="18" fillId="0" borderId="0" xfId="5" applyFont="1"/>
    <xf numFmtId="0" fontId="17" fillId="0" borderId="0" xfId="0" applyFont="1" applyFill="1" applyAlignment="1"/>
    <xf numFmtId="0" fontId="19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8" fillId="0" borderId="0" xfId="0" applyFont="1" applyFill="1"/>
    <xf numFmtId="0" fontId="20" fillId="0" borderId="0" xfId="0" applyFont="1" applyFill="1" applyAlignment="1"/>
    <xf numFmtId="0" fontId="12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0" fillId="0" borderId="0" xfId="0" applyFill="1" applyAlignment="1"/>
    <xf numFmtId="0" fontId="14" fillId="0" borderId="0" xfId="0" applyFont="1" applyFill="1"/>
    <xf numFmtId="0" fontId="22" fillId="0" borderId="0" xfId="0" applyFont="1" applyBorder="1" applyAlignment="1"/>
    <xf numFmtId="0" fontId="24" fillId="0" borderId="0" xfId="1" applyFont="1" applyBorder="1" applyAlignment="1"/>
    <xf numFmtId="0" fontId="24" fillId="0" borderId="0" xfId="1" applyFont="1" applyBorder="1" applyAlignment="1">
      <alignment wrapText="1"/>
    </xf>
    <xf numFmtId="0" fontId="23" fillId="0" borderId="0" xfId="1" applyFont="1" applyBorder="1" applyAlignment="1"/>
    <xf numFmtId="0" fontId="24" fillId="0" borderId="0" xfId="1" applyFont="1" applyBorder="1"/>
    <xf numFmtId="0" fontId="24" fillId="0" borderId="0" xfId="1" applyFont="1"/>
    <xf numFmtId="0" fontId="2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26" fillId="2" borderId="3" xfId="0" applyNumberFormat="1" applyFont="1" applyFill="1" applyBorder="1" applyAlignment="1">
      <alignment horizontal="center"/>
    </xf>
    <xf numFmtId="0" fontId="26" fillId="2" borderId="3" xfId="0" applyFont="1" applyFill="1" applyBorder="1" applyAlignment="1">
      <alignment horizontal="right" vertical="center"/>
    </xf>
    <xf numFmtId="49" fontId="26" fillId="2" borderId="3" xfId="0" applyNumberFormat="1" applyFont="1" applyFill="1" applyBorder="1" applyAlignment="1">
      <alignment horizontal="right" vertical="center" wrapText="1"/>
    </xf>
    <xf numFmtId="0" fontId="27" fillId="0" borderId="0" xfId="1" applyFont="1" applyBorder="1" applyAlignment="1"/>
    <xf numFmtId="0" fontId="26" fillId="0" borderId="0" xfId="1" applyFont="1" applyBorder="1" applyAlignment="1"/>
    <xf numFmtId="0" fontId="26" fillId="0" borderId="0" xfId="1" applyFont="1" applyBorder="1"/>
    <xf numFmtId="0" fontId="26" fillId="0" borderId="1" xfId="1" applyFont="1" applyBorder="1" applyAlignment="1"/>
    <xf numFmtId="0" fontId="26" fillId="0" borderId="0" xfId="1" applyFont="1"/>
    <xf numFmtId="0" fontId="26" fillId="0" borderId="0" xfId="1" applyFont="1" applyBorder="1" applyAlignment="1">
      <alignment wrapText="1"/>
    </xf>
    <xf numFmtId="0" fontId="25" fillId="0" borderId="0" xfId="1" applyFont="1" applyBorder="1" applyAlignment="1">
      <alignment wrapText="1"/>
    </xf>
    <xf numFmtId="0" fontId="27" fillId="0" borderId="0" xfId="1" applyFont="1"/>
    <xf numFmtId="0" fontId="27" fillId="0" borderId="0" xfId="1" applyFont="1" applyBorder="1"/>
    <xf numFmtId="49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0" fontId="26" fillId="2" borderId="3" xfId="0" applyFont="1" applyFill="1" applyBorder="1" applyAlignment="1">
      <alignment horizontal="left" vertical="center"/>
    </xf>
    <xf numFmtId="0" fontId="29" fillId="0" borderId="0" xfId="1" applyFont="1" applyBorder="1" applyAlignment="1"/>
    <xf numFmtId="0" fontId="25" fillId="0" borderId="0" xfId="1" applyFont="1" applyBorder="1" applyAlignment="1"/>
    <xf numFmtId="0" fontId="24" fillId="0" borderId="0" xfId="0" applyFont="1" applyAlignment="1">
      <alignment wrapText="1"/>
    </xf>
    <xf numFmtId="0" fontId="24" fillId="0" borderId="0" xfId="0" applyFont="1" applyFill="1"/>
    <xf numFmtId="0" fontId="24" fillId="0" borderId="0" xfId="0" applyFont="1" applyFill="1" applyBorder="1"/>
    <xf numFmtId="49" fontId="24" fillId="2" borderId="3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 applyAlignment="1"/>
    <xf numFmtId="3" fontId="24" fillId="0" borderId="0" xfId="0" applyNumberFormat="1" applyFont="1" applyFill="1" applyBorder="1"/>
    <xf numFmtId="3" fontId="24" fillId="0" borderId="0" xfId="0" applyNumberFormat="1" applyFont="1" applyFill="1"/>
    <xf numFmtId="0" fontId="24" fillId="0" borderId="0" xfId="0" applyFont="1" applyFill="1" applyBorder="1" applyAlignment="1"/>
    <xf numFmtId="0" fontId="23" fillId="0" borderId="0" xfId="0" applyFont="1" applyFill="1" applyAlignment="1"/>
    <xf numFmtId="0" fontId="23" fillId="0" borderId="0" xfId="0" applyFont="1" applyFill="1" applyBorder="1" applyAlignment="1"/>
    <xf numFmtId="2" fontId="24" fillId="0" borderId="0" xfId="0" applyNumberFormat="1" applyFont="1" applyFill="1"/>
    <xf numFmtId="0" fontId="27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2" borderId="1" xfId="0" applyFont="1" applyFill="1" applyBorder="1"/>
    <xf numFmtId="0" fontId="26" fillId="2" borderId="0" xfId="0" applyFont="1" applyFill="1" applyBorder="1"/>
    <xf numFmtId="0" fontId="26" fillId="0" borderId="0" xfId="0" applyFont="1" applyFill="1"/>
    <xf numFmtId="0" fontId="26" fillId="2" borderId="0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/>
    <xf numFmtId="0" fontId="26" fillId="0" borderId="0" xfId="0" applyFont="1" applyFill="1" applyAlignment="1"/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6" fillId="0" borderId="4" xfId="0" applyFont="1" applyBorder="1" applyAlignment="1">
      <alignment vertical="top"/>
    </xf>
    <xf numFmtId="2" fontId="26" fillId="0" borderId="4" xfId="0" applyNumberFormat="1" applyFont="1" applyBorder="1" applyAlignment="1">
      <alignment vertical="top"/>
    </xf>
    <xf numFmtId="164" fontId="26" fillId="0" borderId="4" xfId="0" applyNumberFormat="1" applyFont="1" applyBorder="1" applyAlignment="1">
      <alignment horizontal="right" vertical="top"/>
    </xf>
    <xf numFmtId="0" fontId="26" fillId="0" borderId="0" xfId="0" applyFont="1" applyFill="1" applyBorder="1" applyAlignment="1"/>
    <xf numFmtId="3" fontId="26" fillId="0" borderId="0" xfId="0" applyNumberFormat="1" applyFont="1" applyFill="1" applyBorder="1"/>
    <xf numFmtId="3" fontId="26" fillId="0" borderId="0" xfId="0" applyNumberFormat="1" applyFont="1" applyFill="1"/>
    <xf numFmtId="0" fontId="26" fillId="0" borderId="0" xfId="0" applyFont="1" applyFill="1" applyBorder="1"/>
    <xf numFmtId="2" fontId="26" fillId="0" borderId="4" xfId="0" applyNumberFormat="1" applyFont="1" applyBorder="1" applyAlignment="1">
      <alignment horizontal="right" vertical="top"/>
    </xf>
    <xf numFmtId="0" fontId="27" fillId="0" borderId="0" xfId="0" applyFont="1" applyFill="1" applyAlignment="1"/>
    <xf numFmtId="0" fontId="27" fillId="0" borderId="4" xfId="0" applyFont="1" applyBorder="1" applyAlignment="1">
      <alignment vertical="top"/>
    </xf>
    <xf numFmtId="0" fontId="27" fillId="0" borderId="0" xfId="0" applyFont="1" applyFill="1" applyBorder="1" applyAlignment="1"/>
    <xf numFmtId="167" fontId="26" fillId="0" borderId="0" xfId="0" applyNumberFormat="1" applyFont="1" applyFill="1"/>
    <xf numFmtId="167" fontId="26" fillId="0" borderId="0" xfId="0" applyNumberFormat="1" applyFont="1" applyFill="1" applyBorder="1"/>
    <xf numFmtId="0" fontId="26" fillId="0" borderId="1" xfId="0" applyFont="1" applyFill="1" applyBorder="1"/>
    <xf numFmtId="0" fontId="29" fillId="0" borderId="0" xfId="0" applyFont="1" applyFill="1" applyAlignment="1"/>
    <xf numFmtId="3" fontId="24" fillId="0" borderId="0" xfId="0" applyNumberFormat="1" applyFont="1" applyFill="1" applyAlignment="1"/>
    <xf numFmtId="49" fontId="25" fillId="2" borderId="3" xfId="0" applyNumberFormat="1" applyFont="1" applyFill="1" applyBorder="1" applyAlignment="1">
      <alignment horizontal="center"/>
    </xf>
    <xf numFmtId="49" fontId="25" fillId="2" borderId="3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/>
    <xf numFmtId="3" fontId="25" fillId="0" borderId="0" xfId="0" applyNumberFormat="1" applyFont="1" applyFill="1"/>
    <xf numFmtId="3" fontId="25" fillId="0" borderId="0" xfId="0" applyNumberFormat="1" applyFont="1" applyFill="1" applyAlignment="1"/>
    <xf numFmtId="0" fontId="38" fillId="0" borderId="4" xfId="0" applyFont="1" applyFill="1" applyBorder="1" applyAlignment="1">
      <alignment vertical="center"/>
    </xf>
    <xf numFmtId="0" fontId="38" fillId="0" borderId="4" xfId="0" applyFont="1" applyFill="1" applyBorder="1" applyAlignment="1"/>
    <xf numFmtId="164" fontId="25" fillId="0" borderId="0" xfId="0" applyNumberFormat="1" applyFont="1" applyFill="1"/>
    <xf numFmtId="0" fontId="41" fillId="0" borderId="1" xfId="0" applyFont="1" applyFill="1" applyBorder="1"/>
    <xf numFmtId="164" fontId="41" fillId="0" borderId="1" xfId="0" applyNumberFormat="1" applyFont="1" applyFill="1" applyBorder="1"/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/>
    <xf numFmtId="0" fontId="23" fillId="0" borderId="1" xfId="0" applyFont="1" applyFill="1" applyBorder="1" applyAlignment="1">
      <alignment horizontal="left"/>
    </xf>
    <xf numFmtId="3" fontId="23" fillId="0" borderId="1" xfId="0" applyNumberFormat="1" applyFont="1" applyFill="1" applyBorder="1"/>
    <xf numFmtId="0" fontId="38" fillId="0" borderId="0" xfId="0" applyFont="1" applyFill="1"/>
    <xf numFmtId="3" fontId="25" fillId="0" borderId="0" xfId="0" applyNumberFormat="1" applyFont="1" applyFill="1" applyBorder="1"/>
    <xf numFmtId="0" fontId="38" fillId="0" borderId="0" xfId="0" applyFont="1" applyFill="1" applyBorder="1" applyAlignment="1"/>
    <xf numFmtId="0" fontId="38" fillId="0" borderId="1" xfId="0" applyFont="1" applyFill="1" applyBorder="1" applyAlignment="1">
      <alignment horizontal="left"/>
    </xf>
    <xf numFmtId="3" fontId="38" fillId="0" borderId="1" xfId="0" applyNumberFormat="1" applyFont="1" applyFill="1" applyBorder="1"/>
    <xf numFmtId="0" fontId="25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/>
    <xf numFmtId="0" fontId="43" fillId="0" borderId="0" xfId="0" applyFont="1" applyFill="1" applyBorder="1" applyAlignment="1">
      <alignment wrapText="1"/>
    </xf>
    <xf numFmtId="3" fontId="43" fillId="0" borderId="0" xfId="0" applyNumberFormat="1" applyFont="1" applyFill="1" applyBorder="1"/>
    <xf numFmtId="164" fontId="43" fillId="0" borderId="0" xfId="0" applyNumberFormat="1" applyFont="1" applyFill="1" applyBorder="1"/>
    <xf numFmtId="0" fontId="25" fillId="0" borderId="0" xfId="0" applyFont="1" applyFill="1" applyAlignment="1"/>
    <xf numFmtId="0" fontId="2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9" fontId="25" fillId="2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1" fontId="24" fillId="0" borderId="0" xfId="0" applyNumberFormat="1" applyFont="1" applyFill="1"/>
    <xf numFmtId="3" fontId="23" fillId="0" borderId="0" xfId="0" applyNumberFormat="1" applyFont="1" applyFill="1"/>
    <xf numFmtId="0" fontId="24" fillId="0" borderId="1" xfId="0" applyFont="1" applyFill="1" applyBorder="1" applyAlignment="1">
      <alignment horizontal="left"/>
    </xf>
    <xf numFmtId="49" fontId="24" fillId="2" borderId="3" xfId="0" applyNumberFormat="1" applyFont="1" applyFill="1" applyBorder="1" applyAlignment="1">
      <alignment horizontal="left" vertical="center"/>
    </xf>
    <xf numFmtId="0" fontId="18" fillId="0" borderId="0" xfId="7" applyFont="1" applyFill="1"/>
    <xf numFmtId="0" fontId="13" fillId="0" borderId="0" xfId="7" applyFill="1"/>
    <xf numFmtId="0" fontId="13" fillId="0" borderId="0" xfId="7" applyFont="1" applyFill="1"/>
    <xf numFmtId="0" fontId="14" fillId="0" borderId="0" xfId="7" applyFont="1" applyFill="1"/>
    <xf numFmtId="0" fontId="12" fillId="0" borderId="0" xfId="7" applyFont="1" applyFill="1"/>
    <xf numFmtId="0" fontId="13" fillId="0" borderId="0" xfId="7" applyFill="1" applyAlignment="1">
      <alignment horizontal="left"/>
    </xf>
    <xf numFmtId="0" fontId="19" fillId="0" borderId="0" xfId="7" applyFont="1" applyFill="1"/>
    <xf numFmtId="0" fontId="19" fillId="0" borderId="0" xfId="7" applyFont="1" applyFill="1" applyBorder="1"/>
    <xf numFmtId="0" fontId="24" fillId="0" borderId="0" xfId="7" applyFont="1" applyFill="1"/>
    <xf numFmtId="0" fontId="24" fillId="0" borderId="0" xfId="7" applyFont="1" applyFill="1" applyBorder="1"/>
    <xf numFmtId="0" fontId="25" fillId="0" borderId="0" xfId="7" applyFont="1" applyFill="1"/>
    <xf numFmtId="0" fontId="13" fillId="0" borderId="0" xfId="7" applyFill="1" applyAlignment="1">
      <alignment vertical="top"/>
    </xf>
    <xf numFmtId="4" fontId="25" fillId="0" borderId="0" xfId="7" applyNumberFormat="1" applyFont="1" applyFill="1"/>
    <xf numFmtId="0" fontId="25" fillId="0" borderId="0" xfId="7" applyFont="1" applyFill="1" applyBorder="1"/>
    <xf numFmtId="4" fontId="25" fillId="0" borderId="0" xfId="7" applyNumberFormat="1" applyFont="1" applyFill="1" applyBorder="1"/>
    <xf numFmtId="0" fontId="25" fillId="0" borderId="1" xfId="7" applyFont="1" applyFill="1" applyBorder="1" applyAlignment="1">
      <alignment vertical="top"/>
    </xf>
    <xf numFmtId="2" fontId="25" fillId="0" borderId="1" xfId="7" applyNumberFormat="1" applyFont="1" applyFill="1" applyBorder="1" applyAlignment="1">
      <alignment vertical="top"/>
    </xf>
    <xf numFmtId="0" fontId="38" fillId="0" borderId="0" xfId="7" applyFont="1" applyFill="1" applyBorder="1" applyAlignment="1"/>
    <xf numFmtId="164" fontId="25" fillId="0" borderId="1" xfId="7" applyNumberFormat="1" applyFont="1" applyFill="1" applyBorder="1" applyAlignment="1">
      <alignment vertical="top"/>
    </xf>
    <xf numFmtId="0" fontId="23" fillId="0" borderId="0" xfId="7" applyFont="1" applyFill="1" applyAlignment="1">
      <alignment horizontal="left"/>
    </xf>
    <xf numFmtId="0" fontId="24" fillId="0" borderId="0" xfId="7" applyFont="1" applyFill="1" applyAlignment="1">
      <alignment horizontal="left"/>
    </xf>
    <xf numFmtId="168" fontId="24" fillId="0" borderId="0" xfId="7" applyNumberFormat="1" applyFont="1" applyFill="1"/>
    <xf numFmtId="0" fontId="26" fillId="2" borderId="3" xfId="0" applyFont="1" applyFill="1" applyBorder="1" applyAlignment="1">
      <alignment horizontal="right" vertical="center" wrapText="1"/>
    </xf>
    <xf numFmtId="0" fontId="49" fillId="0" borderId="0" xfId="7" applyFont="1" applyFill="1"/>
    <xf numFmtId="0" fontId="48" fillId="0" borderId="0" xfId="7" applyFont="1" applyFill="1"/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right" vertical="center"/>
    </xf>
    <xf numFmtId="0" fontId="25" fillId="0" borderId="0" xfId="7" applyFont="1" applyFill="1" applyBorder="1" applyAlignment="1">
      <alignment horizontal="left"/>
    </xf>
    <xf numFmtId="0" fontId="38" fillId="0" borderId="0" xfId="7" applyFont="1" applyFill="1" applyBorder="1" applyAlignment="1">
      <alignment horizontal="center"/>
    </xf>
    <xf numFmtId="0" fontId="26" fillId="0" borderId="0" xfId="7" applyFont="1" applyFill="1" applyBorder="1" applyAlignment="1">
      <alignment horizontal="left"/>
    </xf>
    <xf numFmtId="0" fontId="26" fillId="0" borderId="0" xfId="7" applyFont="1" applyFill="1"/>
    <xf numFmtId="0" fontId="27" fillId="0" borderId="0" xfId="7" applyFont="1" applyFill="1" applyAlignment="1">
      <alignment horizontal="left"/>
    </xf>
    <xf numFmtId="0" fontId="26" fillId="0" borderId="0" xfId="7" applyFont="1" applyFill="1" applyAlignment="1">
      <alignment horizontal="left"/>
    </xf>
    <xf numFmtId="3" fontId="26" fillId="0" borderId="0" xfId="7" applyNumberFormat="1" applyFont="1" applyFill="1"/>
    <xf numFmtId="3" fontId="45" fillId="0" borderId="0" xfId="7" applyNumberFormat="1" applyFont="1" applyFill="1" applyBorder="1"/>
    <xf numFmtId="3" fontId="26" fillId="0" borderId="0" xfId="7" applyNumberFormat="1" applyFont="1" applyFill="1" applyBorder="1"/>
    <xf numFmtId="0" fontId="26" fillId="0" borderId="0" xfId="7" applyFont="1" applyFill="1" applyBorder="1"/>
    <xf numFmtId="0" fontId="27" fillId="0" borderId="0" xfId="7" applyFont="1" applyFill="1"/>
    <xf numFmtId="0" fontId="26" fillId="0" borderId="1" xfId="7" applyFont="1" applyFill="1" applyBorder="1" applyAlignment="1">
      <alignment horizontal="left"/>
    </xf>
    <xf numFmtId="0" fontId="26" fillId="0" borderId="1" xfId="7" applyFont="1" applyFill="1" applyBorder="1"/>
    <xf numFmtId="0" fontId="26" fillId="2" borderId="0" xfId="0" applyFont="1" applyFill="1" applyBorder="1" applyAlignment="1">
      <alignment horizontal="right" vertical="center" wrapText="1"/>
    </xf>
    <xf numFmtId="0" fontId="23" fillId="0" borderId="0" xfId="1" applyFont="1" applyAlignment="1"/>
    <xf numFmtId="0" fontId="24" fillId="0" borderId="0" xfId="1" applyFont="1" applyAlignment="1"/>
    <xf numFmtId="0" fontId="23" fillId="0" borderId="0" xfId="1" applyFont="1" applyBorder="1" applyAlignment="1">
      <alignment vertical="center"/>
    </xf>
    <xf numFmtId="0" fontId="50" fillId="0" borderId="0" xfId="0" applyFont="1" applyBorder="1" applyAlignment="1"/>
    <xf numFmtId="0" fontId="51" fillId="0" borderId="0" xfId="0" applyFont="1" applyBorder="1" applyAlignment="1"/>
    <xf numFmtId="0" fontId="52" fillId="0" borderId="0" xfId="0" applyFont="1" applyBorder="1" applyAlignment="1"/>
    <xf numFmtId="0" fontId="56" fillId="0" borderId="0" xfId="0" applyFont="1"/>
    <xf numFmtId="0" fontId="23" fillId="0" borderId="0" xfId="6" applyFont="1" applyFill="1" applyBorder="1" applyAlignment="1">
      <alignment horizontal="center"/>
    </xf>
    <xf numFmtId="0" fontId="25" fillId="0" borderId="0" xfId="7" applyFont="1" applyFill="1" applyAlignment="1">
      <alignment horizontal="left"/>
    </xf>
    <xf numFmtId="0" fontId="26" fillId="0" borderId="0" xfId="6" applyFont="1" applyFill="1" applyBorder="1" applyAlignment="1"/>
    <xf numFmtId="3" fontId="26" fillId="0" borderId="0" xfId="6" applyNumberFormat="1" applyFont="1" applyFill="1" applyBorder="1"/>
    <xf numFmtId="0" fontId="27" fillId="0" borderId="0" xfId="6" applyFont="1" applyFill="1" applyBorder="1" applyAlignment="1"/>
    <xf numFmtId="3" fontId="27" fillId="0" borderId="0" xfId="6" applyNumberFormat="1" applyFont="1" applyFill="1" applyBorder="1"/>
    <xf numFmtId="0" fontId="27" fillId="0" borderId="1" xfId="6" applyFont="1" applyFill="1" applyBorder="1" applyAlignment="1"/>
    <xf numFmtId="3" fontId="27" fillId="0" borderId="1" xfId="6" applyNumberFormat="1" applyFont="1" applyFill="1" applyBorder="1"/>
    <xf numFmtId="0" fontId="36" fillId="0" borderId="0" xfId="6" applyFont="1" applyFill="1" applyAlignment="1">
      <alignment horizontal="left"/>
    </xf>
    <xf numFmtId="0" fontId="36" fillId="0" borderId="0" xfId="6" applyFont="1" applyFill="1"/>
    <xf numFmtId="0" fontId="24" fillId="0" borderId="0" xfId="6" applyFont="1" applyFill="1" applyAlignment="1"/>
    <xf numFmtId="0" fontId="24" fillId="0" borderId="0" xfId="6" applyFont="1" applyFill="1" applyAlignment="1">
      <alignment wrapText="1"/>
    </xf>
    <xf numFmtId="0" fontId="27" fillId="0" borderId="0" xfId="7" applyFont="1" applyFill="1" applyBorder="1"/>
    <xf numFmtId="3" fontId="27" fillId="0" borderId="0" xfId="7" applyNumberFormat="1" applyFont="1" applyFill="1" applyBorder="1"/>
    <xf numFmtId="0" fontId="27" fillId="0" borderId="0" xfId="0" applyFont="1" applyFill="1" applyBorder="1" applyAlignment="1">
      <alignment horizontal="left"/>
    </xf>
    <xf numFmtId="0" fontId="45" fillId="0" borderId="0" xfId="7" applyFont="1" applyFill="1" applyBorder="1" applyAlignment="1">
      <alignment horizontal="left"/>
    </xf>
    <xf numFmtId="0" fontId="38" fillId="0" borderId="0" xfId="7" applyFont="1" applyFill="1" applyBorder="1"/>
    <xf numFmtId="0" fontId="25" fillId="0" borderId="1" xfId="7" applyFont="1" applyFill="1" applyBorder="1"/>
    <xf numFmtId="0" fontId="26" fillId="0" borderId="0" xfId="7" applyFont="1" applyFill="1" applyBorder="1" applyAlignment="1">
      <alignment wrapText="1"/>
    </xf>
    <xf numFmtId="0" fontId="26" fillId="0" borderId="0" xfId="7" applyFont="1" applyFill="1" applyBorder="1" applyAlignment="1">
      <alignment horizontal="right"/>
    </xf>
    <xf numFmtId="0" fontId="45" fillId="0" borderId="1" xfId="7" applyFont="1" applyFill="1" applyBorder="1" applyAlignment="1">
      <alignment vertical="center"/>
    </xf>
    <xf numFmtId="0" fontId="26" fillId="0" borderId="4" xfId="7" applyFont="1" applyFill="1" applyBorder="1"/>
    <xf numFmtId="3" fontId="26" fillId="0" borderId="4" xfId="7" applyNumberFormat="1" applyFont="1" applyFill="1" applyBorder="1"/>
    <xf numFmtId="0" fontId="27" fillId="0" borderId="4" xfId="7" applyFont="1" applyFill="1" applyBorder="1"/>
    <xf numFmtId="0" fontId="45" fillId="0" borderId="4" xfId="7" applyFont="1" applyFill="1" applyBorder="1" applyAlignment="1">
      <alignment vertical="center"/>
    </xf>
    <xf numFmtId="3" fontId="45" fillId="0" borderId="4" xfId="7" applyNumberFormat="1" applyFont="1" applyFill="1" applyBorder="1" applyAlignment="1">
      <alignment vertical="center"/>
    </xf>
    <xf numFmtId="3" fontId="45" fillId="0" borderId="7" xfId="7" applyNumberFormat="1" applyFont="1" applyFill="1" applyBorder="1" applyAlignment="1">
      <alignment vertical="center"/>
    </xf>
    <xf numFmtId="0" fontId="36" fillId="0" borderId="0" xfId="7" applyFont="1" applyFill="1"/>
    <xf numFmtId="0" fontId="27" fillId="0" borderId="0" xfId="0" applyFont="1" applyFill="1" applyBorder="1"/>
    <xf numFmtId="0" fontId="56" fillId="0" borderId="0" xfId="0" applyFont="1" applyAlignment="1">
      <alignment vertical="top"/>
    </xf>
    <xf numFmtId="168" fontId="60" fillId="0" borderId="0" xfId="0" applyNumberFormat="1" applyFont="1" applyFill="1" applyAlignment="1">
      <alignment wrapText="1"/>
    </xf>
    <xf numFmtId="0" fontId="23" fillId="0" borderId="0" xfId="7" applyFont="1" applyFill="1" applyBorder="1" applyAlignment="1">
      <alignment horizontal="left"/>
    </xf>
    <xf numFmtId="0" fontId="12" fillId="0" borderId="0" xfId="7" applyFont="1" applyFill="1" applyAlignment="1">
      <alignment horizontal="left"/>
    </xf>
    <xf numFmtId="0" fontId="24" fillId="0" borderId="0" xfId="7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0" fontId="24" fillId="2" borderId="0" xfId="7" applyFont="1" applyFill="1" applyBorder="1"/>
    <xf numFmtId="0" fontId="25" fillId="2" borderId="0" xfId="7" applyFont="1" applyFill="1" applyBorder="1"/>
    <xf numFmtId="0" fontId="14" fillId="0" borderId="0" xfId="7" applyFont="1" applyFill="1" applyBorder="1"/>
    <xf numFmtId="0" fontId="25" fillId="2" borderId="3" xfId="7" applyFont="1" applyFill="1" applyBorder="1" applyAlignment="1">
      <alignment horizontal="left" vertical="center"/>
    </xf>
    <xf numFmtId="0" fontId="25" fillId="2" borderId="3" xfId="7" applyFont="1" applyFill="1" applyBorder="1" applyAlignment="1">
      <alignment horizontal="right" vertical="center"/>
    </xf>
    <xf numFmtId="0" fontId="26" fillId="2" borderId="0" xfId="7" applyFont="1" applyFill="1" applyBorder="1" applyAlignment="1">
      <alignment horizontal="right" vertical="center"/>
    </xf>
    <xf numFmtId="0" fontId="26" fillId="2" borderId="0" xfId="7" applyFont="1" applyFill="1" applyBorder="1" applyAlignment="1">
      <alignment horizontal="right" vertical="center" wrapText="1"/>
    </xf>
    <xf numFmtId="49" fontId="26" fillId="2" borderId="0" xfId="7" applyNumberFormat="1" applyFont="1" applyFill="1" applyBorder="1" applyAlignment="1">
      <alignment horizontal="right" vertical="center" wrapText="1"/>
    </xf>
    <xf numFmtId="49" fontId="26" fillId="2" borderId="0" xfId="7" applyNumberFormat="1" applyFont="1" applyFill="1" applyBorder="1" applyAlignment="1">
      <alignment horizontal="center"/>
    </xf>
    <xf numFmtId="0" fontId="25" fillId="0" borderId="0" xfId="7" applyFont="1" applyAlignment="1"/>
    <xf numFmtId="3" fontId="25" fillId="0" borderId="0" xfId="7" applyNumberFormat="1" applyFont="1"/>
    <xf numFmtId="0" fontId="13" fillId="0" borderId="0" xfId="7" applyFont="1" applyBorder="1"/>
    <xf numFmtId="0" fontId="13" fillId="0" borderId="0" xfId="7" applyFont="1"/>
    <xf numFmtId="0" fontId="24" fillId="0" borderId="0" xfId="7" applyFont="1" applyBorder="1"/>
    <xf numFmtId="0" fontId="25" fillId="0" borderId="0" xfId="7" applyFont="1" applyBorder="1" applyAlignment="1"/>
    <xf numFmtId="0" fontId="24" fillId="0" borderId="0" xfId="7" applyFont="1"/>
    <xf numFmtId="0" fontId="25" fillId="0" borderId="0" xfId="7" applyFont="1"/>
    <xf numFmtId="0" fontId="25" fillId="0" borderId="0" xfId="7" applyFont="1" applyBorder="1" applyAlignment="1">
      <alignment horizontal="left"/>
    </xf>
    <xf numFmtId="0" fontId="25" fillId="0" borderId="0" xfId="7" applyFont="1" applyAlignment="1">
      <alignment horizontal="left"/>
    </xf>
    <xf numFmtId="0" fontId="42" fillId="0" borderId="1" xfId="7" applyFont="1" applyBorder="1" applyAlignment="1">
      <alignment vertical="center"/>
    </xf>
    <xf numFmtId="3" fontId="42" fillId="0" borderId="1" xfId="7" applyNumberFormat="1" applyFont="1" applyBorder="1" applyAlignment="1">
      <alignment vertical="center"/>
    </xf>
    <xf numFmtId="0" fontId="44" fillId="0" borderId="0" xfId="7" applyFont="1" applyAlignment="1">
      <alignment vertical="center"/>
    </xf>
    <xf numFmtId="0" fontId="49" fillId="0" borderId="0" xfId="7" applyFont="1" applyAlignment="1">
      <alignment vertical="center"/>
    </xf>
    <xf numFmtId="0" fontId="36" fillId="0" borderId="0" xfId="7" applyFont="1" applyAlignment="1">
      <alignment wrapText="1"/>
    </xf>
    <xf numFmtId="0" fontId="25" fillId="0" borderId="0" xfId="7" applyFont="1" applyAlignment="1">
      <alignment wrapText="1"/>
    </xf>
    <xf numFmtId="0" fontId="24" fillId="0" borderId="0" xfId="7" applyFont="1" applyAlignment="1">
      <alignment wrapText="1"/>
    </xf>
    <xf numFmtId="0" fontId="13" fillId="0" borderId="0" xfId="7" applyFont="1" applyAlignment="1">
      <alignment wrapText="1"/>
    </xf>
    <xf numFmtId="0" fontId="56" fillId="0" borderId="0" xfId="7" applyFont="1" applyAlignment="1">
      <alignment horizontal="left" vertical="center"/>
    </xf>
    <xf numFmtId="0" fontId="36" fillId="0" borderId="0" xfId="7" applyFont="1" applyAlignment="1"/>
    <xf numFmtId="0" fontId="13" fillId="0" borderId="0" xfId="7" applyFont="1" applyAlignment="1"/>
    <xf numFmtId="0" fontId="36" fillId="0" borderId="0" xfId="7" applyFont="1"/>
    <xf numFmtId="49" fontId="25" fillId="2" borderId="2" xfId="7" applyNumberFormat="1" applyFont="1" applyFill="1" applyBorder="1" applyAlignment="1">
      <alignment horizontal="center"/>
    </xf>
    <xf numFmtId="49" fontId="25" fillId="2" borderId="6" xfId="7" applyNumberFormat="1" applyFont="1" applyFill="1" applyBorder="1" applyAlignment="1">
      <alignment horizontal="center" vertical="top"/>
    </xf>
    <xf numFmtId="0" fontId="25" fillId="0" borderId="0" xfId="7" applyFont="1" applyFill="1" applyAlignment="1">
      <alignment vertical="top"/>
    </xf>
    <xf numFmtId="0" fontId="14" fillId="0" borderId="0" xfId="7" applyFont="1" applyFill="1" applyAlignment="1">
      <alignment vertical="top"/>
    </xf>
    <xf numFmtId="0" fontId="14" fillId="0" borderId="0" xfId="7" applyFont="1" applyFill="1" applyAlignment="1">
      <alignment horizontal="left"/>
    </xf>
    <xf numFmtId="0" fontId="24" fillId="0" borderId="0" xfId="8" applyFont="1" applyFill="1"/>
    <xf numFmtId="0" fontId="13" fillId="0" borderId="0" xfId="8" applyFill="1"/>
    <xf numFmtId="0" fontId="24" fillId="0" borderId="0" xfId="8" applyFont="1" applyFill="1" applyAlignment="1">
      <alignment vertical="top"/>
    </xf>
    <xf numFmtId="0" fontId="13" fillId="0" borderId="0" xfId="8" applyFill="1" applyAlignment="1">
      <alignment vertical="top"/>
    </xf>
    <xf numFmtId="168" fontId="26" fillId="0" borderId="0" xfId="7" applyNumberFormat="1" applyFont="1" applyFill="1"/>
    <xf numFmtId="43" fontId="26" fillId="0" borderId="0" xfId="7" applyNumberFormat="1" applyFont="1" applyFill="1"/>
    <xf numFmtId="170" fontId="26" fillId="0" borderId="0" xfId="7" applyNumberFormat="1" applyFont="1" applyFill="1"/>
    <xf numFmtId="0" fontId="26" fillId="0" borderId="1" xfId="8" applyFont="1" applyFill="1" applyBorder="1"/>
    <xf numFmtId="168" fontId="26" fillId="0" borderId="1" xfId="8" applyNumberFormat="1" applyFont="1" applyFill="1" applyBorder="1"/>
    <xf numFmtId="0" fontId="26" fillId="0" borderId="0" xfId="8" applyFont="1" applyFill="1"/>
    <xf numFmtId="0" fontId="38" fillId="0" borderId="0" xfId="0" applyFont="1" applyFill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/>
    <xf numFmtId="0" fontId="52" fillId="0" borderId="0" xfId="0" applyFont="1" applyFill="1" applyBorder="1" applyAlignment="1"/>
    <xf numFmtId="164" fontId="52" fillId="0" borderId="0" xfId="0" applyNumberFormat="1" applyFont="1" applyFill="1" applyBorder="1" applyAlignment="1"/>
    <xf numFmtId="168" fontId="52" fillId="0" borderId="0" xfId="0" applyNumberFormat="1" applyFont="1" applyFill="1" applyBorder="1" applyAlignment="1"/>
    <xf numFmtId="0" fontId="52" fillId="0" borderId="4" xfId="0" applyFont="1" applyBorder="1" applyAlignment="1"/>
    <xf numFmtId="168" fontId="52" fillId="0" borderId="4" xfId="0" applyNumberFormat="1" applyFont="1" applyFill="1" applyBorder="1" applyAlignment="1"/>
    <xf numFmtId="3" fontId="52" fillId="0" borderId="0" xfId="0" applyNumberFormat="1" applyFont="1" applyFill="1" applyBorder="1" applyAlignment="1"/>
    <xf numFmtId="167" fontId="52" fillId="0" borderId="0" xfId="0" applyNumberFormat="1" applyFont="1" applyFill="1" applyBorder="1" applyAlignment="1"/>
    <xf numFmtId="0" fontId="62" fillId="0" borderId="4" xfId="0" applyFont="1" applyBorder="1" applyAlignment="1"/>
    <xf numFmtId="167" fontId="52" fillId="0" borderId="4" xfId="0" applyNumberFormat="1" applyFont="1" applyFill="1" applyBorder="1" applyAlignment="1"/>
    <xf numFmtId="168" fontId="42" fillId="0" borderId="0" xfId="0" applyNumberFormat="1" applyFont="1" applyFill="1" applyBorder="1"/>
    <xf numFmtId="0" fontId="53" fillId="0" borderId="0" xfId="0" applyFont="1" applyFill="1" applyBorder="1" applyAlignment="1"/>
    <xf numFmtId="0" fontId="51" fillId="0" borderId="0" xfId="0" applyFont="1" applyFill="1" applyBorder="1" applyAlignment="1"/>
    <xf numFmtId="0" fontId="13" fillId="0" borderId="0" xfId="7"/>
    <xf numFmtId="0" fontId="12" fillId="0" borderId="0" xfId="7" applyFont="1"/>
    <xf numFmtId="0" fontId="23" fillId="0" borderId="0" xfId="7" applyFont="1"/>
    <xf numFmtId="0" fontId="27" fillId="0" borderId="0" xfId="7" applyFont="1" applyFill="1" applyBorder="1" applyAlignment="1">
      <alignment horizontal="center"/>
    </xf>
    <xf numFmtId="3" fontId="25" fillId="0" borderId="0" xfId="7" applyNumberFormat="1" applyFont="1" applyFill="1"/>
    <xf numFmtId="0" fontId="53" fillId="0" borderId="0" xfId="0" applyFont="1" applyBorder="1" applyAlignment="1"/>
    <xf numFmtId="3" fontId="26" fillId="0" borderId="4" xfId="0" applyNumberFormat="1" applyFont="1" applyBorder="1" applyAlignment="1">
      <alignment vertical="top"/>
    </xf>
    <xf numFmtId="3" fontId="26" fillId="0" borderId="4" xfId="0" applyNumberFormat="1" applyFont="1" applyBorder="1" applyAlignment="1">
      <alignment horizontal="right" vertical="top"/>
    </xf>
    <xf numFmtId="168" fontId="24" fillId="0" borderId="0" xfId="7" applyNumberFormat="1" applyFont="1"/>
    <xf numFmtId="0" fontId="24" fillId="2" borderId="1" xfId="7" applyFont="1" applyFill="1" applyBorder="1"/>
    <xf numFmtId="49" fontId="26" fillId="2" borderId="3" xfId="7" applyNumberFormat="1" applyFont="1" applyFill="1" applyBorder="1" applyAlignment="1">
      <alignment horizontal="center"/>
    </xf>
    <xf numFmtId="0" fontId="26" fillId="2" borderId="3" xfId="7" applyFont="1" applyFill="1" applyBorder="1" applyAlignment="1">
      <alignment horizontal="right" vertical="center"/>
    </xf>
    <xf numFmtId="49" fontId="26" fillId="2" borderId="3" xfId="7" applyNumberFormat="1" applyFont="1" applyFill="1" applyBorder="1" applyAlignment="1">
      <alignment horizontal="right" vertical="center" wrapText="1"/>
    </xf>
    <xf numFmtId="164" fontId="26" fillId="0" borderId="0" xfId="7" applyNumberFormat="1" applyFont="1" applyBorder="1"/>
    <xf numFmtId="164" fontId="26" fillId="0" borderId="0" xfId="7" applyNumberFormat="1" applyFont="1" applyFill="1" applyBorder="1"/>
    <xf numFmtId="164" fontId="26" fillId="0" borderId="1" xfId="7" applyNumberFormat="1" applyFont="1" applyBorder="1"/>
    <xf numFmtId="164" fontId="24" fillId="0" borderId="0" xfId="7" applyNumberFormat="1" applyFont="1" applyBorder="1"/>
    <xf numFmtId="164" fontId="24" fillId="0" borderId="0" xfId="7" applyNumberFormat="1" applyFont="1" applyFill="1" applyBorder="1"/>
    <xf numFmtId="0" fontId="26" fillId="2" borderId="3" xfId="7" applyFont="1" applyFill="1" applyBorder="1" applyAlignment="1">
      <alignment horizontal="left" vertical="center"/>
    </xf>
    <xf numFmtId="164" fontId="27" fillId="0" borderId="0" xfId="7" applyNumberFormat="1" applyFont="1" applyBorder="1"/>
    <xf numFmtId="164" fontId="27" fillId="0" borderId="0" xfId="7" applyNumberFormat="1" applyFont="1" applyFill="1" applyBorder="1"/>
    <xf numFmtId="164" fontId="26" fillId="0" borderId="1" xfId="7" applyNumberFormat="1" applyFont="1" applyFill="1" applyBorder="1"/>
    <xf numFmtId="0" fontId="23" fillId="0" borderId="0" xfId="7" applyFont="1" applyAlignment="1"/>
    <xf numFmtId="0" fontId="12" fillId="0" borderId="0" xfId="7" applyFont="1" applyAlignment="1"/>
    <xf numFmtId="0" fontId="24" fillId="0" borderId="0" xfId="7" applyFont="1" applyBorder="1" applyAlignment="1">
      <alignment vertical="center"/>
    </xf>
    <xf numFmtId="0" fontId="13" fillId="0" borderId="0" xfId="7" applyFont="1" applyBorder="1" applyAlignment="1">
      <alignment vertical="center"/>
    </xf>
    <xf numFmtId="0" fontId="23" fillId="0" borderId="0" xfId="7" applyFont="1" applyBorder="1" applyAlignment="1"/>
    <xf numFmtId="0" fontId="12" fillId="0" borderId="0" xfId="7" applyFont="1" applyBorder="1" applyAlignment="1"/>
    <xf numFmtId="0" fontId="13" fillId="0" borderId="0" xfId="12"/>
    <xf numFmtId="0" fontId="13" fillId="0" borderId="0" xfId="7" applyFont="1" applyBorder="1" applyAlignment="1"/>
    <xf numFmtId="0" fontId="24" fillId="0" borderId="0" xfId="7" applyFont="1" applyBorder="1" applyAlignment="1"/>
    <xf numFmtId="0" fontId="13" fillId="0" borderId="0" xfId="7" applyFont="1" applyFill="1" applyBorder="1" applyAlignment="1"/>
    <xf numFmtId="0" fontId="13" fillId="0" borderId="0" xfId="7" applyFont="1" applyFill="1" applyBorder="1"/>
    <xf numFmtId="0" fontId="16" fillId="0" borderId="0" xfId="7" applyFont="1"/>
    <xf numFmtId="0" fontId="31" fillId="0" borderId="0" xfId="7" applyFont="1"/>
    <xf numFmtId="0" fontId="29" fillId="0" borderId="0" xfId="7" applyFont="1" applyAlignment="1"/>
    <xf numFmtId="0" fontId="30" fillId="0" borderId="0" xfId="7" applyFont="1" applyAlignment="1"/>
    <xf numFmtId="0" fontId="24" fillId="0" borderId="0" xfId="0" applyFont="1" applyFill="1" applyBorder="1" applyAlignment="1">
      <alignment horizontal="right"/>
    </xf>
    <xf numFmtId="0" fontId="23" fillId="0" borderId="0" xfId="7" applyFont="1" applyFill="1"/>
    <xf numFmtId="3" fontId="13" fillId="0" borderId="0" xfId="7" applyNumberFormat="1" applyFill="1"/>
    <xf numFmtId="3" fontId="49" fillId="0" borderId="0" xfId="7" applyNumberFormat="1" applyFont="1" applyFill="1"/>
    <xf numFmtId="0" fontId="54" fillId="0" borderId="0" xfId="7" applyFont="1" applyAlignment="1">
      <alignment vertical="center"/>
    </xf>
    <xf numFmtId="0" fontId="54" fillId="0" borderId="0" xfId="7" applyFont="1"/>
    <xf numFmtId="0" fontId="25" fillId="0" borderId="0" xfId="0" applyFont="1" applyFill="1" applyBorder="1" applyAlignment="1">
      <alignment horizontal="right"/>
    </xf>
    <xf numFmtId="0" fontId="27" fillId="0" borderId="0" xfId="6" applyFont="1" applyFill="1" applyBorder="1" applyAlignment="1">
      <alignment horizontal="center"/>
    </xf>
    <xf numFmtId="0" fontId="28" fillId="0" borderId="0" xfId="0" applyFont="1" applyFill="1"/>
    <xf numFmtId="0" fontId="36" fillId="0" borderId="0" xfId="6" applyFont="1" applyFill="1" applyAlignment="1"/>
    <xf numFmtId="0" fontId="36" fillId="0" borderId="0" xfId="6" applyFont="1" applyFill="1" applyBorder="1" applyAlignment="1">
      <alignment wrapText="1"/>
    </xf>
    <xf numFmtId="49" fontId="25" fillId="0" borderId="3" xfId="0" applyNumberFormat="1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49" fontId="26" fillId="0" borderId="3" xfId="0" applyNumberFormat="1" applyFont="1" applyFill="1" applyBorder="1" applyAlignment="1">
      <alignment horizontal="right" vertical="center"/>
    </xf>
    <xf numFmtId="49" fontId="26" fillId="0" borderId="3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45" fillId="0" borderId="1" xfId="0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/>
    <xf numFmtId="3" fontId="24" fillId="0" borderId="0" xfId="7" applyNumberFormat="1" applyFont="1" applyFill="1"/>
    <xf numFmtId="0" fontId="44" fillId="0" borderId="0" xfId="7" applyFont="1" applyFill="1" applyAlignment="1">
      <alignment vertical="center"/>
    </xf>
    <xf numFmtId="0" fontId="49" fillId="0" borderId="0" xfId="7" applyFont="1" applyFill="1" applyAlignment="1">
      <alignment vertical="center"/>
    </xf>
    <xf numFmtId="0" fontId="44" fillId="0" borderId="0" xfId="7" applyFont="1" applyFill="1" applyBorder="1" applyAlignment="1">
      <alignment vertical="center"/>
    </xf>
    <xf numFmtId="0" fontId="25" fillId="0" borderId="0" xfId="7" applyFont="1" applyFill="1" applyAlignment="1">
      <alignment vertical="center" wrapText="1"/>
    </xf>
    <xf numFmtId="0" fontId="25" fillId="0" borderId="0" xfId="7" applyFont="1" applyFill="1" applyAlignment="1">
      <alignment horizontal="left" vertical="center" wrapText="1"/>
    </xf>
    <xf numFmtId="172" fontId="61" fillId="0" borderId="0" xfId="7" applyNumberFormat="1" applyFont="1"/>
    <xf numFmtId="0" fontId="65" fillId="0" borderId="0" xfId="8" applyFont="1" applyFill="1"/>
    <xf numFmtId="49" fontId="38" fillId="2" borderId="2" xfId="7" applyNumberFormat="1" applyFont="1" applyFill="1" applyBorder="1" applyAlignment="1">
      <alignment horizontal="center" vertical="center"/>
    </xf>
    <xf numFmtId="0" fontId="47" fillId="0" borderId="0" xfId="7" applyFont="1" applyAlignment="1">
      <alignment vertical="center"/>
    </xf>
    <xf numFmtId="0" fontId="25" fillId="0" borderId="0" xfId="7" applyFont="1" applyFill="1" applyAlignment="1">
      <alignment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wrapText="1"/>
    </xf>
    <xf numFmtId="2" fontId="26" fillId="0" borderId="0" xfId="0" applyNumberFormat="1" applyFont="1" applyFill="1" applyBorder="1"/>
    <xf numFmtId="4" fontId="26" fillId="0" borderId="0" xfId="0" applyNumberFormat="1" applyFont="1" applyFill="1" applyBorder="1"/>
    <xf numFmtId="4" fontId="26" fillId="0" borderId="0" xfId="0" applyNumberFormat="1" applyFont="1" applyFill="1"/>
    <xf numFmtId="4" fontId="26" fillId="0" borderId="1" xfId="0" applyNumberFormat="1" applyFont="1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27" fillId="0" borderId="0" xfId="7" applyFont="1"/>
    <xf numFmtId="0" fontId="26" fillId="0" borderId="0" xfId="7" applyFont="1"/>
    <xf numFmtId="0" fontId="26" fillId="0" borderId="0" xfId="7" applyFont="1" applyAlignment="1">
      <alignment wrapText="1"/>
    </xf>
    <xf numFmtId="0" fontId="26" fillId="0" borderId="0" xfId="7" applyFont="1" applyAlignment="1">
      <alignment horizontal="left" wrapText="1"/>
    </xf>
    <xf numFmtId="0" fontId="45" fillId="0" borderId="1" xfId="7" applyFont="1" applyBorder="1" applyAlignment="1">
      <alignment vertical="center"/>
    </xf>
    <xf numFmtId="0" fontId="59" fillId="0" borderId="1" xfId="7" applyFont="1" applyBorder="1" applyAlignment="1">
      <alignment vertical="center"/>
    </xf>
    <xf numFmtId="168" fontId="45" fillId="0" borderId="1" xfId="7" applyNumberFormat="1" applyFont="1" applyFill="1" applyBorder="1" applyAlignment="1">
      <alignment vertical="center"/>
    </xf>
    <xf numFmtId="168" fontId="47" fillId="0" borderId="0" xfId="7" applyNumberFormat="1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6" fillId="0" borderId="0" xfId="7" applyFont="1" applyAlignment="1"/>
    <xf numFmtId="0" fontId="38" fillId="0" borderId="0" xfId="7" applyFont="1" applyFill="1" applyAlignment="1">
      <alignment horizontal="left"/>
    </xf>
    <xf numFmtId="0" fontId="13" fillId="0" borderId="0" xfId="7" applyFill="1" applyAlignment="1">
      <alignment vertical="center"/>
    </xf>
    <xf numFmtId="0" fontId="25" fillId="2" borderId="3" xfId="7" applyFont="1" applyFill="1" applyBorder="1" applyAlignment="1">
      <alignment horizontal="right" vertical="center" wrapText="1"/>
    </xf>
    <xf numFmtId="0" fontId="25" fillId="0" borderId="0" xfId="7" applyFont="1" applyFill="1" applyBorder="1" applyAlignment="1">
      <alignment horizontal="left" vertical="center"/>
    </xf>
    <xf numFmtId="0" fontId="38" fillId="0" borderId="0" xfId="7" applyFont="1" applyFill="1" applyBorder="1" applyAlignment="1">
      <alignment horizontal="center" vertical="center"/>
    </xf>
    <xf numFmtId="0" fontId="25" fillId="0" borderId="0" xfId="7" applyFont="1" applyFill="1" applyAlignment="1">
      <alignment horizontal="left" wrapText="1"/>
    </xf>
    <xf numFmtId="0" fontId="42" fillId="0" borderId="0" xfId="7" applyFont="1" applyFill="1" applyBorder="1" applyAlignment="1">
      <alignment horizontal="left" vertical="center" wrapText="1"/>
    </xf>
    <xf numFmtId="3" fontId="42" fillId="0" borderId="0" xfId="7" applyNumberFormat="1" applyFont="1" applyFill="1" applyBorder="1"/>
    <xf numFmtId="0" fontId="25" fillId="0" borderId="0" xfId="7" applyFont="1" applyFill="1" applyBorder="1" applyAlignment="1">
      <alignment horizontal="left" wrapText="1"/>
    </xf>
    <xf numFmtId="3" fontId="25" fillId="0" borderId="0" xfId="7" applyNumberFormat="1" applyFont="1" applyFill="1" applyBorder="1"/>
    <xf numFmtId="0" fontId="38" fillId="0" borderId="0" xfId="7" applyFont="1" applyFill="1"/>
    <xf numFmtId="3" fontId="29" fillId="0" borderId="0" xfId="7" applyNumberFormat="1" applyFont="1" applyFill="1" applyAlignment="1">
      <alignment horizontal="center"/>
    </xf>
    <xf numFmtId="0" fontId="25" fillId="0" borderId="0" xfId="7" applyFont="1" applyFill="1" applyBorder="1" applyAlignment="1">
      <alignment horizontal="left" vertical="center" wrapText="1"/>
    </xf>
    <xf numFmtId="3" fontId="29" fillId="0" borderId="0" xfId="7" applyNumberFormat="1" applyFont="1" applyFill="1" applyBorder="1" applyAlignment="1">
      <alignment horizontal="center"/>
    </xf>
    <xf numFmtId="0" fontId="25" fillId="0" borderId="1" xfId="7" applyFont="1" applyFill="1" applyBorder="1" applyAlignment="1">
      <alignment horizontal="left"/>
    </xf>
    <xf numFmtId="0" fontId="27" fillId="0" borderId="0" xfId="7" applyFont="1" applyFill="1" applyAlignment="1">
      <alignment horizontal="right"/>
    </xf>
    <xf numFmtId="0" fontId="26" fillId="0" borderId="0" xfId="7" applyFont="1" applyFill="1" applyAlignment="1">
      <alignment wrapText="1"/>
    </xf>
    <xf numFmtId="0" fontId="27" fillId="0" borderId="0" xfId="7" applyFont="1" applyFill="1" applyAlignment="1">
      <alignment wrapText="1"/>
    </xf>
    <xf numFmtId="3" fontId="26" fillId="0" borderId="0" xfId="7" applyNumberFormat="1" applyFont="1" applyFill="1" applyAlignment="1"/>
    <xf numFmtId="0" fontId="45" fillId="0" borderId="7" xfId="7" applyFont="1" applyFill="1" applyBorder="1" applyAlignment="1">
      <alignment vertical="center" wrapText="1"/>
    </xf>
    <xf numFmtId="0" fontId="27" fillId="0" borderId="0" xfId="7" applyFont="1" applyFill="1" applyAlignment="1"/>
    <xf numFmtId="0" fontId="2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24" fillId="0" borderId="0" xfId="7" applyFont="1" applyFill="1" applyAlignment="1"/>
    <xf numFmtId="0" fontId="27" fillId="0" borderId="3" xfId="7" applyFont="1" applyFill="1" applyBorder="1" applyAlignment="1">
      <alignment vertical="center"/>
    </xf>
    <xf numFmtId="0" fontId="27" fillId="0" borderId="3" xfId="7" applyFont="1" applyFill="1" applyBorder="1" applyAlignment="1">
      <alignment horizontal="right" vertical="center"/>
    </xf>
    <xf numFmtId="169" fontId="26" fillId="0" borderId="0" xfId="7" applyNumberFormat="1" applyFont="1" applyFill="1"/>
    <xf numFmtId="0" fontId="38" fillId="0" borderId="0" xfId="6" applyFont="1" applyFill="1" applyBorder="1" applyAlignment="1">
      <alignment horizontal="center"/>
    </xf>
    <xf numFmtId="0" fontId="25" fillId="0" borderId="0" xfId="6" applyFont="1" applyFill="1" applyBorder="1" applyAlignment="1"/>
    <xf numFmtId="3" fontId="25" fillId="0" borderId="0" xfId="6" applyNumberFormat="1" applyFont="1" applyFill="1" applyBorder="1"/>
    <xf numFmtId="3" fontId="46" fillId="0" borderId="0" xfId="6" applyNumberFormat="1" applyFont="1" applyFill="1" applyBorder="1"/>
    <xf numFmtId="0" fontId="38" fillId="0" borderId="0" xfId="6" applyFont="1" applyFill="1" applyBorder="1" applyAlignment="1"/>
    <xf numFmtId="3" fontId="38" fillId="0" borderId="0" xfId="6" applyNumberFormat="1" applyFont="1" applyFill="1" applyBorder="1"/>
    <xf numFmtId="3" fontId="25" fillId="0" borderId="0" xfId="6" applyNumberFormat="1" applyFont="1" applyFill="1" applyBorder="1" applyAlignment="1">
      <alignment horizontal="right"/>
    </xf>
    <xf numFmtId="0" fontId="38" fillId="0" borderId="1" xfId="6" applyFont="1" applyFill="1" applyBorder="1" applyAlignment="1"/>
    <xf numFmtId="3" fontId="38" fillId="0" borderId="1" xfId="6" applyNumberFormat="1" applyFont="1" applyFill="1" applyBorder="1"/>
    <xf numFmtId="0" fontId="37" fillId="0" borderId="0" xfId="6" applyFont="1" applyFill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5" fillId="2" borderId="3" xfId="0" applyFont="1" applyFill="1" applyBorder="1" applyAlignment="1">
      <alignment horizontal="right" vertical="center" wrapText="1"/>
    </xf>
    <xf numFmtId="0" fontId="42" fillId="0" borderId="0" xfId="7" applyFont="1" applyFill="1" applyBorder="1" applyAlignment="1">
      <alignment horizontal="left"/>
    </xf>
    <xf numFmtId="0" fontId="38" fillId="0" borderId="0" xfId="7" applyFont="1" applyFill="1" applyBorder="1" applyAlignment="1">
      <alignment horizontal="right"/>
    </xf>
    <xf numFmtId="3" fontId="66" fillId="0" borderId="0" xfId="7" applyNumberFormat="1" applyFont="1" applyFill="1" applyBorder="1" applyAlignment="1">
      <alignment horizontal="right" vertical="top" wrapText="1"/>
    </xf>
    <xf numFmtId="3" fontId="25" fillId="0" borderId="0" xfId="7" applyNumberFormat="1" applyFont="1" applyFill="1" applyBorder="1" applyAlignment="1">
      <alignment horizontal="right" vertical="top" wrapText="1"/>
    </xf>
    <xf numFmtId="10" fontId="38" fillId="0" borderId="0" xfId="7" applyNumberFormat="1" applyFont="1" applyFill="1" applyBorder="1"/>
    <xf numFmtId="10" fontId="25" fillId="0" borderId="1" xfId="7" applyNumberFormat="1" applyFont="1" applyFill="1" applyBorder="1"/>
    <xf numFmtId="0" fontId="27" fillId="0" borderId="0" xfId="7" applyFont="1" applyAlignment="1"/>
    <xf numFmtId="0" fontId="26" fillId="0" borderId="3" xfId="7" applyFont="1" applyBorder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Border="1" applyAlignment="1"/>
    <xf numFmtId="0" fontId="26" fillId="0" borderId="0" xfId="7" applyFont="1" applyBorder="1"/>
    <xf numFmtId="2" fontId="26" fillId="0" borderId="0" xfId="7" applyNumberFormat="1" applyFont="1" applyBorder="1" applyAlignment="1">
      <alignment horizontal="center"/>
    </xf>
    <xf numFmtId="164" fontId="26" fillId="0" borderId="0" xfId="7" applyNumberFormat="1" applyFont="1" applyBorder="1" applyAlignment="1">
      <alignment horizontal="center"/>
    </xf>
    <xf numFmtId="2" fontId="26" fillId="0" borderId="0" xfId="7" applyNumberFormat="1" applyFont="1" applyFill="1" applyBorder="1" applyAlignment="1">
      <alignment horizontal="center"/>
    </xf>
    <xf numFmtId="0" fontId="27" fillId="0" borderId="0" xfId="7" applyFont="1" applyBorder="1"/>
    <xf numFmtId="2" fontId="27" fillId="0" borderId="0" xfId="7" applyNumberFormat="1" applyFont="1" applyBorder="1" applyAlignment="1">
      <alignment horizontal="center"/>
    </xf>
    <xf numFmtId="164" fontId="27" fillId="0" borderId="0" xfId="7" applyNumberFormat="1" applyFont="1" applyBorder="1" applyAlignment="1">
      <alignment horizontal="center"/>
    </xf>
    <xf numFmtId="0" fontId="26" fillId="0" borderId="4" xfId="7" applyFont="1" applyBorder="1" applyAlignment="1">
      <alignment vertical="top"/>
    </xf>
    <xf numFmtId="2" fontId="26" fillId="0" borderId="4" xfId="7" applyNumberFormat="1" applyFont="1" applyBorder="1" applyAlignment="1">
      <alignment horizontal="center" vertical="top"/>
    </xf>
    <xf numFmtId="164" fontId="26" fillId="0" borderId="4" xfId="7" applyNumberFormat="1" applyFont="1" applyBorder="1" applyAlignment="1">
      <alignment horizontal="center" vertical="top"/>
    </xf>
    <xf numFmtId="0" fontId="26" fillId="0" borderId="0" xfId="7" applyFont="1" applyBorder="1" applyAlignment="1"/>
    <xf numFmtId="2" fontId="26" fillId="0" borderId="4" xfId="7" applyNumberFormat="1" applyFont="1" applyFill="1" applyBorder="1" applyAlignment="1">
      <alignment horizontal="center" vertical="top"/>
    </xf>
    <xf numFmtId="164" fontId="26" fillId="0" borderId="0" xfId="7" applyNumberFormat="1" applyFont="1" applyFill="1" applyBorder="1" applyAlignment="1">
      <alignment horizontal="center"/>
    </xf>
    <xf numFmtId="2" fontId="26" fillId="0" borderId="1" xfId="7" applyNumberFormat="1" applyFont="1" applyFill="1" applyBorder="1" applyAlignment="1">
      <alignment horizontal="center"/>
    </xf>
    <xf numFmtId="164" fontId="26" fillId="0" borderId="1" xfId="7" applyNumberFormat="1" applyFont="1" applyFill="1" applyBorder="1" applyAlignment="1">
      <alignment horizontal="center"/>
    </xf>
    <xf numFmtId="2" fontId="26" fillId="0" borderId="1" xfId="7" applyNumberFormat="1" applyFont="1" applyBorder="1" applyAlignment="1">
      <alignment horizont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67" fontId="52" fillId="0" borderId="0" xfId="17" applyNumberFormat="1" applyFont="1" applyFill="1" applyBorder="1" applyAlignment="1"/>
    <xf numFmtId="3" fontId="45" fillId="0" borderId="0" xfId="7" applyNumberFormat="1" applyFont="1" applyFill="1" applyBorder="1" applyAlignment="1">
      <alignment vertical="center"/>
    </xf>
    <xf numFmtId="0" fontId="45" fillId="0" borderId="0" xfId="7" applyFont="1" applyFill="1" applyBorder="1" applyAlignment="1">
      <alignment vertical="center"/>
    </xf>
    <xf numFmtId="167" fontId="45" fillId="0" borderId="1" xfId="17" applyNumberFormat="1" applyFont="1" applyFill="1" applyBorder="1" applyAlignment="1">
      <alignment vertical="center"/>
    </xf>
    <xf numFmtId="0" fontId="27" fillId="0" borderId="1" xfId="7" applyFont="1" applyFill="1" applyBorder="1" applyAlignment="1">
      <alignment horizontal="left"/>
    </xf>
    <xf numFmtId="3" fontId="27" fillId="0" borderId="1" xfId="7" applyNumberFormat="1" applyFont="1" applyFill="1" applyBorder="1"/>
    <xf numFmtId="0" fontId="25" fillId="2" borderId="0" xfId="7" applyFont="1" applyFill="1" applyBorder="1" applyAlignment="1">
      <alignment horizontal="left"/>
    </xf>
    <xf numFmtId="0" fontId="24" fillId="0" borderId="0" xfId="7" applyFont="1" applyAlignment="1"/>
    <xf numFmtId="164" fontId="26" fillId="0" borderId="0" xfId="7" applyNumberFormat="1" applyFont="1" applyBorder="1" applyAlignment="1">
      <alignment horizontal="right"/>
    </xf>
    <xf numFmtId="0" fontId="7" fillId="0" borderId="9" xfId="18" applyBorder="1" applyAlignment="1">
      <alignment horizontal="right" vertical="center"/>
    </xf>
    <xf numFmtId="0" fontId="7" fillId="0" borderId="9" xfId="18" applyBorder="1" applyAlignment="1">
      <alignment horizontal="right" vertical="center" indent="1"/>
    </xf>
    <xf numFmtId="0" fontId="52" fillId="0" borderId="1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67" fontId="52" fillId="0" borderId="1" xfId="17" applyNumberFormat="1" applyFont="1" applyBorder="1" applyAlignment="1">
      <alignment vertical="top"/>
    </xf>
    <xf numFmtId="0" fontId="25" fillId="0" borderId="0" xfId="1" applyFont="1"/>
    <xf numFmtId="0" fontId="13" fillId="0" borderId="0" xfId="7"/>
    <xf numFmtId="0" fontId="52" fillId="0" borderId="0" xfId="0" applyFont="1" applyBorder="1" applyAlignment="1">
      <alignment vertical="top"/>
    </xf>
    <xf numFmtId="0" fontId="26" fillId="0" borderId="0" xfId="1" applyFont="1" applyFill="1" applyBorder="1" applyAlignment="1"/>
    <xf numFmtId="0" fontId="25" fillId="0" borderId="0" xfId="1" applyFont="1" applyFill="1" applyBorder="1" applyAlignment="1"/>
    <xf numFmtId="0" fontId="13" fillId="0" borderId="0" xfId="1" applyFont="1" applyFill="1" applyAlignment="1">
      <alignment wrapText="1"/>
    </xf>
    <xf numFmtId="0" fontId="13" fillId="0" borderId="0" xfId="4" applyFont="1" applyFill="1"/>
    <xf numFmtId="0" fontId="25" fillId="0" borderId="0" xfId="4" applyFont="1" applyFill="1"/>
    <xf numFmtId="0" fontId="26" fillId="0" borderId="1" xfId="1" applyFont="1" applyFill="1" applyBorder="1" applyAlignment="1"/>
    <xf numFmtId="164" fontId="26" fillId="0" borderId="0" xfId="7" applyNumberFormat="1" applyFont="1" applyFill="1" applyBorder="1"/>
    <xf numFmtId="164" fontId="26" fillId="0" borderId="1" xfId="7" applyNumberFormat="1" applyFont="1" applyFill="1" applyBorder="1"/>
    <xf numFmtId="0" fontId="13" fillId="0" borderId="0" xfId="7" applyFont="1" applyFill="1"/>
    <xf numFmtId="0" fontId="27" fillId="0" borderId="0" xfId="1" applyFont="1" applyFill="1" applyBorder="1" applyAlignment="1"/>
    <xf numFmtId="0" fontId="27" fillId="0" borderId="0" xfId="1" applyFont="1" applyFill="1"/>
    <xf numFmtId="0" fontId="25" fillId="0" borderId="0" xfId="7" applyFont="1" applyFill="1" applyAlignment="1">
      <alignment wrapText="1"/>
    </xf>
    <xf numFmtId="1" fontId="52" fillId="0" borderId="0" xfId="19" applyNumberFormat="1" applyFont="1" applyFill="1" applyBorder="1" applyAlignment="1"/>
    <xf numFmtId="167" fontId="52" fillId="0" borderId="0" xfId="19" applyNumberFormat="1" applyFont="1" applyFill="1" applyBorder="1" applyAlignment="1"/>
    <xf numFmtId="0" fontId="24" fillId="0" borderId="0" xfId="7" applyFont="1" applyAlignment="1"/>
    <xf numFmtId="0" fontId="56" fillId="0" borderId="0" xfId="7" applyFont="1" applyAlignment="1">
      <alignment horizontal="left" vertical="center" wrapText="1"/>
    </xf>
    <xf numFmtId="14" fontId="25" fillId="2" borderId="3" xfId="7" applyNumberFormat="1" applyFont="1" applyFill="1" applyBorder="1" applyAlignment="1">
      <alignment horizontal="right" vertical="center" wrapText="1"/>
    </xf>
    <xf numFmtId="164" fontId="26" fillId="0" borderId="0" xfId="1" applyNumberFormat="1" applyFont="1" applyBorder="1" applyAlignment="1"/>
    <xf numFmtId="0" fontId="76" fillId="0" borderId="0" xfId="42" applyFont="1"/>
    <xf numFmtId="0" fontId="75" fillId="0" borderId="0" xfId="42" applyFont="1"/>
    <xf numFmtId="0" fontId="77" fillId="0" borderId="0" xfId="42" applyFont="1"/>
    <xf numFmtId="0" fontId="78" fillId="0" borderId="0" xfId="42" applyFont="1"/>
    <xf numFmtId="0" fontId="78" fillId="0" borderId="0" xfId="42" applyFont="1" applyAlignment="1">
      <alignment horizontal="center"/>
    </xf>
    <xf numFmtId="0" fontId="79" fillId="0" borderId="0" xfId="42" applyFont="1" applyAlignment="1">
      <alignment horizontal="left"/>
    </xf>
    <xf numFmtId="169" fontId="78" fillId="0" borderId="0" xfId="42" applyNumberFormat="1" applyFont="1" applyBorder="1"/>
    <xf numFmtId="169" fontId="78" fillId="0" borderId="0" xfId="42" applyNumberFormat="1" applyFont="1"/>
    <xf numFmtId="167" fontId="78" fillId="0" borderId="0" xfId="43" applyNumberFormat="1" applyFont="1" applyBorder="1"/>
    <xf numFmtId="0" fontId="79" fillId="0" borderId="0" xfId="42" applyFont="1"/>
    <xf numFmtId="0" fontId="45" fillId="0" borderId="0" xfId="42" applyFont="1"/>
    <xf numFmtId="0" fontId="59" fillId="0" borderId="0" xfId="42" applyFont="1"/>
    <xf numFmtId="167" fontId="45" fillId="0" borderId="0" xfId="43" applyNumberFormat="1" applyFont="1" applyBorder="1"/>
    <xf numFmtId="0" fontId="45" fillId="0" borderId="1" xfId="42" applyFont="1" applyBorder="1"/>
    <xf numFmtId="169" fontId="45" fillId="0" borderId="1" xfId="42" applyNumberFormat="1" applyFont="1" applyBorder="1"/>
    <xf numFmtId="0" fontId="52" fillId="0" borderId="0" xfId="42" applyFont="1"/>
    <xf numFmtId="0" fontId="53" fillId="0" borderId="0" xfId="42" applyFont="1"/>
    <xf numFmtId="0" fontId="13" fillId="0" borderId="1" xfId="7" applyBorder="1"/>
    <xf numFmtId="0" fontId="26" fillId="0" borderId="3" xfId="7" applyFont="1" applyFill="1" applyBorder="1" applyAlignment="1">
      <alignment horizontal="left" vertical="center"/>
    </xf>
    <xf numFmtId="0" fontId="26" fillId="0" borderId="3" xfId="7" applyFont="1" applyFill="1" applyBorder="1" applyAlignment="1">
      <alignment horizontal="right" vertical="center"/>
    </xf>
    <xf numFmtId="0" fontId="26" fillId="0" borderId="0" xfId="1" applyFont="1" applyFill="1" applyBorder="1"/>
    <xf numFmtId="164" fontId="27" fillId="0" borderId="0" xfId="7" applyNumberFormat="1" applyFont="1" applyFill="1" applyBorder="1" applyAlignment="1">
      <alignment horizontal="right"/>
    </xf>
    <xf numFmtId="0" fontId="27" fillId="0" borderId="0" xfId="1" applyFont="1" applyFill="1" applyBorder="1"/>
    <xf numFmtId="3" fontId="26" fillId="0" borderId="4" xfId="0" applyNumberFormat="1" applyFont="1" applyFill="1" applyBorder="1" applyAlignment="1">
      <alignment horizontal="right" vertical="top"/>
    </xf>
    <xf numFmtId="164" fontId="26" fillId="0" borderId="4" xfId="0" applyNumberFormat="1" applyFont="1" applyFill="1" applyBorder="1" applyAlignment="1">
      <alignment horizontal="right" vertical="top"/>
    </xf>
    <xf numFmtId="164" fontId="13" fillId="0" borderId="0" xfId="7" applyNumberFormat="1" applyFill="1"/>
    <xf numFmtId="3" fontId="79" fillId="0" borderId="0" xfId="42" applyNumberFormat="1" applyFont="1"/>
    <xf numFmtId="3" fontId="78" fillId="0" borderId="0" xfId="42" applyNumberFormat="1" applyFont="1"/>
    <xf numFmtId="3" fontId="45" fillId="0" borderId="0" xfId="42" applyNumberFormat="1" applyFont="1"/>
    <xf numFmtId="3" fontId="78" fillId="0" borderId="0" xfId="42" applyNumberFormat="1" applyFont="1" applyBorder="1"/>
    <xf numFmtId="3" fontId="45" fillId="0" borderId="0" xfId="42" applyNumberFormat="1" applyFont="1" applyBorder="1"/>
    <xf numFmtId="167" fontId="59" fillId="0" borderId="0" xfId="17" applyNumberFormat="1" applyFont="1" applyBorder="1"/>
    <xf numFmtId="167" fontId="45" fillId="0" borderId="0" xfId="19" applyNumberFormat="1" applyFont="1"/>
    <xf numFmtId="167" fontId="75" fillId="0" borderId="0" xfId="42" applyNumberFormat="1" applyFont="1"/>
    <xf numFmtId="0" fontId="25" fillId="0" borderId="0" xfId="7" applyFont="1" applyFill="1" applyAlignment="1">
      <alignment horizontal="left" vertical="center" wrapText="1"/>
    </xf>
    <xf numFmtId="49" fontId="27" fillId="2" borderId="2" xfId="7" applyNumberFormat="1" applyFont="1" applyFill="1" applyBorder="1" applyAlignment="1">
      <alignment horizontal="center" vertical="center" wrapText="1"/>
    </xf>
    <xf numFmtId="49" fontId="27" fillId="2" borderId="2" xfId="7" applyNumberFormat="1" applyFont="1" applyFill="1" applyBorder="1" applyAlignment="1">
      <alignment horizontal="center" vertical="center"/>
    </xf>
    <xf numFmtId="49" fontId="27" fillId="2" borderId="2" xfId="7" applyNumberFormat="1" applyFont="1" applyFill="1" applyBorder="1" applyAlignment="1">
      <alignment horizontal="center" wrapText="1"/>
    </xf>
    <xf numFmtId="49" fontId="27" fillId="2" borderId="2" xfId="7" applyNumberFormat="1" applyFont="1" applyFill="1" applyBorder="1" applyAlignment="1">
      <alignment horizontal="center"/>
    </xf>
    <xf numFmtId="0" fontId="54" fillId="0" borderId="0" xfId="7" applyFont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25" fillId="0" borderId="0" xfId="7" applyFont="1" applyAlignment="1">
      <alignment horizontal="left" wrapText="1"/>
    </xf>
    <xf numFmtId="0" fontId="56" fillId="0" borderId="0" xfId="7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27" fillId="0" borderId="0" xfId="0" applyFont="1" applyFill="1" applyAlignment="1">
      <alignment horizontal="left" wrapText="1"/>
    </xf>
    <xf numFmtId="0" fontId="37" fillId="0" borderId="0" xfId="6" applyFont="1" applyFill="1" applyAlignment="1">
      <alignment horizontal="left" wrapText="1"/>
    </xf>
    <xf numFmtId="0" fontId="25" fillId="0" borderId="0" xfId="7" applyFont="1" applyFill="1" applyAlignment="1">
      <alignment vertical="top" wrapText="1"/>
    </xf>
    <xf numFmtId="0" fontId="24" fillId="0" borderId="0" xfId="7" applyFont="1" applyAlignment="1"/>
  </cellXfs>
  <cellStyles count="46">
    <cellStyle name="annee semestre" xfId="28"/>
    <cellStyle name="Currency_1.1" xfId="10"/>
    <cellStyle name="données" xfId="29"/>
    <cellStyle name="donnéesbord" xfId="30"/>
    <cellStyle name="Euro" xfId="2"/>
    <cellStyle name="Komma 2" xfId="3"/>
    <cellStyle name="Komma 3" xfId="13"/>
    <cellStyle name="Normal 2" xfId="31"/>
    <cellStyle name="Normal 3" xfId="32"/>
    <cellStyle name="Normal_1.1" xfId="11"/>
    <cellStyle name="notes" xfId="33"/>
    <cellStyle name="Notiz 2" xfId="14"/>
    <cellStyle name="Notiz 2 2" xfId="20"/>
    <cellStyle name="Notiz 2 3" xfId="24"/>
    <cellStyle name="Prozent" xfId="17" builtinId="5"/>
    <cellStyle name="Prozent 2" xfId="19"/>
    <cellStyle name="Prozent 3" xfId="39"/>
    <cellStyle name="Prozent 4" xfId="41"/>
    <cellStyle name="Prozent 5" xfId="43"/>
    <cellStyle name="Prozent 6" xfId="45"/>
    <cellStyle name="semestre" xfId="34"/>
    <cellStyle name="Standard" xfId="0" builtinId="0"/>
    <cellStyle name="Standard 10" xfId="40"/>
    <cellStyle name="Standard 11" xfId="42"/>
    <cellStyle name="Standard 12" xfId="44"/>
    <cellStyle name="Standard 2" xfId="7"/>
    <cellStyle name="Standard 2 2" xfId="8"/>
    <cellStyle name="Standard 3" xfId="9"/>
    <cellStyle name="Standard 3 2" xfId="16"/>
    <cellStyle name="Standard 3 2 2" xfId="22"/>
    <cellStyle name="Standard 3 2 3" xfId="26"/>
    <cellStyle name="Standard 3 3" xfId="21"/>
    <cellStyle name="Standard 3 4" xfId="25"/>
    <cellStyle name="Standard 4" xfId="12"/>
    <cellStyle name="Standard 5" xfId="15"/>
    <cellStyle name="Standard 6" xfId="18"/>
    <cellStyle name="Standard 6 2" xfId="27"/>
    <cellStyle name="Standard 7" xfId="23"/>
    <cellStyle name="Standard 8" xfId="37"/>
    <cellStyle name="Standard 9" xfId="38"/>
    <cellStyle name="Standard_Übersicht 24" xfId="6"/>
    <cellStyle name="Standard_UE-01-02" xfId="1"/>
    <cellStyle name="Standard_UE-03-04" xfId="4"/>
    <cellStyle name="Standard_UE-06" xfId="5"/>
    <cellStyle name="tête chapitre" xfId="35"/>
    <cellStyle name="titre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workbookViewId="0"/>
  </sheetViews>
  <sheetFormatPr baseColWidth="10" defaultRowHeight="12" customHeight="1"/>
  <cols>
    <col min="1" max="1" width="31" style="7" customWidth="1"/>
    <col min="2" max="12" width="5.28515625" style="7" customWidth="1"/>
    <col min="13" max="16384" width="11.42578125" style="7"/>
  </cols>
  <sheetData>
    <row r="1" spans="1:13" s="221" customFormat="1" ht="15">
      <c r="A1" s="172" t="s">
        <v>0</v>
      </c>
      <c r="B1" s="160"/>
      <c r="C1" s="160"/>
      <c r="D1" s="160"/>
      <c r="E1" s="160"/>
      <c r="F1" s="160"/>
      <c r="G1" s="160"/>
      <c r="H1" s="160"/>
    </row>
    <row r="2" spans="1:13" s="223" customFormat="1" ht="14.25" customHeight="1">
      <c r="A2" s="170" t="s">
        <v>1</v>
      </c>
      <c r="B2" s="222"/>
      <c r="C2" s="222"/>
      <c r="D2" s="222"/>
      <c r="E2" s="222"/>
      <c r="F2" s="168"/>
      <c r="G2" s="168"/>
      <c r="H2" s="168"/>
    </row>
    <row r="3" spans="1:13" s="144" customFormat="1" ht="15">
      <c r="A3" s="294"/>
      <c r="B3" s="294"/>
      <c r="C3" s="294"/>
      <c r="D3" s="294"/>
      <c r="E3" s="294"/>
      <c r="F3" s="225"/>
      <c r="G3" s="225"/>
      <c r="H3" s="225"/>
    </row>
    <row r="4" spans="1:13" s="144" customFormat="1" ht="37.5" customHeight="1">
      <c r="A4" s="295"/>
      <c r="B4" s="296">
        <v>2003</v>
      </c>
      <c r="C4" s="297">
        <v>2004</v>
      </c>
      <c r="D4" s="297">
        <v>2005</v>
      </c>
      <c r="E4" s="297">
        <v>2006</v>
      </c>
      <c r="F4" s="296">
        <v>2007</v>
      </c>
      <c r="G4" s="296">
        <v>2008</v>
      </c>
      <c r="H4" s="297">
        <v>2009</v>
      </c>
      <c r="I4" s="297">
        <v>2010</v>
      </c>
      <c r="J4" s="297">
        <v>2011</v>
      </c>
      <c r="K4" s="296">
        <v>2012</v>
      </c>
      <c r="L4" s="296">
        <v>2013</v>
      </c>
    </row>
    <row r="5" spans="1:13" s="5" customFormat="1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32"/>
    </row>
    <row r="6" spans="1:13" s="6" customFormat="1" ht="15.75">
      <c r="A6" s="44" t="s">
        <v>170</v>
      </c>
      <c r="B6" s="298">
        <v>3.7</v>
      </c>
      <c r="C6" s="298">
        <v>4.9000000000000004</v>
      </c>
      <c r="D6" s="298">
        <v>4.5999999999999996</v>
      </c>
      <c r="E6" s="298">
        <v>5.3</v>
      </c>
      <c r="F6" s="298">
        <v>5.4</v>
      </c>
      <c r="G6" s="299">
        <v>2.8</v>
      </c>
      <c r="H6" s="299">
        <v>-0.6</v>
      </c>
      <c r="I6" s="299">
        <v>5.0999999999999996</v>
      </c>
      <c r="J6" s="299">
        <v>3.8</v>
      </c>
      <c r="K6" s="299">
        <v>3.3</v>
      </c>
      <c r="L6" s="299">
        <v>3.6</v>
      </c>
      <c r="M6" s="33"/>
    </row>
    <row r="7" spans="1:13" s="6" customFormat="1" ht="15.75">
      <c r="A7" s="44" t="s">
        <v>568</v>
      </c>
      <c r="B7" s="298">
        <v>5.6</v>
      </c>
      <c r="C7" s="298">
        <v>10.7</v>
      </c>
      <c r="D7" s="298">
        <v>7.7</v>
      </c>
      <c r="E7" s="298">
        <v>9.1999999999999993</v>
      </c>
      <c r="F7" s="298">
        <v>7.8</v>
      </c>
      <c r="G7" s="299">
        <v>3</v>
      </c>
      <c r="H7" s="299">
        <v>-10.4</v>
      </c>
      <c r="I7" s="299">
        <v>12.6</v>
      </c>
      <c r="J7" s="299">
        <v>5.8</v>
      </c>
      <c r="K7" s="299">
        <v>3.2</v>
      </c>
      <c r="L7" s="299">
        <v>4.5</v>
      </c>
      <c r="M7" s="33"/>
    </row>
    <row r="8" spans="1:13" s="6" customFormat="1" ht="15.75">
      <c r="A8" s="45" t="s">
        <v>569</v>
      </c>
      <c r="B8" s="298">
        <v>-11.6</v>
      </c>
      <c r="C8" s="298">
        <v>4.8</v>
      </c>
      <c r="D8" s="298">
        <v>5.9</v>
      </c>
      <c r="E8" s="298">
        <v>22.3</v>
      </c>
      <c r="F8" s="298">
        <v>4.5</v>
      </c>
      <c r="G8" s="298">
        <v>0.1</v>
      </c>
      <c r="H8" s="298">
        <v>-10.9</v>
      </c>
      <c r="I8" s="298">
        <v>32.6</v>
      </c>
      <c r="J8" s="298">
        <v>12.3</v>
      </c>
      <c r="K8" s="298">
        <v>-0.5</v>
      </c>
      <c r="L8" s="298">
        <v>-0.8</v>
      </c>
      <c r="M8" s="33"/>
    </row>
    <row r="9" spans="1:13" s="6" customFormat="1" ht="15.75">
      <c r="A9" s="44" t="s">
        <v>570</v>
      </c>
      <c r="B9" s="298">
        <v>-3.3</v>
      </c>
      <c r="C9" s="298">
        <v>18.899999999999999</v>
      </c>
      <c r="D9" s="298">
        <v>41</v>
      </c>
      <c r="E9" s="298">
        <v>19.5</v>
      </c>
      <c r="F9" s="298">
        <v>1.4</v>
      </c>
      <c r="G9" s="298">
        <v>27.1</v>
      </c>
      <c r="H9" s="298">
        <v>-32.700000000000003</v>
      </c>
      <c r="I9" s="298">
        <v>34.299999999999997</v>
      </c>
      <c r="J9" s="298">
        <v>25.5</v>
      </c>
      <c r="K9" s="298">
        <v>12.2</v>
      </c>
      <c r="L9" s="298">
        <v>1.2</v>
      </c>
      <c r="M9" s="33"/>
    </row>
    <row r="10" spans="1:13" s="6" customFormat="1" ht="15">
      <c r="A10" s="46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3"/>
    </row>
    <row r="11" spans="1:13" ht="12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34"/>
      <c r="M11" s="34"/>
    </row>
    <row r="12" spans="1:13" s="3" customFormat="1" ht="14.25" customHeight="1">
      <c r="A12" s="49" t="s">
        <v>600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31"/>
      <c r="M12" s="31"/>
    </row>
    <row r="13" spans="1:13" s="2" customFormat="1" ht="14.25" customHeight="1">
      <c r="A13" s="49" t="s">
        <v>657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30"/>
      <c r="M13" s="30"/>
    </row>
    <row r="14" spans="1:13" s="2" customFormat="1" ht="14.25" customHeight="1">
      <c r="A14" s="468" t="s">
        <v>658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30"/>
      <c r="M14" s="30"/>
    </row>
    <row r="15" spans="1:13" s="2" customFormat="1" ht="14.25" customHeight="1">
      <c r="A15" s="468" t="s">
        <v>659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30"/>
      <c r="M15" s="30"/>
    </row>
    <row r="16" spans="1:13" ht="14.25" customHeight="1">
      <c r="A16" s="468" t="s">
        <v>660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 customHeight="1">
      <c r="A17" s="30"/>
      <c r="B17" s="301"/>
      <c r="C17" s="301"/>
      <c r="D17" s="301"/>
      <c r="E17" s="301"/>
      <c r="F17" s="301"/>
      <c r="G17" s="302"/>
      <c r="H17" s="302"/>
      <c r="I17" s="302"/>
      <c r="J17" s="302"/>
      <c r="K17" s="34"/>
      <c r="L17" s="34"/>
      <c r="M17" s="34"/>
    </row>
    <row r="18" spans="1:13" ht="12" customHeight="1">
      <c r="A18" s="30"/>
      <c r="B18" s="301"/>
      <c r="C18" s="301"/>
      <c r="D18" s="301"/>
      <c r="E18" s="301"/>
      <c r="F18" s="301"/>
      <c r="G18" s="302"/>
      <c r="H18" s="302"/>
      <c r="I18" s="302"/>
      <c r="J18" s="302"/>
      <c r="K18" s="34"/>
      <c r="L18" s="34"/>
      <c r="M18" s="34"/>
    </row>
    <row r="19" spans="1:13" ht="12" customHeight="1">
      <c r="A19" s="30"/>
      <c r="B19" s="301"/>
      <c r="C19" s="301"/>
      <c r="D19" s="302"/>
      <c r="E19" s="301"/>
      <c r="F19" s="301"/>
      <c r="G19" s="302"/>
      <c r="H19" s="302"/>
      <c r="I19" s="302"/>
      <c r="J19" s="302"/>
      <c r="K19" s="34"/>
      <c r="L19" s="34"/>
      <c r="M19" s="34"/>
    </row>
    <row r="20" spans="1:13" ht="12" customHeight="1">
      <c r="A20" s="33"/>
      <c r="B20" s="301"/>
      <c r="C20" s="301"/>
      <c r="D20" s="301"/>
      <c r="E20" s="301"/>
      <c r="F20" s="301"/>
      <c r="G20" s="301"/>
      <c r="H20" s="301"/>
      <c r="I20" s="301"/>
      <c r="J20" s="301"/>
      <c r="K20" s="34"/>
      <c r="L20" s="34"/>
      <c r="M20" s="34"/>
    </row>
    <row r="21" spans="1:13" ht="12" customHeight="1">
      <c r="A21" s="30"/>
      <c r="B21" s="301"/>
      <c r="C21" s="301"/>
      <c r="D21" s="301"/>
      <c r="E21" s="301"/>
      <c r="F21" s="301"/>
      <c r="G21" s="301"/>
      <c r="H21" s="301"/>
      <c r="I21" s="301"/>
      <c r="J21" s="301"/>
      <c r="K21" s="34"/>
      <c r="L21" s="34"/>
      <c r="M21" s="34"/>
    </row>
    <row r="22" spans="1:13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4" spans="1:13" ht="12" customHeight="1">
      <c r="B24" s="8"/>
      <c r="C24" s="8"/>
      <c r="D24" s="8"/>
      <c r="E24" s="8"/>
      <c r="F24" s="8"/>
      <c r="G24" s="8"/>
      <c r="H24" s="8"/>
      <c r="I24" s="8"/>
      <c r="J24" s="8"/>
    </row>
    <row r="25" spans="1:13" ht="12" customHeight="1">
      <c r="B25" s="8"/>
      <c r="C25" s="8"/>
      <c r="D25" s="8"/>
      <c r="E25" s="8"/>
      <c r="F25" s="8"/>
      <c r="G25" s="8"/>
      <c r="H25" s="8"/>
      <c r="I25" s="8"/>
      <c r="J25" s="8"/>
    </row>
    <row r="26" spans="1:13" ht="12" customHeight="1">
      <c r="B26" s="8"/>
      <c r="C26" s="8"/>
      <c r="D26" s="8"/>
      <c r="E26" s="8"/>
      <c r="F26" s="8"/>
      <c r="G26" s="8"/>
      <c r="H26" s="8"/>
      <c r="I26" s="8"/>
      <c r="J26" s="8"/>
    </row>
    <row r="27" spans="1:13" ht="12" customHeight="1">
      <c r="B27" s="8"/>
      <c r="C27" s="8"/>
      <c r="D27" s="8"/>
      <c r="E27" s="8"/>
      <c r="F27" s="8"/>
      <c r="G27" s="8"/>
      <c r="H27" s="8"/>
      <c r="I27" s="8"/>
      <c r="J27" s="8"/>
    </row>
    <row r="28" spans="1:13" ht="12" customHeight="1">
      <c r="B28" s="8"/>
      <c r="C28" s="8"/>
      <c r="D28" s="8"/>
      <c r="E28" s="8"/>
      <c r="F28" s="8"/>
      <c r="G28" s="8"/>
      <c r="H28" s="8"/>
      <c r="I28" s="8"/>
      <c r="J28" s="8"/>
    </row>
    <row r="29" spans="1:13" ht="12" customHeight="1">
      <c r="B29" s="8"/>
      <c r="C29" s="8"/>
      <c r="D29" s="8"/>
      <c r="E29" s="8"/>
      <c r="F29" s="8"/>
      <c r="G29" s="8"/>
      <c r="H29" s="8"/>
      <c r="I29" s="8"/>
      <c r="J29" s="8"/>
    </row>
  </sheetData>
  <pageMargins left="0.7" right="0.7" top="0.78740157499999996" bottom="0.78740157499999996" header="0.3" footer="0.3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workbookViewId="0"/>
  </sheetViews>
  <sheetFormatPr baseColWidth="10" defaultRowHeight="12.75"/>
  <cols>
    <col min="1" max="1" width="5.5703125" style="261" customWidth="1"/>
    <col min="2" max="2" width="9.7109375" style="261" hidden="1" customWidth="1"/>
    <col min="3" max="3" width="6.85546875" style="261" customWidth="1"/>
    <col min="4" max="4" width="9.42578125" style="261" customWidth="1"/>
    <col min="5" max="5" width="7.5703125" style="261" customWidth="1"/>
    <col min="6" max="6" width="9.42578125" style="261" customWidth="1"/>
    <col min="7" max="7" width="7.5703125" style="261" customWidth="1"/>
    <col min="8" max="8" width="9.42578125" style="261" customWidth="1"/>
    <col min="9" max="9" width="7.5703125" style="261" customWidth="1"/>
    <col min="10" max="10" width="9.42578125" style="261" customWidth="1"/>
    <col min="11" max="11" width="7.5703125" style="261" customWidth="1"/>
    <col min="12" max="12" width="9.42578125" style="261" customWidth="1"/>
    <col min="13" max="236" width="11.42578125" style="261"/>
    <col min="237" max="237" width="30.28515625" style="261" customWidth="1"/>
    <col min="238" max="244" width="0" style="261" hidden="1" customWidth="1"/>
    <col min="245" max="248" width="7.42578125" style="261" bestFit="1" customWidth="1"/>
    <col min="249" max="255" width="8.5703125" style="261" bestFit="1" customWidth="1"/>
    <col min="256" max="492" width="11.42578125" style="261"/>
    <col min="493" max="493" width="30.28515625" style="261" customWidth="1"/>
    <col min="494" max="500" width="0" style="261" hidden="1" customWidth="1"/>
    <col min="501" max="504" width="7.42578125" style="261" bestFit="1" customWidth="1"/>
    <col min="505" max="511" width="8.5703125" style="261" bestFit="1" customWidth="1"/>
    <col min="512" max="748" width="11.42578125" style="261"/>
    <col min="749" max="749" width="30.28515625" style="261" customWidth="1"/>
    <col min="750" max="756" width="0" style="261" hidden="1" customWidth="1"/>
    <col min="757" max="760" width="7.42578125" style="261" bestFit="1" customWidth="1"/>
    <col min="761" max="767" width="8.5703125" style="261" bestFit="1" customWidth="1"/>
    <col min="768" max="1004" width="11.42578125" style="261"/>
    <col min="1005" max="1005" width="30.28515625" style="261" customWidth="1"/>
    <col min="1006" max="1012" width="0" style="261" hidden="1" customWidth="1"/>
    <col min="1013" max="1016" width="7.42578125" style="261" bestFit="1" customWidth="1"/>
    <col min="1017" max="1023" width="8.5703125" style="261" bestFit="1" customWidth="1"/>
    <col min="1024" max="1260" width="11.42578125" style="261"/>
    <col min="1261" max="1261" width="30.28515625" style="261" customWidth="1"/>
    <col min="1262" max="1268" width="0" style="261" hidden="1" customWidth="1"/>
    <col min="1269" max="1272" width="7.42578125" style="261" bestFit="1" customWidth="1"/>
    <col min="1273" max="1279" width="8.5703125" style="261" bestFit="1" customWidth="1"/>
    <col min="1280" max="1516" width="11.42578125" style="261"/>
    <col min="1517" max="1517" width="30.28515625" style="261" customWidth="1"/>
    <col min="1518" max="1524" width="0" style="261" hidden="1" customWidth="1"/>
    <col min="1525" max="1528" width="7.42578125" style="261" bestFit="1" customWidth="1"/>
    <col min="1529" max="1535" width="8.5703125" style="261" bestFit="1" customWidth="1"/>
    <col min="1536" max="1772" width="11.42578125" style="261"/>
    <col min="1773" max="1773" width="30.28515625" style="261" customWidth="1"/>
    <col min="1774" max="1780" width="0" style="261" hidden="1" customWidth="1"/>
    <col min="1781" max="1784" width="7.42578125" style="261" bestFit="1" customWidth="1"/>
    <col min="1785" max="1791" width="8.5703125" style="261" bestFit="1" customWidth="1"/>
    <col min="1792" max="2028" width="11.42578125" style="261"/>
    <col min="2029" max="2029" width="30.28515625" style="261" customWidth="1"/>
    <col min="2030" max="2036" width="0" style="261" hidden="1" customWidth="1"/>
    <col min="2037" max="2040" width="7.42578125" style="261" bestFit="1" customWidth="1"/>
    <col min="2041" max="2047" width="8.5703125" style="261" bestFit="1" customWidth="1"/>
    <col min="2048" max="2284" width="11.42578125" style="261"/>
    <col min="2285" max="2285" width="30.28515625" style="261" customWidth="1"/>
    <col min="2286" max="2292" width="0" style="261" hidden="1" customWidth="1"/>
    <col min="2293" max="2296" width="7.42578125" style="261" bestFit="1" customWidth="1"/>
    <col min="2297" max="2303" width="8.5703125" style="261" bestFit="1" customWidth="1"/>
    <col min="2304" max="2540" width="11.42578125" style="261"/>
    <col min="2541" max="2541" width="30.28515625" style="261" customWidth="1"/>
    <col min="2542" max="2548" width="0" style="261" hidden="1" customWidth="1"/>
    <col min="2549" max="2552" width="7.42578125" style="261" bestFit="1" customWidth="1"/>
    <col min="2553" max="2559" width="8.5703125" style="261" bestFit="1" customWidth="1"/>
    <col min="2560" max="2796" width="11.42578125" style="261"/>
    <col min="2797" max="2797" width="30.28515625" style="261" customWidth="1"/>
    <col min="2798" max="2804" width="0" style="261" hidden="1" customWidth="1"/>
    <col min="2805" max="2808" width="7.42578125" style="261" bestFit="1" customWidth="1"/>
    <col min="2809" max="2815" width="8.5703125" style="261" bestFit="1" customWidth="1"/>
    <col min="2816" max="3052" width="11.42578125" style="261"/>
    <col min="3053" max="3053" width="30.28515625" style="261" customWidth="1"/>
    <col min="3054" max="3060" width="0" style="261" hidden="1" customWidth="1"/>
    <col min="3061" max="3064" width="7.42578125" style="261" bestFit="1" customWidth="1"/>
    <col min="3065" max="3071" width="8.5703125" style="261" bestFit="1" customWidth="1"/>
    <col min="3072" max="3308" width="11.42578125" style="261"/>
    <col min="3309" max="3309" width="30.28515625" style="261" customWidth="1"/>
    <col min="3310" max="3316" width="0" style="261" hidden="1" customWidth="1"/>
    <col min="3317" max="3320" width="7.42578125" style="261" bestFit="1" customWidth="1"/>
    <col min="3321" max="3327" width="8.5703125" style="261" bestFit="1" customWidth="1"/>
    <col min="3328" max="3564" width="11.42578125" style="261"/>
    <col min="3565" max="3565" width="30.28515625" style="261" customWidth="1"/>
    <col min="3566" max="3572" width="0" style="261" hidden="1" customWidth="1"/>
    <col min="3573" max="3576" width="7.42578125" style="261" bestFit="1" customWidth="1"/>
    <col min="3577" max="3583" width="8.5703125" style="261" bestFit="1" customWidth="1"/>
    <col min="3584" max="3820" width="11.42578125" style="261"/>
    <col min="3821" max="3821" width="30.28515625" style="261" customWidth="1"/>
    <col min="3822" max="3828" width="0" style="261" hidden="1" customWidth="1"/>
    <col min="3829" max="3832" width="7.42578125" style="261" bestFit="1" customWidth="1"/>
    <col min="3833" max="3839" width="8.5703125" style="261" bestFit="1" customWidth="1"/>
    <col min="3840" max="4076" width="11.42578125" style="261"/>
    <col min="4077" max="4077" width="30.28515625" style="261" customWidth="1"/>
    <col min="4078" max="4084" width="0" style="261" hidden="1" customWidth="1"/>
    <col min="4085" max="4088" width="7.42578125" style="261" bestFit="1" customWidth="1"/>
    <col min="4089" max="4095" width="8.5703125" style="261" bestFit="1" customWidth="1"/>
    <col min="4096" max="4332" width="11.42578125" style="261"/>
    <col min="4333" max="4333" width="30.28515625" style="261" customWidth="1"/>
    <col min="4334" max="4340" width="0" style="261" hidden="1" customWidth="1"/>
    <col min="4341" max="4344" width="7.42578125" style="261" bestFit="1" customWidth="1"/>
    <col min="4345" max="4351" width="8.5703125" style="261" bestFit="1" customWidth="1"/>
    <col min="4352" max="4588" width="11.42578125" style="261"/>
    <col min="4589" max="4589" width="30.28515625" style="261" customWidth="1"/>
    <col min="4590" max="4596" width="0" style="261" hidden="1" customWidth="1"/>
    <col min="4597" max="4600" width="7.42578125" style="261" bestFit="1" customWidth="1"/>
    <col min="4601" max="4607" width="8.5703125" style="261" bestFit="1" customWidth="1"/>
    <col min="4608" max="4844" width="11.42578125" style="261"/>
    <col min="4845" max="4845" width="30.28515625" style="261" customWidth="1"/>
    <col min="4846" max="4852" width="0" style="261" hidden="1" customWidth="1"/>
    <col min="4853" max="4856" width="7.42578125" style="261" bestFit="1" customWidth="1"/>
    <col min="4857" max="4863" width="8.5703125" style="261" bestFit="1" customWidth="1"/>
    <col min="4864" max="5100" width="11.42578125" style="261"/>
    <col min="5101" max="5101" width="30.28515625" style="261" customWidth="1"/>
    <col min="5102" max="5108" width="0" style="261" hidden="1" customWidth="1"/>
    <col min="5109" max="5112" width="7.42578125" style="261" bestFit="1" customWidth="1"/>
    <col min="5113" max="5119" width="8.5703125" style="261" bestFit="1" customWidth="1"/>
    <col min="5120" max="5356" width="11.42578125" style="261"/>
    <col min="5357" max="5357" width="30.28515625" style="261" customWidth="1"/>
    <col min="5358" max="5364" width="0" style="261" hidden="1" customWidth="1"/>
    <col min="5365" max="5368" width="7.42578125" style="261" bestFit="1" customWidth="1"/>
    <col min="5369" max="5375" width="8.5703125" style="261" bestFit="1" customWidth="1"/>
    <col min="5376" max="5612" width="11.42578125" style="261"/>
    <col min="5613" max="5613" width="30.28515625" style="261" customWidth="1"/>
    <col min="5614" max="5620" width="0" style="261" hidden="1" customWidth="1"/>
    <col min="5621" max="5624" width="7.42578125" style="261" bestFit="1" customWidth="1"/>
    <col min="5625" max="5631" width="8.5703125" style="261" bestFit="1" customWidth="1"/>
    <col min="5632" max="5868" width="11.42578125" style="261"/>
    <col min="5869" max="5869" width="30.28515625" style="261" customWidth="1"/>
    <col min="5870" max="5876" width="0" style="261" hidden="1" customWidth="1"/>
    <col min="5877" max="5880" width="7.42578125" style="261" bestFit="1" customWidth="1"/>
    <col min="5881" max="5887" width="8.5703125" style="261" bestFit="1" customWidth="1"/>
    <col min="5888" max="6124" width="11.42578125" style="261"/>
    <col min="6125" max="6125" width="30.28515625" style="261" customWidth="1"/>
    <col min="6126" max="6132" width="0" style="261" hidden="1" customWidth="1"/>
    <col min="6133" max="6136" width="7.42578125" style="261" bestFit="1" customWidth="1"/>
    <col min="6137" max="6143" width="8.5703125" style="261" bestFit="1" customWidth="1"/>
    <col min="6144" max="6380" width="11.42578125" style="261"/>
    <col min="6381" max="6381" width="30.28515625" style="261" customWidth="1"/>
    <col min="6382" max="6388" width="0" style="261" hidden="1" customWidth="1"/>
    <col min="6389" max="6392" width="7.42578125" style="261" bestFit="1" customWidth="1"/>
    <col min="6393" max="6399" width="8.5703125" style="261" bestFit="1" customWidth="1"/>
    <col min="6400" max="6636" width="11.42578125" style="261"/>
    <col min="6637" max="6637" width="30.28515625" style="261" customWidth="1"/>
    <col min="6638" max="6644" width="0" style="261" hidden="1" customWidth="1"/>
    <col min="6645" max="6648" width="7.42578125" style="261" bestFit="1" customWidth="1"/>
    <col min="6649" max="6655" width="8.5703125" style="261" bestFit="1" customWidth="1"/>
    <col min="6656" max="6892" width="11.42578125" style="261"/>
    <col min="6893" max="6893" width="30.28515625" style="261" customWidth="1"/>
    <col min="6894" max="6900" width="0" style="261" hidden="1" customWidth="1"/>
    <col min="6901" max="6904" width="7.42578125" style="261" bestFit="1" customWidth="1"/>
    <col min="6905" max="6911" width="8.5703125" style="261" bestFit="1" customWidth="1"/>
    <col min="6912" max="7148" width="11.42578125" style="261"/>
    <col min="7149" max="7149" width="30.28515625" style="261" customWidth="1"/>
    <col min="7150" max="7156" width="0" style="261" hidden="1" customWidth="1"/>
    <col min="7157" max="7160" width="7.42578125" style="261" bestFit="1" customWidth="1"/>
    <col min="7161" max="7167" width="8.5703125" style="261" bestFit="1" customWidth="1"/>
    <col min="7168" max="7404" width="11.42578125" style="261"/>
    <col min="7405" max="7405" width="30.28515625" style="261" customWidth="1"/>
    <col min="7406" max="7412" width="0" style="261" hidden="1" customWidth="1"/>
    <col min="7413" max="7416" width="7.42578125" style="261" bestFit="1" customWidth="1"/>
    <col min="7417" max="7423" width="8.5703125" style="261" bestFit="1" customWidth="1"/>
    <col min="7424" max="7660" width="11.42578125" style="261"/>
    <col min="7661" max="7661" width="30.28515625" style="261" customWidth="1"/>
    <col min="7662" max="7668" width="0" style="261" hidden="1" customWidth="1"/>
    <col min="7669" max="7672" width="7.42578125" style="261" bestFit="1" customWidth="1"/>
    <col min="7673" max="7679" width="8.5703125" style="261" bestFit="1" customWidth="1"/>
    <col min="7680" max="7916" width="11.42578125" style="261"/>
    <col min="7917" max="7917" width="30.28515625" style="261" customWidth="1"/>
    <col min="7918" max="7924" width="0" style="261" hidden="1" customWidth="1"/>
    <col min="7925" max="7928" width="7.42578125" style="261" bestFit="1" customWidth="1"/>
    <col min="7929" max="7935" width="8.5703125" style="261" bestFit="1" customWidth="1"/>
    <col min="7936" max="8172" width="11.42578125" style="261"/>
    <col min="8173" max="8173" width="30.28515625" style="261" customWidth="1"/>
    <col min="8174" max="8180" width="0" style="261" hidden="1" customWidth="1"/>
    <col min="8181" max="8184" width="7.42578125" style="261" bestFit="1" customWidth="1"/>
    <col min="8185" max="8191" width="8.5703125" style="261" bestFit="1" customWidth="1"/>
    <col min="8192" max="8428" width="11.42578125" style="261"/>
    <col min="8429" max="8429" width="30.28515625" style="261" customWidth="1"/>
    <col min="8430" max="8436" width="0" style="261" hidden="1" customWidth="1"/>
    <col min="8437" max="8440" width="7.42578125" style="261" bestFit="1" customWidth="1"/>
    <col min="8441" max="8447" width="8.5703125" style="261" bestFit="1" customWidth="1"/>
    <col min="8448" max="8684" width="11.42578125" style="261"/>
    <col min="8685" max="8685" width="30.28515625" style="261" customWidth="1"/>
    <col min="8686" max="8692" width="0" style="261" hidden="1" customWidth="1"/>
    <col min="8693" max="8696" width="7.42578125" style="261" bestFit="1" customWidth="1"/>
    <col min="8697" max="8703" width="8.5703125" style="261" bestFit="1" customWidth="1"/>
    <col min="8704" max="8940" width="11.42578125" style="261"/>
    <col min="8941" max="8941" width="30.28515625" style="261" customWidth="1"/>
    <col min="8942" max="8948" width="0" style="261" hidden="1" customWidth="1"/>
    <col min="8949" max="8952" width="7.42578125" style="261" bestFit="1" customWidth="1"/>
    <col min="8953" max="8959" width="8.5703125" style="261" bestFit="1" customWidth="1"/>
    <col min="8960" max="9196" width="11.42578125" style="261"/>
    <col min="9197" max="9197" width="30.28515625" style="261" customWidth="1"/>
    <col min="9198" max="9204" width="0" style="261" hidden="1" customWidth="1"/>
    <col min="9205" max="9208" width="7.42578125" style="261" bestFit="1" customWidth="1"/>
    <col min="9209" max="9215" width="8.5703125" style="261" bestFit="1" customWidth="1"/>
    <col min="9216" max="9452" width="11.42578125" style="261"/>
    <col min="9453" max="9453" width="30.28515625" style="261" customWidth="1"/>
    <col min="9454" max="9460" width="0" style="261" hidden="1" customWidth="1"/>
    <col min="9461" max="9464" width="7.42578125" style="261" bestFit="1" customWidth="1"/>
    <col min="9465" max="9471" width="8.5703125" style="261" bestFit="1" customWidth="1"/>
    <col min="9472" max="9708" width="11.42578125" style="261"/>
    <col min="9709" max="9709" width="30.28515625" style="261" customWidth="1"/>
    <col min="9710" max="9716" width="0" style="261" hidden="1" customWidth="1"/>
    <col min="9717" max="9720" width="7.42578125" style="261" bestFit="1" customWidth="1"/>
    <col min="9721" max="9727" width="8.5703125" style="261" bestFit="1" customWidth="1"/>
    <col min="9728" max="9964" width="11.42578125" style="261"/>
    <col min="9965" max="9965" width="30.28515625" style="261" customWidth="1"/>
    <col min="9966" max="9972" width="0" style="261" hidden="1" customWidth="1"/>
    <col min="9973" max="9976" width="7.42578125" style="261" bestFit="1" customWidth="1"/>
    <col min="9977" max="9983" width="8.5703125" style="261" bestFit="1" customWidth="1"/>
    <col min="9984" max="10220" width="11.42578125" style="261"/>
    <col min="10221" max="10221" width="30.28515625" style="261" customWidth="1"/>
    <col min="10222" max="10228" width="0" style="261" hidden="1" customWidth="1"/>
    <col min="10229" max="10232" width="7.42578125" style="261" bestFit="1" customWidth="1"/>
    <col min="10233" max="10239" width="8.5703125" style="261" bestFit="1" customWidth="1"/>
    <col min="10240" max="10476" width="11.42578125" style="261"/>
    <col min="10477" max="10477" width="30.28515625" style="261" customWidth="1"/>
    <col min="10478" max="10484" width="0" style="261" hidden="1" customWidth="1"/>
    <col min="10485" max="10488" width="7.42578125" style="261" bestFit="1" customWidth="1"/>
    <col min="10489" max="10495" width="8.5703125" style="261" bestFit="1" customWidth="1"/>
    <col min="10496" max="10732" width="11.42578125" style="261"/>
    <col min="10733" max="10733" width="30.28515625" style="261" customWidth="1"/>
    <col min="10734" max="10740" width="0" style="261" hidden="1" customWidth="1"/>
    <col min="10741" max="10744" width="7.42578125" style="261" bestFit="1" customWidth="1"/>
    <col min="10745" max="10751" width="8.5703125" style="261" bestFit="1" customWidth="1"/>
    <col min="10752" max="10988" width="11.42578125" style="261"/>
    <col min="10989" max="10989" width="30.28515625" style="261" customWidth="1"/>
    <col min="10990" max="10996" width="0" style="261" hidden="1" customWidth="1"/>
    <col min="10997" max="11000" width="7.42578125" style="261" bestFit="1" customWidth="1"/>
    <col min="11001" max="11007" width="8.5703125" style="261" bestFit="1" customWidth="1"/>
    <col min="11008" max="11244" width="11.42578125" style="261"/>
    <col min="11245" max="11245" width="30.28515625" style="261" customWidth="1"/>
    <col min="11246" max="11252" width="0" style="261" hidden="1" customWidth="1"/>
    <col min="11253" max="11256" width="7.42578125" style="261" bestFit="1" customWidth="1"/>
    <col min="11257" max="11263" width="8.5703125" style="261" bestFit="1" customWidth="1"/>
    <col min="11264" max="11500" width="11.42578125" style="261"/>
    <col min="11501" max="11501" width="30.28515625" style="261" customWidth="1"/>
    <col min="11502" max="11508" width="0" style="261" hidden="1" customWidth="1"/>
    <col min="11509" max="11512" width="7.42578125" style="261" bestFit="1" customWidth="1"/>
    <col min="11513" max="11519" width="8.5703125" style="261" bestFit="1" customWidth="1"/>
    <col min="11520" max="11756" width="11.42578125" style="261"/>
    <col min="11757" max="11757" width="30.28515625" style="261" customWidth="1"/>
    <col min="11758" max="11764" width="0" style="261" hidden="1" customWidth="1"/>
    <col min="11765" max="11768" width="7.42578125" style="261" bestFit="1" customWidth="1"/>
    <col min="11769" max="11775" width="8.5703125" style="261" bestFit="1" customWidth="1"/>
    <col min="11776" max="12012" width="11.42578125" style="261"/>
    <col min="12013" max="12013" width="30.28515625" style="261" customWidth="1"/>
    <col min="12014" max="12020" width="0" style="261" hidden="1" customWidth="1"/>
    <col min="12021" max="12024" width="7.42578125" style="261" bestFit="1" customWidth="1"/>
    <col min="12025" max="12031" width="8.5703125" style="261" bestFit="1" customWidth="1"/>
    <col min="12032" max="12268" width="11.42578125" style="261"/>
    <col min="12269" max="12269" width="30.28515625" style="261" customWidth="1"/>
    <col min="12270" max="12276" width="0" style="261" hidden="1" customWidth="1"/>
    <col min="12277" max="12280" width="7.42578125" style="261" bestFit="1" customWidth="1"/>
    <col min="12281" max="12287" width="8.5703125" style="261" bestFit="1" customWidth="1"/>
    <col min="12288" max="12524" width="11.42578125" style="261"/>
    <col min="12525" max="12525" width="30.28515625" style="261" customWidth="1"/>
    <col min="12526" max="12532" width="0" style="261" hidden="1" customWidth="1"/>
    <col min="12533" max="12536" width="7.42578125" style="261" bestFit="1" customWidth="1"/>
    <col min="12537" max="12543" width="8.5703125" style="261" bestFit="1" customWidth="1"/>
    <col min="12544" max="12780" width="11.42578125" style="261"/>
    <col min="12781" max="12781" width="30.28515625" style="261" customWidth="1"/>
    <col min="12782" max="12788" width="0" style="261" hidden="1" customWidth="1"/>
    <col min="12789" max="12792" width="7.42578125" style="261" bestFit="1" customWidth="1"/>
    <col min="12793" max="12799" width="8.5703125" style="261" bestFit="1" customWidth="1"/>
    <col min="12800" max="13036" width="11.42578125" style="261"/>
    <col min="13037" max="13037" width="30.28515625" style="261" customWidth="1"/>
    <col min="13038" max="13044" width="0" style="261" hidden="1" customWidth="1"/>
    <col min="13045" max="13048" width="7.42578125" style="261" bestFit="1" customWidth="1"/>
    <col min="13049" max="13055" width="8.5703125" style="261" bestFit="1" customWidth="1"/>
    <col min="13056" max="13292" width="11.42578125" style="261"/>
    <col min="13293" max="13293" width="30.28515625" style="261" customWidth="1"/>
    <col min="13294" max="13300" width="0" style="261" hidden="1" customWidth="1"/>
    <col min="13301" max="13304" width="7.42578125" style="261" bestFit="1" customWidth="1"/>
    <col min="13305" max="13311" width="8.5703125" style="261" bestFit="1" customWidth="1"/>
    <col min="13312" max="13548" width="11.42578125" style="261"/>
    <col min="13549" max="13549" width="30.28515625" style="261" customWidth="1"/>
    <col min="13550" max="13556" width="0" style="261" hidden="1" customWidth="1"/>
    <col min="13557" max="13560" width="7.42578125" style="261" bestFit="1" customWidth="1"/>
    <col min="13561" max="13567" width="8.5703125" style="261" bestFit="1" customWidth="1"/>
    <col min="13568" max="13804" width="11.42578125" style="261"/>
    <col min="13805" max="13805" width="30.28515625" style="261" customWidth="1"/>
    <col min="13806" max="13812" width="0" style="261" hidden="1" customWidth="1"/>
    <col min="13813" max="13816" width="7.42578125" style="261" bestFit="1" customWidth="1"/>
    <col min="13817" max="13823" width="8.5703125" style="261" bestFit="1" customWidth="1"/>
    <col min="13824" max="14060" width="11.42578125" style="261"/>
    <col min="14061" max="14061" width="30.28515625" style="261" customWidth="1"/>
    <col min="14062" max="14068" width="0" style="261" hidden="1" customWidth="1"/>
    <col min="14069" max="14072" width="7.42578125" style="261" bestFit="1" customWidth="1"/>
    <col min="14073" max="14079" width="8.5703125" style="261" bestFit="1" customWidth="1"/>
    <col min="14080" max="14316" width="11.42578125" style="261"/>
    <col min="14317" max="14317" width="30.28515625" style="261" customWidth="1"/>
    <col min="14318" max="14324" width="0" style="261" hidden="1" customWidth="1"/>
    <col min="14325" max="14328" width="7.42578125" style="261" bestFit="1" customWidth="1"/>
    <col min="14329" max="14335" width="8.5703125" style="261" bestFit="1" customWidth="1"/>
    <col min="14336" max="14572" width="11.42578125" style="261"/>
    <col min="14573" max="14573" width="30.28515625" style="261" customWidth="1"/>
    <col min="14574" max="14580" width="0" style="261" hidden="1" customWidth="1"/>
    <col min="14581" max="14584" width="7.42578125" style="261" bestFit="1" customWidth="1"/>
    <col min="14585" max="14591" width="8.5703125" style="261" bestFit="1" customWidth="1"/>
    <col min="14592" max="14828" width="11.42578125" style="261"/>
    <col min="14829" max="14829" width="30.28515625" style="261" customWidth="1"/>
    <col min="14830" max="14836" width="0" style="261" hidden="1" customWidth="1"/>
    <col min="14837" max="14840" width="7.42578125" style="261" bestFit="1" customWidth="1"/>
    <col min="14841" max="14847" width="8.5703125" style="261" bestFit="1" customWidth="1"/>
    <col min="14848" max="15084" width="11.42578125" style="261"/>
    <col min="15085" max="15085" width="30.28515625" style="261" customWidth="1"/>
    <col min="15086" max="15092" width="0" style="261" hidden="1" customWidth="1"/>
    <col min="15093" max="15096" width="7.42578125" style="261" bestFit="1" customWidth="1"/>
    <col min="15097" max="15103" width="8.5703125" style="261" bestFit="1" customWidth="1"/>
    <col min="15104" max="15340" width="11.42578125" style="261"/>
    <col min="15341" max="15341" width="30.28515625" style="261" customWidth="1"/>
    <col min="15342" max="15348" width="0" style="261" hidden="1" customWidth="1"/>
    <col min="15349" max="15352" width="7.42578125" style="261" bestFit="1" customWidth="1"/>
    <col min="15353" max="15359" width="8.5703125" style="261" bestFit="1" customWidth="1"/>
    <col min="15360" max="15596" width="11.42578125" style="261"/>
    <col min="15597" max="15597" width="30.28515625" style="261" customWidth="1"/>
    <col min="15598" max="15604" width="0" style="261" hidden="1" customWidth="1"/>
    <col min="15605" max="15608" width="7.42578125" style="261" bestFit="1" customWidth="1"/>
    <col min="15609" max="15615" width="8.5703125" style="261" bestFit="1" customWidth="1"/>
    <col min="15616" max="15852" width="11.42578125" style="261"/>
    <col min="15853" max="15853" width="30.28515625" style="261" customWidth="1"/>
    <col min="15854" max="15860" width="0" style="261" hidden="1" customWidth="1"/>
    <col min="15861" max="15864" width="7.42578125" style="261" bestFit="1" customWidth="1"/>
    <col min="15865" max="15871" width="8.5703125" style="261" bestFit="1" customWidth="1"/>
    <col min="15872" max="16108" width="11.42578125" style="261"/>
    <col min="16109" max="16109" width="30.28515625" style="261" customWidth="1"/>
    <col min="16110" max="16116" width="0" style="261" hidden="1" customWidth="1"/>
    <col min="16117" max="16120" width="7.42578125" style="261" bestFit="1" customWidth="1"/>
    <col min="16121" max="16127" width="8.5703125" style="261" bestFit="1" customWidth="1"/>
    <col min="16128" max="16384" width="11.42578125" style="261"/>
  </cols>
  <sheetData>
    <row r="1" spans="1:16" s="221" customFormat="1" ht="13.5" customHeight="1">
      <c r="A1" s="172" t="s">
        <v>596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60"/>
      <c r="N1" s="160"/>
      <c r="O1" s="160"/>
      <c r="P1" s="160"/>
    </row>
    <row r="2" spans="1:16" s="221" customFormat="1" ht="12" customHeight="1">
      <c r="A2" s="172" t="s">
        <v>597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60"/>
      <c r="N2" s="160"/>
      <c r="O2" s="160"/>
      <c r="P2" s="160"/>
    </row>
    <row r="3" spans="1:16" s="223" customFormat="1" ht="12" customHeight="1">
      <c r="A3" s="170" t="s">
        <v>271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68"/>
      <c r="N3" s="168"/>
      <c r="O3" s="168"/>
      <c r="P3" s="168"/>
    </row>
    <row r="4" spans="1:16" s="144" customFormat="1" ht="7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51"/>
      <c r="N4" s="151"/>
      <c r="O4" s="151"/>
      <c r="P4" s="151"/>
    </row>
    <row r="5" spans="1:16" s="144" customFormat="1" ht="28.5" customHeight="1">
      <c r="A5" s="255"/>
      <c r="B5" s="354" t="s">
        <v>212</v>
      </c>
      <c r="C5" s="524" t="s">
        <v>598</v>
      </c>
      <c r="D5" s="524"/>
      <c r="E5" s="524" t="s">
        <v>275</v>
      </c>
      <c r="F5" s="525"/>
      <c r="G5" s="524" t="s">
        <v>272</v>
      </c>
      <c r="H5" s="524"/>
      <c r="I5" s="525" t="s">
        <v>273</v>
      </c>
      <c r="J5" s="525"/>
      <c r="K5" s="526" t="s">
        <v>276</v>
      </c>
      <c r="L5" s="527"/>
      <c r="M5" s="151"/>
      <c r="N5" s="151"/>
      <c r="O5" s="151"/>
      <c r="P5" s="151"/>
    </row>
    <row r="6" spans="1:16" s="258" customFormat="1" ht="18.75" customHeight="1">
      <c r="A6" s="256"/>
      <c r="B6" s="256" t="s">
        <v>274</v>
      </c>
      <c r="C6" s="256" t="s">
        <v>49</v>
      </c>
      <c r="D6" s="256" t="s">
        <v>45</v>
      </c>
      <c r="E6" s="256" t="s">
        <v>49</v>
      </c>
      <c r="F6" s="256" t="s">
        <v>45</v>
      </c>
      <c r="G6" s="256" t="s">
        <v>49</v>
      </c>
      <c r="H6" s="256" t="s">
        <v>45</v>
      </c>
      <c r="I6" s="256" t="s">
        <v>49</v>
      </c>
      <c r="J6" s="256" t="s">
        <v>45</v>
      </c>
      <c r="K6" s="256" t="s">
        <v>49</v>
      </c>
      <c r="L6" s="256" t="s">
        <v>45</v>
      </c>
      <c r="M6" s="257"/>
      <c r="N6" s="257"/>
      <c r="O6" s="257"/>
      <c r="P6" s="257"/>
    </row>
    <row r="7" spans="1:16" s="259" customFormat="1" ht="6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90"/>
      <c r="N7" s="190"/>
      <c r="O7" s="190"/>
      <c r="P7" s="190"/>
    </row>
    <row r="8" spans="1:16" s="141" customFormat="1" ht="15">
      <c r="A8" s="170">
        <v>1976</v>
      </c>
      <c r="B8" s="174">
        <v>55599.808000000005</v>
      </c>
      <c r="C8" s="174">
        <v>-2084.1976711644538</v>
      </c>
      <c r="D8" s="264">
        <f>C8/B8*100</f>
        <v>-3.7485699072278331</v>
      </c>
      <c r="E8" s="265">
        <v>0</v>
      </c>
      <c r="F8" s="266">
        <f>E8/B8*100</f>
        <v>0</v>
      </c>
      <c r="G8" s="174">
        <v>712.36124086444818</v>
      </c>
      <c r="H8" s="264">
        <f>G8/B8*100</f>
        <v>1.2812296777435779</v>
      </c>
      <c r="I8" s="174">
        <v>-1371.8364303000012</v>
      </c>
      <c r="J8" s="264">
        <f>I8/B8*100</f>
        <v>-2.4673402294842477</v>
      </c>
      <c r="K8" s="174">
        <f t="shared" ref="K8:K11" si="0">B8/100*L8</f>
        <v>-2065.2548681600006</v>
      </c>
      <c r="L8" s="264">
        <v>-3.7145000000000001</v>
      </c>
      <c r="M8" s="162"/>
      <c r="N8" s="149"/>
      <c r="O8" s="149"/>
      <c r="P8" s="149"/>
    </row>
    <row r="9" spans="1:16" ht="15">
      <c r="A9" s="170">
        <v>1977</v>
      </c>
      <c r="B9" s="174">
        <v>61430.157999999996</v>
      </c>
      <c r="C9" s="174">
        <v>-1472.3052320979466</v>
      </c>
      <c r="D9" s="264">
        <f t="shared" ref="D9:D45" si="1">C9/B9*100</f>
        <v>-2.3967140571214984</v>
      </c>
      <c r="E9" s="265">
        <v>0</v>
      </c>
      <c r="F9" s="266">
        <f t="shared" ref="F9:F45" si="2">E9/B9*100</f>
        <v>0</v>
      </c>
      <c r="G9" s="174">
        <v>867.80135393171076</v>
      </c>
      <c r="H9" s="264">
        <f t="shared" ref="H9:H45" si="3">G9/B9*100</f>
        <v>1.4126633923547955</v>
      </c>
      <c r="I9" s="174">
        <v>-604.50387816622606</v>
      </c>
      <c r="J9" s="264">
        <f t="shared" ref="J9:J44" si="4">I9/B9*100</f>
        <v>-0.9840506647666869</v>
      </c>
      <c r="K9" s="174">
        <f t="shared" si="0"/>
        <v>-1843.7647622119998</v>
      </c>
      <c r="L9" s="264">
        <v>-3.0013999999999998</v>
      </c>
      <c r="M9" s="162"/>
      <c r="N9" s="260"/>
      <c r="O9" s="260"/>
      <c r="P9" s="260"/>
    </row>
    <row r="10" spans="1:16" ht="15">
      <c r="A10" s="170">
        <v>1978</v>
      </c>
      <c r="B10" s="174">
        <v>64958.720000000001</v>
      </c>
      <c r="C10" s="174">
        <v>-1954.4469704884164</v>
      </c>
      <c r="D10" s="264">
        <f t="shared" si="1"/>
        <v>-3.0087522822007831</v>
      </c>
      <c r="E10" s="265">
        <v>0</v>
      </c>
      <c r="F10" s="266">
        <f t="shared" si="2"/>
        <v>0</v>
      </c>
      <c r="G10" s="174">
        <v>1127.0059277374985</v>
      </c>
      <c r="H10" s="264">
        <f t="shared" si="3"/>
        <v>1.7349571046620045</v>
      </c>
      <c r="I10" s="174">
        <v>-827.44104275091922</v>
      </c>
      <c r="J10" s="264">
        <f t="shared" si="4"/>
        <v>-1.2737951775387804</v>
      </c>
      <c r="K10" s="174">
        <f t="shared" si="0"/>
        <v>-1538.6122419200001</v>
      </c>
      <c r="L10" s="264">
        <v>-2.3685999999999998</v>
      </c>
      <c r="M10" s="162"/>
      <c r="N10" s="260"/>
      <c r="O10" s="260"/>
      <c r="P10" s="260"/>
    </row>
    <row r="11" spans="1:16" ht="15">
      <c r="A11" s="170">
        <v>1979</v>
      </c>
      <c r="B11" s="174">
        <v>71315.383999999991</v>
      </c>
      <c r="C11" s="174">
        <v>-1975.9889942543582</v>
      </c>
      <c r="D11" s="264">
        <f t="shared" si="1"/>
        <v>-2.7707752288823944</v>
      </c>
      <c r="E11" s="265">
        <v>0</v>
      </c>
      <c r="F11" s="266">
        <f t="shared" si="2"/>
        <v>0</v>
      </c>
      <c r="G11" s="174">
        <v>1302.8936027251691</v>
      </c>
      <c r="H11" s="264">
        <f t="shared" si="3"/>
        <v>1.8269460663987582</v>
      </c>
      <c r="I11" s="174">
        <v>-673.09539152918319</v>
      </c>
      <c r="J11" s="264">
        <f t="shared" si="4"/>
        <v>-0.94382916248362791</v>
      </c>
      <c r="K11" s="174">
        <f t="shared" si="0"/>
        <v>-2282.8767572239999</v>
      </c>
      <c r="L11" s="264">
        <v>-3.2010999999999998</v>
      </c>
      <c r="M11" s="162"/>
      <c r="N11" s="260"/>
      <c r="O11" s="260"/>
      <c r="P11" s="260"/>
    </row>
    <row r="12" spans="1:16" ht="15">
      <c r="A12" s="170">
        <v>1980</v>
      </c>
      <c r="B12" s="174">
        <v>76595.709999999992</v>
      </c>
      <c r="C12" s="174">
        <v>-1597.7113094945457</v>
      </c>
      <c r="D12" s="264">
        <f t="shared" si="1"/>
        <v>-2.085901820734537</v>
      </c>
      <c r="E12" s="174">
        <v>27002.390936244123</v>
      </c>
      <c r="F12" s="266">
        <f t="shared" si="2"/>
        <v>35.25313746193374</v>
      </c>
      <c r="G12" s="174">
        <v>1540.2125413726087</v>
      </c>
      <c r="H12" s="264">
        <f t="shared" si="3"/>
        <v>2.010833950586278</v>
      </c>
      <c r="I12" s="174">
        <v>-57.498768121936564</v>
      </c>
      <c r="J12" s="264">
        <f t="shared" si="4"/>
        <v>-7.50678701482584E-2</v>
      </c>
      <c r="K12" s="174">
        <f>B12/100*L12</f>
        <v>-1765.8374983399999</v>
      </c>
      <c r="L12" s="264">
        <v>-2.3054000000000001</v>
      </c>
      <c r="M12" s="162"/>
      <c r="N12" s="260"/>
      <c r="O12" s="260"/>
      <c r="P12" s="260"/>
    </row>
    <row r="13" spans="1:16" ht="15">
      <c r="A13" s="170">
        <v>1981</v>
      </c>
      <c r="B13" s="174">
        <v>81596.948999999993</v>
      </c>
      <c r="C13" s="174">
        <v>-1711.9415156088642</v>
      </c>
      <c r="D13" s="264">
        <f t="shared" si="1"/>
        <v>-2.0980459889607688</v>
      </c>
      <c r="E13" s="174">
        <v>30156.755303300073</v>
      </c>
      <c r="F13" s="266">
        <f t="shared" si="2"/>
        <v>36.95818982557801</v>
      </c>
      <c r="G13" s="174">
        <v>1845.4621818807937</v>
      </c>
      <c r="H13" s="264">
        <f t="shared" si="3"/>
        <v>2.2616803746924332</v>
      </c>
      <c r="I13" s="174">
        <v>133.52066627193562</v>
      </c>
      <c r="J13" s="264">
        <f t="shared" si="4"/>
        <v>0.16363438573167194</v>
      </c>
      <c r="K13" s="174">
        <f t="shared" ref="K13:K45" si="5">B13/100*L13</f>
        <v>-1212.2042743439999</v>
      </c>
      <c r="L13" s="264">
        <v>-1.4856</v>
      </c>
      <c r="M13" s="162"/>
      <c r="N13" s="260"/>
      <c r="O13" s="260"/>
      <c r="P13" s="260"/>
    </row>
    <row r="14" spans="1:16" ht="15" customHeight="1">
      <c r="A14" s="170">
        <v>1982</v>
      </c>
      <c r="B14" s="174">
        <v>87625.032000000007</v>
      </c>
      <c r="C14" s="174">
        <v>-3197.6217008159033</v>
      </c>
      <c r="D14" s="264">
        <f t="shared" si="1"/>
        <v>-3.6492103087801473</v>
      </c>
      <c r="E14" s="174">
        <v>34410.150941476561</v>
      </c>
      <c r="F14" s="266">
        <f t="shared" si="2"/>
        <v>39.26977275338006</v>
      </c>
      <c r="G14" s="174">
        <v>2242.1252821766843</v>
      </c>
      <c r="H14" s="264">
        <f t="shared" si="3"/>
        <v>2.558772568752596</v>
      </c>
      <c r="I14" s="174">
        <v>-955.49641863923034</v>
      </c>
      <c r="J14" s="264">
        <f t="shared" si="4"/>
        <v>-1.0904377400275647</v>
      </c>
      <c r="K14" s="174">
        <f t="shared" si="5"/>
        <v>-2586.7785696720002</v>
      </c>
      <c r="L14" s="264">
        <v>-2.9521000000000002</v>
      </c>
      <c r="M14" s="162"/>
      <c r="N14" s="260"/>
      <c r="O14" s="260"/>
      <c r="P14" s="260"/>
    </row>
    <row r="15" spans="1:16" s="263" customFormat="1" ht="12.75" customHeight="1">
      <c r="A15" s="170">
        <v>1983</v>
      </c>
      <c r="B15" s="174">
        <v>93331.880999999994</v>
      </c>
      <c r="C15" s="174">
        <v>-4209.7139250765313</v>
      </c>
      <c r="D15" s="264">
        <f t="shared" si="1"/>
        <v>-4.5104779631265881</v>
      </c>
      <c r="E15" s="174">
        <v>40575.060136770269</v>
      </c>
      <c r="F15" s="266">
        <f t="shared" si="2"/>
        <v>43.473955203763943</v>
      </c>
      <c r="G15" s="174">
        <v>2327.8338497368882</v>
      </c>
      <c r="H15" s="264">
        <f t="shared" si="3"/>
        <v>2.4941465068478457</v>
      </c>
      <c r="I15" s="174">
        <v>-1881.8800753396513</v>
      </c>
      <c r="J15" s="264">
        <f t="shared" si="4"/>
        <v>-2.0163314562787518</v>
      </c>
      <c r="K15" s="174">
        <f t="shared" si="5"/>
        <v>-3987.511283844</v>
      </c>
      <c r="L15" s="264">
        <v>-4.2724000000000002</v>
      </c>
      <c r="M15" s="162"/>
      <c r="N15" s="262"/>
      <c r="O15" s="262"/>
      <c r="P15" s="262"/>
    </row>
    <row r="16" spans="1:16" ht="12.75" customHeight="1">
      <c r="A16" s="170">
        <v>1984</v>
      </c>
      <c r="B16" s="174">
        <v>98011.346000000005</v>
      </c>
      <c r="C16" s="174">
        <v>-2883.1670639493163</v>
      </c>
      <c r="D16" s="264">
        <f t="shared" si="1"/>
        <v>-2.9416666351560115</v>
      </c>
      <c r="E16" s="174">
        <v>44935.866223846868</v>
      </c>
      <c r="F16" s="266">
        <f t="shared" si="2"/>
        <v>45.847616686997512</v>
      </c>
      <c r="G16" s="174">
        <v>2795.9516791003443</v>
      </c>
      <c r="H16" s="264">
        <f t="shared" si="3"/>
        <v>2.8526816467762255</v>
      </c>
      <c r="I16" s="174">
        <v>-87.21538484895791</v>
      </c>
      <c r="J16" s="264">
        <f t="shared" si="4"/>
        <v>-8.8984988379771771E-2</v>
      </c>
      <c r="K16" s="174">
        <f t="shared" si="5"/>
        <v>-1824.2851830980001</v>
      </c>
      <c r="L16" s="264">
        <v>-1.8613</v>
      </c>
      <c r="M16" s="162"/>
      <c r="N16" s="260"/>
      <c r="O16" s="260"/>
      <c r="P16" s="260"/>
    </row>
    <row r="17" spans="1:16" s="263" customFormat="1" ht="12.75" customHeight="1">
      <c r="A17" s="170">
        <v>1985</v>
      </c>
      <c r="B17" s="174">
        <v>103419.239</v>
      </c>
      <c r="C17" s="174">
        <v>-3180.7652210644264</v>
      </c>
      <c r="D17" s="264">
        <f t="shared" si="1"/>
        <v>-3.0756030036775135</v>
      </c>
      <c r="E17" s="174">
        <v>49578.570234660576</v>
      </c>
      <c r="F17" s="266">
        <f t="shared" si="2"/>
        <v>47.939407323100276</v>
      </c>
      <c r="G17" s="174">
        <v>3103.4900572943602</v>
      </c>
      <c r="H17" s="264">
        <f t="shared" si="3"/>
        <v>3.0008827054841896</v>
      </c>
      <c r="I17" s="174">
        <v>-77.275163770069867</v>
      </c>
      <c r="J17" s="264">
        <f t="shared" si="4"/>
        <v>-7.4720298193327317E-2</v>
      </c>
      <c r="K17" s="174">
        <f t="shared" si="5"/>
        <v>-2107.994348537</v>
      </c>
      <c r="L17" s="264">
        <v>-2.0383</v>
      </c>
      <c r="M17" s="162"/>
      <c r="N17" s="262"/>
      <c r="O17" s="262"/>
      <c r="P17" s="262"/>
    </row>
    <row r="18" spans="1:16" ht="15">
      <c r="A18" s="170">
        <v>1986</v>
      </c>
      <c r="B18" s="174">
        <v>108956.92200000001</v>
      </c>
      <c r="C18" s="174">
        <v>-4495.7924998215667</v>
      </c>
      <c r="D18" s="264">
        <f t="shared" si="1"/>
        <v>-4.1262109990786691</v>
      </c>
      <c r="E18" s="174">
        <v>57104.932305254966</v>
      </c>
      <c r="F18" s="266">
        <f t="shared" si="2"/>
        <v>52.41055938167468</v>
      </c>
      <c r="G18" s="174">
        <v>3371.2998712459635</v>
      </c>
      <c r="H18" s="264">
        <f t="shared" si="3"/>
        <v>3.0941585071997202</v>
      </c>
      <c r="I18" s="174">
        <v>-1124.4926285755969</v>
      </c>
      <c r="J18" s="264">
        <f t="shared" si="4"/>
        <v>-1.0320524918789435</v>
      </c>
      <c r="K18" s="174">
        <f t="shared" si="5"/>
        <v>-3514.6234329540002</v>
      </c>
      <c r="L18" s="264">
        <v>-3.2256999999999998</v>
      </c>
      <c r="M18" s="162"/>
      <c r="N18" s="260"/>
      <c r="O18" s="260"/>
      <c r="P18" s="260"/>
    </row>
    <row r="19" spans="1:16" ht="15">
      <c r="A19" s="170">
        <v>1987</v>
      </c>
      <c r="B19" s="174">
        <v>113089.09199999999</v>
      </c>
      <c r="C19" s="174">
        <v>-5351.3714490921757</v>
      </c>
      <c r="D19" s="264">
        <f t="shared" si="1"/>
        <v>-4.7319961231028156</v>
      </c>
      <c r="E19" s="174">
        <v>63956.963147605784</v>
      </c>
      <c r="F19" s="266">
        <f t="shared" si="2"/>
        <v>56.554493467509481</v>
      </c>
      <c r="G19" s="174">
        <v>3790.729941404571</v>
      </c>
      <c r="H19" s="264">
        <f t="shared" si="3"/>
        <v>3.3519854783205538</v>
      </c>
      <c r="I19" s="174">
        <v>-1560.6415076876283</v>
      </c>
      <c r="J19" s="264">
        <f t="shared" si="4"/>
        <v>-1.3800106447822824</v>
      </c>
      <c r="K19" s="174">
        <f t="shared" si="5"/>
        <v>-3738.6122924279994</v>
      </c>
      <c r="L19" s="264">
        <v>-3.3058999999999998</v>
      </c>
      <c r="M19" s="162"/>
      <c r="N19" s="260"/>
      <c r="O19" s="260"/>
      <c r="P19" s="260"/>
    </row>
    <row r="20" spans="1:16" ht="15">
      <c r="A20" s="170">
        <v>1988</v>
      </c>
      <c r="B20" s="174">
        <v>118582.10699999999</v>
      </c>
      <c r="C20" s="174">
        <v>-4164.0273520518695</v>
      </c>
      <c r="D20" s="264">
        <f t="shared" si="1"/>
        <v>-3.5115140533401639</v>
      </c>
      <c r="E20" s="174">
        <v>68264.209355900661</v>
      </c>
      <c r="F20" s="266">
        <f t="shared" si="2"/>
        <v>57.567040325823072</v>
      </c>
      <c r="G20" s="174">
        <v>3927.2937443431374</v>
      </c>
      <c r="H20" s="264">
        <f t="shared" si="3"/>
        <v>3.3118771825694902</v>
      </c>
      <c r="I20" s="174">
        <v>-236.73360770871568</v>
      </c>
      <c r="J20" s="264">
        <f t="shared" si="4"/>
        <v>-0.19963687077065995</v>
      </c>
      <c r="K20" s="174">
        <f t="shared" si="5"/>
        <v>-3198.1594257900001</v>
      </c>
      <c r="L20" s="264">
        <v>-2.6970000000000001</v>
      </c>
      <c r="M20" s="162"/>
      <c r="N20" s="260"/>
      <c r="O20" s="260"/>
      <c r="P20" s="260"/>
    </row>
    <row r="21" spans="1:16" ht="15">
      <c r="A21" s="170">
        <v>1989</v>
      </c>
      <c r="B21" s="174">
        <v>126835.81</v>
      </c>
      <c r="C21" s="174">
        <v>-3989.8593158078893</v>
      </c>
      <c r="D21" s="264">
        <f t="shared" si="1"/>
        <v>-3.1456883634108452</v>
      </c>
      <c r="E21" s="174">
        <v>71704.541325407146</v>
      </c>
      <c r="F21" s="266">
        <f t="shared" si="2"/>
        <v>56.533357042784019</v>
      </c>
      <c r="G21" s="174">
        <v>4186.9070892088366</v>
      </c>
      <c r="H21" s="264">
        <f t="shared" si="3"/>
        <v>3.3010449408639695</v>
      </c>
      <c r="I21" s="174">
        <v>197.04777340094188</v>
      </c>
      <c r="J21" s="264">
        <f t="shared" si="4"/>
        <v>0.15535657745311982</v>
      </c>
      <c r="K21" s="174">
        <f t="shared" si="5"/>
        <v>-3695.48816016</v>
      </c>
      <c r="L21" s="264">
        <v>-2.9136000000000002</v>
      </c>
      <c r="M21" s="162"/>
      <c r="N21" s="260"/>
      <c r="O21" s="260"/>
      <c r="P21" s="260"/>
    </row>
    <row r="22" spans="1:16" ht="15">
      <c r="A22" s="170">
        <v>1990</v>
      </c>
      <c r="B22" s="174">
        <v>136212.90899999999</v>
      </c>
      <c r="C22" s="174">
        <v>-3547.5607150651808</v>
      </c>
      <c r="D22" s="264">
        <f t="shared" si="1"/>
        <v>-2.604423281985103</v>
      </c>
      <c r="E22" s="174">
        <v>76518.462533520345</v>
      </c>
      <c r="F22" s="266">
        <f t="shared" si="2"/>
        <v>56.175632027299528</v>
      </c>
      <c r="G22" s="174">
        <v>4664.5891312240637</v>
      </c>
      <c r="H22" s="264">
        <f t="shared" si="3"/>
        <v>3.424483894712258</v>
      </c>
      <c r="I22" s="174">
        <v>1117.0284161589007</v>
      </c>
      <c r="J22" s="264">
        <f t="shared" si="4"/>
        <v>0.82006061272716868</v>
      </c>
      <c r="K22" s="174">
        <f t="shared" si="5"/>
        <v>-4237.8560248080003</v>
      </c>
      <c r="L22" s="264">
        <v>-3.1112000000000002</v>
      </c>
      <c r="M22" s="162"/>
      <c r="N22" s="260"/>
      <c r="O22" s="260"/>
      <c r="P22" s="260"/>
    </row>
    <row r="23" spans="1:16" ht="15">
      <c r="A23" s="170">
        <v>1991</v>
      </c>
      <c r="B23" s="174">
        <v>146083.16199999998</v>
      </c>
      <c r="C23" s="174">
        <v>-4403.706813287964</v>
      </c>
      <c r="D23" s="264">
        <f t="shared" si="1"/>
        <v>-3.0145204642325343</v>
      </c>
      <c r="E23" s="174">
        <v>82330.981155934103</v>
      </c>
      <c r="F23" s="266">
        <f t="shared" si="2"/>
        <v>56.358980753671062</v>
      </c>
      <c r="G23" s="174">
        <v>5300.9998440892068</v>
      </c>
      <c r="H23" s="264">
        <f t="shared" si="3"/>
        <v>3.6287548623086399</v>
      </c>
      <c r="I23" s="174">
        <v>897.29303080124191</v>
      </c>
      <c r="J23" s="264">
        <f t="shared" si="4"/>
        <v>0.61423439807610547</v>
      </c>
      <c r="K23" s="174">
        <f t="shared" si="5"/>
        <v>-5674.1621784039999</v>
      </c>
      <c r="L23" s="264">
        <v>-3.8841999999999999</v>
      </c>
      <c r="M23" s="162"/>
      <c r="N23" s="260"/>
      <c r="O23" s="260"/>
      <c r="P23" s="260"/>
    </row>
    <row r="24" spans="1:16" ht="15">
      <c r="A24" s="170">
        <v>1992</v>
      </c>
      <c r="B24" s="174">
        <v>154206.88100000002</v>
      </c>
      <c r="C24" s="174">
        <v>-3188.7898767011443</v>
      </c>
      <c r="D24" s="264">
        <f t="shared" si="1"/>
        <v>-2.0678648423614403</v>
      </c>
      <c r="E24" s="174">
        <v>86813.586913076011</v>
      </c>
      <c r="F24" s="266">
        <f t="shared" si="2"/>
        <v>56.29683082240409</v>
      </c>
      <c r="G24" s="174">
        <v>5755.7059464881104</v>
      </c>
      <c r="H24" s="264">
        <f t="shared" si="3"/>
        <v>3.7324572737374209</v>
      </c>
      <c r="I24" s="174">
        <v>2566.9160697869602</v>
      </c>
      <c r="J24" s="264">
        <f t="shared" si="4"/>
        <v>1.664592431375977</v>
      </c>
      <c r="K24" s="174">
        <f t="shared" si="5"/>
        <v>-4202.2917141309999</v>
      </c>
      <c r="L24" s="264">
        <v>-2.7250999999999999</v>
      </c>
      <c r="M24" s="162"/>
      <c r="N24" s="260"/>
      <c r="O24" s="260"/>
      <c r="P24" s="260"/>
    </row>
    <row r="25" spans="1:16" ht="15">
      <c r="A25" s="170">
        <v>1993</v>
      </c>
      <c r="B25" s="174">
        <v>159160.39599999998</v>
      </c>
      <c r="C25" s="174">
        <v>-7142.5852330927883</v>
      </c>
      <c r="D25" s="264">
        <f t="shared" si="1"/>
        <v>-4.4876649044607735</v>
      </c>
      <c r="E25" s="174">
        <v>97041.779612363083</v>
      </c>
      <c r="F25" s="266">
        <f t="shared" si="2"/>
        <v>60.971059416290409</v>
      </c>
      <c r="G25" s="174">
        <v>6179.1361817780262</v>
      </c>
      <c r="H25" s="264">
        <f t="shared" si="3"/>
        <v>3.8823327517845749</v>
      </c>
      <c r="I25" s="174">
        <v>-963.44905131477663</v>
      </c>
      <c r="J25" s="264">
        <f t="shared" si="4"/>
        <v>-0.60533215267620766</v>
      </c>
      <c r="K25" s="174">
        <f t="shared" si="5"/>
        <v>-6655.769439927999</v>
      </c>
      <c r="L25" s="264">
        <v>-4.1818</v>
      </c>
      <c r="M25" s="162"/>
      <c r="N25" s="260"/>
      <c r="O25" s="260"/>
      <c r="P25" s="260"/>
    </row>
    <row r="26" spans="1:16" ht="15">
      <c r="A26" s="170">
        <v>1994</v>
      </c>
      <c r="B26" s="174">
        <v>167009.878</v>
      </c>
      <c r="C26" s="174">
        <v>-8324.8796943222587</v>
      </c>
      <c r="D26" s="264">
        <f t="shared" si="1"/>
        <v>-4.9846630594642187</v>
      </c>
      <c r="E26" s="174">
        <v>107078.18870228119</v>
      </c>
      <c r="F26" s="266">
        <f t="shared" si="2"/>
        <v>64.114883493466891</v>
      </c>
      <c r="G26" s="174">
        <v>6136.3370336948356</v>
      </c>
      <c r="H26" s="264">
        <f t="shared" si="3"/>
        <v>3.6742359836313612</v>
      </c>
      <c r="I26" s="174">
        <v>-2188.5426606274195</v>
      </c>
      <c r="J26" s="264">
        <f t="shared" si="4"/>
        <v>-1.3104270758328556</v>
      </c>
      <c r="K26" s="174">
        <f t="shared" si="5"/>
        <v>-7600.4525379020006</v>
      </c>
      <c r="L26" s="264">
        <v>-4.5509000000000004</v>
      </c>
      <c r="M26" s="162"/>
      <c r="N26" s="260"/>
      <c r="O26" s="260"/>
      <c r="P26" s="260"/>
    </row>
    <row r="27" spans="1:16" ht="15">
      <c r="A27" s="170">
        <v>1995</v>
      </c>
      <c r="B27" s="174">
        <v>174794.21900000001</v>
      </c>
      <c r="C27" s="174">
        <v>-10108.629745117869</v>
      </c>
      <c r="D27" s="264">
        <f t="shared" si="1"/>
        <v>-5.7831602228892178</v>
      </c>
      <c r="E27" s="174">
        <v>119207.70036839445</v>
      </c>
      <c r="F27" s="266">
        <f t="shared" si="2"/>
        <v>68.198880403701708</v>
      </c>
      <c r="G27" s="174">
        <v>6960.7970870807849</v>
      </c>
      <c r="H27" s="264">
        <f t="shared" si="3"/>
        <v>3.9822810656459895</v>
      </c>
      <c r="I27" s="174">
        <v>-3147.832658037084</v>
      </c>
      <c r="J27" s="264">
        <f t="shared" si="4"/>
        <v>-1.8008791572432288</v>
      </c>
      <c r="K27" s="174">
        <f t="shared" si="5"/>
        <v>-9568.0607538410022</v>
      </c>
      <c r="L27" s="264">
        <v>-5.4739000000000004</v>
      </c>
      <c r="M27" s="162"/>
      <c r="N27" s="260"/>
      <c r="O27" s="260"/>
      <c r="P27" s="260"/>
    </row>
    <row r="28" spans="1:16" ht="15">
      <c r="A28" s="170">
        <v>1996</v>
      </c>
      <c r="B28" s="174">
        <v>180560.06599999999</v>
      </c>
      <c r="C28" s="174">
        <v>-7186.8203377273749</v>
      </c>
      <c r="D28" s="264">
        <f t="shared" si="1"/>
        <v>-3.9802933710310975</v>
      </c>
      <c r="E28" s="174">
        <v>123023.51289630255</v>
      </c>
      <c r="F28" s="266">
        <f t="shared" si="2"/>
        <v>68.134397390119787</v>
      </c>
      <c r="G28" s="174">
        <v>6952.4878147594573</v>
      </c>
      <c r="H28" s="264">
        <f t="shared" si="3"/>
        <v>3.8505124465115435</v>
      </c>
      <c r="I28" s="174">
        <v>-234.33252296791761</v>
      </c>
      <c r="J28" s="264">
        <f t="shared" si="4"/>
        <v>-0.12978092451955439</v>
      </c>
      <c r="K28" s="174">
        <f t="shared" si="5"/>
        <v>-6470.5505251759996</v>
      </c>
      <c r="L28" s="264">
        <v>-3.5836000000000001</v>
      </c>
      <c r="M28" s="162"/>
      <c r="N28" s="260"/>
      <c r="O28" s="260"/>
      <c r="P28" s="260"/>
    </row>
    <row r="29" spans="1:16" ht="15">
      <c r="A29" s="170">
        <v>1997</v>
      </c>
      <c r="B29" s="174">
        <v>184320.967</v>
      </c>
      <c r="C29" s="174">
        <v>-3326.7706820884487</v>
      </c>
      <c r="D29" s="264">
        <f t="shared" si="1"/>
        <v>-1.8048791389470349</v>
      </c>
      <c r="E29" s="174">
        <v>118179.41717560441</v>
      </c>
      <c r="F29" s="266">
        <f t="shared" si="2"/>
        <v>64.116100896760386</v>
      </c>
      <c r="G29" s="174">
        <v>6633.8712570560347</v>
      </c>
      <c r="H29" s="264">
        <f t="shared" si="3"/>
        <v>3.599086617778017</v>
      </c>
      <c r="I29" s="174">
        <v>3307.100574967586</v>
      </c>
      <c r="J29" s="264">
        <f t="shared" si="4"/>
        <v>1.7942074788309819</v>
      </c>
      <c r="K29" s="174">
        <f t="shared" si="5"/>
        <v>-2297.7451746219999</v>
      </c>
      <c r="L29" s="264">
        <v>-1.2465999999999999</v>
      </c>
      <c r="M29" s="162"/>
      <c r="N29" s="260"/>
      <c r="O29" s="260"/>
      <c r="P29" s="260"/>
    </row>
    <row r="30" spans="1:16" ht="15">
      <c r="A30" s="170">
        <v>1998</v>
      </c>
      <c r="B30" s="174">
        <v>191911.29499999998</v>
      </c>
      <c r="C30" s="174">
        <v>-4514.5181451473181</v>
      </c>
      <c r="D30" s="264">
        <f t="shared" si="1"/>
        <v>-2.3523983542226206</v>
      </c>
      <c r="E30" s="174">
        <v>123641.22387301653</v>
      </c>
      <c r="F30" s="266">
        <f t="shared" si="2"/>
        <v>64.426236023792413</v>
      </c>
      <c r="G30" s="174">
        <v>6864.2225790382172</v>
      </c>
      <c r="H30" s="264">
        <f t="shared" si="3"/>
        <v>3.5767684122178518</v>
      </c>
      <c r="I30" s="174">
        <v>2349.7044338908991</v>
      </c>
      <c r="J30" s="264">
        <f t="shared" si="4"/>
        <v>1.2243700579952312</v>
      </c>
      <c r="K30" s="174">
        <f t="shared" si="5"/>
        <v>-4485.7346093299993</v>
      </c>
      <c r="L30" s="264">
        <v>-2.3374000000000001</v>
      </c>
      <c r="M30" s="162"/>
      <c r="N30" s="260"/>
      <c r="O30" s="260"/>
      <c r="P30" s="260"/>
    </row>
    <row r="31" spans="1:16" ht="15">
      <c r="A31" s="170">
        <v>1999</v>
      </c>
      <c r="B31" s="174">
        <v>199266.448</v>
      </c>
      <c r="C31" s="174">
        <v>-4576.6372116046696</v>
      </c>
      <c r="D31" s="264">
        <f t="shared" si="1"/>
        <v>-2.296742506096495</v>
      </c>
      <c r="E31" s="174">
        <v>133145.8901452451</v>
      </c>
      <c r="F31" s="266">
        <f t="shared" si="2"/>
        <v>66.818017524578494</v>
      </c>
      <c r="G31" s="174">
        <v>6724.2492608273906</v>
      </c>
      <c r="H31" s="264">
        <f t="shared" si="3"/>
        <v>3.374501492006015</v>
      </c>
      <c r="I31" s="174">
        <v>2147.612049222721</v>
      </c>
      <c r="J31" s="264">
        <f t="shared" si="4"/>
        <v>1.07775898590952</v>
      </c>
      <c r="K31" s="174">
        <f t="shared" si="5"/>
        <v>-5450.7344185920001</v>
      </c>
      <c r="L31" s="264">
        <v>-2.7353999999999998</v>
      </c>
      <c r="M31" s="162"/>
      <c r="N31" s="260"/>
      <c r="O31" s="260"/>
      <c r="P31" s="260"/>
    </row>
    <row r="32" spans="1:16" ht="15">
      <c r="A32" s="170">
        <v>2000</v>
      </c>
      <c r="B32" s="174">
        <v>208473.592</v>
      </c>
      <c r="C32" s="174">
        <v>-3499.1950058411749</v>
      </c>
      <c r="D32" s="264">
        <f t="shared" si="1"/>
        <v>-1.6784835778342488</v>
      </c>
      <c r="E32" s="174">
        <v>137994.6193392878</v>
      </c>
      <c r="F32" s="266">
        <f t="shared" si="2"/>
        <v>66.192853500259062</v>
      </c>
      <c r="G32" s="174">
        <v>7173.114533900829</v>
      </c>
      <c r="H32" s="264">
        <f t="shared" si="3"/>
        <v>3.4407785010491061</v>
      </c>
      <c r="I32" s="174">
        <v>3673.9195280596541</v>
      </c>
      <c r="J32" s="264">
        <f t="shared" si="4"/>
        <v>1.762294923214857</v>
      </c>
      <c r="K32" s="174">
        <f t="shared" si="5"/>
        <v>-5537.4755507040009</v>
      </c>
      <c r="L32" s="264">
        <v>-2.6562000000000001</v>
      </c>
      <c r="M32" s="162"/>
      <c r="N32" s="260"/>
      <c r="O32" s="260"/>
      <c r="P32" s="260"/>
    </row>
    <row r="33" spans="1:16" ht="15">
      <c r="A33" s="170">
        <v>2001</v>
      </c>
      <c r="B33" s="174">
        <v>214200.92299999998</v>
      </c>
      <c r="C33" s="174">
        <v>-104.88657596624398</v>
      </c>
      <c r="D33" s="264">
        <f t="shared" si="1"/>
        <v>-4.8966444447227704E-2</v>
      </c>
      <c r="E33" s="174">
        <v>143113.95859300511</v>
      </c>
      <c r="F33" s="266">
        <f t="shared" si="2"/>
        <v>66.812951404978364</v>
      </c>
      <c r="G33" s="174">
        <v>7218.2372098234055</v>
      </c>
      <c r="H33" s="264">
        <f t="shared" si="3"/>
        <v>3.3698441205238905</v>
      </c>
      <c r="I33" s="174">
        <v>7113.3506338571615</v>
      </c>
      <c r="J33" s="264">
        <f t="shared" si="4"/>
        <v>3.3208776760766625</v>
      </c>
      <c r="K33" s="174">
        <f t="shared" si="5"/>
        <v>-667.66427699099984</v>
      </c>
      <c r="L33" s="264">
        <v>-0.31169999999999998</v>
      </c>
      <c r="M33" s="162"/>
      <c r="N33" s="260"/>
      <c r="O33" s="260"/>
      <c r="P33" s="260"/>
    </row>
    <row r="34" spans="1:16" ht="15">
      <c r="A34" s="170">
        <v>2002</v>
      </c>
      <c r="B34" s="174">
        <v>220529.174</v>
      </c>
      <c r="C34" s="174">
        <v>-1564.6280959134019</v>
      </c>
      <c r="D34" s="264">
        <f t="shared" si="1"/>
        <v>-0.70948803168935914</v>
      </c>
      <c r="E34" s="174">
        <v>146019.75368576002</v>
      </c>
      <c r="F34" s="266">
        <f t="shared" si="2"/>
        <v>66.213349933356227</v>
      </c>
      <c r="G34" s="174">
        <v>6897.6464596639926</v>
      </c>
      <c r="H34" s="264">
        <f t="shared" si="3"/>
        <v>3.1277705051686233</v>
      </c>
      <c r="I34" s="174">
        <v>5333.0183637505907</v>
      </c>
      <c r="J34" s="264">
        <f t="shared" si="4"/>
        <v>2.4182824734792643</v>
      </c>
      <c r="K34" s="174">
        <f t="shared" si="5"/>
        <v>-1547.01215561</v>
      </c>
      <c r="L34" s="264">
        <v>-0.70150000000000001</v>
      </c>
      <c r="M34" s="162"/>
      <c r="N34" s="260"/>
      <c r="O34" s="260"/>
      <c r="P34" s="260"/>
    </row>
    <row r="35" spans="1:16" ht="15">
      <c r="A35" s="170">
        <v>2003</v>
      </c>
      <c r="B35" s="174">
        <v>224995.95800000001</v>
      </c>
      <c r="C35" s="174">
        <v>-3390.1063073954429</v>
      </c>
      <c r="D35" s="264">
        <f t="shared" si="1"/>
        <v>-1.5067409821626407</v>
      </c>
      <c r="E35" s="174">
        <v>146859.49306777999</v>
      </c>
      <c r="F35" s="266">
        <f t="shared" si="2"/>
        <v>65.27205838416883</v>
      </c>
      <c r="G35" s="174">
        <v>6593.8814924937005</v>
      </c>
      <c r="H35" s="264">
        <f t="shared" si="3"/>
        <v>2.9306666444619864</v>
      </c>
      <c r="I35" s="174">
        <v>3203.7751850982577</v>
      </c>
      <c r="J35" s="264">
        <f t="shared" si="4"/>
        <v>1.4239256622993457</v>
      </c>
      <c r="K35" s="174">
        <f t="shared" si="5"/>
        <v>-2010.7888766460003</v>
      </c>
      <c r="L35" s="264">
        <v>-0.89370000000000005</v>
      </c>
      <c r="M35" s="162"/>
      <c r="N35" s="260"/>
      <c r="O35" s="260"/>
      <c r="P35" s="260"/>
    </row>
    <row r="36" spans="1:16" ht="15">
      <c r="A36" s="170">
        <v>2004</v>
      </c>
      <c r="B36" s="174">
        <v>234707.83</v>
      </c>
      <c r="C36" s="174">
        <v>-10439.707902960916</v>
      </c>
      <c r="D36" s="264">
        <f t="shared" si="1"/>
        <v>-4.4479589381235884</v>
      </c>
      <c r="E36" s="174">
        <v>151869.83047504874</v>
      </c>
      <c r="F36" s="266">
        <f t="shared" si="2"/>
        <v>64.705907116540914</v>
      </c>
      <c r="G36" s="174">
        <v>6652.8856162860338</v>
      </c>
      <c r="H36" s="264">
        <f t="shared" si="3"/>
        <v>2.834539272203247</v>
      </c>
      <c r="I36" s="174">
        <v>-3786.822286674882</v>
      </c>
      <c r="J36" s="264">
        <f t="shared" si="4"/>
        <v>-1.613419665920341</v>
      </c>
      <c r="K36" s="174">
        <f t="shared" si="5"/>
        <v>-9516.463675179999</v>
      </c>
      <c r="L36" s="264">
        <v>-4.0545999999999998</v>
      </c>
      <c r="M36" s="162"/>
      <c r="N36" s="260"/>
      <c r="O36" s="260"/>
      <c r="P36" s="260"/>
    </row>
    <row r="37" spans="1:16" ht="15">
      <c r="A37" s="170">
        <v>2005</v>
      </c>
      <c r="B37" s="174">
        <v>245243.41399999999</v>
      </c>
      <c r="C37" s="174">
        <v>-4162.3346491480625</v>
      </c>
      <c r="D37" s="264">
        <f t="shared" si="1"/>
        <v>-1.6972258627699837</v>
      </c>
      <c r="E37" s="174">
        <v>157428.54248815813</v>
      </c>
      <c r="F37" s="266">
        <f t="shared" si="2"/>
        <v>64.192770733552962</v>
      </c>
      <c r="G37" s="174">
        <v>7061.939356058353</v>
      </c>
      <c r="H37" s="264">
        <f t="shared" si="3"/>
        <v>2.8795633044230713</v>
      </c>
      <c r="I37" s="174">
        <v>2899.6047069102906</v>
      </c>
      <c r="J37" s="264">
        <f t="shared" si="4"/>
        <v>1.1823374416530879</v>
      </c>
      <c r="K37" s="174">
        <f t="shared" si="5"/>
        <v>-3634.016908652</v>
      </c>
      <c r="L37" s="264">
        <v>-1.4818</v>
      </c>
      <c r="M37" s="162"/>
      <c r="N37" s="260"/>
      <c r="O37" s="260"/>
      <c r="P37" s="260"/>
    </row>
    <row r="38" spans="1:16" ht="15">
      <c r="A38" s="170">
        <v>2006</v>
      </c>
      <c r="B38" s="174">
        <v>259034.47699999998</v>
      </c>
      <c r="C38" s="174">
        <v>-4006.4935154916748</v>
      </c>
      <c r="D38" s="264">
        <f t="shared" si="1"/>
        <v>-1.5467028026125167</v>
      </c>
      <c r="E38" s="174">
        <v>161392.82529686773</v>
      </c>
      <c r="F38" s="266">
        <f t="shared" si="2"/>
        <v>62.305538307500171</v>
      </c>
      <c r="G38" s="174">
        <v>7095.3512072100011</v>
      </c>
      <c r="H38" s="264">
        <f t="shared" si="3"/>
        <v>2.7391532159674643</v>
      </c>
      <c r="I38" s="174">
        <v>3088.8576917183264</v>
      </c>
      <c r="J38" s="264">
        <f t="shared" si="4"/>
        <v>1.1924504133549476</v>
      </c>
      <c r="K38" s="174">
        <f t="shared" si="5"/>
        <v>-5541.7836009379998</v>
      </c>
      <c r="L38" s="264">
        <v>-2.1394000000000002</v>
      </c>
      <c r="M38" s="162"/>
      <c r="N38" s="260"/>
      <c r="O38" s="260"/>
      <c r="P38" s="260"/>
    </row>
    <row r="39" spans="1:16" ht="15">
      <c r="A39" s="170">
        <v>2007</v>
      </c>
      <c r="B39" s="174">
        <v>274019.77900000004</v>
      </c>
      <c r="C39" s="174">
        <v>-2371.7758782926685</v>
      </c>
      <c r="D39" s="264">
        <f t="shared" si="1"/>
        <v>-0.86554915376844677</v>
      </c>
      <c r="E39" s="174">
        <v>165023.73114974299</v>
      </c>
      <c r="F39" s="266">
        <f t="shared" si="2"/>
        <v>60.223291819289791</v>
      </c>
      <c r="G39" s="174">
        <v>7523.5860941699311</v>
      </c>
      <c r="H39" s="264">
        <f t="shared" si="3"/>
        <v>2.7456361440864931</v>
      </c>
      <c r="I39" s="174">
        <v>5151.8102158772626</v>
      </c>
      <c r="J39" s="264">
        <f t="shared" si="4"/>
        <v>1.8800869903180462</v>
      </c>
      <c r="K39" s="174">
        <f t="shared" si="5"/>
        <v>-6463.5785470520004</v>
      </c>
      <c r="L39" s="264">
        <v>-2.3588</v>
      </c>
      <c r="M39" s="162"/>
      <c r="N39" s="162"/>
      <c r="O39" s="162"/>
      <c r="P39" s="260"/>
    </row>
    <row r="40" spans="1:16" ht="15">
      <c r="A40" s="170">
        <v>2008</v>
      </c>
      <c r="B40" s="174">
        <v>282745.99400000001</v>
      </c>
      <c r="C40" s="174">
        <v>-2634.7880257024954</v>
      </c>
      <c r="D40" s="264">
        <f t="shared" si="1"/>
        <v>-0.9318568897929268</v>
      </c>
      <c r="E40" s="174">
        <v>180475.17551944737</v>
      </c>
      <c r="F40" s="266">
        <f t="shared" si="2"/>
        <v>63.82943679104693</v>
      </c>
      <c r="G40" s="174">
        <v>7314.5260751159585</v>
      </c>
      <c r="H40" s="264">
        <f t="shared" si="3"/>
        <v>2.5869601091911347</v>
      </c>
      <c r="I40" s="174">
        <v>4679.7380494134632</v>
      </c>
      <c r="J40" s="264">
        <f t="shared" si="4"/>
        <v>1.6551032193982078</v>
      </c>
      <c r="K40" s="174">
        <f t="shared" si="5"/>
        <v>-6543.3077931480002</v>
      </c>
      <c r="L40" s="264">
        <v>-2.3142</v>
      </c>
      <c r="M40" s="162"/>
      <c r="N40" s="260"/>
      <c r="O40" s="260"/>
      <c r="P40" s="260"/>
    </row>
    <row r="41" spans="1:16" ht="15">
      <c r="A41" s="170">
        <v>2009</v>
      </c>
      <c r="B41" s="174">
        <v>276150.99900000001</v>
      </c>
      <c r="C41" s="174">
        <v>-11330.238691085891</v>
      </c>
      <c r="D41" s="264">
        <f t="shared" si="1"/>
        <v>-4.1029142505785003</v>
      </c>
      <c r="E41" s="174">
        <v>191069</v>
      </c>
      <c r="F41" s="266">
        <f t="shared" si="2"/>
        <v>69.190044827612581</v>
      </c>
      <c r="G41" s="174">
        <v>7646.8043814278917</v>
      </c>
      <c r="H41" s="264">
        <f t="shared" si="3"/>
        <v>2.7690663474398263</v>
      </c>
      <c r="I41" s="174">
        <v>-3683.4343096579996</v>
      </c>
      <c r="J41" s="264">
        <f t="shared" si="4"/>
        <v>-1.3338479031386736</v>
      </c>
      <c r="K41" s="174">
        <f t="shared" si="5"/>
        <v>-8236.2035451749998</v>
      </c>
      <c r="L41" s="264">
        <v>-2.9824999999999999</v>
      </c>
      <c r="M41" s="162"/>
      <c r="N41" s="260"/>
      <c r="O41" s="260"/>
      <c r="P41" s="260"/>
    </row>
    <row r="42" spans="1:16" ht="15">
      <c r="A42" s="170">
        <v>2010</v>
      </c>
      <c r="B42" s="174">
        <v>286396.86599999998</v>
      </c>
      <c r="C42" s="174">
        <v>-12866.01038860195</v>
      </c>
      <c r="D42" s="264">
        <f t="shared" si="1"/>
        <v>-4.4923712218980603</v>
      </c>
      <c r="E42" s="174">
        <v>206087</v>
      </c>
      <c r="F42" s="266">
        <f t="shared" si="2"/>
        <v>71.958538820044211</v>
      </c>
      <c r="G42" s="174">
        <v>7607.2061219987718</v>
      </c>
      <c r="H42" s="264">
        <f t="shared" si="3"/>
        <v>2.6561764548075648</v>
      </c>
      <c r="I42" s="174">
        <v>-5258.8042666031779</v>
      </c>
      <c r="J42" s="264">
        <f t="shared" si="4"/>
        <v>-1.8361947670904952</v>
      </c>
      <c r="K42" s="174">
        <f t="shared" si="5"/>
        <v>-10160.430488286136</v>
      </c>
      <c r="L42" s="264">
        <v>-3.5476751649531444</v>
      </c>
      <c r="N42" s="264"/>
      <c r="O42" s="352"/>
      <c r="P42" s="260"/>
    </row>
    <row r="43" spans="1:16" ht="15">
      <c r="A43" s="170">
        <v>2011</v>
      </c>
      <c r="B43" s="174">
        <v>300712.43700000003</v>
      </c>
      <c r="C43" s="174">
        <v>-7590.9719848532986</v>
      </c>
      <c r="D43" s="264">
        <f t="shared" si="1"/>
        <v>-2.524329243107859</v>
      </c>
      <c r="E43" s="174">
        <v>217782</v>
      </c>
      <c r="F43" s="266">
        <f t="shared" si="2"/>
        <v>72.4220129279189</v>
      </c>
      <c r="G43" s="174">
        <v>7833.9770599762924</v>
      </c>
      <c r="H43" s="264">
        <f t="shared" si="3"/>
        <v>2.6051390285451648</v>
      </c>
      <c r="I43" s="174">
        <v>243.00507512299373</v>
      </c>
      <c r="J43" s="264">
        <f t="shared" si="4"/>
        <v>8.0809785437305909E-2</v>
      </c>
      <c r="K43" s="174">
        <f t="shared" si="5"/>
        <v>-6767.6074637640304</v>
      </c>
      <c r="L43" s="264">
        <v>-2.2505246311990845</v>
      </c>
      <c r="N43" s="264"/>
      <c r="O43" s="260"/>
      <c r="P43" s="260"/>
    </row>
    <row r="44" spans="1:16" ht="15">
      <c r="A44" s="170">
        <v>2012</v>
      </c>
      <c r="B44" s="174">
        <v>308240</v>
      </c>
      <c r="C44" s="174">
        <v>-9625.0779893468716</v>
      </c>
      <c r="D44" s="264">
        <f t="shared" si="1"/>
        <v>-3.1225921325418087</v>
      </c>
      <c r="E44" s="174">
        <v>230192</v>
      </c>
      <c r="F44" s="266">
        <f t="shared" si="2"/>
        <v>74.679470542434473</v>
      </c>
      <c r="G44" s="174">
        <v>8196.1503566049032</v>
      </c>
      <c r="H44" s="264">
        <f t="shared" si="3"/>
        <v>2.6590158177410146</v>
      </c>
      <c r="I44" s="174">
        <v>-1428.9276327419684</v>
      </c>
      <c r="J44" s="264">
        <f t="shared" si="4"/>
        <v>-0.46357631480079431</v>
      </c>
      <c r="K44" s="174">
        <f t="shared" si="5"/>
        <v>-7764.9690167803037</v>
      </c>
      <c r="L44" s="264">
        <v>-2.5191308774916634</v>
      </c>
      <c r="N44" s="264"/>
      <c r="O44" s="260"/>
      <c r="P44" s="260"/>
    </row>
    <row r="45" spans="1:16" ht="15">
      <c r="A45" s="170">
        <v>2013</v>
      </c>
      <c r="B45" s="174">
        <v>316160</v>
      </c>
      <c r="C45" s="174">
        <v>-7396.492283310421</v>
      </c>
      <c r="D45" s="264">
        <f t="shared" si="1"/>
        <v>-2.3394775693669092</v>
      </c>
      <c r="E45" s="174">
        <v>238461</v>
      </c>
      <c r="F45" s="266">
        <f t="shared" si="2"/>
        <v>75.424152327935218</v>
      </c>
      <c r="G45" s="174">
        <v>8448.5660782092255</v>
      </c>
      <c r="H45" s="264">
        <f t="shared" si="3"/>
        <v>2.6722438253445171</v>
      </c>
      <c r="I45" s="174">
        <v>1052.0737948988044</v>
      </c>
      <c r="J45" s="264">
        <f>I45/B45*100</f>
        <v>0.33276625597760767</v>
      </c>
      <c r="K45" s="174">
        <f t="shared" si="5"/>
        <v>-4861.1262347755292</v>
      </c>
      <c r="L45" s="264">
        <v>-1.5375525793191831</v>
      </c>
      <c r="N45" s="264"/>
      <c r="O45" s="260"/>
      <c r="P45" s="260"/>
    </row>
    <row r="46" spans="1:16" ht="7.5" customHeight="1">
      <c r="A46" s="17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8"/>
      <c r="M46" s="352"/>
      <c r="N46" s="352"/>
      <c r="O46" s="260"/>
      <c r="P46" s="260"/>
    </row>
    <row r="47" spans="1:16" ht="7.5" customHeight="1">
      <c r="A47" s="170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0"/>
      <c r="N47" s="352"/>
      <c r="O47" s="260"/>
      <c r="P47" s="260"/>
    </row>
    <row r="48" spans="1:16" ht="15">
      <c r="A48" s="168" t="s">
        <v>478</v>
      </c>
      <c r="B48" s="260"/>
      <c r="C48" s="260"/>
      <c r="D48" s="260"/>
      <c r="E48" s="260"/>
      <c r="F48" s="260"/>
      <c r="G48" s="353"/>
      <c r="H48" s="353"/>
      <c r="I48" s="353"/>
      <c r="J48" s="353"/>
      <c r="K48" s="353"/>
      <c r="L48" s="260"/>
      <c r="M48" s="260"/>
      <c r="N48" s="352"/>
      <c r="O48" s="260"/>
      <c r="P48" s="260"/>
    </row>
    <row r="49" spans="1:14" ht="14.25">
      <c r="A49" s="168" t="s">
        <v>479</v>
      </c>
      <c r="N49" s="352"/>
    </row>
    <row r="50" spans="1:14" ht="14.25">
      <c r="C50" s="174"/>
      <c r="G50" s="174"/>
      <c r="N50" s="352"/>
    </row>
  </sheetData>
  <mergeCells count="5">
    <mergeCell ref="C5:D5"/>
    <mergeCell ref="E5:F5"/>
    <mergeCell ref="G5:H5"/>
    <mergeCell ref="I5:J5"/>
    <mergeCell ref="K5:L5"/>
  </mergeCells>
  <printOptions horizontalCentered="1"/>
  <pageMargins left="0.19685039370078741" right="0.19685039370078741" top="0.47244094488188981" bottom="0.31496062992125984" header="0.19685039370078741" footer="0.1574803149606299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/>
  </sheetViews>
  <sheetFormatPr baseColWidth="10" defaultRowHeight="12.75"/>
  <cols>
    <col min="1" max="1" width="25" style="24" customWidth="1"/>
    <col min="2" max="10" width="5.5703125" style="24" customWidth="1"/>
    <col min="11" max="12" width="7.28515625" style="24" customWidth="1"/>
    <col min="13" max="16384" width="11.42578125" style="24"/>
  </cols>
  <sheetData>
    <row r="1" spans="1:12" s="21" customFormat="1" ht="15">
      <c r="A1" s="82" t="s">
        <v>579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1" customFormat="1" ht="1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21" customFormat="1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28" customFormat="1" ht="37.5" customHeight="1">
      <c r="A4" s="102"/>
      <c r="B4" s="103" t="s">
        <v>187</v>
      </c>
      <c r="C4" s="103" t="s">
        <v>188</v>
      </c>
      <c r="D4" s="103" t="s">
        <v>189</v>
      </c>
      <c r="E4" s="103" t="s">
        <v>190</v>
      </c>
      <c r="F4" s="103" t="s">
        <v>191</v>
      </c>
      <c r="G4" s="103" t="s">
        <v>192</v>
      </c>
      <c r="H4" s="103" t="s">
        <v>193</v>
      </c>
      <c r="I4" s="103" t="s">
        <v>414</v>
      </c>
      <c r="J4" s="103" t="s">
        <v>262</v>
      </c>
      <c r="K4" s="103" t="s">
        <v>583</v>
      </c>
      <c r="L4" s="103" t="s">
        <v>583</v>
      </c>
    </row>
    <row r="5" spans="1:12" ht="22.5" customHeight="1">
      <c r="A5" s="64" t="s">
        <v>518</v>
      </c>
      <c r="B5" s="64"/>
      <c r="C5" s="64"/>
      <c r="D5" s="64"/>
      <c r="E5" s="64"/>
      <c r="F5" s="64"/>
      <c r="G5" s="104"/>
      <c r="H5" s="104"/>
      <c r="I5" s="104"/>
      <c r="J5" s="104"/>
      <c r="K5" s="328" t="s">
        <v>425</v>
      </c>
      <c r="L5" s="328" t="s">
        <v>424</v>
      </c>
    </row>
    <row r="6" spans="1:12" ht="14.25">
      <c r="A6" s="64" t="s">
        <v>194</v>
      </c>
      <c r="B6" s="105">
        <v>37660.197573999998</v>
      </c>
      <c r="C6" s="105">
        <v>38037.686591999998</v>
      </c>
      <c r="D6" s="105">
        <v>40454.226377999999</v>
      </c>
      <c r="E6" s="105">
        <v>43634.880452999998</v>
      </c>
      <c r="F6" s="105">
        <v>44961.173999999999</v>
      </c>
      <c r="G6" s="105">
        <v>37637.917000000001</v>
      </c>
      <c r="H6" s="105">
        <v>39815.618000000002</v>
      </c>
      <c r="I6" s="105">
        <v>41931.281999999999</v>
      </c>
      <c r="J6" s="105">
        <v>44879.002</v>
      </c>
      <c r="K6" s="105">
        <v>46426.214</v>
      </c>
      <c r="L6" s="105">
        <v>46426.214</v>
      </c>
    </row>
    <row r="7" spans="1:12" ht="14.25">
      <c r="A7" s="64" t="s">
        <v>195</v>
      </c>
      <c r="B7" s="105">
        <v>1662.8488259999999</v>
      </c>
      <c r="C7" s="105">
        <v>1607.6517019999999</v>
      </c>
      <c r="D7" s="105">
        <v>1703.7396409999999</v>
      </c>
      <c r="E7" s="105">
        <v>1915.869498</v>
      </c>
      <c r="F7" s="105">
        <v>1759.0014999999999</v>
      </c>
      <c r="G7" s="105">
        <v>1609.193</v>
      </c>
      <c r="H7" s="105">
        <v>1658.248</v>
      </c>
      <c r="I7" s="105">
        <v>1812.2460000000001</v>
      </c>
      <c r="J7" s="105">
        <v>1885.7640000000001</v>
      </c>
      <c r="K7" s="105">
        <v>1953.7729999999999</v>
      </c>
      <c r="L7" s="105">
        <v>1953.7729999999999</v>
      </c>
    </row>
    <row r="8" spans="1:12" ht="14.25">
      <c r="A8" s="64" t="s">
        <v>464</v>
      </c>
      <c r="B8" s="105">
        <v>7591.2388150000006</v>
      </c>
      <c r="C8" s="105">
        <v>7829.5478080000003</v>
      </c>
      <c r="D8" s="105">
        <v>8140.2263590000002</v>
      </c>
      <c r="E8" s="105">
        <v>8240.0075020000004</v>
      </c>
      <c r="F8" s="105">
        <v>9165.1445000000003</v>
      </c>
      <c r="G8" s="105">
        <v>9278.259</v>
      </c>
      <c r="H8" s="105">
        <v>9608.4060000000009</v>
      </c>
      <c r="I8" s="105">
        <v>10032.386999999999</v>
      </c>
      <c r="J8" s="105">
        <v>10306.576000000001</v>
      </c>
      <c r="K8" s="105">
        <v>11756.487000000001</v>
      </c>
      <c r="L8" s="105">
        <v>11756.487000000001</v>
      </c>
    </row>
    <row r="9" spans="1:12" ht="14.25">
      <c r="A9" s="64" t="s">
        <v>465</v>
      </c>
      <c r="B9" s="106">
        <f t="shared" ref="B9:L9" si="0">B10-B6-B7-B8</f>
        <v>13432.961859999999</v>
      </c>
      <c r="C9" s="106">
        <f t="shared" si="0"/>
        <v>14017.991562000003</v>
      </c>
      <c r="D9" s="106">
        <f t="shared" si="0"/>
        <v>15846.556820000005</v>
      </c>
      <c r="E9" s="106">
        <f t="shared" si="0"/>
        <v>15671.581302000006</v>
      </c>
      <c r="F9" s="106">
        <f t="shared" si="0"/>
        <v>14848.876077000003</v>
      </c>
      <c r="G9" s="106">
        <f t="shared" si="0"/>
        <v>13851.116</v>
      </c>
      <c r="H9" s="106">
        <f t="shared" si="0"/>
        <v>8351.8690000000006</v>
      </c>
      <c r="I9" s="106">
        <f t="shared" si="0"/>
        <v>9675.9210000000057</v>
      </c>
      <c r="J9" s="106">
        <f t="shared" si="0"/>
        <v>8268.9739999999983</v>
      </c>
      <c r="K9" s="106">
        <f t="shared" si="0"/>
        <v>8541.8870000000024</v>
      </c>
      <c r="L9" s="106">
        <f t="shared" si="0"/>
        <v>7241.3319999999949</v>
      </c>
    </row>
    <row r="10" spans="1:12" ht="27">
      <c r="A10" s="125" t="s">
        <v>486</v>
      </c>
      <c r="B10" s="126">
        <v>60347.247074999999</v>
      </c>
      <c r="C10" s="126">
        <v>61492.877664</v>
      </c>
      <c r="D10" s="126">
        <v>66144.749198000005</v>
      </c>
      <c r="E10" s="126">
        <v>69462.338755000004</v>
      </c>
      <c r="F10" s="126">
        <v>70734.196077000001</v>
      </c>
      <c r="G10" s="126">
        <v>62376.485000000001</v>
      </c>
      <c r="H10" s="126">
        <v>59434.141000000003</v>
      </c>
      <c r="I10" s="126">
        <v>63451.836000000003</v>
      </c>
      <c r="J10" s="126">
        <v>65340.315999999999</v>
      </c>
      <c r="K10" s="126">
        <v>68678.361000000004</v>
      </c>
      <c r="L10" s="126">
        <v>67377.805999999997</v>
      </c>
    </row>
    <row r="11" spans="1:12" ht="30" customHeight="1">
      <c r="A11" s="107" t="s">
        <v>466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22.5" customHeight="1">
      <c r="A12" s="64" t="s">
        <v>518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4.25">
      <c r="A13" s="64" t="s">
        <v>194</v>
      </c>
      <c r="B13" s="109">
        <f t="shared" ref="B13:L13" si="1">B6/B10*100</f>
        <v>62.40582528511306</v>
      </c>
      <c r="C13" s="109">
        <f t="shared" si="1"/>
        <v>61.857060584869231</v>
      </c>
      <c r="D13" s="109">
        <f t="shared" si="1"/>
        <v>61.160147809923515</v>
      </c>
      <c r="E13" s="109">
        <f t="shared" si="1"/>
        <v>62.818041020622985</v>
      </c>
      <c r="F13" s="109">
        <f t="shared" si="1"/>
        <v>63.56356118200037</v>
      </c>
      <c r="G13" s="109">
        <f t="shared" si="1"/>
        <v>60.339913350359517</v>
      </c>
      <c r="H13" s="109">
        <f t="shared" si="1"/>
        <v>66.991155807232076</v>
      </c>
      <c r="I13" s="109">
        <f t="shared" si="1"/>
        <v>66.083638620007775</v>
      </c>
      <c r="J13" s="109">
        <f t="shared" si="1"/>
        <v>68.685009114434038</v>
      </c>
      <c r="K13" s="109">
        <f t="shared" si="1"/>
        <v>67.599478677133831</v>
      </c>
      <c r="L13" s="109">
        <f t="shared" si="1"/>
        <v>68.904312497204202</v>
      </c>
    </row>
    <row r="14" spans="1:12" ht="14.25">
      <c r="A14" s="64" t="s">
        <v>51</v>
      </c>
      <c r="B14" s="109">
        <f t="shared" ref="B14:L14" si="2">B7/B10*100</f>
        <v>2.7554675757344809</v>
      </c>
      <c r="C14" s="109">
        <f t="shared" si="2"/>
        <v>2.6143705792795795</v>
      </c>
      <c r="D14" s="109">
        <f t="shared" si="2"/>
        <v>2.5757745877907348</v>
      </c>
      <c r="E14" s="109">
        <f t="shared" si="2"/>
        <v>2.7581413645708741</v>
      </c>
      <c r="F14" s="109">
        <f t="shared" si="2"/>
        <v>2.4867766901389277</v>
      </c>
      <c r="G14" s="109">
        <f t="shared" si="2"/>
        <v>2.5798071180189135</v>
      </c>
      <c r="H14" s="109">
        <f t="shared" si="2"/>
        <v>2.79005967294118</v>
      </c>
      <c r="I14" s="109">
        <f t="shared" si="2"/>
        <v>2.856097024521087</v>
      </c>
      <c r="J14" s="109">
        <f t="shared" si="2"/>
        <v>2.8860650138269919</v>
      </c>
      <c r="K14" s="109">
        <f t="shared" si="2"/>
        <v>2.8448159967009108</v>
      </c>
      <c r="L14" s="109">
        <f t="shared" si="2"/>
        <v>2.8997278421324673</v>
      </c>
    </row>
    <row r="15" spans="1:12" ht="14.25">
      <c r="A15" s="64" t="s">
        <v>464</v>
      </c>
      <c r="B15" s="109">
        <f t="shared" ref="B15:L15" si="3">B8/B10*100</f>
        <v>12.579262821327299</v>
      </c>
      <c r="C15" s="109">
        <f t="shared" si="3"/>
        <v>12.732446594516231</v>
      </c>
      <c r="D15" s="109">
        <f t="shared" si="3"/>
        <v>12.306685651846319</v>
      </c>
      <c r="E15" s="109">
        <f t="shared" si="3"/>
        <v>11.862554082814944</v>
      </c>
      <c r="F15" s="109">
        <f t="shared" si="3"/>
        <v>12.957162176584273</v>
      </c>
      <c r="G15" s="109">
        <f t="shared" si="3"/>
        <v>14.874610199660978</v>
      </c>
      <c r="H15" s="109">
        <f t="shared" si="3"/>
        <v>16.166475763484158</v>
      </c>
      <c r="I15" s="109">
        <f t="shared" si="3"/>
        <v>15.811027122997668</v>
      </c>
      <c r="J15" s="109">
        <f t="shared" si="3"/>
        <v>15.773685575686535</v>
      </c>
      <c r="K15" s="109">
        <f t="shared" si="3"/>
        <v>17.118182246661362</v>
      </c>
      <c r="L15" s="109">
        <f t="shared" si="3"/>
        <v>17.448604663678129</v>
      </c>
    </row>
    <row r="16" spans="1:12" ht="14.25">
      <c r="A16" s="64" t="s">
        <v>465</v>
      </c>
      <c r="B16" s="109">
        <f t="shared" ref="B16:J16" si="4">B9/B10*100</f>
        <v>22.259444317825164</v>
      </c>
      <c r="C16" s="109">
        <f t="shared" si="4"/>
        <v>22.796122241334963</v>
      </c>
      <c r="D16" s="109">
        <f t="shared" si="4"/>
        <v>23.957391950439433</v>
      </c>
      <c r="E16" s="109">
        <f t="shared" si="4"/>
        <v>22.561263531991198</v>
      </c>
      <c r="F16" s="109">
        <f t="shared" si="4"/>
        <v>20.992499951276432</v>
      </c>
      <c r="G16" s="109">
        <f t="shared" si="4"/>
        <v>22.205669331960593</v>
      </c>
      <c r="H16" s="109">
        <f t="shared" si="4"/>
        <v>14.052308756342589</v>
      </c>
      <c r="I16" s="109">
        <f t="shared" si="4"/>
        <v>15.249237232473471</v>
      </c>
      <c r="J16" s="109">
        <f t="shared" si="4"/>
        <v>12.655240296052439</v>
      </c>
      <c r="K16" s="109">
        <f t="shared" ref="K16:L16" si="5">K9/K10*100</f>
        <v>12.437523079503896</v>
      </c>
      <c r="L16" s="109">
        <f t="shared" si="5"/>
        <v>10.747354996985202</v>
      </c>
    </row>
    <row r="17" spans="1:15" ht="27">
      <c r="A17" s="125" t="s">
        <v>486</v>
      </c>
      <c r="B17" s="127">
        <f t="shared" ref="B17:J17" si="6">SUM(B13:B16)</f>
        <v>100</v>
      </c>
      <c r="C17" s="127">
        <f t="shared" si="6"/>
        <v>100</v>
      </c>
      <c r="D17" s="127">
        <f t="shared" si="6"/>
        <v>100</v>
      </c>
      <c r="E17" s="127">
        <f t="shared" si="6"/>
        <v>100</v>
      </c>
      <c r="F17" s="127">
        <f t="shared" si="6"/>
        <v>100</v>
      </c>
      <c r="G17" s="127">
        <f t="shared" si="6"/>
        <v>100</v>
      </c>
      <c r="H17" s="127">
        <f t="shared" si="6"/>
        <v>100</v>
      </c>
      <c r="I17" s="127">
        <f t="shared" si="6"/>
        <v>100.00000000000001</v>
      </c>
      <c r="J17" s="127">
        <f t="shared" si="6"/>
        <v>100.00000000000001</v>
      </c>
      <c r="K17" s="127">
        <f t="shared" ref="K17:L17" si="7">SUM(K13:K16)</f>
        <v>100</v>
      </c>
      <c r="L17" s="127">
        <f t="shared" si="7"/>
        <v>100</v>
      </c>
    </row>
    <row r="18" spans="1:15" s="25" customFormat="1" ht="14.25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5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5" ht="14.25" customHeight="1">
      <c r="A20" s="62" t="s">
        <v>172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5" ht="14.25" customHeight="1">
      <c r="A21" s="62" t="s">
        <v>481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5" ht="14.25" customHeight="1">
      <c r="A22" s="64" t="s">
        <v>196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5" s="453" customFormat="1" ht="14.25" customHeight="1">
      <c r="A23" s="451" t="s">
        <v>197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</row>
    <row r="24" spans="1:15" s="357" customFormat="1" ht="28.5" customHeight="1">
      <c r="A24" s="523" t="s">
        <v>480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351"/>
      <c r="N24" s="351"/>
      <c r="O24" s="351"/>
    </row>
    <row r="25" spans="1:15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5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5">
      <c r="A27" s="26"/>
    </row>
  </sheetData>
  <mergeCells count="1">
    <mergeCell ref="A24:L24"/>
  </mergeCells>
  <printOptions horizontalCentered="1"/>
  <pageMargins left="0.19685039370078741" right="0.19685039370078741" top="0.49" bottom="0.27" header="0.23622047244094491" footer="0.17"/>
  <pageSetup paperSize="9" scale="9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/>
  </sheetViews>
  <sheetFormatPr baseColWidth="10" defaultRowHeight="12.75"/>
  <cols>
    <col min="1" max="1" width="22.5703125" style="15" customWidth="1"/>
    <col min="2" max="11" width="6" style="15" customWidth="1"/>
    <col min="12" max="12" width="6.85546875" style="15" customWidth="1"/>
    <col min="13" max="16384" width="11.42578125" style="15"/>
  </cols>
  <sheetData>
    <row r="1" spans="1:13" s="21" customFormat="1" ht="15">
      <c r="A1" s="82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s="21" customFormat="1" ht="15">
      <c r="A2" s="7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21" customFormat="1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s="28" customFormat="1" ht="37.5" customHeight="1">
      <c r="A4" s="333"/>
      <c r="B4" s="334" t="s">
        <v>186</v>
      </c>
      <c r="C4" s="334" t="s">
        <v>187</v>
      </c>
      <c r="D4" s="334" t="s">
        <v>188</v>
      </c>
      <c r="E4" s="334" t="s">
        <v>189</v>
      </c>
      <c r="F4" s="334" t="s">
        <v>190</v>
      </c>
      <c r="G4" s="334" t="s">
        <v>191</v>
      </c>
      <c r="H4" s="334" t="s">
        <v>192</v>
      </c>
      <c r="I4" s="334" t="s">
        <v>193</v>
      </c>
      <c r="J4" s="334" t="s">
        <v>413</v>
      </c>
      <c r="K4" s="334" t="s">
        <v>262</v>
      </c>
      <c r="L4" s="334" t="s">
        <v>584</v>
      </c>
      <c r="M4" s="64"/>
    </row>
    <row r="5" spans="1:13" s="375" customFormat="1" ht="19.5" customHeight="1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129" t="s">
        <v>416</v>
      </c>
    </row>
    <row r="6" spans="1:13" s="60" customFormat="1" ht="15" customHeight="1">
      <c r="A6" s="104" t="s">
        <v>54</v>
      </c>
      <c r="B6" s="117">
        <v>2677.1868869999998</v>
      </c>
      <c r="C6" s="117">
        <v>2818.8842559999998</v>
      </c>
      <c r="D6" s="117">
        <v>2539.4944580000001</v>
      </c>
      <c r="E6" s="117">
        <v>2524.5339640000002</v>
      </c>
      <c r="F6" s="117">
        <v>2628.7603770000001</v>
      </c>
      <c r="G6" s="117">
        <v>2741.7829999999999</v>
      </c>
      <c r="H6" s="117">
        <v>2605.3989999999999</v>
      </c>
      <c r="I6" s="117">
        <v>2668.3919999999998</v>
      </c>
      <c r="J6" s="117">
        <v>2678.2060000000001</v>
      </c>
      <c r="K6" s="117">
        <v>2860</v>
      </c>
      <c r="L6" s="117">
        <v>3349</v>
      </c>
    </row>
    <row r="7" spans="1:13" s="59" customFormat="1" ht="15" customHeight="1">
      <c r="A7" s="104" t="s">
        <v>55</v>
      </c>
      <c r="B7" s="117">
        <v>16943.842662999999</v>
      </c>
      <c r="C7" s="117">
        <v>17118.574097000001</v>
      </c>
      <c r="D7" s="117">
        <v>16930.35801</v>
      </c>
      <c r="E7" s="117">
        <v>18092.005993999999</v>
      </c>
      <c r="F7" s="117">
        <v>19663.583436000001</v>
      </c>
      <c r="G7" s="117">
        <v>21308.438999999998</v>
      </c>
      <c r="H7" s="117">
        <v>19897.471000000001</v>
      </c>
      <c r="I7" s="117">
        <v>20433.422999999999</v>
      </c>
      <c r="J7" s="105">
        <v>21783.868999999999</v>
      </c>
      <c r="K7" s="105">
        <v>23000</v>
      </c>
      <c r="L7" s="105">
        <v>23916</v>
      </c>
    </row>
    <row r="8" spans="1:13" s="59" customFormat="1" ht="15">
      <c r="A8" s="121" t="s">
        <v>417</v>
      </c>
      <c r="B8" s="117">
        <v>1894.162</v>
      </c>
      <c r="C8" s="117">
        <v>1884.4059999999999</v>
      </c>
      <c r="D8" s="117">
        <v>2072.1379999999999</v>
      </c>
      <c r="E8" s="117">
        <v>2239.5349999999999</v>
      </c>
      <c r="F8" s="117">
        <v>3172.6039999999998</v>
      </c>
      <c r="G8" s="117">
        <v>3750.335</v>
      </c>
      <c r="H8" s="117">
        <v>3015.1289999999999</v>
      </c>
      <c r="I8" s="117">
        <v>2556.4450000000002</v>
      </c>
      <c r="J8" s="105">
        <v>2712.2170000000001</v>
      </c>
      <c r="K8" s="105">
        <v>2980</v>
      </c>
      <c r="L8" s="105">
        <v>3180</v>
      </c>
    </row>
    <row r="9" spans="1:13" s="59" customFormat="1" ht="15" customHeight="1">
      <c r="A9" s="104" t="s">
        <v>56</v>
      </c>
      <c r="B9" s="117">
        <v>4331.8630000000003</v>
      </c>
      <c r="C9" s="117">
        <v>4470.3680000000004</v>
      </c>
      <c r="D9" s="117">
        <v>4418.442</v>
      </c>
      <c r="E9" s="117">
        <v>4833.2049770000003</v>
      </c>
      <c r="F9" s="117">
        <v>5741.4518859999998</v>
      </c>
      <c r="G9" s="117">
        <v>5934.4250000000002</v>
      </c>
      <c r="H9" s="117">
        <v>3834.2510000000002</v>
      </c>
      <c r="I9" s="117">
        <v>4632.6180000000004</v>
      </c>
      <c r="J9" s="105">
        <v>5277.0950000000003</v>
      </c>
      <c r="K9" s="105">
        <v>5500</v>
      </c>
      <c r="L9" s="105">
        <v>5790</v>
      </c>
    </row>
    <row r="10" spans="1:13" s="59" customFormat="1" ht="15" customHeight="1">
      <c r="A10" s="104" t="s">
        <v>57</v>
      </c>
      <c r="B10" s="117">
        <v>16472.296999999999</v>
      </c>
      <c r="C10" s="117">
        <v>18154.868999999999</v>
      </c>
      <c r="D10" s="117">
        <v>19442.001</v>
      </c>
      <c r="E10" s="117">
        <v>20171.101547999999</v>
      </c>
      <c r="F10" s="117">
        <v>20831.597549999999</v>
      </c>
      <c r="G10" s="117">
        <v>21853.079000000002</v>
      </c>
      <c r="H10" s="117">
        <v>21628.282999999999</v>
      </c>
      <c r="I10" s="117">
        <v>22466.687000000002</v>
      </c>
      <c r="J10" s="105">
        <v>23391.392</v>
      </c>
      <c r="K10" s="105">
        <v>24230</v>
      </c>
      <c r="L10" s="105">
        <v>25100</v>
      </c>
    </row>
    <row r="11" spans="1:13" s="59" customFormat="1" ht="15" customHeight="1">
      <c r="A11" s="104" t="s">
        <v>202</v>
      </c>
      <c r="B11" s="117">
        <v>207.70500000000001</v>
      </c>
      <c r="C11" s="117">
        <v>221.483</v>
      </c>
      <c r="D11" s="117">
        <v>226.96600000000001</v>
      </c>
      <c r="E11" s="117">
        <v>255.546075</v>
      </c>
      <c r="F11" s="117">
        <v>263.23504400000002</v>
      </c>
      <c r="G11" s="117">
        <v>229.708</v>
      </c>
      <c r="H11" s="335" t="s">
        <v>58</v>
      </c>
      <c r="I11" s="335" t="s">
        <v>58</v>
      </c>
      <c r="J11" s="336" t="s">
        <v>58</v>
      </c>
      <c r="K11" s="336" t="s">
        <v>58</v>
      </c>
      <c r="L11" s="336"/>
    </row>
    <row r="12" spans="1:13" s="59" customFormat="1" ht="15" customHeight="1">
      <c r="A12" s="104" t="s">
        <v>59</v>
      </c>
      <c r="B12" s="117">
        <v>1328.683</v>
      </c>
      <c r="C12" s="117">
        <v>1317.9280000000001</v>
      </c>
      <c r="D12" s="117">
        <v>1339.67</v>
      </c>
      <c r="E12" s="117">
        <v>1408.4888060000001</v>
      </c>
      <c r="F12" s="117">
        <v>1446.158261</v>
      </c>
      <c r="G12" s="117">
        <v>1424.4880000000001</v>
      </c>
      <c r="H12" s="117">
        <v>1457.6010000000001</v>
      </c>
      <c r="I12" s="117">
        <v>1501.9880000000001</v>
      </c>
      <c r="J12" s="105">
        <v>1568.377</v>
      </c>
      <c r="K12" s="105">
        <v>1600</v>
      </c>
      <c r="L12" s="105">
        <v>1630</v>
      </c>
    </row>
    <row r="13" spans="1:13" s="59" customFormat="1" ht="15" customHeight="1">
      <c r="A13" s="104" t="s">
        <v>60</v>
      </c>
      <c r="B13" s="117">
        <v>3309.982</v>
      </c>
      <c r="C13" s="117">
        <v>3593.9879999999998</v>
      </c>
      <c r="D13" s="117">
        <v>3565.348</v>
      </c>
      <c r="E13" s="117">
        <v>3552.719544</v>
      </c>
      <c r="F13" s="117">
        <v>3688.8281699999998</v>
      </c>
      <c r="G13" s="117">
        <v>3893.9430000000002</v>
      </c>
      <c r="H13" s="117">
        <v>3800.3850000000002</v>
      </c>
      <c r="I13" s="117">
        <v>3853.6909999999998</v>
      </c>
      <c r="J13" s="105">
        <v>4212.5150000000003</v>
      </c>
      <c r="K13" s="105">
        <v>4350</v>
      </c>
      <c r="L13" s="105">
        <v>4470</v>
      </c>
    </row>
    <row r="14" spans="1:13" s="59" customFormat="1" ht="15" customHeight="1">
      <c r="A14" s="104" t="s">
        <v>61</v>
      </c>
      <c r="B14" s="117">
        <v>780.995</v>
      </c>
      <c r="C14" s="117">
        <v>790.24099999999999</v>
      </c>
      <c r="D14" s="117">
        <v>798.45799999999997</v>
      </c>
      <c r="E14" s="117">
        <v>805.91390799999999</v>
      </c>
      <c r="F14" s="117">
        <v>806.319481</v>
      </c>
      <c r="G14" s="117">
        <v>810.8895</v>
      </c>
      <c r="H14" s="117">
        <v>796.58500000000004</v>
      </c>
      <c r="I14" s="117">
        <v>818.60500000000002</v>
      </c>
      <c r="J14" s="105">
        <v>466.89100000000002</v>
      </c>
      <c r="K14" s="105">
        <v>500</v>
      </c>
      <c r="L14" s="105">
        <v>500</v>
      </c>
    </row>
    <row r="15" spans="1:13" s="59" customFormat="1" ht="15" customHeight="1">
      <c r="A15" s="104" t="s">
        <v>62</v>
      </c>
      <c r="B15" s="117">
        <v>699.31700000000001</v>
      </c>
      <c r="C15" s="117">
        <v>736.15599999999995</v>
      </c>
      <c r="D15" s="117">
        <v>784.92899999999997</v>
      </c>
      <c r="E15" s="117">
        <v>668.55461400000002</v>
      </c>
      <c r="F15" s="117">
        <v>764.36094800000001</v>
      </c>
      <c r="G15" s="117">
        <v>709.08799999999997</v>
      </c>
      <c r="H15" s="117">
        <v>655.32799999999997</v>
      </c>
      <c r="I15" s="117">
        <v>726.17499999999995</v>
      </c>
      <c r="J15" s="105">
        <v>791.75400000000002</v>
      </c>
      <c r="K15" s="105">
        <v>850</v>
      </c>
      <c r="L15" s="105">
        <v>870</v>
      </c>
    </row>
    <row r="16" spans="1:13" s="59" customFormat="1" ht="15" customHeight="1">
      <c r="A16" s="104" t="s">
        <v>63</v>
      </c>
      <c r="B16" s="117">
        <v>449.68</v>
      </c>
      <c r="C16" s="337">
        <v>476.96699999999998</v>
      </c>
      <c r="D16" s="337">
        <v>486.13499999999999</v>
      </c>
      <c r="E16" s="337">
        <v>490.17819300000002</v>
      </c>
      <c r="F16" s="337">
        <v>456.20160199999998</v>
      </c>
      <c r="G16" s="337">
        <v>471.89</v>
      </c>
      <c r="H16" s="337">
        <v>436.99599999999998</v>
      </c>
      <c r="I16" s="337">
        <v>452.25299999999999</v>
      </c>
      <c r="J16" s="105">
        <v>481.07499999999999</v>
      </c>
      <c r="K16" s="105">
        <v>500</v>
      </c>
      <c r="L16" s="105">
        <v>530</v>
      </c>
    </row>
    <row r="17" spans="1:12" s="59" customFormat="1" ht="15" customHeight="1">
      <c r="A17" s="104" t="s">
        <v>64</v>
      </c>
      <c r="B17" s="117">
        <v>887.85199999999998</v>
      </c>
      <c r="C17" s="337">
        <v>953.803</v>
      </c>
      <c r="D17" s="337">
        <v>946.34299999999996</v>
      </c>
      <c r="E17" s="337">
        <v>980.02689799999996</v>
      </c>
      <c r="F17" s="337">
        <v>993.20973000000004</v>
      </c>
      <c r="G17" s="337">
        <v>1021.7859999999999</v>
      </c>
      <c r="H17" s="337">
        <v>1033.367</v>
      </c>
      <c r="I17" s="337">
        <v>1017.356</v>
      </c>
      <c r="J17" s="105">
        <v>1071.473</v>
      </c>
      <c r="K17" s="105">
        <v>1030</v>
      </c>
      <c r="L17" s="105">
        <v>1090</v>
      </c>
    </row>
    <row r="18" spans="1:12" s="59" customFormat="1" ht="40.5">
      <c r="A18" s="121" t="s">
        <v>199</v>
      </c>
      <c r="B18" s="117">
        <v>1217.377</v>
      </c>
      <c r="C18" s="337">
        <v>1251.0619999999999</v>
      </c>
      <c r="D18" s="337">
        <v>1325.232</v>
      </c>
      <c r="E18" s="337">
        <v>1376.095838</v>
      </c>
      <c r="F18" s="337">
        <v>1410.045705</v>
      </c>
      <c r="G18" s="337">
        <v>1474.787</v>
      </c>
      <c r="H18" s="337">
        <v>1520.8340000000001</v>
      </c>
      <c r="I18" s="337">
        <v>1553.952</v>
      </c>
      <c r="J18" s="105">
        <v>1661.7860000000001</v>
      </c>
      <c r="K18" s="105">
        <v>1680</v>
      </c>
      <c r="L18" s="105">
        <v>1720</v>
      </c>
    </row>
    <row r="19" spans="1:12" s="59" customFormat="1" ht="15" customHeight="1">
      <c r="A19" s="104" t="s">
        <v>65</v>
      </c>
      <c r="B19" s="117">
        <v>207.30099999999999</v>
      </c>
      <c r="C19" s="117">
        <v>166.03399999999999</v>
      </c>
      <c r="D19" s="117">
        <v>142.821</v>
      </c>
      <c r="E19" s="117">
        <v>141.00989799999999</v>
      </c>
      <c r="F19" s="117">
        <v>129.57176200000001</v>
      </c>
      <c r="G19" s="117">
        <v>77.162000000000006</v>
      </c>
      <c r="H19" s="117">
        <v>68.379000000000005</v>
      </c>
      <c r="I19" s="117">
        <v>69.691999999999993</v>
      </c>
      <c r="J19" s="105">
        <v>58.887</v>
      </c>
      <c r="K19" s="105">
        <v>40</v>
      </c>
      <c r="L19" s="105">
        <v>50</v>
      </c>
    </row>
    <row r="20" spans="1:12" s="59" customFormat="1" ht="15" customHeight="1">
      <c r="A20" s="104" t="s">
        <v>66</v>
      </c>
      <c r="B20" s="117">
        <f>B21-SUM(B6:B19)</f>
        <v>2089.6324499999901</v>
      </c>
      <c r="C20" s="117">
        <f t="shared" ref="C20:J20" si="0">C21-SUM(C6:C19)</f>
        <v>2252.1436470000044</v>
      </c>
      <c r="D20" s="117">
        <f t="shared" si="0"/>
        <v>2137.738532000003</v>
      </c>
      <c r="E20" s="117">
        <f t="shared" si="0"/>
        <v>2858.7655489999961</v>
      </c>
      <c r="F20" s="117">
        <f t="shared" si="0"/>
        <v>2699.2929000000076</v>
      </c>
      <c r="G20" s="117">
        <f t="shared" si="0"/>
        <v>2826.46888700001</v>
      </c>
      <c r="H20" s="117">
        <f t="shared" si="0"/>
        <v>2564.0499999999884</v>
      </c>
      <c r="I20" s="117">
        <f t="shared" si="0"/>
        <v>2740.5199999999968</v>
      </c>
      <c r="J20" s="117">
        <f t="shared" si="0"/>
        <v>3702.1440000000002</v>
      </c>
      <c r="K20" s="117">
        <f>K21-SUM(K6:K19)</f>
        <v>4602.9600000000064</v>
      </c>
      <c r="L20" s="117">
        <f>L21-SUM(L6:L19)</f>
        <v>4706.5010000000038</v>
      </c>
    </row>
    <row r="21" spans="1:12" s="66" customFormat="1" ht="15" customHeight="1">
      <c r="A21" s="123" t="s">
        <v>476</v>
      </c>
      <c r="B21" s="124">
        <v>53497.875999999997</v>
      </c>
      <c r="C21" s="124">
        <v>56206.906999999999</v>
      </c>
      <c r="D21" s="124">
        <v>57156.074000000001</v>
      </c>
      <c r="E21" s="124">
        <v>60397.680805999997</v>
      </c>
      <c r="F21" s="124">
        <v>64695.220851999999</v>
      </c>
      <c r="G21" s="124">
        <v>68528.271387000001</v>
      </c>
      <c r="H21" s="124">
        <v>63314.057999999997</v>
      </c>
      <c r="I21" s="124">
        <v>65491.796999999999</v>
      </c>
      <c r="J21" s="124">
        <v>69857.680999999997</v>
      </c>
      <c r="K21" s="124">
        <v>73722.960000000006</v>
      </c>
      <c r="L21" s="124">
        <v>76901.501000000004</v>
      </c>
    </row>
    <row r="22" spans="1:12" s="66" customFormat="1" ht="15" customHeight="1">
      <c r="A22" s="123" t="s">
        <v>45</v>
      </c>
      <c r="B22" s="282">
        <v>23.777000000000001</v>
      </c>
      <c r="C22" s="282">
        <v>23.948</v>
      </c>
      <c r="D22" s="282">
        <v>23.306000000000001</v>
      </c>
      <c r="E22" s="282">
        <v>23.317</v>
      </c>
      <c r="F22" s="282">
        <v>23.61</v>
      </c>
      <c r="G22" s="282">
        <v>24.236999999999998</v>
      </c>
      <c r="H22" s="282">
        <v>22.927</v>
      </c>
      <c r="I22" s="282">
        <v>22.867000000000001</v>
      </c>
      <c r="J22" s="282">
        <v>23.231000000000002</v>
      </c>
      <c r="K22" s="282">
        <v>23.917000000000002</v>
      </c>
      <c r="L22" s="282">
        <v>24.324000000000002</v>
      </c>
    </row>
    <row r="23" spans="1:12" s="72" customFormat="1" ht="14.25" customHeight="1">
      <c r="A23" s="118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s="60" customFormat="1" ht="27">
      <c r="A24" s="121" t="s">
        <v>200</v>
      </c>
      <c r="B24" s="117">
        <v>16077.294</v>
      </c>
      <c r="C24" s="117">
        <v>16397.198</v>
      </c>
      <c r="D24" s="117">
        <v>16804.682000000001</v>
      </c>
      <c r="E24" s="117">
        <v>17473.428593000001</v>
      </c>
      <c r="F24" s="117">
        <v>18872.539734999998</v>
      </c>
      <c r="G24" s="117">
        <v>21517.402082000001</v>
      </c>
      <c r="H24" s="117">
        <v>23396.845000000001</v>
      </c>
      <c r="I24" s="117">
        <v>23340.35</v>
      </c>
      <c r="J24" s="117">
        <v>25414.222000000002</v>
      </c>
      <c r="K24" s="117">
        <v>26343.957999999999</v>
      </c>
      <c r="L24" s="117">
        <f>24479.67+3395.617</f>
        <v>27875.286999999997</v>
      </c>
    </row>
    <row r="25" spans="1:12" s="60" customFormat="1" ht="15">
      <c r="A25" s="121" t="s">
        <v>247</v>
      </c>
      <c r="B25" s="219"/>
      <c r="C25" s="219"/>
      <c r="D25" s="219"/>
      <c r="E25" s="219"/>
      <c r="F25" s="117"/>
      <c r="G25" s="117"/>
      <c r="H25" s="117"/>
      <c r="I25" s="117"/>
      <c r="J25" s="117"/>
      <c r="K25" s="117"/>
      <c r="L25" s="117"/>
    </row>
    <row r="26" spans="1:12" s="60" customFormat="1" ht="15">
      <c r="A26" s="121" t="s">
        <v>248</v>
      </c>
      <c r="B26" s="219"/>
      <c r="C26" s="219"/>
      <c r="D26" s="219"/>
      <c r="E26" s="219"/>
      <c r="F26" s="117"/>
      <c r="G26" s="117"/>
      <c r="H26" s="117"/>
      <c r="I26" s="117"/>
      <c r="J26" s="117"/>
      <c r="K26" s="117"/>
      <c r="L26" s="117"/>
    </row>
    <row r="27" spans="1:12" s="60" customFormat="1" ht="15">
      <c r="A27" s="121" t="s">
        <v>280</v>
      </c>
      <c r="B27" s="117">
        <v>13178.941384000002</v>
      </c>
      <c r="C27" s="117">
        <v>13312.391383999999</v>
      </c>
      <c r="D27" s="117">
        <v>13719.576927999999</v>
      </c>
      <c r="E27" s="117">
        <v>14208.765979</v>
      </c>
      <c r="F27" s="117">
        <v>15304.698562</v>
      </c>
      <c r="G27" s="117">
        <v>17921.206230000003</v>
      </c>
      <c r="H27" s="117">
        <v>19889.907057000004</v>
      </c>
      <c r="I27" s="117">
        <v>19682.191682000004</v>
      </c>
      <c r="J27" s="117">
        <v>21663.196</v>
      </c>
      <c r="K27" s="117">
        <v>22135.27</v>
      </c>
      <c r="L27" s="117">
        <v>23428.874</v>
      </c>
    </row>
    <row r="28" spans="1:12" s="60" customFormat="1" ht="27">
      <c r="A28" s="121" t="s">
        <v>201</v>
      </c>
      <c r="B28" s="117">
        <v>1952.1759999999999</v>
      </c>
      <c r="C28" s="337">
        <v>2149.511</v>
      </c>
      <c r="D28" s="337">
        <v>2313.7049999999999</v>
      </c>
      <c r="E28" s="337">
        <v>2470.0258349999999</v>
      </c>
      <c r="F28" s="337">
        <v>2187.8006650000002</v>
      </c>
      <c r="G28" s="337">
        <v>2049.6957349999998</v>
      </c>
      <c r="H28" s="337">
        <v>2279.2959999999998</v>
      </c>
      <c r="I28" s="337">
        <v>2335.8290000000002</v>
      </c>
      <c r="J28" s="337">
        <v>2512.1770000000001</v>
      </c>
      <c r="K28" s="337">
        <v>2500</v>
      </c>
      <c r="L28" s="337">
        <v>2600</v>
      </c>
    </row>
    <row r="29" spans="1:12" s="66" customFormat="1" ht="15" customHeight="1">
      <c r="A29" s="123" t="s">
        <v>477</v>
      </c>
      <c r="B29" s="124">
        <f t="shared" ref="B29:L29" si="1">B21-B24-B28</f>
        <v>35468.405999999995</v>
      </c>
      <c r="C29" s="124">
        <f t="shared" si="1"/>
        <v>37660.198000000004</v>
      </c>
      <c r="D29" s="124">
        <f t="shared" si="1"/>
        <v>38037.686999999998</v>
      </c>
      <c r="E29" s="124">
        <f t="shared" si="1"/>
        <v>40454.226377999999</v>
      </c>
      <c r="F29" s="124">
        <f t="shared" si="1"/>
        <v>43634.880451999998</v>
      </c>
      <c r="G29" s="124">
        <f t="shared" si="1"/>
        <v>44961.173569999999</v>
      </c>
      <c r="H29" s="124">
        <f t="shared" si="1"/>
        <v>37637.916999999994</v>
      </c>
      <c r="I29" s="124">
        <f t="shared" si="1"/>
        <v>39815.618000000002</v>
      </c>
      <c r="J29" s="124">
        <f t="shared" si="1"/>
        <v>41931.281999999992</v>
      </c>
      <c r="K29" s="124">
        <f t="shared" si="1"/>
        <v>44879.002000000008</v>
      </c>
      <c r="L29" s="124">
        <f t="shared" si="1"/>
        <v>46426.214000000007</v>
      </c>
    </row>
    <row r="30" spans="1:12" s="66" customFormat="1" ht="15" customHeight="1">
      <c r="A30" s="123" t="s">
        <v>45</v>
      </c>
      <c r="B30" s="282">
        <v>15.763999999999999</v>
      </c>
      <c r="C30" s="282">
        <v>16.045999999999999</v>
      </c>
      <c r="D30" s="282">
        <v>15.51</v>
      </c>
      <c r="E30" s="282">
        <v>15.617000000000001</v>
      </c>
      <c r="F30" s="282">
        <v>15.923999999999999</v>
      </c>
      <c r="G30" s="282">
        <v>15.901999999999999</v>
      </c>
      <c r="H30" s="282">
        <v>13.629</v>
      </c>
      <c r="I30" s="282">
        <v>13.901999999999999</v>
      </c>
      <c r="J30" s="282">
        <v>13.944000000000001</v>
      </c>
      <c r="K30" s="282">
        <v>14.56</v>
      </c>
      <c r="L30" s="282">
        <v>14.683999999999999</v>
      </c>
    </row>
    <row r="31" spans="1:12" s="66" customFormat="1" ht="1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s="59" customFormat="1" ht="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" s="67" customFormat="1" ht="15">
      <c r="A33" s="38" t="s">
        <v>172</v>
      </c>
    </row>
    <row r="34" spans="1:1" s="375" customFormat="1" ht="15">
      <c r="A34" s="377" t="s">
        <v>585</v>
      </c>
    </row>
    <row r="35" spans="1:1" s="375" customFormat="1" ht="15">
      <c r="A35" s="378" t="s">
        <v>198</v>
      </c>
    </row>
    <row r="36" spans="1:1" s="59" customFormat="1" ht="15"/>
    <row r="37" spans="1:1" s="59" customFormat="1" ht="15"/>
    <row r="38" spans="1:1" s="59" customFormat="1" ht="15"/>
    <row r="39" spans="1:1" s="59" customFormat="1" ht="15"/>
    <row r="40" spans="1:1" s="59" customFormat="1" ht="15"/>
    <row r="41" spans="1:1" s="59" customFormat="1" ht="15"/>
    <row r="42" spans="1:1" s="59" customFormat="1" ht="15"/>
    <row r="43" spans="1:1" s="59" customFormat="1" ht="15"/>
    <row r="44" spans="1:1" s="59" customFormat="1" ht="15"/>
  </sheetData>
  <pageMargins left="0.23622047244094491" right="0.23622047244094491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/>
  </sheetViews>
  <sheetFormatPr baseColWidth="10" defaultRowHeight="12.75"/>
  <cols>
    <col min="1" max="1" width="15.85546875" style="143" customWidth="1"/>
    <col min="2" max="13" width="6.140625" style="143" customWidth="1"/>
    <col min="14" max="14" width="11.42578125" style="143"/>
    <col min="15" max="15" width="11.42578125" style="285"/>
    <col min="16" max="16384" width="11.42578125" style="143"/>
  </cols>
  <sheetData>
    <row r="1" spans="1:13" s="141" customFormat="1" ht="15">
      <c r="A1" s="178" t="s">
        <v>249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41" customFormat="1" ht="15">
      <c r="A2" s="171" t="s">
        <v>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1" customFormat="1" ht="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s="144" customFormat="1" ht="37.5" customHeight="1">
      <c r="A4" s="295"/>
      <c r="B4" s="297" t="s">
        <v>540</v>
      </c>
      <c r="C4" s="297" t="s">
        <v>541</v>
      </c>
      <c r="D4" s="297" t="s">
        <v>542</v>
      </c>
      <c r="E4" s="297" t="s">
        <v>543</v>
      </c>
      <c r="F4" s="297" t="s">
        <v>544</v>
      </c>
      <c r="G4" s="297" t="s">
        <v>545</v>
      </c>
      <c r="H4" s="297" t="s">
        <v>546</v>
      </c>
      <c r="I4" s="297" t="s">
        <v>547</v>
      </c>
      <c r="J4" s="297" t="s">
        <v>548</v>
      </c>
      <c r="K4" s="297" t="s">
        <v>549</v>
      </c>
      <c r="L4" s="297" t="s">
        <v>550</v>
      </c>
      <c r="M4" s="297" t="s">
        <v>586</v>
      </c>
    </row>
    <row r="5" spans="1:13" s="149" customFormat="1" ht="12.75" customHeight="1">
      <c r="A5" s="178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s="150" customFormat="1" ht="15" customHeight="1">
      <c r="A6" s="177" t="s">
        <v>250</v>
      </c>
      <c r="B6" s="202">
        <f t="shared" ref="B6" si="0">B7+B8</f>
        <v>390.00439800000004</v>
      </c>
      <c r="C6" s="202">
        <f>C7+C8</f>
        <v>384.66946000000002</v>
      </c>
      <c r="D6" s="202">
        <f t="shared" ref="D6:M6" si="1">D7+D8</f>
        <v>391.77774299999999</v>
      </c>
      <c r="E6" s="202">
        <f t="shared" si="1"/>
        <v>405.16731200000004</v>
      </c>
      <c r="F6" s="202">
        <f t="shared" si="1"/>
        <v>415.77844000000005</v>
      </c>
      <c r="G6" s="202">
        <f t="shared" si="1"/>
        <v>448.97438100000005</v>
      </c>
      <c r="H6" s="202">
        <f t="shared" si="1"/>
        <v>550.264906</v>
      </c>
      <c r="I6" s="202">
        <f t="shared" si="1"/>
        <v>603.57236999999998</v>
      </c>
      <c r="J6" s="202">
        <f t="shared" si="1"/>
        <v>596.17318499999999</v>
      </c>
      <c r="K6" s="202">
        <f t="shared" si="1"/>
        <v>660.35118399999988</v>
      </c>
      <c r="L6" s="202">
        <f t="shared" si="1"/>
        <v>673.88599999999997</v>
      </c>
      <c r="M6" s="202">
        <f t="shared" si="1"/>
        <v>712.69900000000007</v>
      </c>
    </row>
    <row r="7" spans="1:13" s="150" customFormat="1" ht="15" customHeight="1">
      <c r="A7" s="177" t="s">
        <v>278</v>
      </c>
      <c r="B7" s="176">
        <v>226.46152599999999</v>
      </c>
      <c r="C7" s="176">
        <v>224.37305700000002</v>
      </c>
      <c r="D7" s="176">
        <v>226.658321</v>
      </c>
      <c r="E7" s="176">
        <v>234.23607200000001</v>
      </c>
      <c r="F7" s="176">
        <v>238.80499400000002</v>
      </c>
      <c r="G7" s="176">
        <v>258.95524700000004</v>
      </c>
      <c r="H7" s="176">
        <v>343.198331</v>
      </c>
      <c r="I7" s="176">
        <v>410.081525</v>
      </c>
      <c r="J7" s="176">
        <v>404.31746499999997</v>
      </c>
      <c r="K7" s="176">
        <v>446.22301099999993</v>
      </c>
      <c r="L7" s="176">
        <v>457.62</v>
      </c>
      <c r="M7" s="176">
        <v>484.36</v>
      </c>
    </row>
    <row r="8" spans="1:13" s="150" customFormat="1" ht="15" customHeight="1">
      <c r="A8" s="177" t="s">
        <v>279</v>
      </c>
      <c r="B8" s="176">
        <v>163.54287200000002</v>
      </c>
      <c r="C8" s="176">
        <v>160.296403</v>
      </c>
      <c r="D8" s="176">
        <v>165.11942200000001</v>
      </c>
      <c r="E8" s="176">
        <v>170.93124</v>
      </c>
      <c r="F8" s="176">
        <v>176.97344600000002</v>
      </c>
      <c r="G8" s="176">
        <v>190.01913400000001</v>
      </c>
      <c r="H8" s="176">
        <v>207.06657500000003</v>
      </c>
      <c r="I8" s="176">
        <v>193.49084500000001</v>
      </c>
      <c r="J8" s="176">
        <v>191.85572000000002</v>
      </c>
      <c r="K8" s="176">
        <v>214.128173</v>
      </c>
      <c r="L8" s="176">
        <v>216.26599999999999</v>
      </c>
      <c r="M8" s="176">
        <v>228.339</v>
      </c>
    </row>
    <row r="9" spans="1:13" s="150" customFormat="1" ht="12.75" customHeight="1">
      <c r="A9" s="17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</row>
    <row r="10" spans="1:13" s="149" customFormat="1" ht="15" customHeight="1">
      <c r="A10" s="177" t="s">
        <v>251</v>
      </c>
      <c r="B10" s="202">
        <f t="shared" ref="B10" si="2">B11+B12</f>
        <v>889.94909699999994</v>
      </c>
      <c r="C10" s="202">
        <f>C11+C12</f>
        <v>875.75174900000002</v>
      </c>
      <c r="D10" s="202">
        <f t="shared" ref="D10:M10" si="3">D11+D12</f>
        <v>886.99332600000002</v>
      </c>
      <c r="E10" s="202">
        <f t="shared" si="3"/>
        <v>915.892246</v>
      </c>
      <c r="F10" s="202">
        <f t="shared" si="3"/>
        <v>944.82431599999995</v>
      </c>
      <c r="G10" s="202">
        <f t="shared" si="3"/>
        <v>1016.8062279999999</v>
      </c>
      <c r="H10" s="202">
        <f t="shared" si="3"/>
        <v>1222.0786119999998</v>
      </c>
      <c r="I10" s="202">
        <f t="shared" si="3"/>
        <v>1318.924618</v>
      </c>
      <c r="J10" s="202">
        <f t="shared" si="3"/>
        <v>1304.1075640000001</v>
      </c>
      <c r="K10" s="202">
        <f t="shared" si="3"/>
        <v>1425.1675869999999</v>
      </c>
      <c r="L10" s="202">
        <f t="shared" si="3"/>
        <v>1452.8420000000001</v>
      </c>
      <c r="M10" s="202">
        <f t="shared" si="3"/>
        <v>1536.1619999999998</v>
      </c>
    </row>
    <row r="11" spans="1:13" s="149" customFormat="1" ht="15" customHeight="1">
      <c r="A11" s="177" t="s">
        <v>278</v>
      </c>
      <c r="B11" s="176">
        <v>482.284019</v>
      </c>
      <c r="C11" s="176">
        <v>479.49692999999996</v>
      </c>
      <c r="D11" s="176">
        <v>483.07341100000002</v>
      </c>
      <c r="E11" s="176">
        <v>497.37085400000001</v>
      </c>
      <c r="F11" s="176">
        <v>511.651815</v>
      </c>
      <c r="G11" s="176">
        <v>553.06392099999994</v>
      </c>
      <c r="H11" s="176">
        <v>703.09067700000003</v>
      </c>
      <c r="I11" s="176">
        <v>840.64561500000002</v>
      </c>
      <c r="J11" s="176">
        <v>827.71512300000018</v>
      </c>
      <c r="K11" s="176">
        <v>909.14271499999995</v>
      </c>
      <c r="L11" s="176">
        <v>929.09799999999996</v>
      </c>
      <c r="M11" s="176">
        <v>978.81</v>
      </c>
    </row>
    <row r="12" spans="1:13" s="149" customFormat="1" ht="15" customHeight="1">
      <c r="A12" s="177" t="s">
        <v>279</v>
      </c>
      <c r="B12" s="176">
        <v>407.66507799999999</v>
      </c>
      <c r="C12" s="176">
        <v>396.254819</v>
      </c>
      <c r="D12" s="176">
        <v>403.919915</v>
      </c>
      <c r="E12" s="176">
        <v>418.52139199999999</v>
      </c>
      <c r="F12" s="176">
        <v>433.17250100000001</v>
      </c>
      <c r="G12" s="176">
        <v>463.74230699999993</v>
      </c>
      <c r="H12" s="176">
        <v>518.98793499999988</v>
      </c>
      <c r="I12" s="176">
        <v>478.27900299999999</v>
      </c>
      <c r="J12" s="176">
        <v>476.39244100000002</v>
      </c>
      <c r="K12" s="176">
        <v>516.02487200000007</v>
      </c>
      <c r="L12" s="176">
        <v>523.74400000000003</v>
      </c>
      <c r="M12" s="176">
        <v>557.35199999999998</v>
      </c>
    </row>
    <row r="13" spans="1:13" s="149" customFormat="1" ht="12.75" customHeight="1">
      <c r="A13" s="177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s="149" customFormat="1" ht="15">
      <c r="A14" s="207" t="s">
        <v>252</v>
      </c>
      <c r="B14" s="202">
        <f t="shared" ref="B14" si="4">B15+B16</f>
        <v>2347.2137480000001</v>
      </c>
      <c r="C14" s="202">
        <f>C15+C16</f>
        <v>2317.1042379999999</v>
      </c>
      <c r="D14" s="202">
        <f t="shared" ref="D14:M14" si="5">D15+D16</f>
        <v>2337.3011909999996</v>
      </c>
      <c r="E14" s="202">
        <f t="shared" si="5"/>
        <v>2413.8458090000004</v>
      </c>
      <c r="F14" s="202">
        <f t="shared" si="5"/>
        <v>2485.5126979999995</v>
      </c>
      <c r="G14" s="202">
        <f t="shared" si="5"/>
        <v>2688.0256170000002</v>
      </c>
      <c r="H14" s="202">
        <f t="shared" si="5"/>
        <v>3208.4570519999997</v>
      </c>
      <c r="I14" s="202">
        <f t="shared" si="5"/>
        <v>3565.6787769999992</v>
      </c>
      <c r="J14" s="202">
        <f t="shared" si="5"/>
        <v>3512.2942050000001</v>
      </c>
      <c r="K14" s="202">
        <f t="shared" si="5"/>
        <v>3884.0032529999999</v>
      </c>
      <c r="L14" s="202">
        <f t="shared" si="5"/>
        <v>3962.05</v>
      </c>
      <c r="M14" s="202">
        <f t="shared" si="5"/>
        <v>4184.1949999999997</v>
      </c>
    </row>
    <row r="15" spans="1:13" s="149" customFormat="1" ht="15">
      <c r="A15" s="177" t="s">
        <v>278</v>
      </c>
      <c r="B15" s="176">
        <v>1316.2856280000001</v>
      </c>
      <c r="C15" s="176">
        <v>1310.7698009999999</v>
      </c>
      <c r="D15" s="176">
        <v>1310.1223339999999</v>
      </c>
      <c r="E15" s="176">
        <v>1356.38204</v>
      </c>
      <c r="F15" s="176">
        <v>1393.8881569999999</v>
      </c>
      <c r="G15" s="176">
        <v>1506.680511</v>
      </c>
      <c r="H15" s="176">
        <v>1903.0049009999998</v>
      </c>
      <c r="I15" s="176">
        <v>2328.3255549999994</v>
      </c>
      <c r="J15" s="176">
        <v>2293.0422640000002</v>
      </c>
      <c r="K15" s="176">
        <v>2527.431818</v>
      </c>
      <c r="L15" s="176">
        <v>2587.9059999999999</v>
      </c>
      <c r="M15" s="176">
        <v>2736.94</v>
      </c>
    </row>
    <row r="16" spans="1:13" s="149" customFormat="1" ht="15">
      <c r="A16" s="177" t="s">
        <v>279</v>
      </c>
      <c r="B16" s="176">
        <v>1030.9281199999998</v>
      </c>
      <c r="C16" s="176">
        <v>1006.334437</v>
      </c>
      <c r="D16" s="176">
        <v>1027.1788569999999</v>
      </c>
      <c r="E16" s="176">
        <v>1057.4637690000002</v>
      </c>
      <c r="F16" s="176">
        <v>1091.6245409999999</v>
      </c>
      <c r="G16" s="176">
        <v>1181.345106</v>
      </c>
      <c r="H16" s="176">
        <v>1305.4521510000002</v>
      </c>
      <c r="I16" s="176">
        <v>1237.353222</v>
      </c>
      <c r="J16" s="176">
        <v>1219.251941</v>
      </c>
      <c r="K16" s="176">
        <v>1356.5714350000001</v>
      </c>
      <c r="L16" s="176">
        <v>1374.144</v>
      </c>
      <c r="M16" s="176">
        <v>1447.2550000000001</v>
      </c>
    </row>
    <row r="17" spans="1:13" s="149" customFormat="1" ht="12.75" customHeight="1">
      <c r="A17" s="177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149" customFormat="1" ht="15" customHeight="1">
      <c r="A18" s="177" t="s">
        <v>253</v>
      </c>
      <c r="B18" s="202">
        <f t="shared" ref="B18" si="6">B19+B20</f>
        <v>2197.4130709999999</v>
      </c>
      <c r="C18" s="202">
        <f>C19+C20</f>
        <v>2146.4327050000002</v>
      </c>
      <c r="D18" s="202">
        <f t="shared" ref="D18:M18" si="7">D19+D20</f>
        <v>2174.8372880000002</v>
      </c>
      <c r="E18" s="202">
        <f t="shared" si="7"/>
        <v>2251.1012119999996</v>
      </c>
      <c r="F18" s="202">
        <f t="shared" si="7"/>
        <v>2314.8041700000003</v>
      </c>
      <c r="G18" s="202">
        <f t="shared" si="7"/>
        <v>2498.6388449999999</v>
      </c>
      <c r="H18" s="202">
        <f t="shared" si="7"/>
        <v>2918.2603760000002</v>
      </c>
      <c r="I18" s="202">
        <f t="shared" si="7"/>
        <v>3214.9364160000005</v>
      </c>
      <c r="J18" s="202">
        <f t="shared" si="7"/>
        <v>3170.5090280000004</v>
      </c>
      <c r="K18" s="202">
        <f t="shared" si="7"/>
        <v>3497.6245029999995</v>
      </c>
      <c r="L18" s="202">
        <f t="shared" si="7"/>
        <v>3573.9470000000001</v>
      </c>
      <c r="M18" s="202">
        <f t="shared" si="7"/>
        <v>3782.491</v>
      </c>
    </row>
    <row r="19" spans="1:13" s="149" customFormat="1" ht="15" customHeight="1">
      <c r="A19" s="177" t="s">
        <v>278</v>
      </c>
      <c r="B19" s="176">
        <v>1193.1432089999998</v>
      </c>
      <c r="C19" s="176">
        <v>1185.3112490000001</v>
      </c>
      <c r="D19" s="176">
        <v>1192.0011120000001</v>
      </c>
      <c r="E19" s="176">
        <v>1229.2609069999999</v>
      </c>
      <c r="F19" s="176">
        <v>1263.6190270000002</v>
      </c>
      <c r="G19" s="176">
        <v>1364.2882950000001</v>
      </c>
      <c r="H19" s="176">
        <v>1659.7039969999998</v>
      </c>
      <c r="I19" s="176">
        <v>2031.506265</v>
      </c>
      <c r="J19" s="176">
        <v>1999.8547080000003</v>
      </c>
      <c r="K19" s="176">
        <v>2204.3604309999996</v>
      </c>
      <c r="L19" s="176">
        <v>2251.0650000000001</v>
      </c>
      <c r="M19" s="176">
        <v>2380.0949999999998</v>
      </c>
    </row>
    <row r="20" spans="1:13" s="149" customFormat="1" ht="15" customHeight="1">
      <c r="A20" s="177" t="s">
        <v>279</v>
      </c>
      <c r="B20" s="176">
        <v>1004.2698620000001</v>
      </c>
      <c r="C20" s="176">
        <v>961.12145599999997</v>
      </c>
      <c r="D20" s="176">
        <v>982.83617599999991</v>
      </c>
      <c r="E20" s="176">
        <v>1021.8403049999999</v>
      </c>
      <c r="F20" s="176">
        <v>1051.1851429999999</v>
      </c>
      <c r="G20" s="176">
        <v>1134.3505499999999</v>
      </c>
      <c r="H20" s="176">
        <v>1258.5563790000001</v>
      </c>
      <c r="I20" s="176">
        <v>1183.4301510000003</v>
      </c>
      <c r="J20" s="176">
        <v>1170.6543200000001</v>
      </c>
      <c r="K20" s="176">
        <v>1293.2640719999999</v>
      </c>
      <c r="L20" s="176">
        <v>1322.8820000000001</v>
      </c>
      <c r="M20" s="176">
        <v>1402.396</v>
      </c>
    </row>
    <row r="21" spans="1:13" s="149" customFormat="1" ht="12.75" customHeight="1">
      <c r="A21" s="177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2" spans="1:13" s="149" customFormat="1" ht="15" customHeight="1">
      <c r="A22" s="177" t="s">
        <v>254</v>
      </c>
      <c r="B22" s="202">
        <f t="shared" ref="B22" si="8">B23+B24</f>
        <v>900.45951799999989</v>
      </c>
      <c r="C22" s="202">
        <f>C23+C24</f>
        <v>894.41260299999999</v>
      </c>
      <c r="D22" s="202">
        <f t="shared" ref="D22:M22" si="9">D23+D24</f>
        <v>895.11408000000006</v>
      </c>
      <c r="E22" s="202">
        <f t="shared" si="9"/>
        <v>929.15392700000007</v>
      </c>
      <c r="F22" s="202">
        <f t="shared" si="9"/>
        <v>962.01213000000007</v>
      </c>
      <c r="G22" s="202">
        <f t="shared" si="9"/>
        <v>1036.2385939999999</v>
      </c>
      <c r="H22" s="202">
        <f t="shared" si="9"/>
        <v>1224.918533</v>
      </c>
      <c r="I22" s="202">
        <f t="shared" si="9"/>
        <v>1335.7070349999999</v>
      </c>
      <c r="J22" s="202">
        <f t="shared" si="9"/>
        <v>1322.4634569999998</v>
      </c>
      <c r="K22" s="202">
        <f t="shared" si="9"/>
        <v>1447.1799730000002</v>
      </c>
      <c r="L22" s="202">
        <f t="shared" si="9"/>
        <v>1485.432</v>
      </c>
      <c r="M22" s="202">
        <f t="shared" si="9"/>
        <v>1568.1469999999999</v>
      </c>
    </row>
    <row r="23" spans="1:13" s="149" customFormat="1" ht="15" customHeight="1">
      <c r="A23" s="177" t="s">
        <v>278</v>
      </c>
      <c r="B23" s="176">
        <v>470.19552699999997</v>
      </c>
      <c r="C23" s="176">
        <v>473.749437</v>
      </c>
      <c r="D23" s="176">
        <v>464.94963799999999</v>
      </c>
      <c r="E23" s="176">
        <v>482.52104499999996</v>
      </c>
      <c r="F23" s="176">
        <v>498.79710799999998</v>
      </c>
      <c r="G23" s="176">
        <v>537.59837900000002</v>
      </c>
      <c r="H23" s="176">
        <v>667.10223000000008</v>
      </c>
      <c r="I23" s="176">
        <v>816.85978799999998</v>
      </c>
      <c r="J23" s="176">
        <v>805.727035</v>
      </c>
      <c r="K23" s="176">
        <v>874.65073600000005</v>
      </c>
      <c r="L23" s="176">
        <v>902.08600000000001</v>
      </c>
      <c r="M23" s="176">
        <v>953.82500000000005</v>
      </c>
    </row>
    <row r="24" spans="1:13" s="149" customFormat="1" ht="15" customHeight="1">
      <c r="A24" s="177" t="s">
        <v>279</v>
      </c>
      <c r="B24" s="176">
        <v>430.26399099999998</v>
      </c>
      <c r="C24" s="176">
        <v>420.66316600000005</v>
      </c>
      <c r="D24" s="176">
        <v>430.16444200000001</v>
      </c>
      <c r="E24" s="176">
        <v>446.63288200000005</v>
      </c>
      <c r="F24" s="176">
        <v>463.21502200000009</v>
      </c>
      <c r="G24" s="176">
        <v>498.64021500000001</v>
      </c>
      <c r="H24" s="176">
        <v>557.81630299999995</v>
      </c>
      <c r="I24" s="176">
        <v>518.84724699999992</v>
      </c>
      <c r="J24" s="176">
        <v>516.73642199999995</v>
      </c>
      <c r="K24" s="176">
        <v>572.52923700000008</v>
      </c>
      <c r="L24" s="176">
        <v>583.346</v>
      </c>
      <c r="M24" s="176">
        <v>614.322</v>
      </c>
    </row>
    <row r="25" spans="1:13" s="149" customFormat="1" ht="12.75" customHeight="1">
      <c r="A25" s="177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3" s="149" customFormat="1" ht="15" customHeight="1">
      <c r="A26" s="177" t="s">
        <v>255</v>
      </c>
      <c r="B26" s="202">
        <f t="shared" ref="B26" si="10">B27+B28</f>
        <v>1814.5033310000001</v>
      </c>
      <c r="C26" s="202">
        <f>C27+C28</f>
        <v>1791.573406</v>
      </c>
      <c r="D26" s="202">
        <f t="shared" ref="D26:M26" si="11">D27+D28</f>
        <v>1802.7497860000001</v>
      </c>
      <c r="E26" s="202">
        <f t="shared" si="11"/>
        <v>1867.758268</v>
      </c>
      <c r="F26" s="202">
        <f t="shared" si="11"/>
        <v>1930.8059020000001</v>
      </c>
      <c r="G26" s="202">
        <f t="shared" si="11"/>
        <v>2085.3811850000002</v>
      </c>
      <c r="H26" s="202">
        <f t="shared" si="11"/>
        <v>2466.2141099999999</v>
      </c>
      <c r="I26" s="202">
        <f t="shared" si="11"/>
        <v>2709.0374859999997</v>
      </c>
      <c r="J26" s="202">
        <f t="shared" si="11"/>
        <v>2674.9791299999997</v>
      </c>
      <c r="K26" s="202">
        <f t="shared" si="11"/>
        <v>2958.2796689999996</v>
      </c>
      <c r="L26" s="202">
        <f t="shared" si="11"/>
        <v>3002.5410000000002</v>
      </c>
      <c r="M26" s="202">
        <f t="shared" si="11"/>
        <v>3177.799</v>
      </c>
    </row>
    <row r="27" spans="1:13" s="149" customFormat="1" ht="15" customHeight="1">
      <c r="A27" s="177" t="s">
        <v>278</v>
      </c>
      <c r="B27" s="176">
        <v>1007.855127</v>
      </c>
      <c r="C27" s="176">
        <v>1006.903891</v>
      </c>
      <c r="D27" s="176">
        <v>1006.936909</v>
      </c>
      <c r="E27" s="176">
        <v>1043.1427160000001</v>
      </c>
      <c r="F27" s="176">
        <v>1069.4304520000001</v>
      </c>
      <c r="G27" s="176">
        <v>1156.6799209999999</v>
      </c>
      <c r="H27" s="176">
        <v>1447.27853</v>
      </c>
      <c r="I27" s="176">
        <v>1755.2832479999997</v>
      </c>
      <c r="J27" s="176">
        <v>1730.133323</v>
      </c>
      <c r="K27" s="176">
        <v>1904.3059289999999</v>
      </c>
      <c r="L27" s="176">
        <v>1937.81</v>
      </c>
      <c r="M27" s="176">
        <v>2049.1489999999999</v>
      </c>
    </row>
    <row r="28" spans="1:13" s="149" customFormat="1" ht="15" customHeight="1">
      <c r="A28" s="177" t="s">
        <v>279</v>
      </c>
      <c r="B28" s="176">
        <v>806.64820400000008</v>
      </c>
      <c r="C28" s="176">
        <v>784.66951500000005</v>
      </c>
      <c r="D28" s="176">
        <v>795.81287700000007</v>
      </c>
      <c r="E28" s="176">
        <v>824.61555200000009</v>
      </c>
      <c r="F28" s="176">
        <v>861.37545000000011</v>
      </c>
      <c r="G28" s="176">
        <v>928.70126400000015</v>
      </c>
      <c r="H28" s="176">
        <v>1018.93558</v>
      </c>
      <c r="I28" s="176">
        <v>953.7542380000001</v>
      </c>
      <c r="J28" s="176">
        <v>944.84580699999992</v>
      </c>
      <c r="K28" s="176">
        <v>1053.9737399999999</v>
      </c>
      <c r="L28" s="176">
        <v>1064.731</v>
      </c>
      <c r="M28" s="176">
        <v>1128.6500000000001</v>
      </c>
    </row>
    <row r="29" spans="1:13" s="149" customFormat="1" ht="12.75" customHeight="1">
      <c r="A29" s="177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  <row r="30" spans="1:13" s="149" customFormat="1" ht="15" customHeight="1">
      <c r="A30" s="177" t="s">
        <v>256</v>
      </c>
      <c r="B30" s="202">
        <f t="shared" ref="B30" si="12">B31+B32</f>
        <v>1157.9703650000001</v>
      </c>
      <c r="C30" s="202">
        <f>C31+C32</f>
        <v>1137.4108200000001</v>
      </c>
      <c r="D30" s="202">
        <f t="shared" ref="D30:M30" si="13">D31+D32</f>
        <v>1151.7149670000001</v>
      </c>
      <c r="E30" s="202">
        <f t="shared" si="13"/>
        <v>1183.779601</v>
      </c>
      <c r="F30" s="202">
        <f t="shared" si="13"/>
        <v>1235.5128130000003</v>
      </c>
      <c r="G30" s="202">
        <f t="shared" si="13"/>
        <v>1321.497243</v>
      </c>
      <c r="H30" s="202">
        <f t="shared" si="13"/>
        <v>1552.119993</v>
      </c>
      <c r="I30" s="202">
        <f t="shared" si="13"/>
        <v>1705.2033419999998</v>
      </c>
      <c r="J30" s="202">
        <f t="shared" si="13"/>
        <v>1687.4850660000002</v>
      </c>
      <c r="K30" s="202">
        <f t="shared" si="13"/>
        <v>1860.629191</v>
      </c>
      <c r="L30" s="202">
        <f t="shared" si="13"/>
        <v>1901.2850000000001</v>
      </c>
      <c r="M30" s="202">
        <f t="shared" si="13"/>
        <v>2014.201</v>
      </c>
    </row>
    <row r="31" spans="1:13" s="149" customFormat="1" ht="15" customHeight="1">
      <c r="A31" s="177" t="s">
        <v>278</v>
      </c>
      <c r="B31" s="176">
        <v>614.83009700000002</v>
      </c>
      <c r="C31" s="176">
        <v>613.43487400000015</v>
      </c>
      <c r="D31" s="176">
        <v>613.93124300000011</v>
      </c>
      <c r="E31" s="176">
        <v>629.35584399999993</v>
      </c>
      <c r="F31" s="176">
        <v>654.08472200000006</v>
      </c>
      <c r="G31" s="176">
        <v>704.56263899999999</v>
      </c>
      <c r="H31" s="176">
        <v>868.340778</v>
      </c>
      <c r="I31" s="176">
        <v>1056.385869</v>
      </c>
      <c r="J31" s="176">
        <v>1041.797225</v>
      </c>
      <c r="K31" s="176">
        <v>1148.759333</v>
      </c>
      <c r="L31" s="176">
        <v>1172.1500000000001</v>
      </c>
      <c r="M31" s="176">
        <v>1241.174</v>
      </c>
    </row>
    <row r="32" spans="1:13" s="149" customFormat="1" ht="15" customHeight="1">
      <c r="A32" s="177" t="s">
        <v>279</v>
      </c>
      <c r="B32" s="176">
        <v>543.14026799999999</v>
      </c>
      <c r="C32" s="176">
        <v>523.97594600000002</v>
      </c>
      <c r="D32" s="176">
        <v>537.78372400000001</v>
      </c>
      <c r="E32" s="176">
        <v>554.42375700000002</v>
      </c>
      <c r="F32" s="176">
        <v>581.42809100000011</v>
      </c>
      <c r="G32" s="176">
        <v>616.93460400000004</v>
      </c>
      <c r="H32" s="176">
        <v>683.77921500000002</v>
      </c>
      <c r="I32" s="176">
        <v>648.81747299999995</v>
      </c>
      <c r="J32" s="176">
        <v>645.68784100000005</v>
      </c>
      <c r="K32" s="176">
        <v>711.86985800000002</v>
      </c>
      <c r="L32" s="176">
        <v>729.13499999999999</v>
      </c>
      <c r="M32" s="176">
        <v>773.02700000000004</v>
      </c>
    </row>
    <row r="33" spans="1:13" s="149" customFormat="1" ht="12.75" customHeight="1">
      <c r="A33" s="177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s="149" customFormat="1" ht="15" customHeight="1">
      <c r="A34" s="177" t="s">
        <v>257</v>
      </c>
      <c r="B34" s="202">
        <f t="shared" ref="B34" si="14">B35+B36</f>
        <v>623.10542600000008</v>
      </c>
      <c r="C34" s="202">
        <f>C35+C36</f>
        <v>619.36729100000002</v>
      </c>
      <c r="D34" s="202">
        <f t="shared" ref="D34:M34" si="15">D35+D36</f>
        <v>623.6748520000001</v>
      </c>
      <c r="E34" s="202">
        <f t="shared" si="15"/>
        <v>633.23761300000001</v>
      </c>
      <c r="F34" s="202">
        <f t="shared" si="15"/>
        <v>660.43828600000006</v>
      </c>
      <c r="G34" s="202">
        <f t="shared" si="15"/>
        <v>711.81136000000004</v>
      </c>
      <c r="H34" s="202">
        <f t="shared" si="15"/>
        <v>830.56076699999994</v>
      </c>
      <c r="I34" s="202">
        <f t="shared" si="15"/>
        <v>917.2370370000001</v>
      </c>
      <c r="J34" s="202">
        <f t="shared" si="15"/>
        <v>903.35808799999995</v>
      </c>
      <c r="K34" s="202">
        <f t="shared" si="15"/>
        <v>1000.346831</v>
      </c>
      <c r="L34" s="202">
        <f t="shared" si="15"/>
        <v>1023.4580000000001</v>
      </c>
      <c r="M34" s="202">
        <f t="shared" si="15"/>
        <v>1080.414</v>
      </c>
    </row>
    <row r="35" spans="1:13" s="149" customFormat="1" ht="15" customHeight="1">
      <c r="A35" s="177" t="s">
        <v>278</v>
      </c>
      <c r="B35" s="176">
        <v>332.12720000000002</v>
      </c>
      <c r="C35" s="176">
        <v>331.21366799999998</v>
      </c>
      <c r="D35" s="176">
        <v>331.48808400000001</v>
      </c>
      <c r="E35" s="176">
        <v>336.41717400000005</v>
      </c>
      <c r="F35" s="176">
        <v>353.40210399999995</v>
      </c>
      <c r="G35" s="176">
        <v>379.209948</v>
      </c>
      <c r="H35" s="176">
        <v>464.838998</v>
      </c>
      <c r="I35" s="176">
        <v>569.23871200000008</v>
      </c>
      <c r="J35" s="176">
        <v>559.67047700000001</v>
      </c>
      <c r="K35" s="176">
        <v>615.33598099999995</v>
      </c>
      <c r="L35" s="176">
        <v>629.88400000000001</v>
      </c>
      <c r="M35" s="176">
        <v>666.01300000000003</v>
      </c>
    </row>
    <row r="36" spans="1:13" s="149" customFormat="1" ht="15" customHeight="1">
      <c r="A36" s="177" t="s">
        <v>279</v>
      </c>
      <c r="B36" s="176">
        <v>290.97822600000001</v>
      </c>
      <c r="C36" s="176">
        <v>288.15362300000004</v>
      </c>
      <c r="D36" s="176">
        <v>292.18676800000003</v>
      </c>
      <c r="E36" s="176">
        <v>296.82043900000002</v>
      </c>
      <c r="F36" s="176">
        <v>307.03618200000005</v>
      </c>
      <c r="G36" s="176">
        <v>332.60141200000004</v>
      </c>
      <c r="H36" s="176">
        <v>365.72176899999999</v>
      </c>
      <c r="I36" s="176">
        <v>347.99832500000002</v>
      </c>
      <c r="J36" s="176">
        <v>343.68761099999995</v>
      </c>
      <c r="K36" s="176">
        <v>385.01085</v>
      </c>
      <c r="L36" s="176">
        <v>393.57400000000001</v>
      </c>
      <c r="M36" s="176">
        <v>414.40100000000001</v>
      </c>
    </row>
    <row r="37" spans="1:13" s="149" customFormat="1" ht="12.75" customHeight="1">
      <c r="A37" s="177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s="149" customFormat="1" ht="15" customHeight="1">
      <c r="A38" s="177" t="s">
        <v>258</v>
      </c>
      <c r="B38" s="202">
        <f t="shared" ref="B38" si="16">B39+B40</f>
        <v>3079.706013</v>
      </c>
      <c r="C38" s="202">
        <f>C39+C40</f>
        <v>3012.2191120000002</v>
      </c>
      <c r="D38" s="202">
        <f t="shared" ref="D38:M38" si="17">D39+D40</f>
        <v>3048.2281509999998</v>
      </c>
      <c r="E38" s="202">
        <f t="shared" si="17"/>
        <v>3119.6409400000002</v>
      </c>
      <c r="F38" s="202">
        <f t="shared" si="17"/>
        <v>3259.0772240000001</v>
      </c>
      <c r="G38" s="202">
        <f t="shared" si="17"/>
        <v>3497.3251090000003</v>
      </c>
      <c r="H38" s="202">
        <f t="shared" si="17"/>
        <v>3948.3318810000001</v>
      </c>
      <c r="I38" s="202">
        <f t="shared" si="17"/>
        <v>4519.6099759999997</v>
      </c>
      <c r="J38" s="202">
        <f t="shared" si="17"/>
        <v>4510.8219590000008</v>
      </c>
      <c r="K38" s="202">
        <f t="shared" si="17"/>
        <v>4929.6148840000005</v>
      </c>
      <c r="L38" s="202">
        <f t="shared" si="17"/>
        <v>5059.8289999999997</v>
      </c>
      <c r="M38" s="202">
        <f t="shared" si="17"/>
        <v>5372.7650000000003</v>
      </c>
    </row>
    <row r="39" spans="1:13" s="149" customFormat="1" ht="15" customHeight="1">
      <c r="A39" s="177" t="s">
        <v>259</v>
      </c>
      <c r="B39" s="176">
        <v>1464.8436649999999</v>
      </c>
      <c r="C39" s="176">
        <v>1435.5456790000001</v>
      </c>
      <c r="D39" s="176">
        <v>1429.8024379999999</v>
      </c>
      <c r="E39" s="176">
        <v>1473.7516150000001</v>
      </c>
      <c r="F39" s="176">
        <v>1528.739902</v>
      </c>
      <c r="G39" s="176">
        <v>1644.3773509999999</v>
      </c>
      <c r="H39" s="176">
        <v>1949.805687</v>
      </c>
      <c r="I39" s="176">
        <v>2601.6070460000001</v>
      </c>
      <c r="J39" s="176">
        <v>2578.607927</v>
      </c>
      <c r="K39" s="176">
        <v>2832.208482</v>
      </c>
      <c r="L39" s="176">
        <v>2873.759</v>
      </c>
      <c r="M39" s="176">
        <v>3054.1260000000002</v>
      </c>
    </row>
    <row r="40" spans="1:13" s="149" customFormat="1" ht="15" customHeight="1">
      <c r="A40" s="177" t="s">
        <v>260</v>
      </c>
      <c r="B40" s="176">
        <v>1614.8623480000001</v>
      </c>
      <c r="C40" s="176">
        <v>1576.6734330000002</v>
      </c>
      <c r="D40" s="176">
        <v>1618.4257129999999</v>
      </c>
      <c r="E40" s="176">
        <v>1645.8893249999999</v>
      </c>
      <c r="F40" s="176">
        <v>1730.3373220000001</v>
      </c>
      <c r="G40" s="176">
        <v>1852.9477580000002</v>
      </c>
      <c r="H40" s="176">
        <v>1998.526194</v>
      </c>
      <c r="I40" s="176">
        <v>1918.0029300000001</v>
      </c>
      <c r="J40" s="176">
        <v>1932.2140320000003</v>
      </c>
      <c r="K40" s="176">
        <v>2097.4064020000001</v>
      </c>
      <c r="L40" s="176">
        <v>2186.0700000000002</v>
      </c>
      <c r="M40" s="176">
        <v>2318.6390000000001</v>
      </c>
    </row>
    <row r="41" spans="1:13" s="149" customFormat="1" ht="12.75" customHeight="1">
      <c r="A41" s="177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s="149" customFormat="1" ht="15" customHeight="1">
      <c r="A42" s="204" t="s">
        <v>261</v>
      </c>
      <c r="B42" s="175">
        <v>13400.324966999999</v>
      </c>
      <c r="C42" s="175">
        <v>13178.941384000003</v>
      </c>
      <c r="D42" s="175">
        <v>13312.391384000002</v>
      </c>
      <c r="E42" s="175">
        <v>13719.576927999999</v>
      </c>
      <c r="F42" s="175">
        <v>14208.765978999998</v>
      </c>
      <c r="G42" s="175">
        <v>15304.698561999998</v>
      </c>
      <c r="H42" s="175">
        <v>17921.206229999996</v>
      </c>
      <c r="I42" s="175">
        <v>19889.907056999997</v>
      </c>
      <c r="J42" s="175">
        <v>19682.191682000001</v>
      </c>
      <c r="K42" s="175">
        <v>21663.197074999996</v>
      </c>
      <c r="L42" s="175">
        <v>22135.269999999997</v>
      </c>
      <c r="M42" s="175">
        <v>23428.873000000003</v>
      </c>
    </row>
    <row r="43" spans="1:13" s="323" customFormat="1" ht="12.75" customHeight="1">
      <c r="A43" s="458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</row>
    <row r="44" spans="1:13" s="149" customFormat="1" ht="11.2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s="403" customFormat="1" ht="13.5" customHeight="1">
      <c r="A45" s="460" t="s">
        <v>172</v>
      </c>
    </row>
    <row r="46" spans="1:13" s="149" customFormat="1" ht="13.5" customHeight="1">
      <c r="A46" s="151" t="s">
        <v>551</v>
      </c>
    </row>
    <row r="47" spans="1:13" s="149" customFormat="1" ht="15"/>
    <row r="48" spans="1:13" s="149" customFormat="1" ht="15"/>
    <row r="49" s="149" customFormat="1" ht="15"/>
    <row r="50" s="149" customFormat="1" ht="15"/>
    <row r="51" s="149" customFormat="1" ht="15"/>
    <row r="52" s="149" customFormat="1" ht="15"/>
    <row r="53" s="149" customFormat="1" ht="15"/>
    <row r="54" s="149" customFormat="1" ht="15"/>
  </sheetData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RowHeight="12.75"/>
  <cols>
    <col min="1" max="1" width="4.5703125" style="24" customWidth="1"/>
    <col min="2" max="2" width="14.7109375" style="24" customWidth="1"/>
    <col min="3" max="12" width="6" style="24" customWidth="1"/>
    <col min="13" max="13" width="10.140625" style="24" customWidth="1"/>
    <col min="14" max="16384" width="11.42578125" style="24"/>
  </cols>
  <sheetData>
    <row r="1" spans="1:14" s="17" customFormat="1" ht="14.25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s="18" customFormat="1" ht="14.2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s="27" customFormat="1" ht="14.25">
      <c r="A3" s="358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s="28" customFormat="1" ht="37.5" customHeight="1">
      <c r="A4" s="40"/>
      <c r="B4" s="40"/>
      <c r="C4" s="42" t="s">
        <v>174</v>
      </c>
      <c r="D4" s="42" t="s">
        <v>175</v>
      </c>
      <c r="E4" s="42" t="s">
        <v>176</v>
      </c>
      <c r="F4" s="42" t="s">
        <v>177</v>
      </c>
      <c r="G4" s="42" t="s">
        <v>178</v>
      </c>
      <c r="H4" s="42" t="s">
        <v>179</v>
      </c>
      <c r="I4" s="42" t="s">
        <v>482</v>
      </c>
      <c r="J4" s="42" t="s">
        <v>181</v>
      </c>
      <c r="K4" s="42" t="s">
        <v>414</v>
      </c>
      <c r="L4" s="42" t="s">
        <v>262</v>
      </c>
      <c r="M4" s="42" t="s">
        <v>583</v>
      </c>
      <c r="N4" s="64"/>
    </row>
    <row r="5" spans="1:14" s="365" customFormat="1" ht="21.7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 t="s">
        <v>416</v>
      </c>
    </row>
    <row r="6" spans="1:14" ht="14.25">
      <c r="A6" s="83" t="s">
        <v>68</v>
      </c>
      <c r="B6" s="83"/>
      <c r="C6" s="90">
        <v>53497.876471000003</v>
      </c>
      <c r="D6" s="90">
        <v>56206.906844999998</v>
      </c>
      <c r="E6" s="90">
        <v>57156.073522999999</v>
      </c>
      <c r="F6" s="90">
        <v>60397.680805999997</v>
      </c>
      <c r="G6" s="90">
        <v>64695.218062</v>
      </c>
      <c r="H6" s="90">
        <v>68528.271387000001</v>
      </c>
      <c r="I6" s="90">
        <v>63314.057664</v>
      </c>
      <c r="J6" s="90">
        <v>65491.796785309998</v>
      </c>
      <c r="K6" s="90">
        <v>69857.680999999997</v>
      </c>
      <c r="L6" s="90">
        <v>73722.960000000006</v>
      </c>
      <c r="M6" s="90">
        <v>76901.501000000004</v>
      </c>
    </row>
    <row r="7" spans="1:14" ht="14.25">
      <c r="A7" s="83" t="s">
        <v>264</v>
      </c>
      <c r="B7" s="83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4.25">
      <c r="A8" s="83"/>
      <c r="B8" s="83" t="s">
        <v>70</v>
      </c>
      <c r="C8" s="90">
        <v>35468.406682000001</v>
      </c>
      <c r="D8" s="90">
        <v>37660.197573999998</v>
      </c>
      <c r="E8" s="90">
        <v>38037.686591999998</v>
      </c>
      <c r="F8" s="90">
        <v>40454.226377999999</v>
      </c>
      <c r="G8" s="90">
        <v>43634.877662999999</v>
      </c>
      <c r="H8" s="90">
        <v>44961.173569999999</v>
      </c>
      <c r="I8" s="90">
        <v>37637.917167</v>
      </c>
      <c r="J8" s="90">
        <v>39815.617875000004</v>
      </c>
      <c r="K8" s="90">
        <v>41931.282203000002</v>
      </c>
      <c r="L8" s="90">
        <v>44879</v>
      </c>
      <c r="M8" s="90">
        <v>46426.214</v>
      </c>
    </row>
    <row r="9" spans="1:14" ht="14.25">
      <c r="A9" s="83"/>
      <c r="B9" s="83" t="s">
        <v>71</v>
      </c>
      <c r="C9" s="90">
        <v>7168.8200340000003</v>
      </c>
      <c r="D9" s="90">
        <v>7166.1296970000003</v>
      </c>
      <c r="E9" s="90">
        <v>7397.4575340000001</v>
      </c>
      <c r="F9" s="90">
        <v>7634.3743839999997</v>
      </c>
      <c r="G9" s="90">
        <v>8227.4279709999992</v>
      </c>
      <c r="H9" s="90">
        <v>10134.866534999999</v>
      </c>
      <c r="I9" s="90">
        <v>12539.265775</v>
      </c>
      <c r="J9" s="90">
        <v>12371.52346</v>
      </c>
      <c r="K9" s="90">
        <v>13600.108881</v>
      </c>
      <c r="L9" s="90">
        <v>13883</v>
      </c>
      <c r="M9" s="90">
        <v>14690.985000000001</v>
      </c>
    </row>
    <row r="10" spans="1:14" ht="15.75">
      <c r="A10" s="83"/>
      <c r="B10" s="83" t="s">
        <v>483</v>
      </c>
      <c r="C10" s="90">
        <v>6119.8476520000004</v>
      </c>
      <c r="D10" s="90">
        <v>6254.7242770000003</v>
      </c>
      <c r="E10" s="90">
        <v>6437.126765</v>
      </c>
      <c r="F10" s="90">
        <v>6697.0637319999996</v>
      </c>
      <c r="G10" s="90">
        <v>7199.1315000000004</v>
      </c>
      <c r="H10" s="90">
        <v>7914.9363190000004</v>
      </c>
      <c r="I10" s="90">
        <v>7480.4009459999997</v>
      </c>
      <c r="J10" s="90">
        <v>7441.7211399999997</v>
      </c>
      <c r="K10" s="90">
        <v>8200.9227640000008</v>
      </c>
      <c r="L10" s="90">
        <v>8394</v>
      </c>
      <c r="M10" s="90">
        <v>8884.3819999999996</v>
      </c>
    </row>
    <row r="11" spans="1:14" ht="15.75">
      <c r="A11" s="83"/>
      <c r="B11" s="83" t="s">
        <v>484</v>
      </c>
      <c r="C11" s="90">
        <v>4740.802103</v>
      </c>
      <c r="D11" s="90">
        <v>5125.8552970000001</v>
      </c>
      <c r="E11" s="90">
        <v>5283.8026319999999</v>
      </c>
      <c r="F11" s="90">
        <v>5612.0163119999997</v>
      </c>
      <c r="G11" s="90">
        <v>5633.7809289999996</v>
      </c>
      <c r="H11" s="90">
        <v>5517.2949630000003</v>
      </c>
      <c r="I11" s="90">
        <v>5656.4737750000004</v>
      </c>
      <c r="J11" s="90">
        <v>5862.9343099999996</v>
      </c>
      <c r="K11" s="90">
        <v>6125.3674549999996</v>
      </c>
      <c r="L11" s="90">
        <v>6567</v>
      </c>
      <c r="M11" s="90">
        <v>6899.92</v>
      </c>
    </row>
    <row r="12" spans="1:14" ht="14.25">
      <c r="A12" s="89" t="s">
        <v>69</v>
      </c>
      <c r="B12" s="89"/>
      <c r="C12" s="96"/>
      <c r="D12" s="96"/>
      <c r="E12" s="96"/>
      <c r="F12" s="96"/>
      <c r="G12" s="96"/>
      <c r="H12" s="96"/>
      <c r="I12" s="96"/>
      <c r="J12" s="92"/>
      <c r="K12" s="92"/>
      <c r="L12" s="92"/>
      <c r="M12" s="92"/>
    </row>
    <row r="13" spans="1:14" ht="14.25">
      <c r="A13" s="78"/>
      <c r="B13" s="78" t="s">
        <v>70</v>
      </c>
      <c r="C13" s="359">
        <v>66.3</v>
      </c>
      <c r="D13" s="360">
        <v>67</v>
      </c>
      <c r="E13" s="360">
        <v>66.55</v>
      </c>
      <c r="F13" s="360">
        <v>66.98</v>
      </c>
      <c r="G13" s="360">
        <v>67.45</v>
      </c>
      <c r="H13" s="360">
        <v>65.61</v>
      </c>
      <c r="I13" s="360">
        <v>59.45</v>
      </c>
      <c r="J13" s="360">
        <v>60.794816801164266</v>
      </c>
      <c r="K13" s="360">
        <v>60.02</v>
      </c>
      <c r="L13" s="360">
        <v>60.88</v>
      </c>
      <c r="M13" s="360">
        <v>60.37</v>
      </c>
    </row>
    <row r="14" spans="1:14" ht="14.25">
      <c r="A14" s="78"/>
      <c r="B14" s="78" t="s">
        <v>71</v>
      </c>
      <c r="C14" s="359">
        <v>13.4</v>
      </c>
      <c r="D14" s="360">
        <v>12.75</v>
      </c>
      <c r="E14" s="360">
        <v>12.94</v>
      </c>
      <c r="F14" s="360">
        <v>12.64</v>
      </c>
      <c r="G14" s="360">
        <v>12.72</v>
      </c>
      <c r="H14" s="360">
        <v>14.79</v>
      </c>
      <c r="I14" s="360">
        <v>19.8</v>
      </c>
      <c r="J14" s="360">
        <v>18.890187881934807</v>
      </c>
      <c r="K14" s="360">
        <v>19.47</v>
      </c>
      <c r="L14" s="360">
        <v>18.829999999999998</v>
      </c>
      <c r="M14" s="360">
        <v>19.100000000000001</v>
      </c>
    </row>
    <row r="15" spans="1:14" ht="15.75">
      <c r="A15" s="78"/>
      <c r="B15" s="78" t="s">
        <v>485</v>
      </c>
      <c r="C15" s="78">
        <v>11.44</v>
      </c>
      <c r="D15" s="361">
        <v>11.13</v>
      </c>
      <c r="E15" s="361">
        <v>11.26</v>
      </c>
      <c r="F15" s="361">
        <v>11.09</v>
      </c>
      <c r="G15" s="361">
        <v>11.13</v>
      </c>
      <c r="H15" s="361">
        <v>11.55</v>
      </c>
      <c r="I15" s="361">
        <v>11.81</v>
      </c>
      <c r="J15" s="361">
        <v>11.362829399817596</v>
      </c>
      <c r="K15" s="361">
        <v>11.74</v>
      </c>
      <c r="L15" s="361">
        <v>11.39</v>
      </c>
      <c r="M15" s="361">
        <v>11.55</v>
      </c>
    </row>
    <row r="16" spans="1:14" ht="15.75">
      <c r="A16" s="92"/>
      <c r="B16" s="92" t="s">
        <v>484</v>
      </c>
      <c r="C16" s="92">
        <v>8.86</v>
      </c>
      <c r="D16" s="360">
        <v>9.1199999999999992</v>
      </c>
      <c r="E16" s="360">
        <v>9.24</v>
      </c>
      <c r="F16" s="360">
        <v>9.2899999999999991</v>
      </c>
      <c r="G16" s="360">
        <v>8.7100000000000009</v>
      </c>
      <c r="H16" s="360">
        <v>8.0500000000000007</v>
      </c>
      <c r="I16" s="360">
        <v>8.93</v>
      </c>
      <c r="J16" s="360">
        <v>8.9521659170833328</v>
      </c>
      <c r="K16" s="360">
        <v>8.77</v>
      </c>
      <c r="L16" s="360">
        <v>8.91</v>
      </c>
      <c r="M16" s="360">
        <v>8.9700000000000006</v>
      </c>
    </row>
    <row r="17" spans="1:13" ht="14.25">
      <c r="A17" s="99"/>
      <c r="B17" s="99"/>
      <c r="C17" s="99"/>
      <c r="D17" s="362"/>
      <c r="E17" s="362"/>
      <c r="F17" s="362"/>
      <c r="G17" s="362"/>
      <c r="H17" s="362"/>
      <c r="I17" s="362"/>
      <c r="J17" s="362"/>
      <c r="K17" s="362"/>
      <c r="L17" s="362"/>
      <c r="M17" s="362"/>
    </row>
    <row r="18" spans="1:13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">
      <c r="A19" s="62" t="s">
        <v>172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">
      <c r="A20" s="64" t="s">
        <v>203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ht="15">
      <c r="A21" s="64" t="s">
        <v>204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5">
      <c r="A22" s="62" t="s">
        <v>205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5">
      <c r="A23" s="62" t="s">
        <v>206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15">
      <c r="A24" s="38" t="s">
        <v>585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</sheetData>
  <printOptions horizontalCentered="1"/>
  <pageMargins left="0.2" right="0.22" top="0.69" bottom="0.43" header="0.31" footer="0.17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showGridLines="0" workbookViewId="0"/>
  </sheetViews>
  <sheetFormatPr baseColWidth="10" defaultColWidth="5" defaultRowHeight="12.75"/>
  <cols>
    <col min="1" max="1" width="2.5703125" style="286" customWidth="1"/>
    <col min="2" max="2" width="2.28515625" style="236" customWidth="1"/>
    <col min="3" max="3" width="2.42578125" style="236" customWidth="1"/>
    <col min="4" max="4" width="69.7109375" style="236" customWidth="1"/>
    <col min="5" max="5" width="12.42578125" style="142" customWidth="1"/>
    <col min="6" max="8" width="5" style="285"/>
    <col min="9" max="9" width="9" style="285" bestFit="1" customWidth="1"/>
    <col min="10" max="16384" width="5" style="285"/>
  </cols>
  <sheetData>
    <row r="1" spans="1:8" s="21" customFormat="1" ht="15">
      <c r="A1" s="82" t="s">
        <v>519</v>
      </c>
      <c r="B1" s="78"/>
      <c r="C1" s="78"/>
      <c r="D1" s="78"/>
      <c r="E1" s="78"/>
      <c r="F1" s="59"/>
      <c r="G1" s="59"/>
    </row>
    <row r="2" spans="1:8" s="21" customFormat="1" ht="15">
      <c r="A2" s="78" t="s">
        <v>49</v>
      </c>
      <c r="B2" s="78"/>
      <c r="C2" s="78"/>
      <c r="D2" s="78"/>
      <c r="E2" s="78"/>
      <c r="F2" s="59"/>
      <c r="G2" s="59"/>
    </row>
    <row r="3" spans="1:8" s="21" customFormat="1" ht="15">
      <c r="A3" s="78"/>
      <c r="B3" s="78"/>
      <c r="C3" s="78"/>
      <c r="D3" s="78"/>
      <c r="E3" s="78"/>
      <c r="F3" s="59"/>
      <c r="G3" s="59"/>
    </row>
    <row r="4" spans="1:8" s="28" customFormat="1" ht="37.5" customHeight="1">
      <c r="A4" s="40"/>
      <c r="B4" s="42"/>
      <c r="C4" s="42"/>
      <c r="D4" s="42"/>
      <c r="E4" s="339" t="s">
        <v>587</v>
      </c>
      <c r="F4" s="64"/>
      <c r="G4" s="64"/>
      <c r="H4" s="64"/>
    </row>
    <row r="5" spans="1:8" s="24" customFormat="1" ht="22.5" customHeight="1">
      <c r="A5" s="82" t="s">
        <v>310</v>
      </c>
      <c r="B5" s="78"/>
      <c r="C5" s="78"/>
      <c r="D5" s="78"/>
      <c r="E5" s="78"/>
      <c r="F5" s="59"/>
      <c r="G5" s="59"/>
    </row>
    <row r="6" spans="1:8" s="239" customFormat="1" ht="15">
      <c r="A6" s="366"/>
      <c r="B6" s="367" t="s">
        <v>309</v>
      </c>
      <c r="C6" s="367"/>
      <c r="D6" s="368"/>
      <c r="E6" s="264">
        <f>E16+E18+E21+E22+E23+E30+E31+E32</f>
        <v>67430.126000000004</v>
      </c>
    </row>
    <row r="7" spans="1:8" s="239" customFormat="1" ht="15">
      <c r="A7" s="366"/>
      <c r="B7" s="367"/>
      <c r="C7" s="367" t="s">
        <v>308</v>
      </c>
      <c r="D7" s="368"/>
      <c r="E7" s="264">
        <f>76881.991+19.51</f>
        <v>76901.500999999989</v>
      </c>
    </row>
    <row r="8" spans="1:8" s="239" customFormat="1" ht="15">
      <c r="A8" s="366"/>
      <c r="B8" s="367"/>
      <c r="C8" s="367"/>
      <c r="D8" s="368" t="s">
        <v>307</v>
      </c>
      <c r="E8" s="264">
        <v>38827.5</v>
      </c>
    </row>
    <row r="9" spans="1:8" s="239" customFormat="1" ht="15">
      <c r="A9" s="366"/>
      <c r="B9" s="367"/>
      <c r="C9" s="367"/>
      <c r="D9" s="368" t="s">
        <v>306</v>
      </c>
      <c r="E9" s="264">
        <v>37443.000999999997</v>
      </c>
    </row>
    <row r="10" spans="1:8" s="239" customFormat="1" ht="13.5" customHeight="1">
      <c r="A10" s="366"/>
      <c r="B10" s="367"/>
      <c r="C10" s="367"/>
      <c r="D10" s="368" t="s">
        <v>305</v>
      </c>
      <c r="E10" s="264">
        <f>611.49+19.51</f>
        <v>631</v>
      </c>
    </row>
    <row r="11" spans="1:8" s="239" customFormat="1" ht="15">
      <c r="A11" s="366"/>
      <c r="B11" s="367"/>
      <c r="C11" s="367" t="s">
        <v>304</v>
      </c>
      <c r="D11" s="368"/>
      <c r="E11" s="264">
        <v>-30475.287</v>
      </c>
    </row>
    <row r="12" spans="1:8" s="239" customFormat="1" ht="15">
      <c r="A12" s="366"/>
      <c r="B12" s="367"/>
      <c r="C12" s="367"/>
      <c r="D12" s="368" t="s">
        <v>303</v>
      </c>
      <c r="E12" s="264">
        <v>-23428.874</v>
      </c>
    </row>
    <row r="13" spans="1:8" s="239" customFormat="1" ht="15">
      <c r="A13" s="366"/>
      <c r="B13" s="367"/>
      <c r="C13" s="367"/>
      <c r="D13" s="368" t="s">
        <v>302</v>
      </c>
      <c r="E13" s="264">
        <f>-2600-90</f>
        <v>-2690</v>
      </c>
    </row>
    <row r="14" spans="1:8" s="239" customFormat="1" ht="15">
      <c r="A14" s="366"/>
      <c r="B14" s="367"/>
      <c r="C14" s="367"/>
      <c r="D14" s="368" t="s">
        <v>301</v>
      </c>
      <c r="E14" s="264">
        <f>-2212.424-153.743</f>
        <v>-2366.1669999999999</v>
      </c>
    </row>
    <row r="15" spans="1:8" s="239" customFormat="1" ht="15">
      <c r="A15" s="366"/>
      <c r="B15" s="367"/>
      <c r="C15" s="367"/>
      <c r="D15" s="368" t="s">
        <v>300</v>
      </c>
      <c r="E15" s="264">
        <f>-1093.193-897.053</f>
        <v>-1990.2460000000001</v>
      </c>
    </row>
    <row r="16" spans="1:8" s="239" customFormat="1" ht="15">
      <c r="A16" s="366"/>
      <c r="B16" s="367"/>
      <c r="C16" s="367" t="s">
        <v>299</v>
      </c>
      <c r="D16" s="367"/>
      <c r="E16" s="264">
        <f>E7+E11</f>
        <v>46426.213999999993</v>
      </c>
    </row>
    <row r="17" spans="1:5" s="239" customFormat="1" ht="15" hidden="1">
      <c r="A17" s="366"/>
      <c r="B17" s="367"/>
      <c r="C17" s="367"/>
      <c r="D17" s="367"/>
      <c r="E17" s="264"/>
    </row>
    <row r="18" spans="1:5" s="239" customFormat="1" ht="15">
      <c r="A18" s="366"/>
      <c r="B18" s="367"/>
      <c r="C18" s="367" t="s">
        <v>298</v>
      </c>
      <c r="D18" s="368"/>
      <c r="E18" s="264">
        <f>11744.953+38.842+1070.586</f>
        <v>12854.380999999999</v>
      </c>
    </row>
    <row r="19" spans="1:5" s="239" customFormat="1" ht="15">
      <c r="A19" s="366"/>
      <c r="B19" s="367"/>
      <c r="C19" s="367"/>
      <c r="D19" s="368" t="s">
        <v>297</v>
      </c>
      <c r="E19" s="264">
        <v>5345.634</v>
      </c>
    </row>
    <row r="20" spans="1:5" s="239" customFormat="1" ht="15">
      <c r="A20" s="366"/>
      <c r="B20" s="367"/>
      <c r="C20" s="367"/>
      <c r="D20" s="368" t="s">
        <v>296</v>
      </c>
      <c r="E20" s="264">
        <v>6399.3190000000004</v>
      </c>
    </row>
    <row r="21" spans="1:5" s="239" customFormat="1" ht="15">
      <c r="A21" s="366"/>
      <c r="B21" s="367"/>
      <c r="C21" s="367" t="s">
        <v>295</v>
      </c>
      <c r="D21" s="368"/>
      <c r="E21" s="264">
        <v>614.101</v>
      </c>
    </row>
    <row r="22" spans="1:5" s="239" customFormat="1" ht="15">
      <c r="A22" s="366"/>
      <c r="B22" s="367"/>
      <c r="C22" s="367" t="s">
        <v>294</v>
      </c>
      <c r="D22" s="368"/>
      <c r="E22" s="264">
        <v>1412.93</v>
      </c>
    </row>
    <row r="23" spans="1:5" s="239" customFormat="1" ht="15">
      <c r="A23" s="366"/>
      <c r="B23" s="367"/>
      <c r="C23" s="367" t="s">
        <v>293</v>
      </c>
      <c r="D23" s="368"/>
      <c r="E23" s="264">
        <v>4863.4989999999998</v>
      </c>
    </row>
    <row r="24" spans="1:5" s="239" customFormat="1" ht="15">
      <c r="A24" s="366"/>
      <c r="B24" s="367"/>
      <c r="C24" s="367"/>
      <c r="D24" s="368" t="s">
        <v>292</v>
      </c>
      <c r="E24" s="264">
        <v>328.04599999999999</v>
      </c>
    </row>
    <row r="25" spans="1:5" s="239" customFormat="1" ht="15" customHeight="1">
      <c r="A25" s="366"/>
      <c r="B25" s="367"/>
      <c r="C25" s="367"/>
      <c r="D25" s="369" t="s">
        <v>291</v>
      </c>
      <c r="E25" s="264">
        <v>1573.49</v>
      </c>
    </row>
    <row r="26" spans="1:5" s="239" customFormat="1" ht="15">
      <c r="A26" s="366"/>
      <c r="B26" s="367"/>
      <c r="C26" s="367"/>
      <c r="D26" s="368" t="s">
        <v>290</v>
      </c>
      <c r="E26" s="264">
        <v>681.98099999999999</v>
      </c>
    </row>
    <row r="27" spans="1:5" s="239" customFormat="1" ht="15">
      <c r="A27" s="366"/>
      <c r="B27" s="367"/>
      <c r="C27" s="367"/>
      <c r="D27" s="379" t="s">
        <v>289</v>
      </c>
      <c r="E27" s="264">
        <v>303.69</v>
      </c>
    </row>
    <row r="28" spans="1:5" s="239" customFormat="1" ht="15">
      <c r="A28" s="366"/>
      <c r="B28" s="367"/>
      <c r="C28" s="367"/>
      <c r="D28" s="368" t="s">
        <v>288</v>
      </c>
      <c r="E28" s="264">
        <v>1416.425</v>
      </c>
    </row>
    <row r="29" spans="1:5" s="239" customFormat="1" ht="15">
      <c r="A29" s="366"/>
      <c r="B29" s="367"/>
      <c r="C29" s="367"/>
      <c r="D29" s="368" t="s">
        <v>287</v>
      </c>
      <c r="E29" s="264">
        <v>559.86699999999996</v>
      </c>
    </row>
    <row r="30" spans="1:5" s="239" customFormat="1" ht="15">
      <c r="A30" s="366"/>
      <c r="B30" s="367"/>
      <c r="C30" s="367" t="s">
        <v>286</v>
      </c>
      <c r="D30" s="368"/>
      <c r="E30" s="264">
        <v>282.16800000000001</v>
      </c>
    </row>
    <row r="31" spans="1:5" s="239" customFormat="1" ht="15">
      <c r="A31" s="366"/>
      <c r="B31" s="367"/>
      <c r="C31" s="367" t="s">
        <v>285</v>
      </c>
      <c r="D31" s="368"/>
      <c r="E31" s="264">
        <v>0</v>
      </c>
    </row>
    <row r="32" spans="1:5" s="239" customFormat="1" ht="15">
      <c r="A32" s="366"/>
      <c r="B32" s="367"/>
      <c r="C32" s="367" t="s">
        <v>284</v>
      </c>
      <c r="D32" s="368"/>
      <c r="E32" s="264">
        <v>976.83299999999997</v>
      </c>
    </row>
    <row r="33" spans="1:9" s="239" customFormat="1" ht="15">
      <c r="A33" s="366"/>
      <c r="B33" s="367" t="s">
        <v>283</v>
      </c>
      <c r="C33" s="367"/>
      <c r="D33" s="368"/>
      <c r="E33" s="264">
        <f>874.018+24.722+0.005+0.009</f>
        <v>898.75400000000002</v>
      </c>
    </row>
    <row r="34" spans="1:9" s="239" customFormat="1" ht="15">
      <c r="A34" s="366"/>
      <c r="B34" s="367" t="s">
        <v>282</v>
      </c>
      <c r="C34" s="367"/>
      <c r="D34" s="368"/>
      <c r="E34" s="264">
        <f>349.475</f>
        <v>349.47500000000002</v>
      </c>
      <c r="I34" s="293"/>
    </row>
    <row r="35" spans="1:9" s="355" customFormat="1" ht="22.5" customHeight="1">
      <c r="A35" s="370" t="s">
        <v>281</v>
      </c>
      <c r="B35" s="371"/>
      <c r="C35" s="371"/>
      <c r="D35" s="371"/>
      <c r="E35" s="372">
        <f>E16+E18+E21+E22+E23+E30+E31+E32+E33+E34</f>
        <v>68678.35500000001</v>
      </c>
    </row>
    <row r="36" spans="1:9" s="239" customFormat="1" ht="15">
      <c r="A36" s="287"/>
      <c r="E36" s="149"/>
    </row>
    <row r="37" spans="1:9" s="240" customFormat="1" ht="13.5">
      <c r="A37" s="240" t="s">
        <v>172</v>
      </c>
      <c r="E37" s="151"/>
    </row>
    <row r="38" spans="1:9" s="239" customFormat="1" ht="15">
      <c r="A38" s="287"/>
      <c r="E38" s="149"/>
    </row>
    <row r="39" spans="1:9" s="239" customFormat="1" ht="15">
      <c r="A39" s="287"/>
      <c r="E39" s="149"/>
    </row>
    <row r="40" spans="1:9" s="239" customFormat="1" ht="15">
      <c r="A40" s="287"/>
      <c r="E40" s="149"/>
    </row>
    <row r="41" spans="1:9" s="239" customFormat="1" ht="15">
      <c r="A41" s="287"/>
      <c r="E41" s="149"/>
    </row>
    <row r="42" spans="1:9" s="239" customFormat="1" ht="15">
      <c r="A42" s="287"/>
      <c r="E42" s="149"/>
    </row>
    <row r="43" spans="1:9" s="239" customFormat="1" ht="15">
      <c r="A43" s="287"/>
      <c r="E43" s="149"/>
    </row>
    <row r="44" spans="1:9" s="239" customFormat="1" ht="15">
      <c r="A44" s="287"/>
      <c r="E44" s="149"/>
    </row>
    <row r="45" spans="1:9" s="239" customFormat="1" ht="15">
      <c r="A45" s="287"/>
      <c r="E45" s="149"/>
    </row>
    <row r="46" spans="1:9" s="239" customFormat="1" ht="15">
      <c r="A46" s="287"/>
      <c r="E46" s="149"/>
    </row>
    <row r="47" spans="1:9" s="239" customFormat="1" ht="15">
      <c r="A47" s="287"/>
      <c r="E47" s="149"/>
    </row>
    <row r="48" spans="1:9" s="239" customFormat="1" ht="15">
      <c r="A48" s="287"/>
      <c r="E48" s="149"/>
    </row>
    <row r="49" spans="1:5" s="239" customFormat="1" ht="15">
      <c r="A49" s="287"/>
      <c r="E49" s="149"/>
    </row>
    <row r="50" spans="1:5" s="239" customFormat="1" ht="15">
      <c r="A50" s="287"/>
      <c r="E50" s="149"/>
    </row>
    <row r="51" spans="1:5" s="239" customFormat="1" ht="15">
      <c r="A51" s="287"/>
      <c r="E51" s="149"/>
    </row>
    <row r="52" spans="1:5" s="239" customFormat="1" ht="15">
      <c r="A52" s="287"/>
      <c r="E52" s="149"/>
    </row>
    <row r="53" spans="1:5" s="239" customFormat="1" ht="15">
      <c r="A53" s="287"/>
      <c r="E53" s="149"/>
    </row>
    <row r="54" spans="1:5" s="239" customFormat="1" ht="15">
      <c r="A54" s="287"/>
      <c r="E54" s="149"/>
    </row>
    <row r="55" spans="1:5" s="239" customFormat="1" ht="15">
      <c r="A55" s="287"/>
      <c r="E55" s="149"/>
    </row>
    <row r="56" spans="1:5" s="239" customFormat="1" ht="15">
      <c r="A56" s="287"/>
      <c r="E56" s="149"/>
    </row>
    <row r="57" spans="1:5" s="239" customFormat="1" ht="15">
      <c r="A57" s="287"/>
      <c r="E57" s="149"/>
    </row>
    <row r="58" spans="1:5" s="239" customFormat="1" ht="15">
      <c r="A58" s="287"/>
      <c r="E58" s="149"/>
    </row>
    <row r="59" spans="1:5" s="239" customFormat="1" ht="15">
      <c r="A59" s="287"/>
      <c r="E59" s="149"/>
    </row>
    <row r="60" spans="1:5" s="239" customFormat="1" ht="15">
      <c r="A60" s="287"/>
      <c r="E60" s="149"/>
    </row>
    <row r="61" spans="1:5" s="239" customFormat="1" ht="15">
      <c r="A61" s="287"/>
      <c r="E61" s="149"/>
    </row>
    <row r="62" spans="1:5" s="239" customFormat="1" ht="15">
      <c r="A62" s="287"/>
      <c r="E62" s="149"/>
    </row>
    <row r="63" spans="1:5" s="239" customFormat="1" ht="15">
      <c r="A63" s="287"/>
      <c r="E63" s="149"/>
    </row>
    <row r="64" spans="1:5" s="239" customFormat="1" ht="15">
      <c r="A64" s="287"/>
      <c r="E64" s="149"/>
    </row>
    <row r="65" spans="1:5" s="239" customFormat="1" ht="15">
      <c r="A65" s="287"/>
      <c r="E65" s="149"/>
    </row>
    <row r="66" spans="1:5" s="239" customFormat="1" ht="15">
      <c r="A66" s="287"/>
      <c r="E66" s="149"/>
    </row>
    <row r="67" spans="1:5" s="239" customFormat="1" ht="15">
      <c r="A67" s="287"/>
      <c r="E67" s="149"/>
    </row>
    <row r="68" spans="1:5" s="239" customFormat="1" ht="15">
      <c r="A68" s="287"/>
      <c r="E68" s="149"/>
    </row>
    <row r="69" spans="1:5" s="239" customFormat="1" ht="15">
      <c r="A69" s="287"/>
      <c r="E69" s="149"/>
    </row>
    <row r="70" spans="1:5" s="239" customFormat="1" ht="15">
      <c r="A70" s="287"/>
      <c r="E70" s="149"/>
    </row>
    <row r="71" spans="1:5" s="239" customFormat="1" ht="15">
      <c r="A71" s="287"/>
      <c r="E71" s="149"/>
    </row>
    <row r="72" spans="1:5" s="239" customFormat="1" ht="15">
      <c r="A72" s="287"/>
      <c r="E72" s="149"/>
    </row>
    <row r="73" spans="1:5" s="239" customFormat="1" ht="15">
      <c r="A73" s="287"/>
      <c r="E73" s="149"/>
    </row>
    <row r="74" spans="1:5" s="239" customFormat="1" ht="15">
      <c r="A74" s="287"/>
      <c r="E74" s="149"/>
    </row>
    <row r="75" spans="1:5" s="239" customFormat="1" ht="15">
      <c r="A75" s="287"/>
      <c r="E75" s="149"/>
    </row>
    <row r="76" spans="1:5" s="239" customFormat="1" ht="15">
      <c r="A76" s="287"/>
      <c r="E76" s="149"/>
    </row>
    <row r="77" spans="1:5" s="239" customFormat="1" ht="15">
      <c r="A77" s="287"/>
      <c r="E77" s="149"/>
    </row>
    <row r="78" spans="1:5" s="239" customFormat="1" ht="15">
      <c r="A78" s="287"/>
      <c r="E78" s="149"/>
    </row>
    <row r="79" spans="1:5" s="239" customFormat="1" ht="15">
      <c r="A79" s="287"/>
      <c r="E79" s="149"/>
    </row>
    <row r="80" spans="1:5" s="239" customFormat="1" ht="15">
      <c r="A80" s="287"/>
      <c r="E80" s="149"/>
    </row>
    <row r="81" spans="1:5" s="239" customFormat="1" ht="15">
      <c r="A81" s="287"/>
      <c r="E81" s="149"/>
    </row>
    <row r="82" spans="1:5" s="239" customFormat="1" ht="15">
      <c r="A82" s="287"/>
      <c r="E82" s="149"/>
    </row>
    <row r="83" spans="1:5" s="239" customFormat="1" ht="15">
      <c r="A83" s="287"/>
      <c r="E83" s="149"/>
    </row>
    <row r="84" spans="1:5" s="239" customFormat="1" ht="15">
      <c r="A84" s="287"/>
      <c r="E84" s="149"/>
    </row>
    <row r="85" spans="1:5" s="239" customFormat="1" ht="15">
      <c r="A85" s="287"/>
      <c r="E85" s="149"/>
    </row>
    <row r="86" spans="1:5" s="239" customFormat="1" ht="15">
      <c r="A86" s="287"/>
      <c r="E86" s="149"/>
    </row>
    <row r="87" spans="1:5" s="239" customFormat="1" ht="15">
      <c r="A87" s="287"/>
      <c r="E87" s="149"/>
    </row>
    <row r="88" spans="1:5" s="239" customFormat="1" ht="15">
      <c r="A88" s="287"/>
      <c r="E88" s="149"/>
    </row>
    <row r="89" spans="1:5" s="239" customFormat="1" ht="15">
      <c r="A89" s="287"/>
      <c r="E89" s="149"/>
    </row>
    <row r="90" spans="1:5" s="239" customFormat="1" ht="15">
      <c r="A90" s="287"/>
      <c r="E90" s="149"/>
    </row>
    <row r="91" spans="1:5" s="239" customFormat="1" ht="15">
      <c r="A91" s="287"/>
      <c r="E91" s="149"/>
    </row>
    <row r="92" spans="1:5" s="239" customFormat="1" ht="15">
      <c r="A92" s="287"/>
      <c r="E92" s="149"/>
    </row>
    <row r="93" spans="1:5" s="239" customFormat="1" ht="15">
      <c r="A93" s="287"/>
      <c r="E93" s="149"/>
    </row>
    <row r="94" spans="1:5" s="239" customFormat="1" ht="15">
      <c r="A94" s="287"/>
      <c r="E94" s="149"/>
    </row>
    <row r="95" spans="1:5" s="239" customFormat="1" ht="15">
      <c r="A95" s="287"/>
      <c r="E95" s="149"/>
    </row>
    <row r="96" spans="1:5" s="239" customFormat="1" ht="15">
      <c r="A96" s="287"/>
      <c r="E96" s="149"/>
    </row>
    <row r="97" spans="1:5" s="239" customFormat="1" ht="15">
      <c r="A97" s="287"/>
      <c r="E97" s="149"/>
    </row>
    <row r="98" spans="1:5" s="239" customFormat="1" ht="15">
      <c r="A98" s="287"/>
      <c r="E98" s="149"/>
    </row>
    <row r="99" spans="1:5" s="239" customFormat="1" ht="15">
      <c r="A99" s="287"/>
      <c r="E99" s="149"/>
    </row>
    <row r="100" spans="1:5" s="239" customFormat="1" ht="15">
      <c r="A100" s="287"/>
      <c r="E100" s="149"/>
    </row>
    <row r="101" spans="1:5" s="239" customFormat="1" ht="15">
      <c r="A101" s="287"/>
      <c r="E101" s="149"/>
    </row>
    <row r="102" spans="1:5" s="239" customFormat="1" ht="15">
      <c r="A102" s="287"/>
      <c r="E102" s="149"/>
    </row>
    <row r="103" spans="1:5" s="239" customFormat="1" ht="15">
      <c r="A103" s="287"/>
      <c r="E103" s="149"/>
    </row>
    <row r="104" spans="1:5" s="239" customFormat="1" ht="15">
      <c r="A104" s="287"/>
      <c r="E104" s="149"/>
    </row>
    <row r="105" spans="1:5" s="239" customFormat="1" ht="15">
      <c r="A105" s="287"/>
      <c r="E105" s="149"/>
    </row>
    <row r="106" spans="1:5" s="239" customFormat="1" ht="15">
      <c r="A106" s="287"/>
      <c r="E106" s="149"/>
    </row>
    <row r="107" spans="1:5" s="239" customFormat="1" ht="15">
      <c r="A107" s="287"/>
      <c r="E107" s="149"/>
    </row>
    <row r="108" spans="1:5" s="239" customFormat="1" ht="15">
      <c r="A108" s="287"/>
      <c r="E108" s="149"/>
    </row>
    <row r="109" spans="1:5" s="239" customFormat="1" ht="15">
      <c r="A109" s="287"/>
      <c r="E109" s="149"/>
    </row>
    <row r="110" spans="1:5" s="239" customFormat="1" ht="15">
      <c r="A110" s="287"/>
      <c r="E110" s="149"/>
    </row>
    <row r="111" spans="1:5" s="239" customFormat="1" ht="15">
      <c r="A111" s="287"/>
      <c r="E111" s="149"/>
    </row>
    <row r="112" spans="1:5" s="239" customFormat="1" ht="15">
      <c r="A112" s="287"/>
      <c r="E112" s="149"/>
    </row>
    <row r="113" spans="1:5" s="239" customFormat="1" ht="15">
      <c r="A113" s="287"/>
      <c r="E113" s="149"/>
    </row>
    <row r="114" spans="1:5" s="239" customFormat="1" ht="15">
      <c r="A114" s="287"/>
      <c r="E114" s="149"/>
    </row>
    <row r="115" spans="1:5" s="239" customFormat="1" ht="15">
      <c r="A115" s="287"/>
      <c r="E115" s="149"/>
    </row>
    <row r="116" spans="1:5" s="239" customFormat="1" ht="15">
      <c r="A116" s="287"/>
      <c r="E116" s="149"/>
    </row>
    <row r="117" spans="1:5" s="239" customFormat="1" ht="15">
      <c r="A117" s="287"/>
      <c r="E117" s="149"/>
    </row>
    <row r="118" spans="1:5" s="239" customFormat="1" ht="15">
      <c r="A118" s="287"/>
      <c r="E118" s="149"/>
    </row>
    <row r="119" spans="1:5" s="239" customFormat="1" ht="15">
      <c r="A119" s="287"/>
      <c r="E119" s="149"/>
    </row>
    <row r="120" spans="1:5" s="239" customFormat="1" ht="15">
      <c r="A120" s="287"/>
      <c r="E120" s="149"/>
    </row>
    <row r="121" spans="1:5" s="239" customFormat="1" ht="15">
      <c r="A121" s="287"/>
      <c r="E121" s="149"/>
    </row>
    <row r="122" spans="1:5" s="239" customFormat="1" ht="15">
      <c r="A122" s="287"/>
      <c r="E122" s="149"/>
    </row>
    <row r="123" spans="1:5" s="239" customFormat="1" ht="15">
      <c r="A123" s="287"/>
      <c r="E123" s="149"/>
    </row>
    <row r="124" spans="1:5" s="239" customFormat="1" ht="15">
      <c r="A124" s="287"/>
      <c r="E124" s="149"/>
    </row>
    <row r="125" spans="1:5" s="239" customFormat="1" ht="15">
      <c r="A125" s="287"/>
      <c r="E125" s="149"/>
    </row>
    <row r="126" spans="1:5" s="239" customFormat="1" ht="15">
      <c r="A126" s="287"/>
      <c r="E126" s="149"/>
    </row>
    <row r="127" spans="1:5" s="239" customFormat="1" ht="15">
      <c r="A127" s="287"/>
      <c r="E127" s="149"/>
    </row>
    <row r="128" spans="1:5" s="239" customFormat="1" ht="15">
      <c r="A128" s="287"/>
      <c r="E128" s="149"/>
    </row>
    <row r="129" spans="1:5" s="239" customFormat="1" ht="15">
      <c r="A129" s="287"/>
      <c r="E129" s="149"/>
    </row>
    <row r="130" spans="1:5" s="239" customFormat="1" ht="15">
      <c r="A130" s="287"/>
      <c r="E130" s="149"/>
    </row>
    <row r="131" spans="1:5" s="239" customFormat="1" ht="15">
      <c r="A131" s="287"/>
      <c r="E131" s="149"/>
    </row>
    <row r="132" spans="1:5" s="239" customFormat="1" ht="15">
      <c r="A132" s="287"/>
      <c r="E132" s="149"/>
    </row>
    <row r="133" spans="1:5" s="239" customFormat="1" ht="15">
      <c r="A133" s="287"/>
      <c r="E133" s="149"/>
    </row>
    <row r="134" spans="1:5" s="239" customFormat="1" ht="15">
      <c r="A134" s="287"/>
      <c r="E134" s="149"/>
    </row>
    <row r="135" spans="1:5" s="239" customFormat="1" ht="15">
      <c r="A135" s="287"/>
      <c r="E135" s="149"/>
    </row>
    <row r="136" spans="1:5" s="239" customFormat="1" ht="15">
      <c r="A136" s="287"/>
      <c r="E136" s="149"/>
    </row>
    <row r="137" spans="1:5" s="239" customFormat="1" ht="15">
      <c r="A137" s="287"/>
      <c r="E137" s="149"/>
    </row>
    <row r="138" spans="1:5" s="239" customFormat="1" ht="15">
      <c r="A138" s="287"/>
      <c r="E138" s="149"/>
    </row>
    <row r="139" spans="1:5" s="239" customFormat="1" ht="15">
      <c r="A139" s="287"/>
      <c r="E139" s="149"/>
    </row>
    <row r="140" spans="1:5" s="239" customFormat="1" ht="15">
      <c r="A140" s="287"/>
      <c r="E140" s="149"/>
    </row>
    <row r="141" spans="1:5" s="239" customFormat="1" ht="15">
      <c r="A141" s="287"/>
      <c r="E141" s="149"/>
    </row>
    <row r="142" spans="1:5" s="239" customFormat="1" ht="15">
      <c r="A142" s="287"/>
      <c r="E142" s="149"/>
    </row>
    <row r="143" spans="1:5" s="239" customFormat="1" ht="15">
      <c r="A143" s="287"/>
      <c r="E143" s="149"/>
    </row>
    <row r="144" spans="1:5" s="239" customFormat="1" ht="15">
      <c r="A144" s="287"/>
      <c r="E144" s="149"/>
    </row>
    <row r="145" spans="1:5" s="239" customFormat="1" ht="15">
      <c r="A145" s="287"/>
      <c r="E145" s="149"/>
    </row>
    <row r="146" spans="1:5" s="239" customFormat="1" ht="15">
      <c r="A146" s="287"/>
      <c r="E146" s="149"/>
    </row>
    <row r="147" spans="1:5" s="239" customFormat="1" ht="15">
      <c r="A147" s="287"/>
      <c r="E147" s="149"/>
    </row>
    <row r="148" spans="1:5" s="239" customFormat="1" ht="15">
      <c r="A148" s="287"/>
      <c r="E148" s="149"/>
    </row>
    <row r="149" spans="1:5" s="239" customFormat="1" ht="15">
      <c r="A149" s="287"/>
      <c r="E149" s="149"/>
    </row>
    <row r="150" spans="1:5" s="239" customFormat="1" ht="15">
      <c r="A150" s="287"/>
      <c r="E150" s="149"/>
    </row>
    <row r="151" spans="1:5" s="239" customFormat="1" ht="15">
      <c r="A151" s="287"/>
      <c r="E151" s="149"/>
    </row>
    <row r="152" spans="1:5" s="239" customFormat="1" ht="15">
      <c r="A152" s="287"/>
      <c r="E152" s="149"/>
    </row>
    <row r="153" spans="1:5" s="239" customFormat="1" ht="15">
      <c r="A153" s="287"/>
      <c r="E153" s="149"/>
    </row>
    <row r="154" spans="1:5" s="239" customFormat="1" ht="15">
      <c r="A154" s="287"/>
      <c r="E154" s="149"/>
    </row>
    <row r="155" spans="1:5" s="239" customFormat="1" ht="15">
      <c r="A155" s="287"/>
      <c r="E155" s="149"/>
    </row>
    <row r="156" spans="1:5" s="239" customFormat="1" ht="15">
      <c r="A156" s="287"/>
      <c r="E156" s="149"/>
    </row>
    <row r="157" spans="1:5" s="239" customFormat="1" ht="15">
      <c r="A157" s="287"/>
      <c r="E157" s="149"/>
    </row>
    <row r="158" spans="1:5" s="239" customFormat="1" ht="15">
      <c r="A158" s="287"/>
      <c r="E158" s="149"/>
    </row>
    <row r="159" spans="1:5" s="239" customFormat="1" ht="15">
      <c r="A159" s="287"/>
      <c r="E159" s="149"/>
    </row>
    <row r="160" spans="1:5" s="239" customFormat="1" ht="15">
      <c r="A160" s="287"/>
      <c r="E160" s="149"/>
    </row>
    <row r="161" spans="1:5" s="239" customFormat="1" ht="15">
      <c r="A161" s="287"/>
      <c r="E161" s="149"/>
    </row>
    <row r="162" spans="1:5" s="239" customFormat="1" ht="15">
      <c r="A162" s="287"/>
      <c r="E162" s="149"/>
    </row>
    <row r="163" spans="1:5" s="239" customFormat="1" ht="15">
      <c r="A163" s="287"/>
      <c r="E163" s="149"/>
    </row>
    <row r="164" spans="1:5" s="239" customFormat="1" ht="15">
      <c r="A164" s="287"/>
      <c r="E164" s="149"/>
    </row>
    <row r="165" spans="1:5" s="239" customFormat="1" ht="15">
      <c r="A165" s="287"/>
      <c r="E165" s="149"/>
    </row>
    <row r="166" spans="1:5" s="239" customFormat="1" ht="15">
      <c r="A166" s="287"/>
      <c r="E166" s="149"/>
    </row>
  </sheetData>
  <pageMargins left="0.25" right="0.25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/>
  </sheetViews>
  <sheetFormatPr baseColWidth="10" defaultColWidth="5" defaultRowHeight="12.75"/>
  <cols>
    <col min="1" max="1" width="2.5703125" style="286" customWidth="1"/>
    <col min="2" max="2" width="2.28515625" style="236" customWidth="1"/>
    <col min="3" max="3" width="2.42578125" style="236" customWidth="1"/>
    <col min="4" max="4" width="69.140625" style="236" customWidth="1"/>
    <col min="5" max="5" width="13" style="142" customWidth="1"/>
    <col min="6" max="6" width="5" style="285"/>
    <col min="7" max="7" width="7.85546875" style="285" bestFit="1" customWidth="1"/>
    <col min="8" max="16384" width="5" style="285"/>
  </cols>
  <sheetData>
    <row r="1" spans="1:8" s="21" customFormat="1" ht="15">
      <c r="A1" s="82" t="s">
        <v>337</v>
      </c>
      <c r="B1" s="78"/>
      <c r="C1" s="78"/>
      <c r="D1" s="78"/>
      <c r="E1" s="78"/>
      <c r="F1" s="59"/>
      <c r="G1" s="59"/>
    </row>
    <row r="2" spans="1:8" s="21" customFormat="1" ht="15">
      <c r="A2" s="78" t="s">
        <v>49</v>
      </c>
      <c r="B2" s="78"/>
      <c r="C2" s="78"/>
      <c r="D2" s="78"/>
      <c r="E2" s="78"/>
      <c r="F2" s="59"/>
      <c r="G2" s="59"/>
    </row>
    <row r="3" spans="1:8" s="21" customFormat="1" ht="15">
      <c r="A3" s="78"/>
      <c r="B3" s="78"/>
      <c r="C3" s="78"/>
      <c r="D3" s="78"/>
      <c r="E3" s="78"/>
      <c r="F3" s="59"/>
      <c r="G3" s="59"/>
    </row>
    <row r="4" spans="1:8" s="28" customFormat="1" ht="37.5" customHeight="1">
      <c r="A4" s="40"/>
      <c r="B4" s="42"/>
      <c r="C4" s="42"/>
      <c r="D4" s="42"/>
      <c r="E4" s="339" t="s">
        <v>587</v>
      </c>
      <c r="F4" s="64"/>
      <c r="G4" s="64"/>
      <c r="H4" s="64"/>
    </row>
    <row r="5" spans="1:8" s="24" customFormat="1" ht="22.5" customHeight="1">
      <c r="A5" s="82" t="s">
        <v>336</v>
      </c>
      <c r="B5" s="78"/>
      <c r="C5" s="78"/>
      <c r="D5" s="78"/>
      <c r="E5" s="78"/>
      <c r="F5" s="59"/>
      <c r="G5" s="59"/>
    </row>
    <row r="6" spans="1:8" s="239" customFormat="1" ht="15">
      <c r="A6" s="366"/>
      <c r="B6" s="367" t="s">
        <v>335</v>
      </c>
      <c r="C6" s="367"/>
      <c r="D6" s="368"/>
      <c r="E6" s="264">
        <v>66400.971999999994</v>
      </c>
    </row>
    <row r="7" spans="1:8" s="239" customFormat="1" ht="15">
      <c r="A7" s="366"/>
      <c r="B7" s="367"/>
      <c r="C7" s="367" t="s">
        <v>334</v>
      </c>
      <c r="D7" s="368"/>
      <c r="E7" s="264">
        <f>76881.991+19.51</f>
        <v>76901.500999999989</v>
      </c>
    </row>
    <row r="8" spans="1:8" s="239" customFormat="1" ht="15">
      <c r="A8" s="366"/>
      <c r="B8" s="367"/>
      <c r="C8" s="367"/>
      <c r="D8" s="368" t="s">
        <v>333</v>
      </c>
      <c r="E8" s="264">
        <v>38827.5</v>
      </c>
    </row>
    <row r="9" spans="1:8" s="239" customFormat="1" ht="15">
      <c r="A9" s="366"/>
      <c r="B9" s="367"/>
      <c r="C9" s="367"/>
      <c r="D9" s="368" t="s">
        <v>332</v>
      </c>
      <c r="E9" s="264">
        <v>37443.000999999997</v>
      </c>
    </row>
    <row r="10" spans="1:8" s="239" customFormat="1" ht="13.5" customHeight="1">
      <c r="A10" s="366"/>
      <c r="B10" s="367"/>
      <c r="C10" s="367"/>
      <c r="D10" s="368" t="s">
        <v>331</v>
      </c>
      <c r="E10" s="264">
        <f>611.49+19.51</f>
        <v>631</v>
      </c>
    </row>
    <row r="11" spans="1:8" s="239" customFormat="1" ht="15">
      <c r="A11" s="366"/>
      <c r="B11" s="367"/>
      <c r="C11" s="367" t="s">
        <v>330</v>
      </c>
      <c r="D11" s="368"/>
      <c r="E11" s="264">
        <v>-30475.287</v>
      </c>
    </row>
    <row r="12" spans="1:8" s="239" customFormat="1" ht="15">
      <c r="A12" s="366"/>
      <c r="B12" s="367"/>
      <c r="C12" s="367"/>
      <c r="D12" s="368" t="s">
        <v>303</v>
      </c>
      <c r="E12" s="264">
        <v>-23428.874</v>
      </c>
    </row>
    <row r="13" spans="1:8" s="239" customFormat="1" ht="15">
      <c r="A13" s="366"/>
      <c r="B13" s="367"/>
      <c r="C13" s="367"/>
      <c r="D13" s="368" t="s">
        <v>302</v>
      </c>
      <c r="E13" s="264">
        <v>-2690</v>
      </c>
    </row>
    <row r="14" spans="1:8" s="239" customFormat="1" ht="15">
      <c r="A14" s="366"/>
      <c r="B14" s="367"/>
      <c r="C14" s="367"/>
      <c r="D14" s="368" t="s">
        <v>301</v>
      </c>
      <c r="E14" s="264">
        <v>-2366.1669999999999</v>
      </c>
    </row>
    <row r="15" spans="1:8" s="239" customFormat="1" ht="15">
      <c r="A15" s="366"/>
      <c r="B15" s="367"/>
      <c r="C15" s="367"/>
      <c r="D15" s="368" t="s">
        <v>300</v>
      </c>
      <c r="E15" s="264">
        <v>-1990.2460000000001</v>
      </c>
    </row>
    <row r="16" spans="1:8" s="239" customFormat="1" ht="15">
      <c r="A16" s="366"/>
      <c r="B16" s="367"/>
      <c r="C16" s="367" t="s">
        <v>329</v>
      </c>
      <c r="D16" s="367"/>
      <c r="E16" s="264">
        <f>E7+E11</f>
        <v>46426.213999999993</v>
      </c>
    </row>
    <row r="17" spans="1:5" s="239" customFormat="1" ht="15" hidden="1">
      <c r="A17" s="366"/>
      <c r="B17" s="367"/>
      <c r="C17" s="367"/>
      <c r="D17" s="367"/>
      <c r="E17" s="264"/>
    </row>
    <row r="18" spans="1:5" s="239" customFormat="1" ht="15">
      <c r="A18" s="366"/>
      <c r="B18" s="367"/>
      <c r="C18" s="367" t="s">
        <v>328</v>
      </c>
      <c r="D18" s="368"/>
      <c r="E18" s="264">
        <f>11744.953+38.842+1070.586</f>
        <v>12854.380999999999</v>
      </c>
    </row>
    <row r="19" spans="1:5" s="239" customFormat="1" ht="15">
      <c r="A19" s="366"/>
      <c r="B19" s="367"/>
      <c r="C19" s="367"/>
      <c r="D19" s="368" t="s">
        <v>327</v>
      </c>
      <c r="E19" s="264">
        <v>5345.634</v>
      </c>
    </row>
    <row r="20" spans="1:5" s="239" customFormat="1" ht="15">
      <c r="A20" s="366"/>
      <c r="B20" s="367"/>
      <c r="C20" s="367"/>
      <c r="D20" s="368" t="s">
        <v>326</v>
      </c>
      <c r="E20" s="264">
        <v>6399.3190000000004</v>
      </c>
    </row>
    <row r="21" spans="1:5" s="239" customFormat="1" ht="15">
      <c r="A21" s="366"/>
      <c r="B21" s="367"/>
      <c r="C21" s="367" t="s">
        <v>325</v>
      </c>
      <c r="D21" s="368"/>
      <c r="E21" s="264">
        <v>614.61400000000003</v>
      </c>
    </row>
    <row r="22" spans="1:5" s="239" customFormat="1" ht="15">
      <c r="A22" s="366"/>
      <c r="B22" s="367"/>
      <c r="C22" s="367" t="s">
        <v>324</v>
      </c>
      <c r="D22" s="368"/>
      <c r="E22" s="264">
        <v>1358.19</v>
      </c>
    </row>
    <row r="23" spans="1:5" s="239" customFormat="1" ht="15">
      <c r="A23" s="366"/>
      <c r="B23" s="367"/>
      <c r="C23" s="367" t="s">
        <v>323</v>
      </c>
      <c r="D23" s="368"/>
      <c r="E23" s="264">
        <v>4863.4809999999998</v>
      </c>
    </row>
    <row r="24" spans="1:5" s="239" customFormat="1" ht="15">
      <c r="A24" s="366"/>
      <c r="B24" s="367"/>
      <c r="C24" s="367"/>
      <c r="D24" s="368" t="s">
        <v>322</v>
      </c>
      <c r="E24" s="264">
        <f>328.046</f>
        <v>328.04599999999999</v>
      </c>
    </row>
    <row r="25" spans="1:5" s="239" customFormat="1" ht="15">
      <c r="A25" s="366"/>
      <c r="B25" s="367"/>
      <c r="C25" s="367"/>
      <c r="D25" s="368" t="s">
        <v>321</v>
      </c>
      <c r="E25" s="264">
        <v>1573.489</v>
      </c>
    </row>
    <row r="26" spans="1:5" s="239" customFormat="1" ht="15">
      <c r="A26" s="366"/>
      <c r="B26" s="367"/>
      <c r="C26" s="367"/>
      <c r="D26" s="368" t="s">
        <v>320</v>
      </c>
      <c r="E26" s="264">
        <v>681.98099999999999</v>
      </c>
    </row>
    <row r="27" spans="1:5" s="239" customFormat="1" ht="15">
      <c r="A27" s="366"/>
      <c r="B27" s="367"/>
      <c r="C27" s="367"/>
      <c r="D27" s="368" t="s">
        <v>319</v>
      </c>
      <c r="E27" s="264">
        <v>303.673</v>
      </c>
    </row>
    <row r="28" spans="1:5" s="239" customFormat="1" ht="15">
      <c r="A28" s="366"/>
      <c r="B28" s="367"/>
      <c r="C28" s="367"/>
      <c r="D28" s="368" t="s">
        <v>318</v>
      </c>
      <c r="E28" s="264">
        <v>1416.425</v>
      </c>
    </row>
    <row r="29" spans="1:5" s="239" customFormat="1" ht="15">
      <c r="A29" s="366"/>
      <c r="B29" s="367"/>
      <c r="C29" s="367"/>
      <c r="D29" s="368" t="s">
        <v>317</v>
      </c>
      <c r="E29" s="264">
        <v>559.86699999999996</v>
      </c>
    </row>
    <row r="30" spans="1:5" s="239" customFormat="1" ht="15">
      <c r="A30" s="366"/>
      <c r="B30" s="367"/>
      <c r="C30" s="367" t="s">
        <v>316</v>
      </c>
      <c r="D30" s="368"/>
      <c r="E30" s="264">
        <v>284.09199999999998</v>
      </c>
    </row>
    <row r="31" spans="1:5" s="239" customFormat="1" ht="15">
      <c r="A31" s="366"/>
      <c r="B31" s="367"/>
      <c r="C31" s="367"/>
      <c r="D31" s="368" t="s">
        <v>315</v>
      </c>
      <c r="E31" s="264">
        <v>145.12100000000001</v>
      </c>
    </row>
    <row r="32" spans="1:5" s="239" customFormat="1" ht="15">
      <c r="A32" s="366"/>
      <c r="B32" s="367"/>
      <c r="C32" s="367"/>
      <c r="D32" s="368" t="s">
        <v>314</v>
      </c>
      <c r="E32" s="264">
        <v>1.9239999999999999</v>
      </c>
    </row>
    <row r="33" spans="1:7" s="239" customFormat="1" ht="15">
      <c r="A33" s="366"/>
      <c r="B33" s="367"/>
      <c r="C33" s="367"/>
      <c r="D33" s="367" t="s">
        <v>313</v>
      </c>
      <c r="E33" s="264">
        <v>133.006</v>
      </c>
    </row>
    <row r="34" spans="1:7" s="239" customFormat="1" ht="15">
      <c r="A34" s="366"/>
      <c r="B34" s="367" t="s">
        <v>312</v>
      </c>
      <c r="C34" s="367"/>
      <c r="D34" s="368"/>
      <c r="E34" s="264">
        <v>976.83399999999995</v>
      </c>
    </row>
    <row r="35" spans="1:7" s="355" customFormat="1" ht="22.5" customHeight="1">
      <c r="A35" s="370" t="s">
        <v>311</v>
      </c>
      <c r="B35" s="371"/>
      <c r="C35" s="371"/>
      <c r="D35" s="371"/>
      <c r="E35" s="372">
        <f>E16+E18+E21+E23+E34+E22+E30</f>
        <v>67377.805999999997</v>
      </c>
      <c r="G35" s="373"/>
    </row>
    <row r="37" spans="1:7" ht="14.25">
      <c r="A37" s="240" t="s">
        <v>172</v>
      </c>
    </row>
  </sheetData>
  <pageMargins left="0.25" right="0.25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workbookViewId="0"/>
  </sheetViews>
  <sheetFormatPr baseColWidth="10" defaultRowHeight="12.75"/>
  <cols>
    <col min="1" max="1" width="35.42578125" style="15" customWidth="1"/>
    <col min="2" max="7" width="9" style="15" customWidth="1"/>
    <col min="8" max="16384" width="11.42578125" style="15"/>
  </cols>
  <sheetData>
    <row r="1" spans="1:15" s="17" customFormat="1" ht="15">
      <c r="A1" s="94" t="s">
        <v>532</v>
      </c>
      <c r="B1" s="94"/>
      <c r="C1" s="94"/>
      <c r="D1" s="94"/>
      <c r="E1" s="94"/>
      <c r="F1" s="94"/>
      <c r="G1" s="94"/>
      <c r="H1" s="71"/>
      <c r="I1" s="71"/>
      <c r="J1" s="71"/>
      <c r="K1" s="71"/>
      <c r="L1" s="71"/>
      <c r="M1" s="71"/>
      <c r="N1" s="71"/>
    </row>
    <row r="2" spans="1:15" s="18" customFormat="1" ht="15">
      <c r="A2" s="83" t="s">
        <v>53</v>
      </c>
      <c r="B2" s="83"/>
      <c r="C2" s="83"/>
      <c r="D2" s="83"/>
      <c r="E2" s="83"/>
      <c r="F2" s="83"/>
      <c r="G2" s="83"/>
      <c r="H2" s="70"/>
      <c r="I2" s="70"/>
      <c r="J2" s="70"/>
      <c r="K2" s="70"/>
      <c r="L2" s="70"/>
      <c r="M2" s="70"/>
      <c r="N2" s="70"/>
    </row>
    <row r="3" spans="1:15" s="27" customFormat="1" ht="11.25" customHeight="1">
      <c r="A3" s="358"/>
      <c r="B3" s="83"/>
      <c r="C3" s="83"/>
      <c r="D3" s="83"/>
      <c r="E3" s="83"/>
      <c r="F3" s="83"/>
      <c r="G3" s="83"/>
      <c r="H3" s="70"/>
      <c r="I3" s="70"/>
      <c r="J3" s="70"/>
      <c r="K3" s="70"/>
      <c r="L3" s="70"/>
      <c r="M3" s="70"/>
      <c r="N3" s="70"/>
    </row>
    <row r="4" spans="1:15" s="130" customFormat="1" ht="37.5" customHeight="1">
      <c r="A4" s="338"/>
      <c r="B4" s="339" t="s">
        <v>207</v>
      </c>
      <c r="C4" s="339" t="s">
        <v>82</v>
      </c>
      <c r="D4" s="339" t="s">
        <v>415</v>
      </c>
      <c r="E4" s="339" t="s">
        <v>265</v>
      </c>
      <c r="F4" s="339" t="s">
        <v>583</v>
      </c>
      <c r="G4" s="339" t="s">
        <v>583</v>
      </c>
      <c r="H4" s="344"/>
      <c r="I4" s="344"/>
      <c r="J4" s="344"/>
      <c r="K4" s="340"/>
      <c r="L4" s="340"/>
      <c r="M4" s="340"/>
      <c r="N4" s="132"/>
      <c r="O4" s="129"/>
    </row>
    <row r="5" spans="1:15" s="365" customFormat="1" ht="21" customHeight="1">
      <c r="A5" s="363"/>
      <c r="B5" s="363"/>
      <c r="C5" s="363"/>
      <c r="D5" s="363"/>
      <c r="E5" s="363"/>
      <c r="F5" s="364" t="s">
        <v>425</v>
      </c>
      <c r="G5" s="364" t="s">
        <v>424</v>
      </c>
      <c r="H5" s="363"/>
      <c r="I5" s="363"/>
      <c r="J5" s="363"/>
      <c r="K5" s="374"/>
      <c r="L5" s="374"/>
      <c r="M5" s="374"/>
      <c r="N5" s="374"/>
    </row>
    <row r="6" spans="1:15" s="59" customFormat="1" ht="13.5" customHeight="1">
      <c r="A6" s="203" t="s">
        <v>628</v>
      </c>
      <c r="B6" s="134"/>
      <c r="C6" s="134"/>
      <c r="D6" s="78"/>
      <c r="E6" s="78"/>
      <c r="F6" s="78"/>
      <c r="G6" s="78"/>
      <c r="H6" s="60"/>
      <c r="I6" s="60"/>
      <c r="J6" s="60"/>
    </row>
    <row r="7" spans="1:15" s="59" customFormat="1" ht="13.5" customHeight="1">
      <c r="A7" s="92" t="s">
        <v>72</v>
      </c>
      <c r="B7" s="90">
        <v>7.1970000000000001</v>
      </c>
      <c r="C7" s="90">
        <v>7.0140000000000002</v>
      </c>
      <c r="D7" s="90">
        <v>7.4580000000000002</v>
      </c>
      <c r="E7" s="90">
        <v>8.0960000000000001</v>
      </c>
      <c r="F7" s="90">
        <v>7.8339999999999996</v>
      </c>
      <c r="G7" s="90">
        <v>7.8860000000000001</v>
      </c>
      <c r="H7" s="60"/>
      <c r="I7" s="60"/>
      <c r="J7" s="60"/>
    </row>
    <row r="8" spans="1:15" s="59" customFormat="1" ht="13.5" customHeight="1">
      <c r="A8" s="92" t="s">
        <v>73</v>
      </c>
      <c r="B8" s="90">
        <v>143.559</v>
      </c>
      <c r="C8" s="90">
        <v>137.08099999999999</v>
      </c>
      <c r="D8" s="90">
        <v>136.26900000000001</v>
      </c>
      <c r="E8" s="90">
        <v>173.029</v>
      </c>
      <c r="F8" s="90">
        <v>136.32900000000001</v>
      </c>
      <c r="G8" s="90">
        <v>136.62799999999999</v>
      </c>
      <c r="H8" s="60"/>
      <c r="I8" s="60"/>
      <c r="J8" s="60"/>
    </row>
    <row r="9" spans="1:15" s="59" customFormat="1" ht="13.5" customHeight="1">
      <c r="A9" s="92" t="s">
        <v>74</v>
      </c>
      <c r="B9" s="90">
        <v>9.9</v>
      </c>
      <c r="C9" s="90">
        <v>11</v>
      </c>
      <c r="D9" s="90">
        <v>11.753</v>
      </c>
      <c r="E9" s="90">
        <v>12.63</v>
      </c>
      <c r="F9" s="90">
        <v>12.805</v>
      </c>
      <c r="G9" s="90">
        <v>12.78</v>
      </c>
    </row>
    <row r="10" spans="1:15" s="59" customFormat="1" ht="13.5" customHeight="1">
      <c r="A10" s="92" t="s">
        <v>75</v>
      </c>
      <c r="B10" s="90">
        <v>15.494</v>
      </c>
      <c r="C10" s="90">
        <v>15.516999999999999</v>
      </c>
      <c r="D10" s="90">
        <v>15.686</v>
      </c>
      <c r="E10" s="90">
        <v>16.940000000000001</v>
      </c>
      <c r="F10" s="90">
        <v>18.146000000000001</v>
      </c>
      <c r="G10" s="90">
        <v>17.686</v>
      </c>
    </row>
    <row r="11" spans="1:15" s="59" customFormat="1" ht="13.5" customHeight="1">
      <c r="A11" s="92" t="s">
        <v>76</v>
      </c>
      <c r="B11" s="90">
        <v>6.3579999999999997</v>
      </c>
      <c r="C11" s="90">
        <v>6.2720000000000002</v>
      </c>
      <c r="D11" s="90">
        <v>6.3159999999999998</v>
      </c>
      <c r="E11" s="90">
        <v>7.3310000000000004</v>
      </c>
      <c r="F11" s="90">
        <v>10.209</v>
      </c>
      <c r="G11" s="90">
        <v>10.115</v>
      </c>
    </row>
    <row r="12" spans="1:15" s="59" customFormat="1" ht="13.5" customHeight="1">
      <c r="A12" s="92" t="s">
        <v>77</v>
      </c>
      <c r="B12" s="90">
        <v>28.471</v>
      </c>
      <c r="C12" s="90">
        <v>27.238</v>
      </c>
      <c r="D12" s="90">
        <v>27.370999999999999</v>
      </c>
      <c r="E12" s="90">
        <v>30.885000000000002</v>
      </c>
      <c r="F12" s="90">
        <v>30.622</v>
      </c>
      <c r="G12" s="90">
        <v>30.902000000000001</v>
      </c>
    </row>
    <row r="13" spans="1:15" s="59" customFormat="1" ht="13.5" customHeight="1">
      <c r="A13" s="92" t="s">
        <v>83</v>
      </c>
      <c r="B13" s="90">
        <v>308.45100000000002</v>
      </c>
      <c r="C13" s="90">
        <v>316.11200000000002</v>
      </c>
      <c r="D13" s="90">
        <v>326.31900000000002</v>
      </c>
      <c r="E13" s="90">
        <v>343.54300000000001</v>
      </c>
      <c r="F13" s="90">
        <v>335.82299999999998</v>
      </c>
      <c r="G13" s="90">
        <v>327.34300000000002</v>
      </c>
    </row>
    <row r="14" spans="1:15" s="59" customFormat="1" ht="13.5" customHeight="1">
      <c r="A14" s="92" t="s">
        <v>78</v>
      </c>
      <c r="B14" s="90">
        <v>2305.7170000000001</v>
      </c>
      <c r="C14" s="90">
        <v>2300.2910000000002</v>
      </c>
      <c r="D14" s="90">
        <v>2294.9270000000001</v>
      </c>
      <c r="E14" s="90">
        <v>2470.1610000000001</v>
      </c>
      <c r="F14" s="90">
        <v>2505.0259999999998</v>
      </c>
      <c r="G14" s="90">
        <v>2518.4009999999998</v>
      </c>
    </row>
    <row r="15" spans="1:15" s="59" customFormat="1" ht="13.5" customHeight="1">
      <c r="A15" s="92" t="s">
        <v>84</v>
      </c>
      <c r="B15" s="90">
        <v>408.60399999999998</v>
      </c>
      <c r="C15" s="90">
        <v>430.53699999999998</v>
      </c>
      <c r="D15" s="90">
        <v>416.56400000000002</v>
      </c>
      <c r="E15" s="90">
        <v>422.815</v>
      </c>
      <c r="F15" s="90">
        <v>402.64499999999998</v>
      </c>
      <c r="G15" s="90">
        <v>407.315</v>
      </c>
    </row>
    <row r="16" spans="1:15" s="59" customFormat="1" ht="13.5" customHeight="1">
      <c r="A16" s="92" t="s">
        <v>85</v>
      </c>
      <c r="B16" s="90">
        <v>1162.537</v>
      </c>
      <c r="C16" s="90">
        <v>1174.827</v>
      </c>
      <c r="D16" s="90">
        <v>1201.6600000000001</v>
      </c>
      <c r="E16" s="90">
        <v>1185.854</v>
      </c>
      <c r="F16" s="90">
        <v>1289.152</v>
      </c>
      <c r="G16" s="90">
        <v>1424.7190000000001</v>
      </c>
    </row>
    <row r="17" spans="1:7" s="59" customFormat="1" ht="13.5" customHeight="1">
      <c r="A17" s="92" t="s">
        <v>86</v>
      </c>
      <c r="B17" s="90">
        <v>2100.797</v>
      </c>
      <c r="C17" s="90">
        <v>2131.143</v>
      </c>
      <c r="D17" s="90">
        <v>2158.2429999999999</v>
      </c>
      <c r="E17" s="90">
        <v>2232.3440000000001</v>
      </c>
      <c r="F17" s="90">
        <v>2149.3519999999999</v>
      </c>
      <c r="G17" s="90">
        <v>2058.098</v>
      </c>
    </row>
    <row r="18" spans="1:7" s="59" customFormat="1" ht="13.5" customHeight="1">
      <c r="A18" s="92" t="s">
        <v>87</v>
      </c>
      <c r="B18" s="90">
        <v>964.20799999999997</v>
      </c>
      <c r="C18" s="90">
        <v>1052.066</v>
      </c>
      <c r="D18" s="90">
        <v>1099.3620000000001</v>
      </c>
      <c r="E18" s="90">
        <v>1219.0150000000001</v>
      </c>
      <c r="F18" s="90">
        <v>1193.7840000000001</v>
      </c>
      <c r="G18" s="90">
        <v>1197.22</v>
      </c>
    </row>
    <row r="19" spans="1:7" s="59" customFormat="1" ht="13.5" customHeight="1">
      <c r="A19" s="92" t="s">
        <v>88</v>
      </c>
      <c r="B19" s="90">
        <v>48.39</v>
      </c>
      <c r="C19" s="90">
        <v>4.1189999999999998</v>
      </c>
      <c r="D19" s="90">
        <v>0</v>
      </c>
      <c r="E19" s="90">
        <v>0</v>
      </c>
      <c r="F19" s="90">
        <v>0</v>
      </c>
      <c r="G19" s="90">
        <v>0</v>
      </c>
    </row>
    <row r="20" spans="1:7" s="66" customFormat="1" ht="13.5" customHeight="1">
      <c r="A20" s="217" t="s">
        <v>89</v>
      </c>
      <c r="B20" s="345">
        <f t="shared" ref="B20:G20" si="0">SUM(B7:B19)</f>
        <v>7509.6829999999991</v>
      </c>
      <c r="C20" s="345">
        <f t="shared" si="0"/>
        <v>7613.2169999999996</v>
      </c>
      <c r="D20" s="345">
        <f t="shared" si="0"/>
        <v>7701.9280000000008</v>
      </c>
      <c r="E20" s="345">
        <f t="shared" si="0"/>
        <v>8122.643</v>
      </c>
      <c r="F20" s="345">
        <f t="shared" si="0"/>
        <v>8091.7270000000008</v>
      </c>
      <c r="G20" s="345">
        <f t="shared" si="0"/>
        <v>8149.0929999999998</v>
      </c>
    </row>
    <row r="21" spans="1:7" s="59" customFormat="1" ht="13.5" customHeight="1">
      <c r="A21" s="92" t="s">
        <v>90</v>
      </c>
      <c r="B21" s="90">
        <v>5873.7309999999998</v>
      </c>
      <c r="C21" s="90">
        <v>6335.1440000000002</v>
      </c>
      <c r="D21" s="90">
        <v>6034.241</v>
      </c>
      <c r="E21" s="90">
        <v>6191.2910000000002</v>
      </c>
      <c r="F21" s="90">
        <v>6405.7929999999997</v>
      </c>
      <c r="G21" s="90">
        <v>6490.0950000000003</v>
      </c>
    </row>
    <row r="22" spans="1:7" s="59" customFormat="1" ht="13.5" customHeight="1">
      <c r="A22" s="92" t="s">
        <v>91</v>
      </c>
      <c r="B22" s="90">
        <v>2220.8580000000002</v>
      </c>
      <c r="C22" s="90">
        <v>2320.9690000000001</v>
      </c>
      <c r="D22" s="90">
        <v>2454.3069999999998</v>
      </c>
      <c r="E22" s="90">
        <v>3005.3510000000001</v>
      </c>
      <c r="F22" s="90">
        <v>2900.7750000000001</v>
      </c>
      <c r="G22" s="90">
        <v>2903.663</v>
      </c>
    </row>
    <row r="23" spans="1:7" s="59" customFormat="1" ht="13.5" customHeight="1">
      <c r="A23" s="92" t="s">
        <v>92</v>
      </c>
      <c r="B23" s="90">
        <v>8693.2360000000008</v>
      </c>
      <c r="C23" s="90">
        <v>9238.277</v>
      </c>
      <c r="D23" s="90">
        <v>9113.7749999999996</v>
      </c>
      <c r="E23" s="90">
        <v>10024</v>
      </c>
      <c r="F23" s="90">
        <v>9966.2000000000007</v>
      </c>
      <c r="G23" s="90">
        <v>9966.2000000000007</v>
      </c>
    </row>
    <row r="24" spans="1:7" s="59" customFormat="1" ht="13.5" customHeight="1">
      <c r="A24" s="92" t="s">
        <v>93</v>
      </c>
      <c r="B24" s="90">
        <v>7634.2849999999999</v>
      </c>
      <c r="C24" s="90">
        <v>7834.8909999999996</v>
      </c>
      <c r="D24" s="90">
        <v>8007.5559999999996</v>
      </c>
      <c r="E24" s="90">
        <v>9017.2559999999994</v>
      </c>
      <c r="F24" s="90">
        <v>8693.866</v>
      </c>
      <c r="G24" s="90">
        <v>8673.5560000000005</v>
      </c>
    </row>
    <row r="25" spans="1:7" s="59" customFormat="1" ht="13.5" customHeight="1">
      <c r="A25" s="92" t="s">
        <v>94</v>
      </c>
      <c r="B25" s="90">
        <v>851.97799999999995</v>
      </c>
      <c r="C25" s="90">
        <v>995.16399999999999</v>
      </c>
      <c r="D25" s="90">
        <v>904.29600000000005</v>
      </c>
      <c r="E25" s="90">
        <v>928.16899999999998</v>
      </c>
      <c r="F25" s="90">
        <v>925.83</v>
      </c>
      <c r="G25" s="90">
        <v>925.54899999999998</v>
      </c>
    </row>
    <row r="26" spans="1:7" s="59" customFormat="1" ht="13.5" customHeight="1">
      <c r="A26" s="92" t="s">
        <v>95</v>
      </c>
      <c r="B26" s="90">
        <v>6187.991</v>
      </c>
      <c r="C26" s="90">
        <v>6528.0079999999998</v>
      </c>
      <c r="D26" s="90">
        <v>6293.9089999999997</v>
      </c>
      <c r="E26" s="90">
        <v>6405.5959999999995</v>
      </c>
      <c r="F26" s="90">
        <v>6566.38</v>
      </c>
      <c r="G26" s="90">
        <v>6468.3819999999996</v>
      </c>
    </row>
    <row r="27" spans="1:7" s="59" customFormat="1" ht="13.5" customHeight="1">
      <c r="A27" s="217" t="s">
        <v>96</v>
      </c>
      <c r="B27" s="345">
        <f t="shared" ref="B27:G27" si="1">SUM(B21:B26)</f>
        <v>31462.078999999998</v>
      </c>
      <c r="C27" s="345">
        <f t="shared" si="1"/>
        <v>33252.453000000001</v>
      </c>
      <c r="D27" s="345">
        <f t="shared" si="1"/>
        <v>32808.083999999995</v>
      </c>
      <c r="E27" s="345">
        <f t="shared" si="1"/>
        <v>35571.663</v>
      </c>
      <c r="F27" s="345">
        <f t="shared" si="1"/>
        <v>35458.843999999997</v>
      </c>
      <c r="G27" s="345">
        <f t="shared" si="1"/>
        <v>35427.445</v>
      </c>
    </row>
    <row r="28" spans="1:7" s="59" customFormat="1" ht="13.5" customHeight="1">
      <c r="A28" s="92" t="s">
        <v>245</v>
      </c>
      <c r="B28" s="90">
        <v>7125.3710000000001</v>
      </c>
      <c r="C28" s="90">
        <v>7101.7060000000001</v>
      </c>
      <c r="D28" s="90">
        <v>7847.83</v>
      </c>
      <c r="E28" s="90">
        <v>8316.9259999999995</v>
      </c>
      <c r="F28" s="90">
        <v>8502.8639999999996</v>
      </c>
      <c r="G28" s="90">
        <v>8493.9110000000001</v>
      </c>
    </row>
    <row r="29" spans="1:7" s="59" customFormat="1" ht="13.5" customHeight="1">
      <c r="A29" s="92" t="s">
        <v>97</v>
      </c>
      <c r="B29" s="90">
        <v>3395.2779999999998</v>
      </c>
      <c r="C29" s="90">
        <v>3590.7170000000001</v>
      </c>
      <c r="D29" s="90">
        <v>3632.2750000000001</v>
      </c>
      <c r="E29" s="90">
        <v>3847.5320000000002</v>
      </c>
      <c r="F29" s="90">
        <v>4022.0149999999999</v>
      </c>
      <c r="G29" s="90">
        <v>4022.4560000000001</v>
      </c>
    </row>
    <row r="30" spans="1:7" s="59" customFormat="1" ht="13.5" customHeight="1">
      <c r="A30" s="92" t="s">
        <v>98</v>
      </c>
      <c r="B30" s="90">
        <v>436.35</v>
      </c>
      <c r="C30" s="90">
        <v>420.24700000000001</v>
      </c>
      <c r="D30" s="90">
        <v>0</v>
      </c>
      <c r="E30" s="90">
        <v>0</v>
      </c>
      <c r="F30" s="90">
        <v>0</v>
      </c>
      <c r="G30" s="90">
        <v>0</v>
      </c>
    </row>
    <row r="31" spans="1:7" s="59" customFormat="1" ht="13.5" customHeight="1">
      <c r="A31" s="92" t="s">
        <v>99</v>
      </c>
      <c r="B31" s="90">
        <v>76.424000000000007</v>
      </c>
      <c r="C31" s="90">
        <v>91.933999999999997</v>
      </c>
      <c r="D31" s="90">
        <v>106.17</v>
      </c>
      <c r="E31" s="90">
        <v>100.8</v>
      </c>
      <c r="F31" s="90">
        <v>97.9</v>
      </c>
      <c r="G31" s="90">
        <v>97.9</v>
      </c>
    </row>
    <row r="32" spans="1:7" s="59" customFormat="1" ht="13.5" customHeight="1">
      <c r="A32" s="92" t="s">
        <v>100</v>
      </c>
      <c r="B32" s="90">
        <v>329.62</v>
      </c>
      <c r="C32" s="90">
        <v>338.07799999999997</v>
      </c>
      <c r="D32" s="90">
        <v>349.89100000000002</v>
      </c>
      <c r="E32" s="90">
        <v>382.4</v>
      </c>
      <c r="F32" s="90">
        <v>406.1</v>
      </c>
      <c r="G32" s="90">
        <v>410.73500000000001</v>
      </c>
    </row>
    <row r="33" spans="1:17" s="66" customFormat="1" ht="13.5" customHeight="1">
      <c r="A33" s="217" t="s">
        <v>101</v>
      </c>
      <c r="B33" s="345">
        <f t="shared" ref="B33:G33" si="2">SUM(B28:B32)</f>
        <v>11363.043000000001</v>
      </c>
      <c r="C33" s="345">
        <f t="shared" si="2"/>
        <v>11542.681999999999</v>
      </c>
      <c r="D33" s="345">
        <f t="shared" si="2"/>
        <v>11936.165999999999</v>
      </c>
      <c r="E33" s="345">
        <f t="shared" si="2"/>
        <v>12647.657999999998</v>
      </c>
      <c r="F33" s="345">
        <f t="shared" si="2"/>
        <v>13028.878999999999</v>
      </c>
      <c r="G33" s="345">
        <f t="shared" si="2"/>
        <v>13025.002</v>
      </c>
    </row>
    <row r="34" spans="1:17" s="59" customFormat="1" ht="13.5" customHeight="1">
      <c r="A34" s="92" t="s">
        <v>102</v>
      </c>
      <c r="B34" s="90">
        <v>465.16500000000002</v>
      </c>
      <c r="C34" s="90">
        <v>467.649</v>
      </c>
      <c r="D34" s="90">
        <v>408.73899999999998</v>
      </c>
      <c r="E34" s="90">
        <v>445.49900000000002</v>
      </c>
      <c r="F34" s="90">
        <v>421.37</v>
      </c>
      <c r="G34" s="90">
        <v>457.71300000000002</v>
      </c>
    </row>
    <row r="35" spans="1:17" s="59" customFormat="1" ht="13.5" customHeight="1">
      <c r="A35" s="92" t="s">
        <v>103</v>
      </c>
      <c r="B35" s="90">
        <v>2127.4349999999999</v>
      </c>
      <c r="C35" s="90">
        <v>2117.893</v>
      </c>
      <c r="D35" s="90">
        <v>2741.7280000000001</v>
      </c>
      <c r="E35" s="90">
        <v>2970.5940000000001</v>
      </c>
      <c r="F35" s="90">
        <v>2914.0650000000001</v>
      </c>
      <c r="G35" s="90">
        <v>4066.096</v>
      </c>
    </row>
    <row r="36" spans="1:17" s="59" customFormat="1" ht="13.5" customHeight="1">
      <c r="A36" s="92" t="s">
        <v>104</v>
      </c>
      <c r="B36" s="90">
        <v>2252.3809999999999</v>
      </c>
      <c r="C36" s="90">
        <v>2195.8200000000002</v>
      </c>
      <c r="D36" s="90">
        <v>2033.7670000000001</v>
      </c>
      <c r="E36" s="90">
        <v>2144.5920000000001</v>
      </c>
      <c r="F36" s="90">
        <v>2093.498</v>
      </c>
      <c r="G36" s="90">
        <v>2099.37</v>
      </c>
    </row>
    <row r="37" spans="1:17" s="59" customFormat="1" ht="13.5" customHeight="1">
      <c r="A37" s="92" t="s">
        <v>105</v>
      </c>
      <c r="B37" s="90">
        <v>697.91899999999998</v>
      </c>
      <c r="C37" s="90">
        <v>695.83100000000002</v>
      </c>
      <c r="D37" s="90">
        <v>677.99199999999996</v>
      </c>
      <c r="E37" s="90">
        <v>1007.453</v>
      </c>
      <c r="F37" s="90">
        <v>658.25099999999998</v>
      </c>
      <c r="G37" s="90">
        <v>660.07100000000003</v>
      </c>
    </row>
    <row r="38" spans="1:17" s="59" customFormat="1" ht="13.5" customHeight="1">
      <c r="A38" s="92" t="s">
        <v>106</v>
      </c>
      <c r="B38" s="90">
        <v>684.00599999999997</v>
      </c>
      <c r="C38" s="90">
        <v>736.16399999999999</v>
      </c>
      <c r="D38" s="90">
        <v>689.279</v>
      </c>
      <c r="E38" s="90">
        <v>770.35299999999995</v>
      </c>
      <c r="F38" s="90">
        <v>803.99699999999996</v>
      </c>
      <c r="G38" s="90">
        <v>803.99699999999996</v>
      </c>
    </row>
    <row r="39" spans="1:17" s="59" customFormat="1" ht="13.5" customHeight="1">
      <c r="A39" s="92" t="s">
        <v>107</v>
      </c>
      <c r="B39" s="90">
        <v>973.21400000000006</v>
      </c>
      <c r="C39" s="90">
        <v>1780.2449999999999</v>
      </c>
      <c r="D39" s="90">
        <v>1563.1079999999999</v>
      </c>
      <c r="E39" s="90">
        <v>2623.8820000000001</v>
      </c>
      <c r="F39" s="90">
        <v>2260.4409999999998</v>
      </c>
      <c r="G39" s="90">
        <v>659.57299999999998</v>
      </c>
    </row>
    <row r="40" spans="1:17" s="59" customFormat="1" ht="13.5" customHeight="1">
      <c r="A40" s="92" t="s">
        <v>108</v>
      </c>
      <c r="B40" s="90">
        <v>4895.5649999999996</v>
      </c>
      <c r="C40" s="90">
        <v>528.14200000000005</v>
      </c>
      <c r="D40" s="90">
        <v>79.590999999999994</v>
      </c>
      <c r="E40" s="90">
        <v>1892.8320000000001</v>
      </c>
      <c r="F40" s="90">
        <v>2429.25</v>
      </c>
      <c r="G40" s="90">
        <v>1095.9390000000001</v>
      </c>
    </row>
    <row r="41" spans="1:17" s="66" customFormat="1" ht="13.5" customHeight="1">
      <c r="A41" s="217" t="s">
        <v>109</v>
      </c>
      <c r="B41" s="345">
        <f t="shared" ref="B41:G41" si="3">SUM(B34:B40)</f>
        <v>12095.684999999999</v>
      </c>
      <c r="C41" s="345">
        <f t="shared" si="3"/>
        <v>8521.7440000000006</v>
      </c>
      <c r="D41" s="345">
        <f t="shared" si="3"/>
        <v>8194.2040000000015</v>
      </c>
      <c r="E41" s="345">
        <f t="shared" si="3"/>
        <v>11855.205</v>
      </c>
      <c r="F41" s="345">
        <f t="shared" si="3"/>
        <v>11580.871999999999</v>
      </c>
      <c r="G41" s="345">
        <f t="shared" si="3"/>
        <v>9842.759</v>
      </c>
    </row>
    <row r="42" spans="1:17" s="59" customFormat="1" ht="13.5" customHeight="1">
      <c r="A42" s="92" t="s">
        <v>110</v>
      </c>
      <c r="B42" s="90">
        <v>298.42200000000003</v>
      </c>
      <c r="C42" s="90">
        <v>614.00400000000002</v>
      </c>
      <c r="D42" s="90">
        <v>345.63200000000001</v>
      </c>
      <c r="E42" s="90">
        <v>335.59699999999998</v>
      </c>
      <c r="F42" s="90">
        <v>337.471</v>
      </c>
      <c r="G42" s="90">
        <v>312.36500000000001</v>
      </c>
    </row>
    <row r="43" spans="1:17" s="59" customFormat="1" ht="13.5" customHeight="1">
      <c r="A43" s="92" t="s">
        <v>80</v>
      </c>
      <c r="B43" s="90">
        <v>6727.6660000000002</v>
      </c>
      <c r="C43" s="90">
        <v>5742.7650000000003</v>
      </c>
      <c r="D43" s="90">
        <v>6827.5129999999999</v>
      </c>
      <c r="E43" s="90">
        <v>7947.1459999999997</v>
      </c>
      <c r="F43" s="90">
        <v>6508.0129999999999</v>
      </c>
      <c r="G43" s="90">
        <v>7321.2120000000004</v>
      </c>
    </row>
    <row r="44" spans="1:17" s="59" customFormat="1" ht="13.5" customHeight="1">
      <c r="A44" s="217" t="s">
        <v>111</v>
      </c>
      <c r="B44" s="345">
        <f t="shared" ref="B44:G44" si="4">SUM(B42:B43)</f>
        <v>7026.0879999999997</v>
      </c>
      <c r="C44" s="345">
        <f t="shared" si="4"/>
        <v>6356.7690000000002</v>
      </c>
      <c r="D44" s="345">
        <f t="shared" si="4"/>
        <v>7173.1449999999995</v>
      </c>
      <c r="E44" s="345">
        <f t="shared" si="4"/>
        <v>8282.7430000000004</v>
      </c>
      <c r="F44" s="345">
        <f t="shared" si="4"/>
        <v>6845.4840000000004</v>
      </c>
      <c r="G44" s="345">
        <f t="shared" si="4"/>
        <v>7633.5770000000002</v>
      </c>
    </row>
    <row r="45" spans="1:17" s="376" customFormat="1" ht="21" customHeight="1">
      <c r="A45" s="342" t="s">
        <v>81</v>
      </c>
      <c r="B45" s="343">
        <f t="shared" ref="B45:G45" si="5">SUM(B44,B41,B33,B27,B20)</f>
        <v>69456.578000000009</v>
      </c>
      <c r="C45" s="343">
        <f t="shared" si="5"/>
        <v>67286.865000000005</v>
      </c>
      <c r="D45" s="343">
        <f t="shared" si="5"/>
        <v>67813.527000000002</v>
      </c>
      <c r="E45" s="343">
        <f t="shared" si="5"/>
        <v>76479.911999999997</v>
      </c>
      <c r="F45" s="343">
        <f t="shared" si="5"/>
        <v>75005.805999999997</v>
      </c>
      <c r="G45" s="343">
        <f t="shared" si="5"/>
        <v>74077.875999999989</v>
      </c>
      <c r="H45" s="135"/>
      <c r="I45" s="135"/>
      <c r="J45" s="135"/>
      <c r="K45" s="374"/>
      <c r="L45" s="375"/>
    </row>
    <row r="46" spans="1:17" s="59" customFormat="1" ht="11.25" customHeight="1">
      <c r="H46" s="60"/>
      <c r="I46" s="60"/>
      <c r="J46" s="60"/>
      <c r="K46" s="60"/>
    </row>
    <row r="47" spans="1:17" ht="14.25">
      <c r="A47" s="38" t="s">
        <v>172</v>
      </c>
      <c r="H47" s="341"/>
      <c r="I47" s="341"/>
      <c r="J47" s="341"/>
      <c r="K47" s="341"/>
    </row>
    <row r="48" spans="1:17" s="133" customFormat="1" ht="27" customHeight="1">
      <c r="A48" s="523" t="s">
        <v>480</v>
      </c>
      <c r="B48" s="523"/>
      <c r="C48" s="523"/>
      <c r="D48" s="523"/>
      <c r="E48" s="523"/>
      <c r="F48" s="523"/>
      <c r="G48" s="523"/>
      <c r="H48" s="350"/>
      <c r="I48" s="350"/>
      <c r="J48" s="350"/>
      <c r="K48" s="350"/>
      <c r="L48" s="350"/>
      <c r="M48" s="350"/>
      <c r="N48" s="350"/>
      <c r="O48" s="350"/>
      <c r="P48" s="350"/>
      <c r="Q48" s="350"/>
    </row>
  </sheetData>
  <mergeCells count="1">
    <mergeCell ref="A48:G48"/>
  </mergeCells>
  <pageMargins left="0.7" right="0.7" top="0.78740157499999996" bottom="0.78740157499999996" header="0.3" footer="0.3"/>
  <pageSetup paperSize="9" scale="99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workbookViewId="0"/>
  </sheetViews>
  <sheetFormatPr baseColWidth="10" defaultRowHeight="15"/>
  <cols>
    <col min="1" max="1" width="2.7109375" style="136" customWidth="1"/>
    <col min="2" max="2" width="52.42578125" style="67" customWidth="1"/>
    <col min="3" max="3" width="8.5703125" style="69" customWidth="1"/>
    <col min="4" max="8" width="8.5703125" style="59" customWidth="1"/>
    <col min="9" max="16384" width="11.42578125" style="59"/>
  </cols>
  <sheetData>
    <row r="1" spans="1:14" s="17" customFormat="1" ht="15.75">
      <c r="A1" s="94" t="s">
        <v>575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s="18" customFormat="1">
      <c r="A2" s="83" t="s">
        <v>49</v>
      </c>
      <c r="B2" s="67"/>
      <c r="C2" s="67"/>
      <c r="D2" s="67"/>
      <c r="E2" s="67"/>
      <c r="F2" s="70"/>
      <c r="G2" s="70"/>
      <c r="H2" s="70"/>
      <c r="I2" s="70"/>
      <c r="J2" s="70"/>
      <c r="K2" s="70"/>
      <c r="L2" s="70"/>
      <c r="M2" s="70"/>
    </row>
    <row r="3" spans="1:14" s="27" customFormat="1" ht="11.25" customHeight="1">
      <c r="A3" s="122"/>
      <c r="B3" s="67"/>
      <c r="C3" s="67"/>
      <c r="D3" s="67"/>
      <c r="E3" s="67"/>
      <c r="F3" s="70"/>
      <c r="G3" s="70"/>
      <c r="H3" s="70"/>
      <c r="I3" s="70"/>
      <c r="J3" s="70"/>
      <c r="K3" s="70"/>
      <c r="L3" s="70"/>
      <c r="M3" s="70"/>
    </row>
    <row r="4" spans="1:14" s="130" customFormat="1" ht="37.5" customHeight="1">
      <c r="A4" s="140" t="s">
        <v>112</v>
      </c>
      <c r="B4" s="61"/>
      <c r="C4" s="61" t="s">
        <v>207</v>
      </c>
      <c r="D4" s="61" t="s">
        <v>82</v>
      </c>
      <c r="E4" s="61" t="s">
        <v>415</v>
      </c>
      <c r="F4" s="61" t="s">
        <v>266</v>
      </c>
      <c r="G4" s="61" t="s">
        <v>583</v>
      </c>
      <c r="H4" s="61" t="s">
        <v>583</v>
      </c>
      <c r="I4" s="54"/>
      <c r="J4" s="131"/>
      <c r="K4" s="131"/>
      <c r="L4" s="131"/>
      <c r="M4" s="132"/>
      <c r="N4" s="129"/>
    </row>
    <row r="5" spans="1:14" s="20" customFormat="1">
      <c r="A5" s="70"/>
      <c r="B5" s="70"/>
      <c r="C5" s="70"/>
      <c r="D5" s="70"/>
      <c r="E5" s="70"/>
      <c r="F5" s="70"/>
      <c r="G5" s="322" t="s">
        <v>425</v>
      </c>
      <c r="H5" s="322" t="s">
        <v>424</v>
      </c>
      <c r="I5" s="89"/>
      <c r="J5" s="70"/>
      <c r="K5" s="70"/>
      <c r="L5" s="70"/>
      <c r="M5" s="70"/>
    </row>
    <row r="6" spans="1:14" s="112" customFormat="1">
      <c r="A6" s="72" t="s">
        <v>113</v>
      </c>
      <c r="B6" s="72"/>
    </row>
    <row r="7" spans="1:14">
      <c r="B7" s="60" t="s">
        <v>72</v>
      </c>
      <c r="C7" s="68">
        <v>7.1970000000000001</v>
      </c>
      <c r="D7" s="68">
        <v>7.0140000000000002</v>
      </c>
      <c r="E7" s="68">
        <v>7.4580000000000002</v>
      </c>
      <c r="F7" s="69">
        <v>8.0960000000000001</v>
      </c>
      <c r="G7" s="69">
        <v>7.8339999999999996</v>
      </c>
      <c r="H7" s="69">
        <v>7.8860000000000001</v>
      </c>
    </row>
    <row r="8" spans="1:14">
      <c r="B8" s="60" t="s">
        <v>73</v>
      </c>
      <c r="C8" s="68">
        <v>143.559</v>
      </c>
      <c r="D8" s="68">
        <v>137.08099999999999</v>
      </c>
      <c r="E8" s="68">
        <v>136.26900000000001</v>
      </c>
      <c r="F8" s="69">
        <v>173.029</v>
      </c>
      <c r="G8" s="69">
        <v>136.32900000000001</v>
      </c>
      <c r="H8" s="69">
        <v>136.62799999999999</v>
      </c>
    </row>
    <row r="9" spans="1:14">
      <c r="B9" s="60" t="s">
        <v>74</v>
      </c>
      <c r="C9" s="68">
        <v>9.9</v>
      </c>
      <c r="D9" s="68">
        <v>11</v>
      </c>
      <c r="E9" s="68">
        <v>11.753</v>
      </c>
      <c r="F9" s="69">
        <v>12.63</v>
      </c>
      <c r="G9" s="69">
        <v>12.805</v>
      </c>
      <c r="H9" s="69">
        <v>12.78</v>
      </c>
    </row>
    <row r="10" spans="1:14">
      <c r="B10" s="60" t="s">
        <v>75</v>
      </c>
      <c r="C10" s="68">
        <v>15.494</v>
      </c>
      <c r="D10" s="68">
        <v>15.516999999999999</v>
      </c>
      <c r="E10" s="68">
        <v>15.686</v>
      </c>
      <c r="F10" s="69">
        <v>16.940000000000001</v>
      </c>
      <c r="G10" s="69">
        <v>18.146000000000001</v>
      </c>
      <c r="H10" s="69">
        <v>17.686</v>
      </c>
    </row>
    <row r="11" spans="1:14">
      <c r="B11" s="60" t="s">
        <v>76</v>
      </c>
      <c r="C11" s="68">
        <v>6.3579999999999997</v>
      </c>
      <c r="D11" s="68">
        <v>6.2720000000000002</v>
      </c>
      <c r="E11" s="68">
        <v>6.3159999999999998</v>
      </c>
      <c r="F11" s="69">
        <v>7.3310000000000004</v>
      </c>
      <c r="G11" s="69">
        <v>10.209</v>
      </c>
      <c r="H11" s="69">
        <v>10.115</v>
      </c>
    </row>
    <row r="12" spans="1:14">
      <c r="B12" s="60" t="s">
        <v>77</v>
      </c>
      <c r="C12" s="68">
        <v>28.471</v>
      </c>
      <c r="D12" s="68">
        <v>27.238</v>
      </c>
      <c r="E12" s="68">
        <v>27.370999999999999</v>
      </c>
      <c r="F12" s="69">
        <v>30.885000000000002</v>
      </c>
      <c r="G12" s="69">
        <v>30.622</v>
      </c>
      <c r="H12" s="69">
        <v>30.902000000000001</v>
      </c>
    </row>
    <row r="13" spans="1:14">
      <c r="A13" s="71" t="s">
        <v>114</v>
      </c>
      <c r="B13" s="71"/>
      <c r="C13" s="68"/>
      <c r="F13" s="69"/>
      <c r="G13" s="69"/>
      <c r="H13" s="69"/>
    </row>
    <row r="14" spans="1:14">
      <c r="B14" s="60" t="s">
        <v>83</v>
      </c>
      <c r="C14" s="68">
        <v>308.45100000000002</v>
      </c>
      <c r="D14" s="68">
        <v>316.11200000000002</v>
      </c>
      <c r="E14" s="68">
        <v>326.31900000000002</v>
      </c>
      <c r="F14" s="69">
        <v>343.54300000000001</v>
      </c>
      <c r="G14" s="69">
        <v>335.82299999999998</v>
      </c>
      <c r="H14" s="69">
        <v>327.34300000000002</v>
      </c>
    </row>
    <row r="15" spans="1:14">
      <c r="A15" s="71" t="s">
        <v>115</v>
      </c>
      <c r="B15" s="71"/>
      <c r="C15" s="68"/>
      <c r="F15" s="69"/>
      <c r="G15" s="69"/>
      <c r="H15" s="69"/>
    </row>
    <row r="16" spans="1:14">
      <c r="B16" s="60" t="s">
        <v>78</v>
      </c>
      <c r="C16" s="68">
        <v>2305.7170000000001</v>
      </c>
      <c r="D16" s="68">
        <v>2300.2910000000002</v>
      </c>
      <c r="E16" s="68">
        <v>2294.9270000000001</v>
      </c>
      <c r="F16" s="69">
        <v>2470.1610000000001</v>
      </c>
      <c r="G16" s="69">
        <v>2505.0259999999998</v>
      </c>
      <c r="H16" s="69">
        <v>2518.4009999999998</v>
      </c>
    </row>
    <row r="17" spans="1:8">
      <c r="A17" s="71" t="s">
        <v>116</v>
      </c>
      <c r="B17" s="71"/>
      <c r="C17" s="68"/>
      <c r="F17" s="69"/>
      <c r="G17" s="69"/>
      <c r="H17" s="69"/>
    </row>
    <row r="18" spans="1:8">
      <c r="B18" s="60" t="s">
        <v>84</v>
      </c>
      <c r="C18" s="68">
        <v>408.60399999999998</v>
      </c>
      <c r="D18" s="137">
        <v>430.53699999999998</v>
      </c>
      <c r="E18" s="137">
        <v>416.56400000000002</v>
      </c>
      <c r="F18" s="69">
        <v>422.815</v>
      </c>
      <c r="G18" s="69">
        <v>402.64499999999998</v>
      </c>
      <c r="H18" s="69">
        <v>407.315</v>
      </c>
    </row>
    <row r="19" spans="1:8">
      <c r="A19" s="71" t="s">
        <v>117</v>
      </c>
      <c r="B19" s="71"/>
      <c r="C19" s="68"/>
      <c r="F19" s="69"/>
      <c r="G19" s="69"/>
      <c r="H19" s="69"/>
    </row>
    <row r="20" spans="1:8">
      <c r="B20" s="60" t="s">
        <v>85</v>
      </c>
      <c r="C20" s="68">
        <v>1162.537</v>
      </c>
      <c r="D20" s="69">
        <v>1174.827</v>
      </c>
      <c r="E20" s="69">
        <v>1201.6600000000001</v>
      </c>
      <c r="F20" s="69">
        <v>1185.854</v>
      </c>
      <c r="G20" s="69">
        <v>1289.152</v>
      </c>
      <c r="H20" s="69">
        <v>1424.7190000000001</v>
      </c>
    </row>
    <row r="21" spans="1:8">
      <c r="A21" s="71" t="s">
        <v>118</v>
      </c>
      <c r="B21" s="71"/>
      <c r="C21" s="68"/>
      <c r="D21" s="69"/>
      <c r="F21" s="69"/>
      <c r="G21" s="69"/>
      <c r="H21" s="69"/>
    </row>
    <row r="22" spans="1:8">
      <c r="B22" s="60" t="s">
        <v>86</v>
      </c>
      <c r="C22" s="68">
        <v>2100.797</v>
      </c>
      <c r="D22" s="68">
        <v>2131.143</v>
      </c>
      <c r="E22" s="68">
        <v>2158.2429999999999</v>
      </c>
      <c r="F22" s="69">
        <v>2232.3440000000001</v>
      </c>
      <c r="G22" s="69">
        <v>2149.3519999999999</v>
      </c>
      <c r="H22" s="69">
        <v>2058.098</v>
      </c>
    </row>
    <row r="23" spans="1:8">
      <c r="A23" s="71" t="s">
        <v>119</v>
      </c>
      <c r="B23" s="71"/>
      <c r="C23" s="68"/>
      <c r="D23" s="69"/>
      <c r="F23" s="69"/>
      <c r="G23" s="69"/>
      <c r="H23" s="69"/>
    </row>
    <row r="24" spans="1:8">
      <c r="B24" s="60" t="s">
        <v>87</v>
      </c>
      <c r="C24" s="68">
        <v>964.20799999999997</v>
      </c>
      <c r="D24" s="68">
        <v>1052.066</v>
      </c>
      <c r="E24" s="68">
        <v>1099.3620000000001</v>
      </c>
      <c r="F24" s="69">
        <v>1219.0150000000001</v>
      </c>
      <c r="G24" s="69">
        <v>1193.7840000000001</v>
      </c>
      <c r="H24" s="69">
        <v>1197.22</v>
      </c>
    </row>
    <row r="25" spans="1:8">
      <c r="B25" s="60" t="s">
        <v>88</v>
      </c>
      <c r="C25" s="68">
        <v>48.39</v>
      </c>
      <c r="D25" s="69">
        <v>4.1189999999999998</v>
      </c>
      <c r="E25" s="69">
        <v>0</v>
      </c>
      <c r="F25" s="69">
        <v>0</v>
      </c>
      <c r="G25" s="69">
        <v>0</v>
      </c>
      <c r="H25" s="69">
        <v>0</v>
      </c>
    </row>
    <row r="26" spans="1:8">
      <c r="B26" s="60" t="s">
        <v>93</v>
      </c>
      <c r="C26" s="68">
        <v>7634.2849999999999</v>
      </c>
      <c r="D26" s="69">
        <v>7834.8909999999996</v>
      </c>
      <c r="E26" s="69">
        <v>8007.5559999999996</v>
      </c>
      <c r="F26" s="69">
        <v>9017.2559999999994</v>
      </c>
      <c r="G26" s="69">
        <v>8693.866</v>
      </c>
      <c r="H26" s="69">
        <v>8673.5560000000005</v>
      </c>
    </row>
    <row r="27" spans="1:8">
      <c r="B27" s="60" t="s">
        <v>106</v>
      </c>
      <c r="C27" s="68">
        <v>684.00599999999997</v>
      </c>
      <c r="D27" s="69">
        <v>736.16399999999999</v>
      </c>
      <c r="E27" s="69">
        <v>689.279</v>
      </c>
      <c r="F27" s="69">
        <v>770.35299999999995</v>
      </c>
      <c r="G27" s="69">
        <v>803.99699999999996</v>
      </c>
      <c r="H27" s="69">
        <v>803.99699999999996</v>
      </c>
    </row>
    <row r="28" spans="1:8">
      <c r="B28" s="60" t="s">
        <v>107</v>
      </c>
      <c r="C28" s="68">
        <v>973.21400000000006</v>
      </c>
      <c r="D28" s="69">
        <v>1780.2449999999999</v>
      </c>
      <c r="E28" s="69">
        <v>1563.1079999999999</v>
      </c>
      <c r="F28" s="69">
        <v>2623.8820000000001</v>
      </c>
      <c r="G28" s="69">
        <v>2260.4409999999998</v>
      </c>
      <c r="H28" s="69">
        <v>659.57299999999998</v>
      </c>
    </row>
    <row r="29" spans="1:8">
      <c r="B29" s="60" t="s">
        <v>108</v>
      </c>
      <c r="C29" s="68">
        <v>4895.5649999999996</v>
      </c>
      <c r="D29" s="69">
        <v>528.14200000000005</v>
      </c>
      <c r="E29" s="69">
        <v>79.590999999999994</v>
      </c>
      <c r="F29" s="69">
        <v>1892.8320000000001</v>
      </c>
      <c r="G29" s="69">
        <v>2429.25</v>
      </c>
      <c r="H29" s="69">
        <v>1095.9390000000001</v>
      </c>
    </row>
    <row r="30" spans="1:8">
      <c r="B30" s="60" t="s">
        <v>110</v>
      </c>
      <c r="C30" s="68">
        <v>298.42200000000003</v>
      </c>
      <c r="D30" s="69">
        <v>614.00400000000002</v>
      </c>
      <c r="E30" s="69">
        <v>345.63200000000001</v>
      </c>
      <c r="F30" s="69">
        <v>335.59699999999998</v>
      </c>
      <c r="G30" s="69">
        <v>337.471</v>
      </c>
      <c r="H30" s="69">
        <v>312.36500000000001</v>
      </c>
    </row>
    <row r="31" spans="1:8">
      <c r="B31" s="60" t="s">
        <v>80</v>
      </c>
      <c r="C31" s="68">
        <v>6727.6660000000002</v>
      </c>
      <c r="D31" s="69">
        <v>5742.7650000000003</v>
      </c>
      <c r="E31" s="69">
        <v>6827.5129999999999</v>
      </c>
      <c r="F31" s="69">
        <v>7947.1459999999997</v>
      </c>
      <c r="G31" s="69">
        <v>6508.0129999999999</v>
      </c>
      <c r="H31" s="69">
        <v>7321.2120000000004</v>
      </c>
    </row>
    <row r="32" spans="1:8">
      <c r="B32" s="112" t="s">
        <v>120</v>
      </c>
      <c r="C32" s="138">
        <f>SUM(C24:C31)</f>
        <v>22225.755999999998</v>
      </c>
      <c r="D32" s="138">
        <f>SUM(D24:D31)</f>
        <v>18292.396000000001</v>
      </c>
      <c r="E32" s="138">
        <f>SUM(E24:E31)</f>
        <v>18612.041000000001</v>
      </c>
      <c r="F32" s="138">
        <f>SUM(F24:F31)</f>
        <v>23806.080999999998</v>
      </c>
      <c r="G32" s="138">
        <f>SUM(G24:G31)</f>
        <v>22226.822</v>
      </c>
      <c r="H32" s="138">
        <f t="shared" ref="H32" si="0">SUM(H24:H31)</f>
        <v>20063.862000000001</v>
      </c>
    </row>
    <row r="33" spans="1:8">
      <c r="A33" s="71" t="s">
        <v>121</v>
      </c>
      <c r="B33" s="71"/>
      <c r="C33" s="68"/>
      <c r="D33" s="69"/>
      <c r="F33" s="69"/>
      <c r="G33" s="69"/>
      <c r="H33" s="69"/>
    </row>
    <row r="34" spans="1:8">
      <c r="B34" s="60" t="s">
        <v>90</v>
      </c>
      <c r="C34" s="68">
        <v>5873.7309999999998</v>
      </c>
      <c r="D34" s="69">
        <v>6335.1440000000002</v>
      </c>
      <c r="E34" s="69">
        <v>6034.241</v>
      </c>
      <c r="F34" s="69">
        <v>6191.2910000000002</v>
      </c>
      <c r="G34" s="69">
        <v>6405.7929999999997</v>
      </c>
      <c r="H34" s="69">
        <v>6490.0950000000003</v>
      </c>
    </row>
    <row r="35" spans="1:8">
      <c r="B35" s="60" t="s">
        <v>91</v>
      </c>
      <c r="C35" s="68">
        <v>2220.8580000000002</v>
      </c>
      <c r="D35" s="69">
        <v>2320.9690000000001</v>
      </c>
      <c r="E35" s="69">
        <v>2454.3069999999998</v>
      </c>
      <c r="F35" s="69">
        <v>3005.3510000000001</v>
      </c>
      <c r="G35" s="69">
        <v>2900.7750000000001</v>
      </c>
      <c r="H35" s="69">
        <v>2903.663</v>
      </c>
    </row>
    <row r="36" spans="1:8">
      <c r="B36" s="60" t="s">
        <v>92</v>
      </c>
      <c r="C36" s="68">
        <v>8693.2360000000008</v>
      </c>
      <c r="D36" s="69">
        <v>9238.277</v>
      </c>
      <c r="E36" s="69">
        <v>9113.7749999999996</v>
      </c>
      <c r="F36" s="69">
        <v>10024</v>
      </c>
      <c r="G36" s="69">
        <v>9966.2000000000007</v>
      </c>
      <c r="H36" s="69">
        <v>9966.2000000000007</v>
      </c>
    </row>
    <row r="37" spans="1:8">
      <c r="B37" s="72" t="s">
        <v>122</v>
      </c>
      <c r="C37" s="138">
        <f>SUM(C34:C36)</f>
        <v>16787.825000000001</v>
      </c>
      <c r="D37" s="138">
        <f>SUM(D34:D36)</f>
        <v>17894.39</v>
      </c>
      <c r="E37" s="138">
        <f>SUM(E34:E36)</f>
        <v>17602.322999999997</v>
      </c>
      <c r="F37" s="138">
        <f>SUM(F34:F36)</f>
        <v>19220.642</v>
      </c>
      <c r="G37" s="138">
        <f>SUM(G34:G36)</f>
        <v>19272.768</v>
      </c>
      <c r="H37" s="138">
        <f t="shared" ref="H37" si="1">SUM(H34:H36)</f>
        <v>19359.957999999999</v>
      </c>
    </row>
    <row r="38" spans="1:8">
      <c r="A38" s="71" t="s">
        <v>123</v>
      </c>
      <c r="B38" s="71"/>
      <c r="C38" s="68"/>
      <c r="D38" s="69"/>
      <c r="F38" s="69"/>
      <c r="G38" s="69"/>
      <c r="H38" s="69"/>
    </row>
    <row r="39" spans="1:8">
      <c r="B39" s="60" t="s">
        <v>94</v>
      </c>
      <c r="C39" s="68">
        <v>851.97799999999995</v>
      </c>
      <c r="D39" s="69">
        <v>995.16399999999999</v>
      </c>
      <c r="E39" s="69">
        <v>904.29600000000005</v>
      </c>
      <c r="F39" s="69">
        <v>928.16899999999998</v>
      </c>
      <c r="G39" s="69">
        <v>925.83</v>
      </c>
      <c r="H39" s="69">
        <v>925.54899999999998</v>
      </c>
    </row>
    <row r="40" spans="1:8">
      <c r="A40" s="71" t="s">
        <v>124</v>
      </c>
      <c r="B40" s="71"/>
      <c r="C40" s="68"/>
      <c r="D40" s="69"/>
      <c r="F40" s="69"/>
      <c r="G40" s="69"/>
      <c r="H40" s="69"/>
    </row>
    <row r="41" spans="1:8">
      <c r="B41" s="60" t="s">
        <v>95</v>
      </c>
      <c r="C41" s="68">
        <v>6187.991</v>
      </c>
      <c r="D41" s="69">
        <v>6528.0079999999998</v>
      </c>
      <c r="E41" s="69">
        <v>6293.9089999999997</v>
      </c>
      <c r="F41" s="69">
        <v>6405.5959999999995</v>
      </c>
      <c r="G41" s="69">
        <v>6566.38</v>
      </c>
      <c r="H41" s="69">
        <v>6468.3819999999996</v>
      </c>
    </row>
    <row r="42" spans="1:8">
      <c r="B42" s="60" t="s">
        <v>99</v>
      </c>
      <c r="C42" s="68">
        <v>76.424000000000007</v>
      </c>
      <c r="D42" s="69">
        <v>91.933999999999997</v>
      </c>
      <c r="E42" s="69">
        <v>106.17</v>
      </c>
      <c r="F42" s="69">
        <v>100.8</v>
      </c>
      <c r="G42" s="69">
        <v>97.9</v>
      </c>
      <c r="H42" s="69">
        <v>97.9</v>
      </c>
    </row>
    <row r="43" spans="1:8">
      <c r="B43" s="60" t="s">
        <v>102</v>
      </c>
      <c r="C43" s="68">
        <v>465.16500000000002</v>
      </c>
      <c r="D43" s="69">
        <v>467.649</v>
      </c>
      <c r="E43" s="69">
        <v>408.73899999999998</v>
      </c>
      <c r="F43" s="69">
        <v>445.49900000000002</v>
      </c>
      <c r="G43" s="69">
        <v>421.37</v>
      </c>
      <c r="H43" s="69">
        <v>457.71300000000002</v>
      </c>
    </row>
    <row r="44" spans="1:8">
      <c r="B44" s="112" t="s">
        <v>125</v>
      </c>
      <c r="C44" s="113">
        <f>SUM(C41:C43)</f>
        <v>6729.58</v>
      </c>
      <c r="D44" s="113">
        <f>SUM(D41:D43)</f>
        <v>7087.5910000000003</v>
      </c>
      <c r="E44" s="113">
        <f>SUM(E41:E43)</f>
        <v>6808.8179999999993</v>
      </c>
      <c r="F44" s="113">
        <f>SUM(F41:F43)</f>
        <v>6951.8949999999995</v>
      </c>
      <c r="G44" s="113">
        <f>SUM(G41:G43)</f>
        <v>7085.65</v>
      </c>
      <c r="H44" s="113">
        <f t="shared" ref="H44" si="2">SUM(H41:H43)</f>
        <v>7023.994999999999</v>
      </c>
    </row>
    <row r="45" spans="1:8">
      <c r="A45" s="71" t="s">
        <v>126</v>
      </c>
      <c r="B45" s="71"/>
      <c r="C45" s="68"/>
      <c r="D45" s="69"/>
      <c r="F45" s="69"/>
      <c r="G45" s="69"/>
      <c r="H45" s="69"/>
    </row>
    <row r="46" spans="1:8">
      <c r="B46" s="60" t="s">
        <v>245</v>
      </c>
      <c r="C46" s="68">
        <v>7125.3710000000001</v>
      </c>
      <c r="D46" s="69">
        <v>7101.7060000000001</v>
      </c>
      <c r="E46" s="69">
        <v>7847.83</v>
      </c>
      <c r="F46" s="69">
        <v>8316.9259999999995</v>
      </c>
      <c r="G46" s="69">
        <v>8502.8639999999996</v>
      </c>
      <c r="H46" s="69">
        <v>8493.9110000000001</v>
      </c>
    </row>
    <row r="47" spans="1:8">
      <c r="B47" s="60" t="s">
        <v>98</v>
      </c>
      <c r="C47" s="68">
        <v>436.35</v>
      </c>
      <c r="D47" s="69">
        <v>420.24700000000001</v>
      </c>
      <c r="E47" s="59">
        <v>0</v>
      </c>
      <c r="F47" s="69">
        <v>0</v>
      </c>
      <c r="G47" s="69">
        <v>0</v>
      </c>
      <c r="H47" s="69">
        <v>0</v>
      </c>
    </row>
    <row r="48" spans="1:8">
      <c r="B48" s="72" t="s">
        <v>127</v>
      </c>
      <c r="C48" s="138">
        <f>SUM(C46:C47)</f>
        <v>7561.7210000000005</v>
      </c>
      <c r="D48" s="138">
        <f>SUM(D46:D47)</f>
        <v>7521.9530000000004</v>
      </c>
      <c r="E48" s="138">
        <f>SUM(E46:E47)</f>
        <v>7847.83</v>
      </c>
      <c r="F48" s="138">
        <f>SUM(F46:F47)</f>
        <v>8316.9259999999995</v>
      </c>
      <c r="G48" s="138">
        <f>SUM(G46:G47)</f>
        <v>8502.8639999999996</v>
      </c>
      <c r="H48" s="138">
        <f t="shared" ref="H48" si="3">SUM(H46:H47)</f>
        <v>8493.9110000000001</v>
      </c>
    </row>
    <row r="49" spans="1:8">
      <c r="A49" s="71" t="s">
        <v>128</v>
      </c>
      <c r="B49" s="71"/>
      <c r="C49" s="68"/>
      <c r="D49" s="69"/>
      <c r="F49" s="69"/>
      <c r="G49" s="69"/>
      <c r="H49" s="69"/>
    </row>
    <row r="50" spans="1:8">
      <c r="B50" s="60" t="s">
        <v>97</v>
      </c>
      <c r="C50" s="68">
        <v>3395.2779999999998</v>
      </c>
      <c r="D50" s="69">
        <v>3590.7170000000001</v>
      </c>
      <c r="E50" s="69">
        <v>3632.2750000000001</v>
      </c>
      <c r="F50" s="69">
        <v>3847.5320000000002</v>
      </c>
      <c r="G50" s="69">
        <v>4022.0149999999999</v>
      </c>
      <c r="H50" s="69">
        <v>4022.4560000000001</v>
      </c>
    </row>
    <row r="51" spans="1:8">
      <c r="A51" s="71" t="s">
        <v>129</v>
      </c>
      <c r="B51" s="71"/>
      <c r="C51" s="68"/>
      <c r="D51" s="69"/>
      <c r="F51" s="69"/>
      <c r="G51" s="69"/>
      <c r="H51" s="69"/>
    </row>
    <row r="52" spans="1:8">
      <c r="B52" s="60" t="s">
        <v>100</v>
      </c>
      <c r="C52" s="68">
        <v>329.62</v>
      </c>
      <c r="D52" s="69">
        <v>338.07799999999997</v>
      </c>
      <c r="E52" s="69">
        <v>349.89100000000002</v>
      </c>
      <c r="F52" s="69">
        <v>382.4</v>
      </c>
      <c r="G52" s="69">
        <v>406.1</v>
      </c>
      <c r="H52" s="69">
        <v>410.73500000000001</v>
      </c>
    </row>
    <row r="53" spans="1:8">
      <c r="B53" s="60" t="s">
        <v>103</v>
      </c>
      <c r="C53" s="68">
        <v>2127.4349999999999</v>
      </c>
      <c r="D53" s="69">
        <v>2117.893</v>
      </c>
      <c r="E53" s="69">
        <v>2741.7280000000001</v>
      </c>
      <c r="F53" s="69">
        <v>2970.5940000000001</v>
      </c>
      <c r="G53" s="69">
        <v>2914.0650000000001</v>
      </c>
      <c r="H53" s="69">
        <v>4066.096</v>
      </c>
    </row>
    <row r="54" spans="1:8">
      <c r="B54" s="112" t="s">
        <v>130</v>
      </c>
      <c r="C54" s="113">
        <f>SUM(C52:C53)</f>
        <v>2457.0549999999998</v>
      </c>
      <c r="D54" s="113">
        <f>SUM(D52:D53)</f>
        <v>2455.971</v>
      </c>
      <c r="E54" s="113">
        <f>SUM(E52:E53)</f>
        <v>3091.6190000000001</v>
      </c>
      <c r="F54" s="113">
        <f>SUM(F52:F53)</f>
        <v>3352.9940000000001</v>
      </c>
      <c r="G54" s="113">
        <f>SUM(G52:G53)</f>
        <v>3320.165</v>
      </c>
      <c r="H54" s="113">
        <f t="shared" ref="H54" si="4">SUM(H52:H53)</f>
        <v>4476.8310000000001</v>
      </c>
    </row>
    <row r="55" spans="1:8">
      <c r="A55" s="71" t="s">
        <v>131</v>
      </c>
      <c r="B55" s="71"/>
      <c r="C55" s="68"/>
      <c r="D55" s="69"/>
      <c r="F55" s="69"/>
      <c r="G55" s="69"/>
      <c r="H55" s="69"/>
    </row>
    <row r="56" spans="1:8">
      <c r="B56" s="60" t="s">
        <v>104</v>
      </c>
      <c r="C56" s="68">
        <v>2252.3809999999999</v>
      </c>
      <c r="D56" s="68">
        <v>2195.8200000000002</v>
      </c>
      <c r="E56" s="68">
        <v>2033.7670000000001</v>
      </c>
      <c r="F56" s="69">
        <v>2144.5920000000001</v>
      </c>
      <c r="G56" s="69">
        <v>2093.498</v>
      </c>
      <c r="H56" s="69">
        <v>2099.37</v>
      </c>
    </row>
    <row r="57" spans="1:8" s="60" customFormat="1">
      <c r="A57" s="37"/>
      <c r="B57" s="60" t="s">
        <v>105</v>
      </c>
      <c r="C57" s="68">
        <v>697.91899999999998</v>
      </c>
      <c r="D57" s="68">
        <v>695.83100000000002</v>
      </c>
      <c r="E57" s="68">
        <v>677.99199999999996</v>
      </c>
      <c r="F57" s="68">
        <v>1007.453</v>
      </c>
      <c r="G57" s="68">
        <v>658.25099999999998</v>
      </c>
      <c r="H57" s="68">
        <v>660.07100000000003</v>
      </c>
    </row>
    <row r="58" spans="1:8" s="60" customFormat="1">
      <c r="A58" s="37"/>
      <c r="B58" s="112" t="s">
        <v>132</v>
      </c>
      <c r="C58" s="138">
        <f>SUM(C56:C57)</f>
        <v>2950.2999999999997</v>
      </c>
      <c r="D58" s="138">
        <f>SUM(D56:D57)</f>
        <v>2891.6510000000003</v>
      </c>
      <c r="E58" s="138">
        <f>SUM(E56:E57)</f>
        <v>2711.759</v>
      </c>
      <c r="F58" s="138">
        <f>SUM(F56:F57)</f>
        <v>3152.0450000000001</v>
      </c>
      <c r="G58" s="138">
        <f>SUM(G56:G57)</f>
        <v>2751.7489999999998</v>
      </c>
      <c r="H58" s="138">
        <f t="shared" ref="H58" si="5">SUM(H56:H57)</f>
        <v>2759.4409999999998</v>
      </c>
    </row>
    <row r="59" spans="1:8" s="60" customFormat="1" ht="11.25" customHeight="1">
      <c r="A59" s="139"/>
      <c r="B59" s="114"/>
      <c r="C59" s="115"/>
      <c r="D59" s="115"/>
      <c r="E59" s="115"/>
      <c r="F59" s="115"/>
      <c r="G59" s="115"/>
      <c r="H59" s="115"/>
    </row>
    <row r="60" spans="1:8" ht="11.25" customHeight="1">
      <c r="F60" s="69"/>
      <c r="G60" s="69"/>
      <c r="H60" s="69"/>
    </row>
    <row r="61" spans="1:8" s="67" customFormat="1" ht="35.25" customHeight="1">
      <c r="A61" s="523" t="s">
        <v>480</v>
      </c>
      <c r="B61" s="523"/>
      <c r="C61" s="523"/>
      <c r="D61" s="523"/>
      <c r="E61" s="523"/>
      <c r="F61" s="523"/>
      <c r="G61" s="523"/>
      <c r="H61" s="101"/>
    </row>
    <row r="62" spans="1:8" s="136" customFormat="1">
      <c r="A62" s="128" t="s">
        <v>172</v>
      </c>
      <c r="B62" s="58"/>
    </row>
    <row r="63" spans="1:8">
      <c r="F63" s="137"/>
      <c r="G63" s="137"/>
      <c r="H63" s="137"/>
    </row>
    <row r="64" spans="1:8">
      <c r="F64" s="137"/>
      <c r="G64" s="137"/>
      <c r="H64" s="137"/>
    </row>
    <row r="65" spans="6:8">
      <c r="F65" s="137"/>
      <c r="G65" s="137"/>
      <c r="H65" s="137"/>
    </row>
    <row r="66" spans="6:8">
      <c r="F66" s="137"/>
      <c r="G66" s="137"/>
      <c r="H66" s="137"/>
    </row>
    <row r="67" spans="6:8">
      <c r="F67" s="137"/>
      <c r="G67" s="137"/>
      <c r="H67" s="137"/>
    </row>
    <row r="68" spans="6:8">
      <c r="F68" s="137"/>
      <c r="G68" s="137"/>
      <c r="H68" s="137"/>
    </row>
    <row r="69" spans="6:8">
      <c r="F69" s="137"/>
      <c r="G69" s="137"/>
      <c r="H69" s="137"/>
    </row>
    <row r="70" spans="6:8">
      <c r="F70" s="137"/>
      <c r="G70" s="137"/>
      <c r="H70" s="137"/>
    </row>
    <row r="71" spans="6:8">
      <c r="F71" s="137"/>
      <c r="G71" s="137"/>
      <c r="H71" s="137"/>
    </row>
    <row r="72" spans="6:8">
      <c r="F72" s="137"/>
      <c r="G72" s="137"/>
      <c r="H72" s="137"/>
    </row>
    <row r="73" spans="6:8">
      <c r="F73" s="137"/>
      <c r="G73" s="137"/>
      <c r="H73" s="137"/>
    </row>
    <row r="74" spans="6:8">
      <c r="F74" s="137"/>
      <c r="G74" s="137"/>
      <c r="H74" s="137"/>
    </row>
    <row r="75" spans="6:8">
      <c r="F75" s="137"/>
      <c r="G75" s="137"/>
      <c r="H75" s="137"/>
    </row>
    <row r="76" spans="6:8">
      <c r="F76" s="137"/>
      <c r="G76" s="137"/>
      <c r="H76" s="137"/>
    </row>
    <row r="77" spans="6:8">
      <c r="F77" s="137"/>
      <c r="G77" s="137"/>
      <c r="H77" s="137"/>
    </row>
    <row r="78" spans="6:8">
      <c r="F78" s="137"/>
      <c r="G78" s="137"/>
      <c r="H78" s="137"/>
    </row>
    <row r="79" spans="6:8">
      <c r="F79" s="137"/>
      <c r="G79" s="137"/>
      <c r="H79" s="137"/>
    </row>
    <row r="80" spans="6:8">
      <c r="F80" s="137"/>
      <c r="G80" s="137"/>
      <c r="H80" s="137"/>
    </row>
    <row r="81" spans="6:8">
      <c r="F81" s="137"/>
      <c r="G81" s="137"/>
      <c r="H81" s="137"/>
    </row>
    <row r="82" spans="6:8">
      <c r="F82" s="137"/>
      <c r="G82" s="137"/>
      <c r="H82" s="137"/>
    </row>
    <row r="83" spans="6:8">
      <c r="F83" s="137"/>
      <c r="G83" s="137"/>
      <c r="H83" s="137"/>
    </row>
    <row r="84" spans="6:8">
      <c r="F84" s="137"/>
      <c r="G84" s="137"/>
      <c r="H84" s="137"/>
    </row>
    <row r="85" spans="6:8">
      <c r="F85" s="137"/>
      <c r="G85" s="137"/>
      <c r="H85" s="137"/>
    </row>
    <row r="86" spans="6:8">
      <c r="F86" s="137"/>
      <c r="G86" s="137"/>
      <c r="H86" s="137"/>
    </row>
    <row r="87" spans="6:8">
      <c r="F87" s="137"/>
      <c r="G87" s="137"/>
      <c r="H87" s="137"/>
    </row>
    <row r="88" spans="6:8">
      <c r="F88" s="137"/>
      <c r="G88" s="137"/>
      <c r="H88" s="137"/>
    </row>
    <row r="89" spans="6:8">
      <c r="F89" s="137"/>
      <c r="G89" s="137"/>
      <c r="H89" s="137"/>
    </row>
    <row r="90" spans="6:8">
      <c r="F90" s="137"/>
      <c r="G90" s="137"/>
      <c r="H90" s="137"/>
    </row>
    <row r="91" spans="6:8">
      <c r="F91" s="137"/>
      <c r="G91" s="137"/>
      <c r="H91" s="137"/>
    </row>
    <row r="92" spans="6:8">
      <c r="F92" s="137"/>
      <c r="G92" s="137"/>
      <c r="H92" s="137"/>
    </row>
    <row r="93" spans="6:8">
      <c r="F93" s="137"/>
      <c r="G93" s="137"/>
      <c r="H93" s="137"/>
    </row>
    <row r="94" spans="6:8">
      <c r="F94" s="137"/>
      <c r="G94" s="137"/>
      <c r="H94" s="137"/>
    </row>
    <row r="95" spans="6:8">
      <c r="F95" s="137"/>
      <c r="G95" s="137"/>
      <c r="H95" s="137"/>
    </row>
    <row r="96" spans="6:8">
      <c r="F96" s="137"/>
      <c r="G96" s="137"/>
      <c r="H96" s="137"/>
    </row>
  </sheetData>
  <mergeCells count="1">
    <mergeCell ref="A61:G61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workbookViewId="0"/>
  </sheetViews>
  <sheetFormatPr baseColWidth="10" defaultColWidth="5" defaultRowHeight="12.75"/>
  <cols>
    <col min="1" max="1" width="2.5703125" style="286" customWidth="1"/>
    <col min="2" max="2" width="2.28515625" style="236" customWidth="1"/>
    <col min="3" max="3" width="2.42578125" style="236" customWidth="1"/>
    <col min="4" max="4" width="70" style="236" customWidth="1"/>
    <col min="5" max="5" width="12.140625" style="142" customWidth="1"/>
    <col min="6" max="6" width="5" style="285"/>
    <col min="7" max="7" width="7.85546875" style="285" bestFit="1" customWidth="1"/>
    <col min="8" max="16384" width="5" style="285"/>
  </cols>
  <sheetData>
    <row r="1" spans="1:8" s="21" customFormat="1" ht="13.5" customHeight="1">
      <c r="A1" s="82" t="s">
        <v>377</v>
      </c>
      <c r="B1" s="59"/>
      <c r="C1" s="59"/>
      <c r="D1" s="59"/>
      <c r="E1" s="59"/>
      <c r="F1" s="59"/>
      <c r="G1" s="59"/>
    </row>
    <row r="2" spans="1:8" s="21" customFormat="1" ht="13.5" customHeight="1">
      <c r="A2" s="177" t="s">
        <v>49</v>
      </c>
      <c r="B2" s="59"/>
      <c r="C2" s="59"/>
      <c r="D2" s="59"/>
      <c r="E2" s="59"/>
      <c r="F2" s="59"/>
      <c r="G2" s="59"/>
    </row>
    <row r="3" spans="1:8" s="21" customFormat="1" ht="13.5" customHeight="1">
      <c r="A3" s="59"/>
      <c r="B3" s="59"/>
      <c r="C3" s="59"/>
      <c r="D3" s="59"/>
      <c r="E3" s="59"/>
      <c r="F3" s="59"/>
      <c r="G3" s="59"/>
    </row>
    <row r="4" spans="1:8" s="28" customFormat="1" ht="34.5" customHeight="1">
      <c r="A4" s="40"/>
      <c r="B4" s="42"/>
      <c r="C4" s="42"/>
      <c r="D4" s="42"/>
      <c r="E4" s="339" t="s">
        <v>587</v>
      </c>
      <c r="F4" s="64"/>
      <c r="G4" s="64"/>
      <c r="H4" s="64"/>
    </row>
    <row r="5" spans="1:8" s="24" customFormat="1" ht="21" customHeight="1">
      <c r="A5" s="82" t="s">
        <v>376</v>
      </c>
      <c r="B5" s="78"/>
      <c r="C5" s="78"/>
      <c r="D5" s="78"/>
      <c r="E5" s="78"/>
      <c r="F5" s="59"/>
      <c r="G5" s="59"/>
    </row>
    <row r="6" spans="1:8" s="239" customFormat="1" ht="13.5" customHeight="1">
      <c r="A6" s="366"/>
      <c r="B6" s="367" t="s">
        <v>375</v>
      </c>
      <c r="C6" s="367"/>
      <c r="D6" s="368"/>
      <c r="E6" s="264">
        <v>20914.825000000001</v>
      </c>
      <c r="G6" s="293"/>
    </row>
    <row r="7" spans="1:8" s="239" customFormat="1" ht="13.5" customHeight="1">
      <c r="A7" s="366"/>
      <c r="B7" s="367"/>
      <c r="C7" s="367" t="s">
        <v>374</v>
      </c>
      <c r="D7" s="368"/>
      <c r="E7" s="264">
        <v>8623.2170000000006</v>
      </c>
    </row>
    <row r="8" spans="1:8" s="239" customFormat="1" ht="13.5" customHeight="1">
      <c r="A8" s="366"/>
      <c r="B8" s="367"/>
      <c r="C8" s="367"/>
      <c r="D8" s="368" t="s">
        <v>373</v>
      </c>
      <c r="E8" s="264">
        <v>5721.2709999999997</v>
      </c>
    </row>
    <row r="9" spans="1:8" s="239" customFormat="1" ht="13.5" customHeight="1">
      <c r="A9" s="366"/>
      <c r="B9" s="367"/>
      <c r="C9" s="367"/>
      <c r="D9" s="368" t="s">
        <v>372</v>
      </c>
      <c r="E9" s="264">
        <v>654.41399999999999</v>
      </c>
    </row>
    <row r="10" spans="1:8" s="239" customFormat="1" ht="13.5" customHeight="1">
      <c r="A10" s="366"/>
      <c r="B10" s="367"/>
      <c r="C10" s="367"/>
      <c r="D10" s="368" t="s">
        <v>371</v>
      </c>
      <c r="E10" s="264">
        <v>350.387</v>
      </c>
    </row>
    <row r="11" spans="1:8" s="239" customFormat="1" ht="13.5" customHeight="1">
      <c r="A11" s="366"/>
      <c r="B11" s="367"/>
      <c r="C11" s="367"/>
      <c r="D11" s="368" t="s">
        <v>370</v>
      </c>
      <c r="E11" s="264">
        <v>1775.3820000000001</v>
      </c>
    </row>
    <row r="12" spans="1:8" s="239" customFormat="1" ht="13.5" customHeight="1">
      <c r="A12" s="366"/>
      <c r="B12" s="367"/>
      <c r="C12" s="367"/>
      <c r="D12" s="368" t="s">
        <v>369</v>
      </c>
      <c r="E12" s="264">
        <v>65.069999999999993</v>
      </c>
    </row>
    <row r="13" spans="1:8" s="239" customFormat="1" ht="13.5" customHeight="1">
      <c r="A13" s="366"/>
      <c r="B13" s="367"/>
      <c r="C13" s="367"/>
      <c r="D13" s="368" t="s">
        <v>368</v>
      </c>
      <c r="E13" s="264">
        <v>19.295999999999999</v>
      </c>
    </row>
    <row r="14" spans="1:8" s="239" customFormat="1" ht="13.5" customHeight="1">
      <c r="A14" s="366"/>
      <c r="B14" s="367"/>
      <c r="C14" s="367"/>
      <c r="D14" s="368" t="s">
        <v>367</v>
      </c>
      <c r="E14" s="264">
        <v>37.396999999999998</v>
      </c>
    </row>
    <row r="15" spans="1:8" s="239" customFormat="1" ht="13.5" customHeight="1">
      <c r="A15" s="366"/>
      <c r="B15" s="367"/>
      <c r="C15" s="367" t="s">
        <v>366</v>
      </c>
      <c r="D15" s="368"/>
      <c r="E15" s="264">
        <v>5744.5720000000001</v>
      </c>
    </row>
    <row r="16" spans="1:8" s="239" customFormat="1" ht="13.5" customHeight="1">
      <c r="A16" s="366"/>
      <c r="B16" s="367"/>
      <c r="C16" s="367"/>
      <c r="D16" s="368" t="s">
        <v>365</v>
      </c>
      <c r="E16" s="264">
        <v>2.3370000000000002</v>
      </c>
    </row>
    <row r="17" spans="1:5" s="239" customFormat="1" ht="13.5" customHeight="1">
      <c r="A17" s="366"/>
      <c r="B17" s="367"/>
      <c r="C17" s="367"/>
      <c r="D17" s="368" t="s">
        <v>364</v>
      </c>
      <c r="E17" s="264">
        <v>12.369</v>
      </c>
    </row>
    <row r="18" spans="1:5" s="239" customFormat="1" ht="13.5" customHeight="1">
      <c r="A18" s="366"/>
      <c r="B18" s="367"/>
      <c r="C18" s="367"/>
      <c r="D18" s="368" t="s">
        <v>362</v>
      </c>
      <c r="E18" s="264">
        <v>1031.2860000000001</v>
      </c>
    </row>
    <row r="19" spans="1:5" s="239" customFormat="1" ht="13.5" customHeight="1">
      <c r="A19" s="366"/>
      <c r="B19" s="367"/>
      <c r="C19" s="367"/>
      <c r="D19" s="368" t="s">
        <v>361</v>
      </c>
      <c r="E19" s="264">
        <v>250.25800000000001</v>
      </c>
    </row>
    <row r="20" spans="1:5" s="239" customFormat="1" ht="13.5" customHeight="1">
      <c r="A20" s="366"/>
      <c r="B20" s="367"/>
      <c r="C20" s="367"/>
      <c r="D20" s="368" t="s">
        <v>360</v>
      </c>
      <c r="E20" s="264">
        <v>126.902</v>
      </c>
    </row>
    <row r="21" spans="1:5" s="239" customFormat="1" ht="13.5" customHeight="1">
      <c r="A21" s="366"/>
      <c r="B21" s="367"/>
      <c r="C21" s="367"/>
      <c r="D21" s="368" t="s">
        <v>359</v>
      </c>
      <c r="E21" s="264">
        <v>101.789</v>
      </c>
    </row>
    <row r="22" spans="1:5" s="239" customFormat="1" ht="13.5" customHeight="1">
      <c r="A22" s="366"/>
      <c r="B22" s="367"/>
      <c r="C22" s="367"/>
      <c r="D22" s="368" t="s">
        <v>358</v>
      </c>
      <c r="E22" s="264">
        <v>2482.616</v>
      </c>
    </row>
    <row r="23" spans="1:5" s="239" customFormat="1" ht="13.5" customHeight="1">
      <c r="A23" s="366"/>
      <c r="B23" s="367"/>
      <c r="C23" s="367"/>
      <c r="D23" s="368" t="s">
        <v>357</v>
      </c>
      <c r="E23" s="264">
        <v>217.79900000000001</v>
      </c>
    </row>
    <row r="24" spans="1:5" s="239" customFormat="1" ht="13.5" customHeight="1">
      <c r="A24" s="366"/>
      <c r="B24" s="367"/>
      <c r="C24" s="367"/>
      <c r="D24" s="368" t="s">
        <v>356</v>
      </c>
      <c r="E24" s="264">
        <v>462.93900000000002</v>
      </c>
    </row>
    <row r="25" spans="1:5" s="239" customFormat="1" ht="13.5" customHeight="1">
      <c r="A25" s="366"/>
      <c r="B25" s="367"/>
      <c r="C25" s="367"/>
      <c r="D25" s="368" t="s">
        <v>355</v>
      </c>
      <c r="E25" s="264">
        <v>64.387</v>
      </c>
    </row>
    <row r="26" spans="1:5" s="239" customFormat="1" ht="13.5" customHeight="1">
      <c r="A26" s="366"/>
      <c r="B26" s="367"/>
      <c r="C26" s="367"/>
      <c r="D26" s="368" t="s">
        <v>354</v>
      </c>
      <c r="E26" s="264">
        <v>89.694999999999993</v>
      </c>
    </row>
    <row r="27" spans="1:5" s="239" customFormat="1" ht="13.5" customHeight="1">
      <c r="A27" s="366"/>
      <c r="B27" s="367"/>
      <c r="C27" s="367"/>
      <c r="D27" s="368" t="s">
        <v>353</v>
      </c>
      <c r="E27" s="264">
        <v>65.087000000000003</v>
      </c>
    </row>
    <row r="28" spans="1:5" s="239" customFormat="1" ht="13.5" customHeight="1">
      <c r="A28" s="366"/>
      <c r="B28" s="367"/>
      <c r="C28" s="367"/>
      <c r="D28" s="368" t="s">
        <v>352</v>
      </c>
      <c r="E28" s="264">
        <v>837.10799999999995</v>
      </c>
    </row>
    <row r="29" spans="1:5" s="239" customFormat="1" ht="13.5" customHeight="1">
      <c r="A29" s="366"/>
      <c r="B29" s="367"/>
      <c r="C29" s="367" t="s">
        <v>427</v>
      </c>
      <c r="D29" s="367"/>
      <c r="E29" s="264">
        <v>6521.5870000000004</v>
      </c>
    </row>
    <row r="30" spans="1:5" s="149" customFormat="1" ht="13.5" customHeight="1">
      <c r="A30" s="178"/>
      <c r="B30" s="171"/>
      <c r="C30" s="171" t="s">
        <v>363</v>
      </c>
      <c r="D30" s="171"/>
      <c r="E30" s="264">
        <v>0.34300000000000003</v>
      </c>
    </row>
    <row r="31" spans="1:5" s="239" customFormat="1" ht="13.5" customHeight="1">
      <c r="A31" s="366"/>
      <c r="B31" s="367"/>
      <c r="C31" s="367" t="s">
        <v>351</v>
      </c>
      <c r="D31" s="367"/>
      <c r="E31" s="264">
        <v>25.106000000000002</v>
      </c>
    </row>
    <row r="32" spans="1:5" s="239" customFormat="1" ht="13.5" customHeight="1">
      <c r="A32" s="366"/>
      <c r="B32" s="367" t="s">
        <v>350</v>
      </c>
      <c r="C32" s="367"/>
      <c r="D32" s="368"/>
      <c r="E32" s="264">
        <f>50606.502-6.936</f>
        <v>50599.565999999999</v>
      </c>
    </row>
    <row r="33" spans="1:5" s="239" customFormat="1" ht="13.5" customHeight="1">
      <c r="A33" s="366"/>
      <c r="B33" s="367"/>
      <c r="C33" s="367"/>
      <c r="D33" s="368" t="s">
        <v>349</v>
      </c>
      <c r="E33" s="264">
        <v>27413.74</v>
      </c>
    </row>
    <row r="34" spans="1:5" s="239" customFormat="1" ht="13.5" customHeight="1">
      <c r="A34" s="366"/>
      <c r="B34" s="367"/>
      <c r="C34" s="367"/>
      <c r="D34" s="368" t="s">
        <v>348</v>
      </c>
      <c r="E34" s="264">
        <v>628.62900000000002</v>
      </c>
    </row>
    <row r="35" spans="1:5" s="239" customFormat="1" ht="13.5" customHeight="1">
      <c r="A35" s="366"/>
      <c r="B35" s="367"/>
      <c r="C35" s="367"/>
      <c r="D35" s="368" t="s">
        <v>347</v>
      </c>
      <c r="E35" s="264">
        <v>7950.6989999999996</v>
      </c>
    </row>
    <row r="36" spans="1:5" s="239" customFormat="1" ht="13.5" customHeight="1">
      <c r="A36" s="366"/>
      <c r="B36" s="367"/>
      <c r="C36" s="367"/>
      <c r="D36" s="368" t="s">
        <v>346</v>
      </c>
      <c r="E36" s="264">
        <f>14013.274-6.936</f>
        <v>14006.338</v>
      </c>
    </row>
    <row r="37" spans="1:5" s="239" customFormat="1" ht="13.5" customHeight="1">
      <c r="A37" s="366"/>
      <c r="B37" s="367"/>
      <c r="C37" s="367"/>
      <c r="D37" s="368" t="s">
        <v>345</v>
      </c>
      <c r="E37" s="264">
        <v>600.16</v>
      </c>
    </row>
    <row r="38" spans="1:5" s="239" customFormat="1" ht="13.5" customHeight="1">
      <c r="A38" s="366"/>
      <c r="B38" s="367" t="s">
        <v>344</v>
      </c>
      <c r="C38" s="367"/>
      <c r="D38" s="368"/>
      <c r="E38" s="264">
        <v>1519.0039999999999</v>
      </c>
    </row>
    <row r="39" spans="1:5" s="239" customFormat="1" ht="13.5" customHeight="1">
      <c r="A39" s="366"/>
      <c r="B39" s="367"/>
      <c r="C39" s="367" t="s">
        <v>343</v>
      </c>
      <c r="D39" s="368"/>
      <c r="E39" s="264">
        <v>375.738</v>
      </c>
    </row>
    <row r="40" spans="1:5" s="239" customFormat="1" ht="13.5" customHeight="1">
      <c r="A40" s="366"/>
      <c r="B40" s="367"/>
      <c r="C40" s="367" t="s">
        <v>342</v>
      </c>
      <c r="D40" s="368"/>
      <c r="E40" s="264">
        <v>2.3660000000000001</v>
      </c>
    </row>
    <row r="41" spans="1:5" s="239" customFormat="1" ht="13.5" customHeight="1">
      <c r="A41" s="366"/>
      <c r="B41" s="367"/>
      <c r="C41" s="367" t="s">
        <v>341</v>
      </c>
      <c r="D41" s="368"/>
      <c r="E41" s="264">
        <v>1140.9000000000001</v>
      </c>
    </row>
    <row r="42" spans="1:5" s="239" customFormat="1" ht="13.5" customHeight="1">
      <c r="A42" s="366"/>
      <c r="B42" s="367" t="s">
        <v>340</v>
      </c>
      <c r="C42" s="367"/>
      <c r="D42" s="368"/>
      <c r="E42" s="264">
        <v>1972.4110000000001</v>
      </c>
    </row>
    <row r="43" spans="1:5" s="239" customFormat="1" ht="13.5" customHeight="1">
      <c r="A43" s="366"/>
      <c r="B43" s="367"/>
      <c r="C43" s="367" t="s">
        <v>339</v>
      </c>
      <c r="D43" s="368"/>
      <c r="E43" s="264">
        <f>0.373+0.062</f>
        <v>0.435</v>
      </c>
    </row>
    <row r="44" spans="1:5" s="239" customFormat="1" ht="13.5" customHeight="1">
      <c r="A44" s="366"/>
      <c r="B44" s="367"/>
      <c r="C44" s="367" t="s">
        <v>552</v>
      </c>
      <c r="D44" s="368"/>
      <c r="E44" s="264">
        <v>1830.1120000000001</v>
      </c>
    </row>
    <row r="45" spans="1:5" s="239" customFormat="1" ht="13.5" customHeight="1">
      <c r="A45" s="366"/>
      <c r="B45" s="367"/>
      <c r="C45" s="367" t="s">
        <v>426</v>
      </c>
      <c r="D45" s="368"/>
      <c r="E45" s="264">
        <f>E42-E43-E44</f>
        <v>141.86400000000003</v>
      </c>
    </row>
    <row r="46" spans="1:5" s="355" customFormat="1" ht="21" customHeight="1" collapsed="1">
      <c r="A46" s="370" t="s">
        <v>338</v>
      </c>
      <c r="B46" s="371"/>
      <c r="C46" s="371"/>
      <c r="D46" s="371"/>
      <c r="E46" s="372">
        <f>E6+E32+E38+E42</f>
        <v>75005.806000000011</v>
      </c>
    </row>
    <row r="47" spans="1:5">
      <c r="D47" s="250"/>
      <c r="E47" s="514"/>
    </row>
    <row r="48" spans="1:5" s="240" customFormat="1" ht="13.5">
      <c r="A48" s="240" t="s">
        <v>172</v>
      </c>
      <c r="E48" s="151"/>
    </row>
    <row r="49" spans="4:5">
      <c r="D49" s="250"/>
      <c r="E49" s="514"/>
    </row>
    <row r="50" spans="4:5">
      <c r="D50" s="250"/>
      <c r="E50" s="514"/>
    </row>
    <row r="51" spans="4:5">
      <c r="D51" s="250"/>
      <c r="E51" s="514"/>
    </row>
    <row r="52" spans="4:5">
      <c r="D52" s="250"/>
      <c r="E52" s="514"/>
    </row>
    <row r="53" spans="4:5">
      <c r="D53" s="250"/>
      <c r="E53" s="514"/>
    </row>
    <row r="54" spans="4:5">
      <c r="D54" s="250"/>
      <c r="E54" s="514"/>
    </row>
    <row r="55" spans="4:5">
      <c r="E55" s="514"/>
    </row>
  </sheetData>
  <pageMargins left="0.25" right="0.25" top="0.75" bottom="0.75" header="0.3" footer="0.3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0"/>
  <sheetViews>
    <sheetView showGridLines="0" workbookViewId="0"/>
  </sheetViews>
  <sheetFormatPr baseColWidth="10" defaultRowHeight="12.75"/>
  <cols>
    <col min="1" max="1" width="25.5703125" style="236" customWidth="1"/>
    <col min="2" max="2" width="5.140625" style="236" customWidth="1"/>
    <col min="3" max="8" width="5.85546875" style="236" customWidth="1"/>
    <col min="9" max="12" width="5.85546875" style="285" customWidth="1"/>
    <col min="13" max="16384" width="11.42578125" style="285"/>
  </cols>
  <sheetData>
    <row r="1" spans="1:255" s="1" customFormat="1" ht="15">
      <c r="A1" s="172" t="s">
        <v>35</v>
      </c>
      <c r="B1" s="160"/>
      <c r="C1" s="160"/>
      <c r="D1" s="160"/>
      <c r="E1" s="160"/>
      <c r="F1" s="160"/>
      <c r="G1" s="160"/>
      <c r="H1" s="160"/>
      <c r="I1" s="221"/>
      <c r="J1" s="221"/>
      <c r="K1" s="221"/>
      <c r="L1" s="160"/>
      <c r="M1" s="160"/>
      <c r="N1" s="160"/>
      <c r="O1" s="160"/>
      <c r="P1" s="160"/>
      <c r="Q1" s="160"/>
      <c r="R1" s="160"/>
      <c r="S1" s="160"/>
      <c r="T1" s="160"/>
      <c r="U1" s="221"/>
      <c r="V1" s="221"/>
      <c r="W1" s="221"/>
      <c r="X1" s="160"/>
      <c r="Y1" s="160"/>
      <c r="Z1" s="160"/>
      <c r="AA1" s="160"/>
      <c r="AB1" s="160"/>
      <c r="AC1" s="160"/>
      <c r="AD1" s="160"/>
      <c r="AE1" s="160"/>
      <c r="AF1" s="160"/>
      <c r="AG1" s="221"/>
      <c r="AH1" s="221"/>
      <c r="AI1" s="221"/>
      <c r="AJ1" s="160"/>
      <c r="AK1" s="160"/>
      <c r="AL1" s="160"/>
      <c r="AM1" s="160"/>
      <c r="AN1" s="160"/>
      <c r="AO1" s="160"/>
      <c r="AP1" s="160"/>
      <c r="AQ1" s="160"/>
      <c r="AR1" s="160"/>
      <c r="AS1" s="221"/>
      <c r="AT1" s="221"/>
      <c r="AU1" s="221"/>
      <c r="AV1" s="160"/>
      <c r="AW1" s="160"/>
      <c r="AX1" s="160"/>
      <c r="AY1" s="160"/>
      <c r="AZ1" s="160"/>
      <c r="BA1" s="160"/>
      <c r="BB1" s="160"/>
      <c r="BC1" s="160"/>
      <c r="BD1" s="160"/>
      <c r="BE1" s="221"/>
      <c r="BF1" s="221"/>
      <c r="BG1" s="221"/>
      <c r="BH1" s="160"/>
      <c r="BI1" s="160"/>
      <c r="BJ1" s="160"/>
      <c r="BK1" s="160"/>
      <c r="BL1" s="160"/>
      <c r="BM1" s="160"/>
      <c r="BN1" s="160"/>
      <c r="BO1" s="160"/>
      <c r="BP1" s="160"/>
      <c r="BQ1" s="221"/>
      <c r="BR1" s="221"/>
      <c r="BS1" s="221"/>
      <c r="BT1" s="160"/>
      <c r="BU1" s="160"/>
      <c r="BV1" s="160"/>
      <c r="BW1" s="160"/>
      <c r="BX1" s="160"/>
      <c r="BY1" s="160"/>
      <c r="BZ1" s="160"/>
      <c r="CA1" s="160"/>
      <c r="CB1" s="160"/>
      <c r="CC1" s="221"/>
      <c r="CD1" s="221"/>
      <c r="CE1" s="221"/>
      <c r="CF1" s="160"/>
      <c r="CG1" s="160"/>
      <c r="CH1" s="160"/>
      <c r="CI1" s="160"/>
      <c r="CJ1" s="160"/>
      <c r="CK1" s="160"/>
      <c r="CL1" s="160"/>
      <c r="CM1" s="160"/>
      <c r="CN1" s="160"/>
      <c r="CO1" s="221"/>
      <c r="CP1" s="221"/>
      <c r="CQ1" s="221"/>
      <c r="CR1" s="160"/>
      <c r="CS1" s="160"/>
      <c r="CT1" s="160"/>
      <c r="CU1" s="160"/>
      <c r="CV1" s="160"/>
      <c r="CW1" s="160"/>
      <c r="CX1" s="160"/>
      <c r="CY1" s="160"/>
      <c r="CZ1" s="160"/>
      <c r="DA1" s="221"/>
      <c r="DB1" s="221"/>
      <c r="DC1" s="221"/>
      <c r="DD1" s="160"/>
      <c r="DE1" s="160"/>
      <c r="DF1" s="160"/>
      <c r="DG1" s="160"/>
      <c r="DH1" s="160"/>
      <c r="DI1" s="160"/>
      <c r="DJ1" s="160"/>
      <c r="DK1" s="160"/>
      <c r="DL1" s="160"/>
      <c r="DM1" s="221"/>
      <c r="DN1" s="221"/>
      <c r="DO1" s="221"/>
      <c r="DP1" s="160"/>
      <c r="DQ1" s="160"/>
      <c r="DR1" s="160"/>
      <c r="DS1" s="160"/>
      <c r="DT1" s="160"/>
      <c r="DU1" s="160"/>
      <c r="DV1" s="160"/>
      <c r="DW1" s="160"/>
      <c r="DX1" s="160"/>
      <c r="DY1" s="221"/>
      <c r="DZ1" s="221"/>
      <c r="EA1" s="221"/>
      <c r="EB1" s="160"/>
      <c r="EC1" s="160"/>
      <c r="ED1" s="160"/>
      <c r="EE1" s="160"/>
      <c r="EF1" s="160"/>
      <c r="EG1" s="160"/>
      <c r="EH1" s="160"/>
      <c r="EI1" s="160"/>
      <c r="EJ1" s="160"/>
      <c r="EK1" s="221"/>
      <c r="EL1" s="221"/>
      <c r="EM1" s="221"/>
      <c r="EN1" s="160"/>
      <c r="EO1" s="160"/>
      <c r="EP1" s="160"/>
      <c r="EQ1" s="160"/>
      <c r="ER1" s="160"/>
      <c r="ES1" s="160"/>
      <c r="ET1" s="160"/>
      <c r="EU1" s="160"/>
      <c r="EV1" s="160"/>
      <c r="EW1" s="221"/>
      <c r="EX1" s="221"/>
      <c r="EY1" s="221"/>
      <c r="EZ1" s="160"/>
      <c r="FA1" s="160"/>
      <c r="FB1" s="160"/>
      <c r="FC1" s="160"/>
      <c r="FD1" s="160"/>
      <c r="FE1" s="160"/>
      <c r="FF1" s="160"/>
      <c r="FG1" s="160"/>
      <c r="FH1" s="160"/>
      <c r="FI1" s="221"/>
      <c r="FJ1" s="221"/>
      <c r="FK1" s="221"/>
      <c r="FL1" s="160"/>
      <c r="FM1" s="160"/>
      <c r="FN1" s="160"/>
      <c r="FO1" s="160"/>
      <c r="FP1" s="160"/>
      <c r="FQ1" s="160"/>
      <c r="FR1" s="160"/>
      <c r="FS1" s="160"/>
      <c r="FT1" s="160"/>
      <c r="FU1" s="221"/>
      <c r="FV1" s="221"/>
      <c r="FW1" s="221"/>
      <c r="FX1" s="160"/>
      <c r="FY1" s="160"/>
      <c r="FZ1" s="160"/>
      <c r="GA1" s="160"/>
      <c r="GB1" s="160"/>
      <c r="GC1" s="160"/>
      <c r="GD1" s="160"/>
      <c r="GE1" s="160"/>
      <c r="GF1" s="160"/>
      <c r="GG1" s="221"/>
      <c r="GH1" s="221"/>
      <c r="GI1" s="221"/>
      <c r="GJ1" s="160"/>
      <c r="GK1" s="160"/>
      <c r="GL1" s="160"/>
      <c r="GM1" s="160"/>
      <c r="GN1" s="160"/>
      <c r="GO1" s="160"/>
      <c r="GP1" s="160"/>
      <c r="GQ1" s="160"/>
      <c r="GR1" s="160"/>
      <c r="GS1" s="221"/>
      <c r="GT1" s="221"/>
      <c r="GU1" s="221"/>
      <c r="GV1" s="160"/>
      <c r="GW1" s="160"/>
      <c r="GX1" s="160"/>
      <c r="GY1" s="160"/>
      <c r="GZ1" s="160"/>
      <c r="HA1" s="160"/>
      <c r="HB1" s="160"/>
      <c r="HC1" s="160"/>
      <c r="HD1" s="160"/>
      <c r="HE1" s="221"/>
      <c r="HF1" s="221"/>
      <c r="HG1" s="221"/>
      <c r="HH1" s="160"/>
      <c r="HI1" s="160"/>
      <c r="HJ1" s="160"/>
      <c r="HK1" s="160"/>
      <c r="HL1" s="160"/>
      <c r="HM1" s="160"/>
      <c r="HN1" s="160"/>
      <c r="HO1" s="160"/>
      <c r="HP1" s="160"/>
      <c r="HQ1" s="221"/>
      <c r="HR1" s="221"/>
      <c r="HS1" s="221"/>
      <c r="HT1" s="160"/>
      <c r="HU1" s="160"/>
      <c r="HV1" s="160"/>
      <c r="HW1" s="160"/>
      <c r="HX1" s="160"/>
      <c r="HY1" s="160"/>
      <c r="HZ1" s="160"/>
      <c r="IA1" s="160"/>
      <c r="IB1" s="160"/>
      <c r="IC1" s="221"/>
      <c r="ID1" s="221"/>
      <c r="IE1" s="221"/>
      <c r="IF1" s="160"/>
      <c r="IG1" s="160"/>
      <c r="IH1" s="160"/>
      <c r="II1" s="160"/>
      <c r="IJ1" s="160"/>
      <c r="IK1" s="160"/>
      <c r="IL1" s="160"/>
      <c r="IM1" s="160"/>
      <c r="IN1" s="160"/>
      <c r="IO1" s="221"/>
      <c r="IP1" s="221"/>
      <c r="IQ1" s="221"/>
      <c r="IR1" s="160"/>
      <c r="IS1" s="160"/>
      <c r="IT1" s="160"/>
      <c r="IU1" s="160"/>
    </row>
    <row r="2" spans="1:255" s="9" customFormat="1" ht="15">
      <c r="A2" s="170" t="s">
        <v>34</v>
      </c>
      <c r="B2" s="222"/>
      <c r="C2" s="222"/>
      <c r="D2" s="222"/>
      <c r="E2" s="222"/>
      <c r="F2" s="168"/>
      <c r="G2" s="168"/>
      <c r="H2" s="168"/>
      <c r="I2" s="223"/>
      <c r="J2" s="223"/>
      <c r="K2" s="223"/>
      <c r="L2" s="222"/>
      <c r="M2" s="222"/>
      <c r="N2" s="222"/>
      <c r="O2" s="222"/>
      <c r="P2" s="222"/>
      <c r="Q2" s="222"/>
      <c r="R2" s="168"/>
      <c r="S2" s="168"/>
      <c r="T2" s="168"/>
      <c r="U2" s="223"/>
      <c r="V2" s="223"/>
      <c r="W2" s="223"/>
      <c r="X2" s="222"/>
      <c r="Y2" s="222"/>
      <c r="Z2" s="222"/>
      <c r="AA2" s="222"/>
      <c r="AB2" s="222"/>
      <c r="AC2" s="222"/>
      <c r="AD2" s="168"/>
      <c r="AE2" s="168"/>
      <c r="AF2" s="168"/>
      <c r="AG2" s="223"/>
      <c r="AH2" s="223"/>
      <c r="AI2" s="223"/>
      <c r="AJ2" s="222"/>
      <c r="AK2" s="222"/>
      <c r="AL2" s="222"/>
      <c r="AM2" s="222"/>
      <c r="AN2" s="222"/>
      <c r="AO2" s="222"/>
      <c r="AP2" s="168"/>
      <c r="AQ2" s="168"/>
      <c r="AR2" s="168"/>
      <c r="AS2" s="223"/>
      <c r="AT2" s="223"/>
      <c r="AU2" s="223"/>
      <c r="AV2" s="222"/>
      <c r="AW2" s="222"/>
      <c r="AX2" s="222"/>
      <c r="AY2" s="222"/>
      <c r="AZ2" s="222"/>
      <c r="BA2" s="222"/>
      <c r="BB2" s="168"/>
      <c r="BC2" s="168"/>
      <c r="BD2" s="168"/>
      <c r="BE2" s="223"/>
      <c r="BF2" s="223"/>
      <c r="BG2" s="223"/>
      <c r="BH2" s="222"/>
      <c r="BI2" s="222"/>
      <c r="BJ2" s="222"/>
      <c r="BK2" s="222"/>
      <c r="BL2" s="222"/>
      <c r="BM2" s="222"/>
      <c r="BN2" s="168"/>
      <c r="BO2" s="168"/>
      <c r="BP2" s="168"/>
      <c r="BQ2" s="223"/>
      <c r="BR2" s="223"/>
      <c r="BS2" s="223"/>
      <c r="BT2" s="222"/>
      <c r="BU2" s="222"/>
      <c r="BV2" s="222"/>
      <c r="BW2" s="222"/>
      <c r="BX2" s="222"/>
      <c r="BY2" s="222"/>
      <c r="BZ2" s="168"/>
      <c r="CA2" s="168"/>
      <c r="CB2" s="168"/>
      <c r="CC2" s="223"/>
      <c r="CD2" s="223"/>
      <c r="CE2" s="223"/>
      <c r="CF2" s="222"/>
      <c r="CG2" s="222"/>
      <c r="CH2" s="222"/>
      <c r="CI2" s="222"/>
      <c r="CJ2" s="222"/>
      <c r="CK2" s="222"/>
      <c r="CL2" s="168"/>
      <c r="CM2" s="168"/>
      <c r="CN2" s="168"/>
      <c r="CO2" s="223"/>
      <c r="CP2" s="223"/>
      <c r="CQ2" s="223"/>
      <c r="CR2" s="222"/>
      <c r="CS2" s="222"/>
      <c r="CT2" s="222"/>
      <c r="CU2" s="222"/>
      <c r="CV2" s="222"/>
      <c r="CW2" s="222"/>
      <c r="CX2" s="168"/>
      <c r="CY2" s="168"/>
      <c r="CZ2" s="168"/>
      <c r="DA2" s="223"/>
      <c r="DB2" s="223"/>
      <c r="DC2" s="223"/>
      <c r="DD2" s="222"/>
      <c r="DE2" s="222"/>
      <c r="DF2" s="222"/>
      <c r="DG2" s="222"/>
      <c r="DH2" s="222"/>
      <c r="DI2" s="222"/>
      <c r="DJ2" s="168"/>
      <c r="DK2" s="168"/>
      <c r="DL2" s="168"/>
      <c r="DM2" s="223"/>
      <c r="DN2" s="223"/>
      <c r="DO2" s="223"/>
      <c r="DP2" s="222"/>
      <c r="DQ2" s="222"/>
      <c r="DR2" s="222"/>
      <c r="DS2" s="222"/>
      <c r="DT2" s="222"/>
      <c r="DU2" s="222"/>
      <c r="DV2" s="168"/>
      <c r="DW2" s="168"/>
      <c r="DX2" s="168"/>
      <c r="DY2" s="223"/>
      <c r="DZ2" s="223"/>
      <c r="EA2" s="223"/>
      <c r="EB2" s="222"/>
      <c r="EC2" s="222"/>
      <c r="ED2" s="222"/>
      <c r="EE2" s="222"/>
      <c r="EF2" s="222"/>
      <c r="EG2" s="222"/>
      <c r="EH2" s="168"/>
      <c r="EI2" s="168"/>
      <c r="EJ2" s="168"/>
      <c r="EK2" s="223"/>
      <c r="EL2" s="223"/>
      <c r="EM2" s="223"/>
      <c r="EN2" s="222"/>
      <c r="EO2" s="222"/>
      <c r="EP2" s="222"/>
      <c r="EQ2" s="222"/>
      <c r="ER2" s="222"/>
      <c r="ES2" s="222"/>
      <c r="ET2" s="168"/>
      <c r="EU2" s="168"/>
      <c r="EV2" s="168"/>
      <c r="EW2" s="223"/>
      <c r="EX2" s="223"/>
      <c r="EY2" s="223"/>
      <c r="EZ2" s="222"/>
      <c r="FA2" s="222"/>
      <c r="FB2" s="222"/>
      <c r="FC2" s="222"/>
      <c r="FD2" s="222"/>
      <c r="FE2" s="222"/>
      <c r="FF2" s="168"/>
      <c r="FG2" s="168"/>
      <c r="FH2" s="168"/>
      <c r="FI2" s="223"/>
      <c r="FJ2" s="223"/>
      <c r="FK2" s="223"/>
      <c r="FL2" s="222"/>
      <c r="FM2" s="222"/>
      <c r="FN2" s="222"/>
      <c r="FO2" s="222"/>
      <c r="FP2" s="222"/>
      <c r="FQ2" s="222"/>
      <c r="FR2" s="168"/>
      <c r="FS2" s="168"/>
      <c r="FT2" s="168"/>
      <c r="FU2" s="223"/>
      <c r="FV2" s="223"/>
      <c r="FW2" s="223"/>
      <c r="FX2" s="222"/>
      <c r="FY2" s="222"/>
      <c r="FZ2" s="222"/>
      <c r="GA2" s="222"/>
      <c r="GB2" s="222"/>
      <c r="GC2" s="222"/>
      <c r="GD2" s="168"/>
      <c r="GE2" s="168"/>
      <c r="GF2" s="168"/>
      <c r="GG2" s="223"/>
      <c r="GH2" s="223"/>
      <c r="GI2" s="223"/>
      <c r="GJ2" s="222"/>
      <c r="GK2" s="222"/>
      <c r="GL2" s="222"/>
      <c r="GM2" s="222"/>
      <c r="GN2" s="222"/>
      <c r="GO2" s="222"/>
      <c r="GP2" s="168"/>
      <c r="GQ2" s="168"/>
      <c r="GR2" s="168"/>
      <c r="GS2" s="223"/>
      <c r="GT2" s="223"/>
      <c r="GU2" s="223"/>
      <c r="GV2" s="222"/>
      <c r="GW2" s="222"/>
      <c r="GX2" s="222"/>
      <c r="GY2" s="222"/>
      <c r="GZ2" s="222"/>
      <c r="HA2" s="222"/>
      <c r="HB2" s="168"/>
      <c r="HC2" s="168"/>
      <c r="HD2" s="168"/>
      <c r="HE2" s="223"/>
      <c r="HF2" s="223"/>
      <c r="HG2" s="223"/>
      <c r="HH2" s="222"/>
      <c r="HI2" s="222"/>
      <c r="HJ2" s="222"/>
      <c r="HK2" s="222"/>
      <c r="HL2" s="222"/>
      <c r="HM2" s="222"/>
      <c r="HN2" s="168"/>
      <c r="HO2" s="168"/>
      <c r="HP2" s="168"/>
      <c r="HQ2" s="223"/>
      <c r="HR2" s="223"/>
      <c r="HS2" s="223"/>
      <c r="HT2" s="222"/>
      <c r="HU2" s="222"/>
      <c r="HV2" s="222"/>
      <c r="HW2" s="222"/>
      <c r="HX2" s="222"/>
      <c r="HY2" s="222"/>
      <c r="HZ2" s="168"/>
      <c r="IA2" s="168"/>
      <c r="IB2" s="168"/>
      <c r="IC2" s="223"/>
      <c r="ID2" s="223"/>
      <c r="IE2" s="223"/>
      <c r="IF2" s="222"/>
      <c r="IG2" s="222"/>
      <c r="IH2" s="222"/>
      <c r="II2" s="222"/>
      <c r="IJ2" s="222"/>
      <c r="IK2" s="222"/>
      <c r="IL2" s="168"/>
      <c r="IM2" s="168"/>
      <c r="IN2" s="168"/>
      <c r="IO2" s="223"/>
      <c r="IP2" s="223"/>
      <c r="IQ2" s="223"/>
      <c r="IR2" s="222"/>
      <c r="IS2" s="222"/>
      <c r="IT2" s="222"/>
      <c r="IU2" s="222"/>
    </row>
    <row r="3" spans="1:255" s="3" customFormat="1" ht="18" customHeight="1">
      <c r="A3" s="224"/>
      <c r="B3" s="224"/>
      <c r="C3" s="224"/>
      <c r="D3" s="224"/>
      <c r="E3" s="224"/>
      <c r="F3" s="225"/>
      <c r="G3" s="225"/>
      <c r="H3" s="225"/>
      <c r="I3" s="226"/>
      <c r="J3" s="226"/>
      <c r="K3" s="226"/>
      <c r="L3" s="224"/>
      <c r="M3" s="224"/>
      <c r="N3" s="224"/>
      <c r="O3" s="224"/>
      <c r="P3" s="224"/>
      <c r="Q3" s="224"/>
      <c r="R3" s="225"/>
      <c r="S3" s="225"/>
      <c r="T3" s="225"/>
      <c r="U3" s="226"/>
      <c r="V3" s="226"/>
      <c r="W3" s="226"/>
      <c r="X3" s="224"/>
      <c r="Y3" s="224"/>
      <c r="Z3" s="224"/>
      <c r="AA3" s="224"/>
      <c r="AB3" s="224"/>
      <c r="AC3" s="224"/>
      <c r="AD3" s="225"/>
      <c r="AE3" s="225"/>
      <c r="AF3" s="225"/>
      <c r="AG3" s="226"/>
      <c r="AH3" s="226"/>
      <c r="AI3" s="226"/>
      <c r="AJ3" s="224"/>
      <c r="AK3" s="224"/>
      <c r="AL3" s="224"/>
      <c r="AM3" s="224"/>
      <c r="AN3" s="224"/>
      <c r="AO3" s="224"/>
      <c r="AP3" s="225"/>
      <c r="AQ3" s="225"/>
      <c r="AR3" s="225"/>
      <c r="AS3" s="226"/>
      <c r="AT3" s="226"/>
      <c r="AU3" s="226"/>
      <c r="AV3" s="224"/>
      <c r="AW3" s="224"/>
      <c r="AX3" s="224"/>
      <c r="AY3" s="224"/>
      <c r="AZ3" s="224"/>
      <c r="BA3" s="224"/>
      <c r="BB3" s="225"/>
      <c r="BC3" s="225"/>
      <c r="BD3" s="225"/>
      <c r="BE3" s="226"/>
      <c r="BF3" s="226"/>
      <c r="BG3" s="226"/>
      <c r="BH3" s="224"/>
      <c r="BI3" s="224"/>
      <c r="BJ3" s="224"/>
      <c r="BK3" s="224"/>
      <c r="BL3" s="224"/>
      <c r="BM3" s="224"/>
      <c r="BN3" s="225"/>
      <c r="BO3" s="225"/>
      <c r="BP3" s="225"/>
      <c r="BQ3" s="226"/>
      <c r="BR3" s="226"/>
      <c r="BS3" s="226"/>
      <c r="BT3" s="224"/>
      <c r="BU3" s="224"/>
      <c r="BV3" s="224"/>
      <c r="BW3" s="224"/>
      <c r="BX3" s="224"/>
      <c r="BY3" s="224"/>
      <c r="BZ3" s="225"/>
      <c r="CA3" s="225"/>
      <c r="CB3" s="225"/>
      <c r="CC3" s="226"/>
      <c r="CD3" s="226"/>
      <c r="CE3" s="226"/>
      <c r="CF3" s="224"/>
      <c r="CG3" s="224"/>
      <c r="CH3" s="224"/>
      <c r="CI3" s="224"/>
      <c r="CJ3" s="224"/>
      <c r="CK3" s="224"/>
      <c r="CL3" s="225"/>
      <c r="CM3" s="225"/>
      <c r="CN3" s="225"/>
      <c r="CO3" s="226"/>
      <c r="CP3" s="226"/>
      <c r="CQ3" s="226"/>
      <c r="CR3" s="224"/>
      <c r="CS3" s="224"/>
      <c r="CT3" s="224"/>
      <c r="CU3" s="224"/>
      <c r="CV3" s="224"/>
      <c r="CW3" s="224"/>
      <c r="CX3" s="225"/>
      <c r="CY3" s="225"/>
      <c r="CZ3" s="225"/>
      <c r="DA3" s="226"/>
      <c r="DB3" s="226"/>
      <c r="DC3" s="226"/>
      <c r="DD3" s="224"/>
      <c r="DE3" s="224"/>
      <c r="DF3" s="224"/>
      <c r="DG3" s="224"/>
      <c r="DH3" s="224"/>
      <c r="DI3" s="224"/>
      <c r="DJ3" s="225"/>
      <c r="DK3" s="225"/>
      <c r="DL3" s="225"/>
      <c r="DM3" s="226"/>
      <c r="DN3" s="226"/>
      <c r="DO3" s="226"/>
      <c r="DP3" s="224"/>
      <c r="DQ3" s="224"/>
      <c r="DR3" s="224"/>
      <c r="DS3" s="224"/>
      <c r="DT3" s="224"/>
      <c r="DU3" s="224"/>
      <c r="DV3" s="225"/>
      <c r="DW3" s="225"/>
      <c r="DX3" s="225"/>
      <c r="DY3" s="226"/>
      <c r="DZ3" s="226"/>
      <c r="EA3" s="226"/>
      <c r="EB3" s="224"/>
      <c r="EC3" s="224"/>
      <c r="ED3" s="224"/>
      <c r="EE3" s="224"/>
      <c r="EF3" s="224"/>
      <c r="EG3" s="224"/>
      <c r="EH3" s="225"/>
      <c r="EI3" s="225"/>
      <c r="EJ3" s="225"/>
      <c r="EK3" s="226"/>
      <c r="EL3" s="226"/>
      <c r="EM3" s="226"/>
      <c r="EN3" s="224"/>
      <c r="EO3" s="224"/>
      <c r="EP3" s="224"/>
      <c r="EQ3" s="224"/>
      <c r="ER3" s="224"/>
      <c r="ES3" s="224"/>
      <c r="ET3" s="225"/>
      <c r="EU3" s="225"/>
      <c r="EV3" s="225"/>
      <c r="EW3" s="226"/>
      <c r="EX3" s="226"/>
      <c r="EY3" s="226"/>
      <c r="EZ3" s="224"/>
      <c r="FA3" s="224"/>
      <c r="FB3" s="224"/>
      <c r="FC3" s="224"/>
      <c r="FD3" s="224"/>
      <c r="FE3" s="224"/>
      <c r="FF3" s="225"/>
      <c r="FG3" s="225"/>
      <c r="FH3" s="225"/>
      <c r="FI3" s="226"/>
      <c r="FJ3" s="226"/>
      <c r="FK3" s="226"/>
      <c r="FL3" s="224"/>
      <c r="FM3" s="224"/>
      <c r="FN3" s="224"/>
      <c r="FO3" s="224"/>
      <c r="FP3" s="224"/>
      <c r="FQ3" s="224"/>
      <c r="FR3" s="225"/>
      <c r="FS3" s="225"/>
      <c r="FT3" s="225"/>
      <c r="FU3" s="226"/>
      <c r="FV3" s="226"/>
      <c r="FW3" s="226"/>
      <c r="FX3" s="224"/>
      <c r="FY3" s="224"/>
      <c r="FZ3" s="224"/>
      <c r="GA3" s="224"/>
      <c r="GB3" s="224"/>
      <c r="GC3" s="224"/>
      <c r="GD3" s="225"/>
      <c r="GE3" s="225"/>
      <c r="GF3" s="225"/>
      <c r="GG3" s="226"/>
      <c r="GH3" s="226"/>
      <c r="GI3" s="226"/>
      <c r="GJ3" s="224"/>
      <c r="GK3" s="224"/>
      <c r="GL3" s="224"/>
      <c r="GM3" s="224"/>
      <c r="GN3" s="224"/>
      <c r="GO3" s="224"/>
      <c r="GP3" s="225"/>
      <c r="GQ3" s="225"/>
      <c r="GR3" s="225"/>
      <c r="GS3" s="226"/>
      <c r="GT3" s="226"/>
      <c r="GU3" s="226"/>
      <c r="GV3" s="224"/>
      <c r="GW3" s="224"/>
      <c r="GX3" s="224"/>
      <c r="GY3" s="224"/>
      <c r="GZ3" s="224"/>
      <c r="HA3" s="224"/>
      <c r="HB3" s="225"/>
      <c r="HC3" s="225"/>
      <c r="HD3" s="225"/>
      <c r="HE3" s="226"/>
      <c r="HF3" s="226"/>
      <c r="HG3" s="226"/>
      <c r="HH3" s="224"/>
      <c r="HI3" s="224"/>
      <c r="HJ3" s="224"/>
      <c r="HK3" s="224"/>
      <c r="HL3" s="224"/>
      <c r="HM3" s="224"/>
      <c r="HN3" s="225"/>
      <c r="HO3" s="225"/>
      <c r="HP3" s="225"/>
      <c r="HQ3" s="226"/>
      <c r="HR3" s="226"/>
      <c r="HS3" s="226"/>
      <c r="HT3" s="224"/>
      <c r="HU3" s="224"/>
      <c r="HV3" s="224"/>
      <c r="HW3" s="224"/>
      <c r="HX3" s="224"/>
      <c r="HY3" s="224"/>
      <c r="HZ3" s="225"/>
      <c r="IA3" s="225"/>
      <c r="IB3" s="225"/>
      <c r="IC3" s="226"/>
      <c r="ID3" s="226"/>
      <c r="IE3" s="226"/>
      <c r="IF3" s="224"/>
      <c r="IG3" s="224"/>
      <c r="IH3" s="224"/>
      <c r="II3" s="224"/>
      <c r="IJ3" s="224"/>
      <c r="IK3" s="224"/>
      <c r="IL3" s="225"/>
      <c r="IM3" s="225"/>
      <c r="IN3" s="225"/>
      <c r="IO3" s="226"/>
      <c r="IP3" s="226"/>
      <c r="IQ3" s="226"/>
      <c r="IR3" s="224"/>
      <c r="IS3" s="224"/>
      <c r="IT3" s="224"/>
      <c r="IU3" s="224"/>
    </row>
    <row r="4" spans="1:255" s="4" customFormat="1" ht="28.5" customHeight="1">
      <c r="A4" s="303" t="s">
        <v>33</v>
      </c>
      <c r="B4" s="296">
        <v>2003</v>
      </c>
      <c r="C4" s="296">
        <v>2004</v>
      </c>
      <c r="D4" s="296">
        <v>2005</v>
      </c>
      <c r="E4" s="296">
        <v>2006</v>
      </c>
      <c r="F4" s="296">
        <v>2007</v>
      </c>
      <c r="G4" s="296">
        <v>2008</v>
      </c>
      <c r="H4" s="296">
        <v>2009</v>
      </c>
      <c r="I4" s="296">
        <v>2010</v>
      </c>
      <c r="J4" s="296">
        <v>2011</v>
      </c>
      <c r="K4" s="296">
        <v>2012</v>
      </c>
      <c r="L4" s="296">
        <v>2013</v>
      </c>
      <c r="M4" s="229"/>
      <c r="N4" s="229"/>
      <c r="O4" s="231"/>
      <c r="P4" s="231"/>
      <c r="Q4" s="231"/>
      <c r="R4" s="229"/>
      <c r="S4" s="229"/>
      <c r="T4" s="231"/>
      <c r="U4" s="231"/>
      <c r="V4" s="231"/>
      <c r="W4" s="229"/>
      <c r="X4" s="232"/>
      <c r="Y4" s="229"/>
      <c r="Z4" s="229"/>
      <c r="AA4" s="231"/>
      <c r="AB4" s="231"/>
      <c r="AC4" s="231"/>
      <c r="AD4" s="229"/>
      <c r="AE4" s="229"/>
      <c r="AF4" s="231"/>
      <c r="AG4" s="231"/>
      <c r="AH4" s="231"/>
      <c r="AI4" s="229"/>
      <c r="AJ4" s="232"/>
      <c r="AK4" s="229"/>
      <c r="AL4" s="229"/>
      <c r="AM4" s="231"/>
      <c r="AN4" s="231"/>
      <c r="AO4" s="231"/>
      <c r="AP4" s="229"/>
      <c r="AQ4" s="229"/>
      <c r="AR4" s="231"/>
      <c r="AS4" s="231"/>
      <c r="AT4" s="231"/>
      <c r="AU4" s="229"/>
      <c r="AV4" s="232"/>
      <c r="AW4" s="229"/>
      <c r="AX4" s="229"/>
      <c r="AY4" s="231"/>
      <c r="AZ4" s="231"/>
      <c r="BA4" s="231"/>
      <c r="BB4" s="229"/>
      <c r="BC4" s="229"/>
      <c r="BD4" s="231"/>
      <c r="BE4" s="231"/>
      <c r="BF4" s="231"/>
      <c r="BG4" s="229"/>
      <c r="BH4" s="232"/>
      <c r="BI4" s="229"/>
      <c r="BJ4" s="229"/>
      <c r="BK4" s="231"/>
      <c r="BL4" s="231"/>
      <c r="BM4" s="231"/>
      <c r="BN4" s="229"/>
      <c r="BO4" s="229"/>
      <c r="BP4" s="231"/>
      <c r="BQ4" s="231"/>
      <c r="BR4" s="231"/>
      <c r="BS4" s="229"/>
      <c r="BT4" s="232"/>
      <c r="BU4" s="229"/>
      <c r="BV4" s="229"/>
      <c r="BW4" s="231"/>
      <c r="BX4" s="231"/>
      <c r="BY4" s="231"/>
      <c r="BZ4" s="229"/>
      <c r="CA4" s="229"/>
      <c r="CB4" s="231"/>
      <c r="CC4" s="231"/>
      <c r="CD4" s="231"/>
      <c r="CE4" s="229"/>
      <c r="CF4" s="232"/>
      <c r="CG4" s="229"/>
      <c r="CH4" s="229"/>
      <c r="CI4" s="231"/>
      <c r="CJ4" s="231"/>
      <c r="CK4" s="231"/>
      <c r="CL4" s="229"/>
      <c r="CM4" s="229"/>
      <c r="CN4" s="231"/>
      <c r="CO4" s="231"/>
      <c r="CP4" s="231"/>
      <c r="CQ4" s="229"/>
      <c r="CR4" s="232"/>
      <c r="CS4" s="229"/>
      <c r="CT4" s="229"/>
      <c r="CU4" s="231"/>
      <c r="CV4" s="231"/>
      <c r="CW4" s="231"/>
      <c r="CX4" s="229"/>
      <c r="CY4" s="229"/>
      <c r="CZ4" s="231"/>
      <c r="DA4" s="231"/>
      <c r="DB4" s="231"/>
      <c r="DC4" s="229"/>
      <c r="DD4" s="232"/>
      <c r="DE4" s="229"/>
      <c r="DF4" s="229"/>
      <c r="DG4" s="231"/>
      <c r="DH4" s="231"/>
      <c r="DI4" s="231"/>
      <c r="DJ4" s="229"/>
      <c r="DK4" s="229"/>
      <c r="DL4" s="231"/>
      <c r="DM4" s="231"/>
      <c r="DN4" s="231"/>
      <c r="DO4" s="229"/>
      <c r="DP4" s="232"/>
      <c r="DQ4" s="229"/>
      <c r="DR4" s="229"/>
      <c r="DS4" s="231"/>
      <c r="DT4" s="231"/>
      <c r="DU4" s="231"/>
      <c r="DV4" s="229"/>
      <c r="DW4" s="229"/>
      <c r="DX4" s="231"/>
      <c r="DY4" s="231"/>
      <c r="DZ4" s="231"/>
      <c r="EA4" s="229"/>
      <c r="EB4" s="232"/>
      <c r="EC4" s="229"/>
      <c r="ED4" s="229"/>
      <c r="EE4" s="231"/>
      <c r="EF4" s="231"/>
      <c r="EG4" s="231"/>
      <c r="EH4" s="229"/>
      <c r="EI4" s="229"/>
      <c r="EJ4" s="231"/>
      <c r="EK4" s="231"/>
      <c r="EL4" s="231"/>
      <c r="EM4" s="229"/>
      <c r="EN4" s="232"/>
      <c r="EO4" s="229"/>
      <c r="EP4" s="229"/>
      <c r="EQ4" s="231"/>
      <c r="ER4" s="231"/>
      <c r="ES4" s="231"/>
      <c r="ET4" s="229"/>
      <c r="EU4" s="229"/>
      <c r="EV4" s="231"/>
      <c r="EW4" s="231"/>
      <c r="EX4" s="231"/>
      <c r="EY4" s="229"/>
      <c r="EZ4" s="232"/>
      <c r="FA4" s="229"/>
      <c r="FB4" s="229"/>
      <c r="FC4" s="231"/>
      <c r="FD4" s="231"/>
      <c r="FE4" s="231"/>
      <c r="FF4" s="229"/>
      <c r="FG4" s="229"/>
      <c r="FH4" s="231"/>
      <c r="FI4" s="231"/>
      <c r="FJ4" s="231"/>
      <c r="FK4" s="229"/>
      <c r="FL4" s="232"/>
      <c r="FM4" s="229"/>
      <c r="FN4" s="229"/>
      <c r="FO4" s="231"/>
      <c r="FP4" s="231"/>
      <c r="FQ4" s="231"/>
      <c r="FR4" s="229"/>
      <c r="FS4" s="229"/>
      <c r="FT4" s="231"/>
      <c r="FU4" s="231"/>
      <c r="FV4" s="231"/>
      <c r="FW4" s="229"/>
      <c r="FX4" s="232"/>
      <c r="FY4" s="229"/>
      <c r="FZ4" s="229"/>
      <c r="GA4" s="231"/>
      <c r="GB4" s="231"/>
      <c r="GC4" s="231"/>
      <c r="GD4" s="229"/>
      <c r="GE4" s="229"/>
      <c r="GF4" s="231"/>
      <c r="GG4" s="231"/>
      <c r="GH4" s="231"/>
      <c r="GI4" s="229"/>
      <c r="GJ4" s="232"/>
      <c r="GK4" s="229"/>
      <c r="GL4" s="229"/>
      <c r="GM4" s="231"/>
      <c r="GN4" s="231"/>
      <c r="GO4" s="231"/>
      <c r="GP4" s="229"/>
      <c r="GQ4" s="229"/>
      <c r="GR4" s="231"/>
      <c r="GS4" s="231"/>
      <c r="GT4" s="231"/>
      <c r="GU4" s="229"/>
      <c r="GV4" s="232"/>
      <c r="GW4" s="229"/>
      <c r="GX4" s="229"/>
      <c r="GY4" s="231"/>
      <c r="GZ4" s="231"/>
      <c r="HA4" s="231"/>
      <c r="HB4" s="229"/>
      <c r="HC4" s="229"/>
      <c r="HD4" s="231"/>
      <c r="HE4" s="231"/>
      <c r="HF4" s="231"/>
      <c r="HG4" s="229"/>
      <c r="HH4" s="232"/>
      <c r="HI4" s="229"/>
      <c r="HJ4" s="229"/>
      <c r="HK4" s="231"/>
      <c r="HL4" s="231"/>
      <c r="HM4" s="231"/>
      <c r="HN4" s="229"/>
      <c r="HO4" s="229"/>
      <c r="HP4" s="231"/>
      <c r="HQ4" s="231"/>
      <c r="HR4" s="231"/>
      <c r="HS4" s="229"/>
      <c r="HT4" s="232"/>
      <c r="HU4" s="229"/>
      <c r="HV4" s="229"/>
      <c r="HW4" s="231"/>
      <c r="HX4" s="231"/>
      <c r="HY4" s="231"/>
      <c r="HZ4" s="229"/>
      <c r="IA4" s="229"/>
      <c r="IB4" s="231"/>
      <c r="IC4" s="231"/>
      <c r="ID4" s="231"/>
      <c r="IE4" s="229"/>
      <c r="IF4" s="232"/>
      <c r="IG4" s="229"/>
      <c r="IH4" s="229"/>
      <c r="II4" s="231"/>
      <c r="IJ4" s="231"/>
      <c r="IK4" s="231"/>
      <c r="IL4" s="229"/>
      <c r="IM4" s="229"/>
      <c r="IN4" s="231"/>
      <c r="IO4" s="231"/>
      <c r="IP4" s="231"/>
      <c r="IQ4" s="229"/>
      <c r="IR4" s="232"/>
      <c r="IS4" s="229"/>
      <c r="IT4" s="229"/>
      <c r="IU4" s="231"/>
    </row>
    <row r="5" spans="1:255" s="12" customFormat="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</row>
    <row r="6" spans="1:255" s="7" customFormat="1" ht="14.25">
      <c r="A6" s="44" t="s">
        <v>32</v>
      </c>
      <c r="B6" s="298">
        <v>0.8</v>
      </c>
      <c r="C6" s="298">
        <v>3.3</v>
      </c>
      <c r="D6" s="298">
        <v>1.8</v>
      </c>
      <c r="E6" s="298">
        <v>2.7</v>
      </c>
      <c r="F6" s="298">
        <v>2.9</v>
      </c>
      <c r="G6" s="298">
        <v>1</v>
      </c>
      <c r="H6" s="298">
        <v>-2.8</v>
      </c>
      <c r="I6" s="298">
        <v>2.4</v>
      </c>
      <c r="J6" s="298">
        <v>1.8</v>
      </c>
      <c r="K6" s="299">
        <v>-0.2</v>
      </c>
      <c r="L6" s="298">
        <v>0.7</v>
      </c>
      <c r="M6" s="298"/>
      <c r="N6" s="298"/>
      <c r="O6" s="298"/>
      <c r="P6" s="298"/>
      <c r="Q6" s="298"/>
      <c r="R6" s="298"/>
      <c r="S6" s="299"/>
      <c r="T6" s="299"/>
      <c r="U6" s="299"/>
      <c r="V6" s="299"/>
      <c r="W6" s="299"/>
      <c r="X6" s="44"/>
      <c r="Y6" s="298"/>
      <c r="Z6" s="298"/>
      <c r="AA6" s="298"/>
      <c r="AB6" s="298"/>
      <c r="AC6" s="298"/>
      <c r="AD6" s="298"/>
      <c r="AE6" s="299"/>
      <c r="AF6" s="299"/>
      <c r="AG6" s="299"/>
      <c r="AH6" s="299"/>
      <c r="AI6" s="299"/>
      <c r="AJ6" s="44"/>
      <c r="AK6" s="298"/>
      <c r="AL6" s="298"/>
      <c r="AM6" s="298"/>
      <c r="AN6" s="298"/>
      <c r="AO6" s="298"/>
      <c r="AP6" s="298"/>
      <c r="AQ6" s="299"/>
      <c r="AR6" s="299"/>
      <c r="AS6" s="299"/>
      <c r="AT6" s="299"/>
      <c r="AU6" s="299"/>
      <c r="AV6" s="44"/>
      <c r="AW6" s="298"/>
      <c r="AX6" s="298"/>
      <c r="AY6" s="298"/>
      <c r="AZ6" s="298"/>
      <c r="BA6" s="298"/>
      <c r="BB6" s="298"/>
      <c r="BC6" s="299"/>
      <c r="BD6" s="299"/>
      <c r="BE6" s="299"/>
      <c r="BF6" s="299"/>
      <c r="BG6" s="299"/>
      <c r="BH6" s="44"/>
      <c r="BI6" s="298"/>
      <c r="BJ6" s="298"/>
      <c r="BK6" s="298"/>
      <c r="BL6" s="298"/>
      <c r="BM6" s="298"/>
      <c r="BN6" s="298"/>
      <c r="BO6" s="299"/>
      <c r="BP6" s="299"/>
      <c r="BQ6" s="299"/>
      <c r="BR6" s="299"/>
      <c r="BS6" s="299"/>
      <c r="BT6" s="44"/>
      <c r="BU6" s="298"/>
      <c r="BV6" s="298"/>
      <c r="BW6" s="298"/>
      <c r="BX6" s="298"/>
      <c r="BY6" s="298"/>
      <c r="BZ6" s="298"/>
      <c r="CA6" s="299"/>
      <c r="CB6" s="299"/>
      <c r="CC6" s="299"/>
      <c r="CD6" s="299"/>
      <c r="CE6" s="299"/>
      <c r="CF6" s="44"/>
      <c r="CG6" s="298"/>
      <c r="CH6" s="298"/>
      <c r="CI6" s="298"/>
      <c r="CJ6" s="298"/>
      <c r="CK6" s="298"/>
      <c r="CL6" s="298"/>
      <c r="CM6" s="299"/>
      <c r="CN6" s="299"/>
      <c r="CO6" s="299"/>
      <c r="CP6" s="299"/>
      <c r="CQ6" s="299"/>
      <c r="CR6" s="44"/>
      <c r="CS6" s="298"/>
      <c r="CT6" s="298"/>
      <c r="CU6" s="298"/>
      <c r="CV6" s="298"/>
      <c r="CW6" s="298"/>
      <c r="CX6" s="298"/>
      <c r="CY6" s="299"/>
      <c r="CZ6" s="299"/>
      <c r="DA6" s="299"/>
      <c r="DB6" s="299"/>
      <c r="DC6" s="299"/>
      <c r="DD6" s="44"/>
      <c r="DE6" s="298"/>
      <c r="DF6" s="298"/>
      <c r="DG6" s="298"/>
      <c r="DH6" s="298"/>
      <c r="DI6" s="298"/>
      <c r="DJ6" s="298"/>
      <c r="DK6" s="299"/>
      <c r="DL6" s="299"/>
      <c r="DM6" s="299"/>
      <c r="DN6" s="299"/>
      <c r="DO6" s="299"/>
      <c r="DP6" s="44"/>
      <c r="DQ6" s="298"/>
      <c r="DR6" s="298"/>
      <c r="DS6" s="298"/>
      <c r="DT6" s="298"/>
      <c r="DU6" s="298"/>
      <c r="DV6" s="298"/>
      <c r="DW6" s="299"/>
      <c r="DX6" s="299"/>
      <c r="DY6" s="299"/>
      <c r="DZ6" s="299"/>
      <c r="EA6" s="299"/>
      <c r="EB6" s="44"/>
      <c r="EC6" s="298"/>
      <c r="ED6" s="298"/>
      <c r="EE6" s="298"/>
      <c r="EF6" s="298"/>
      <c r="EG6" s="298"/>
      <c r="EH6" s="298"/>
      <c r="EI6" s="299"/>
      <c r="EJ6" s="299"/>
      <c r="EK6" s="299"/>
      <c r="EL6" s="299"/>
      <c r="EM6" s="299"/>
      <c r="EN6" s="44"/>
      <c r="EO6" s="298"/>
      <c r="EP6" s="298"/>
      <c r="EQ6" s="298"/>
      <c r="ER6" s="298"/>
      <c r="ES6" s="298"/>
      <c r="ET6" s="298"/>
      <c r="EU6" s="299"/>
      <c r="EV6" s="299"/>
      <c r="EW6" s="299"/>
      <c r="EX6" s="299"/>
      <c r="EY6" s="299"/>
      <c r="EZ6" s="44"/>
      <c r="FA6" s="298"/>
      <c r="FB6" s="298"/>
      <c r="FC6" s="298"/>
      <c r="FD6" s="298"/>
      <c r="FE6" s="298"/>
      <c r="FF6" s="298"/>
      <c r="FG6" s="299"/>
      <c r="FH6" s="299"/>
      <c r="FI6" s="299"/>
      <c r="FJ6" s="299"/>
      <c r="FK6" s="299"/>
      <c r="FL6" s="44"/>
      <c r="FM6" s="298"/>
      <c r="FN6" s="298"/>
      <c r="FO6" s="298"/>
      <c r="FP6" s="298"/>
      <c r="FQ6" s="298"/>
      <c r="FR6" s="298"/>
      <c r="FS6" s="299"/>
      <c r="FT6" s="299"/>
      <c r="FU6" s="299"/>
      <c r="FV6" s="299"/>
      <c r="FW6" s="299"/>
      <c r="FX6" s="44"/>
      <c r="FY6" s="298"/>
      <c r="FZ6" s="298"/>
      <c r="GA6" s="298"/>
      <c r="GB6" s="298"/>
      <c r="GC6" s="298"/>
      <c r="GD6" s="298"/>
      <c r="GE6" s="299"/>
      <c r="GF6" s="299"/>
      <c r="GG6" s="299"/>
      <c r="GH6" s="299"/>
      <c r="GI6" s="299"/>
      <c r="GJ6" s="44"/>
      <c r="GK6" s="298"/>
      <c r="GL6" s="298"/>
      <c r="GM6" s="298"/>
      <c r="GN6" s="298"/>
      <c r="GO6" s="298"/>
      <c r="GP6" s="298"/>
      <c r="GQ6" s="299"/>
      <c r="GR6" s="299"/>
      <c r="GS6" s="299"/>
      <c r="GT6" s="299"/>
      <c r="GU6" s="299"/>
      <c r="GV6" s="44"/>
      <c r="GW6" s="298"/>
      <c r="GX6" s="298"/>
      <c r="GY6" s="298"/>
      <c r="GZ6" s="298"/>
      <c r="HA6" s="298"/>
      <c r="HB6" s="298"/>
      <c r="HC6" s="299"/>
      <c r="HD6" s="299"/>
      <c r="HE6" s="299"/>
      <c r="HF6" s="299"/>
      <c r="HG6" s="299"/>
      <c r="HH6" s="44"/>
      <c r="HI6" s="298"/>
      <c r="HJ6" s="298"/>
      <c r="HK6" s="298"/>
      <c r="HL6" s="298"/>
      <c r="HM6" s="298"/>
      <c r="HN6" s="298"/>
      <c r="HO6" s="299"/>
      <c r="HP6" s="299"/>
      <c r="HQ6" s="299"/>
      <c r="HR6" s="299"/>
      <c r="HS6" s="299"/>
      <c r="HT6" s="44"/>
      <c r="HU6" s="298"/>
      <c r="HV6" s="298"/>
      <c r="HW6" s="298"/>
      <c r="HX6" s="298"/>
      <c r="HY6" s="298"/>
      <c r="HZ6" s="298"/>
      <c r="IA6" s="299"/>
      <c r="IB6" s="299"/>
      <c r="IC6" s="299"/>
      <c r="ID6" s="299"/>
      <c r="IE6" s="299"/>
      <c r="IF6" s="44"/>
      <c r="IG6" s="298"/>
      <c r="IH6" s="298"/>
      <c r="II6" s="298"/>
      <c r="IJ6" s="298"/>
      <c r="IK6" s="298"/>
      <c r="IL6" s="298"/>
      <c r="IM6" s="299"/>
      <c r="IN6" s="299"/>
      <c r="IO6" s="299"/>
      <c r="IP6" s="299"/>
      <c r="IQ6" s="299"/>
      <c r="IR6" s="44"/>
      <c r="IS6" s="298"/>
      <c r="IT6" s="298"/>
      <c r="IU6" s="298"/>
    </row>
    <row r="7" spans="1:255" s="7" customFormat="1" ht="14.25">
      <c r="A7" s="44" t="s">
        <v>31</v>
      </c>
      <c r="B7" s="298">
        <v>-0.4</v>
      </c>
      <c r="C7" s="298">
        <v>1.2</v>
      </c>
      <c r="D7" s="298">
        <v>0.7</v>
      </c>
      <c r="E7" s="298">
        <v>3.7</v>
      </c>
      <c r="F7" s="298">
        <v>3.3</v>
      </c>
      <c r="G7" s="298">
        <v>1.1000000000000001</v>
      </c>
      <c r="H7" s="298">
        <v>-5.0999999999999996</v>
      </c>
      <c r="I7" s="298">
        <v>4.2</v>
      </c>
      <c r="J7" s="298">
        <v>3</v>
      </c>
      <c r="K7" s="299">
        <v>0.8</v>
      </c>
      <c r="L7" s="298">
        <v>0.8</v>
      </c>
      <c r="M7" s="298"/>
      <c r="N7" s="298"/>
      <c r="O7" s="298"/>
      <c r="P7" s="298"/>
      <c r="Q7" s="298"/>
      <c r="R7" s="298"/>
      <c r="S7" s="299"/>
      <c r="T7" s="299"/>
      <c r="U7" s="299"/>
      <c r="V7" s="299"/>
      <c r="W7" s="299"/>
      <c r="X7" s="44"/>
      <c r="Y7" s="298"/>
      <c r="Z7" s="298"/>
      <c r="AA7" s="298"/>
      <c r="AB7" s="298"/>
      <c r="AC7" s="298"/>
      <c r="AD7" s="298"/>
      <c r="AE7" s="299"/>
      <c r="AF7" s="299"/>
      <c r="AG7" s="299"/>
      <c r="AH7" s="299"/>
      <c r="AI7" s="299"/>
      <c r="AJ7" s="44"/>
      <c r="AK7" s="298"/>
      <c r="AL7" s="298"/>
      <c r="AM7" s="298"/>
      <c r="AN7" s="298"/>
      <c r="AO7" s="298"/>
      <c r="AP7" s="298"/>
      <c r="AQ7" s="299"/>
      <c r="AR7" s="299"/>
      <c r="AS7" s="299"/>
      <c r="AT7" s="299"/>
      <c r="AU7" s="299"/>
      <c r="AV7" s="44"/>
      <c r="AW7" s="298"/>
      <c r="AX7" s="298"/>
      <c r="AY7" s="298"/>
      <c r="AZ7" s="298"/>
      <c r="BA7" s="298"/>
      <c r="BB7" s="298"/>
      <c r="BC7" s="299"/>
      <c r="BD7" s="299"/>
      <c r="BE7" s="299"/>
      <c r="BF7" s="299"/>
      <c r="BG7" s="299"/>
      <c r="BH7" s="44"/>
      <c r="BI7" s="298"/>
      <c r="BJ7" s="298"/>
      <c r="BK7" s="298"/>
      <c r="BL7" s="298"/>
      <c r="BM7" s="298"/>
      <c r="BN7" s="298"/>
      <c r="BO7" s="299"/>
      <c r="BP7" s="299"/>
      <c r="BQ7" s="299"/>
      <c r="BR7" s="299"/>
      <c r="BS7" s="299"/>
      <c r="BT7" s="44"/>
      <c r="BU7" s="298"/>
      <c r="BV7" s="298"/>
      <c r="BW7" s="298"/>
      <c r="BX7" s="298"/>
      <c r="BY7" s="298"/>
      <c r="BZ7" s="298"/>
      <c r="CA7" s="299"/>
      <c r="CB7" s="299"/>
      <c r="CC7" s="299"/>
      <c r="CD7" s="299"/>
      <c r="CE7" s="299"/>
      <c r="CF7" s="44"/>
      <c r="CG7" s="298"/>
      <c r="CH7" s="298"/>
      <c r="CI7" s="298"/>
      <c r="CJ7" s="298"/>
      <c r="CK7" s="298"/>
      <c r="CL7" s="298"/>
      <c r="CM7" s="299"/>
      <c r="CN7" s="299"/>
      <c r="CO7" s="299"/>
      <c r="CP7" s="299"/>
      <c r="CQ7" s="299"/>
      <c r="CR7" s="44"/>
      <c r="CS7" s="298"/>
      <c r="CT7" s="298"/>
      <c r="CU7" s="298"/>
      <c r="CV7" s="298"/>
      <c r="CW7" s="298"/>
      <c r="CX7" s="298"/>
      <c r="CY7" s="299"/>
      <c r="CZ7" s="299"/>
      <c r="DA7" s="299"/>
      <c r="DB7" s="299"/>
      <c r="DC7" s="299"/>
      <c r="DD7" s="44"/>
      <c r="DE7" s="298"/>
      <c r="DF7" s="298"/>
      <c r="DG7" s="298"/>
      <c r="DH7" s="298"/>
      <c r="DI7" s="298"/>
      <c r="DJ7" s="298"/>
      <c r="DK7" s="299"/>
      <c r="DL7" s="299"/>
      <c r="DM7" s="299"/>
      <c r="DN7" s="299"/>
      <c r="DO7" s="299"/>
      <c r="DP7" s="44"/>
      <c r="DQ7" s="298"/>
      <c r="DR7" s="298"/>
      <c r="DS7" s="298"/>
      <c r="DT7" s="298"/>
      <c r="DU7" s="298"/>
      <c r="DV7" s="298"/>
      <c r="DW7" s="299"/>
      <c r="DX7" s="299"/>
      <c r="DY7" s="299"/>
      <c r="DZ7" s="299"/>
      <c r="EA7" s="299"/>
      <c r="EB7" s="44"/>
      <c r="EC7" s="298"/>
      <c r="ED7" s="298"/>
      <c r="EE7" s="298"/>
      <c r="EF7" s="298"/>
      <c r="EG7" s="298"/>
      <c r="EH7" s="298"/>
      <c r="EI7" s="299"/>
      <c r="EJ7" s="299"/>
      <c r="EK7" s="299"/>
      <c r="EL7" s="299"/>
      <c r="EM7" s="299"/>
      <c r="EN7" s="44"/>
      <c r="EO7" s="298"/>
      <c r="EP7" s="298"/>
      <c r="EQ7" s="298"/>
      <c r="ER7" s="298"/>
      <c r="ES7" s="298"/>
      <c r="ET7" s="298"/>
      <c r="EU7" s="299"/>
      <c r="EV7" s="299"/>
      <c r="EW7" s="299"/>
      <c r="EX7" s="299"/>
      <c r="EY7" s="299"/>
      <c r="EZ7" s="44"/>
      <c r="FA7" s="298"/>
      <c r="FB7" s="298"/>
      <c r="FC7" s="298"/>
      <c r="FD7" s="298"/>
      <c r="FE7" s="298"/>
      <c r="FF7" s="298"/>
      <c r="FG7" s="299"/>
      <c r="FH7" s="299"/>
      <c r="FI7" s="299"/>
      <c r="FJ7" s="299"/>
      <c r="FK7" s="299"/>
      <c r="FL7" s="44"/>
      <c r="FM7" s="298"/>
      <c r="FN7" s="298"/>
      <c r="FO7" s="298"/>
      <c r="FP7" s="298"/>
      <c r="FQ7" s="298"/>
      <c r="FR7" s="298"/>
      <c r="FS7" s="299"/>
      <c r="FT7" s="299"/>
      <c r="FU7" s="299"/>
      <c r="FV7" s="299"/>
      <c r="FW7" s="299"/>
      <c r="FX7" s="44"/>
      <c r="FY7" s="298"/>
      <c r="FZ7" s="298"/>
      <c r="GA7" s="298"/>
      <c r="GB7" s="298"/>
      <c r="GC7" s="298"/>
      <c r="GD7" s="298"/>
      <c r="GE7" s="299"/>
      <c r="GF7" s="299"/>
      <c r="GG7" s="299"/>
      <c r="GH7" s="299"/>
      <c r="GI7" s="299"/>
      <c r="GJ7" s="44"/>
      <c r="GK7" s="298"/>
      <c r="GL7" s="298"/>
      <c r="GM7" s="298"/>
      <c r="GN7" s="298"/>
      <c r="GO7" s="298"/>
      <c r="GP7" s="298"/>
      <c r="GQ7" s="299"/>
      <c r="GR7" s="299"/>
      <c r="GS7" s="299"/>
      <c r="GT7" s="299"/>
      <c r="GU7" s="299"/>
      <c r="GV7" s="44"/>
      <c r="GW7" s="298"/>
      <c r="GX7" s="298"/>
      <c r="GY7" s="298"/>
      <c r="GZ7" s="298"/>
      <c r="HA7" s="298"/>
      <c r="HB7" s="298"/>
      <c r="HC7" s="299"/>
      <c r="HD7" s="299"/>
      <c r="HE7" s="299"/>
      <c r="HF7" s="299"/>
      <c r="HG7" s="299"/>
      <c r="HH7" s="44"/>
      <c r="HI7" s="298"/>
      <c r="HJ7" s="298"/>
      <c r="HK7" s="298"/>
      <c r="HL7" s="298"/>
      <c r="HM7" s="298"/>
      <c r="HN7" s="298"/>
      <c r="HO7" s="299"/>
      <c r="HP7" s="299"/>
      <c r="HQ7" s="299"/>
      <c r="HR7" s="299"/>
      <c r="HS7" s="299"/>
      <c r="HT7" s="44"/>
      <c r="HU7" s="298"/>
      <c r="HV7" s="298"/>
      <c r="HW7" s="298"/>
      <c r="HX7" s="298"/>
      <c r="HY7" s="298"/>
      <c r="HZ7" s="298"/>
      <c r="IA7" s="299"/>
      <c r="IB7" s="299"/>
      <c r="IC7" s="299"/>
      <c r="ID7" s="299"/>
      <c r="IE7" s="299"/>
      <c r="IF7" s="44"/>
      <c r="IG7" s="298"/>
      <c r="IH7" s="298"/>
      <c r="II7" s="298"/>
      <c r="IJ7" s="298"/>
      <c r="IK7" s="298"/>
      <c r="IL7" s="298"/>
      <c r="IM7" s="299"/>
      <c r="IN7" s="299"/>
      <c r="IO7" s="299"/>
      <c r="IP7" s="299"/>
      <c r="IQ7" s="299"/>
      <c r="IR7" s="44"/>
      <c r="IS7" s="298"/>
      <c r="IT7" s="298"/>
      <c r="IU7" s="298"/>
    </row>
    <row r="8" spans="1:255" s="7" customFormat="1" ht="14.25">
      <c r="A8" s="44" t="s">
        <v>30</v>
      </c>
      <c r="B8" s="298">
        <v>3.9</v>
      </c>
      <c r="C8" s="298">
        <v>4.4000000000000004</v>
      </c>
      <c r="D8" s="298">
        <v>5.9</v>
      </c>
      <c r="E8" s="298">
        <v>5.4</v>
      </c>
      <c r="F8" s="298">
        <v>5.4</v>
      </c>
      <c r="G8" s="298">
        <v>-2.1</v>
      </c>
      <c r="H8" s="298">
        <v>-5.5</v>
      </c>
      <c r="I8" s="298">
        <v>-0.8</v>
      </c>
      <c r="J8" s="298">
        <v>1.4</v>
      </c>
      <c r="K8" s="299">
        <v>0.4</v>
      </c>
      <c r="L8" s="298">
        <v>1.1000000000000001</v>
      </c>
      <c r="M8" s="298"/>
      <c r="N8" s="298"/>
      <c r="O8" s="298"/>
      <c r="P8" s="299"/>
      <c r="Q8" s="298"/>
      <c r="R8" s="298"/>
      <c r="S8" s="299"/>
      <c r="T8" s="299"/>
      <c r="U8" s="299"/>
      <c r="V8" s="299"/>
      <c r="W8" s="299"/>
      <c r="X8" s="44"/>
      <c r="Y8" s="298"/>
      <c r="Z8" s="298"/>
      <c r="AA8" s="298"/>
      <c r="AB8" s="299"/>
      <c r="AC8" s="298"/>
      <c r="AD8" s="298"/>
      <c r="AE8" s="299"/>
      <c r="AF8" s="299"/>
      <c r="AG8" s="299"/>
      <c r="AH8" s="299"/>
      <c r="AI8" s="299"/>
      <c r="AJ8" s="44"/>
      <c r="AK8" s="298"/>
      <c r="AL8" s="298"/>
      <c r="AM8" s="298"/>
      <c r="AN8" s="299"/>
      <c r="AO8" s="298"/>
      <c r="AP8" s="298"/>
      <c r="AQ8" s="299"/>
      <c r="AR8" s="299"/>
      <c r="AS8" s="299"/>
      <c r="AT8" s="299"/>
      <c r="AU8" s="299"/>
      <c r="AV8" s="44"/>
      <c r="AW8" s="298"/>
      <c r="AX8" s="298"/>
      <c r="AY8" s="298"/>
      <c r="AZ8" s="299"/>
      <c r="BA8" s="298"/>
      <c r="BB8" s="298"/>
      <c r="BC8" s="299"/>
      <c r="BD8" s="299"/>
      <c r="BE8" s="299"/>
      <c r="BF8" s="299"/>
      <c r="BG8" s="299"/>
      <c r="BH8" s="44"/>
      <c r="BI8" s="298"/>
      <c r="BJ8" s="298"/>
      <c r="BK8" s="298"/>
      <c r="BL8" s="299"/>
      <c r="BM8" s="298"/>
      <c r="BN8" s="298"/>
      <c r="BO8" s="299"/>
      <c r="BP8" s="299"/>
      <c r="BQ8" s="299"/>
      <c r="BR8" s="299"/>
      <c r="BS8" s="299"/>
      <c r="BT8" s="44"/>
      <c r="BU8" s="298"/>
      <c r="BV8" s="298"/>
      <c r="BW8" s="298"/>
      <c r="BX8" s="299"/>
      <c r="BY8" s="298"/>
      <c r="BZ8" s="298"/>
      <c r="CA8" s="299"/>
      <c r="CB8" s="299"/>
      <c r="CC8" s="299"/>
      <c r="CD8" s="299"/>
      <c r="CE8" s="299"/>
      <c r="CF8" s="44"/>
      <c r="CG8" s="298"/>
      <c r="CH8" s="298"/>
      <c r="CI8" s="298"/>
      <c r="CJ8" s="299"/>
      <c r="CK8" s="298"/>
      <c r="CL8" s="298"/>
      <c r="CM8" s="299"/>
      <c r="CN8" s="299"/>
      <c r="CO8" s="299"/>
      <c r="CP8" s="299"/>
      <c r="CQ8" s="299"/>
      <c r="CR8" s="44"/>
      <c r="CS8" s="298"/>
      <c r="CT8" s="298"/>
      <c r="CU8" s="298"/>
      <c r="CV8" s="299"/>
      <c r="CW8" s="298"/>
      <c r="CX8" s="298"/>
      <c r="CY8" s="299"/>
      <c r="CZ8" s="299"/>
      <c r="DA8" s="299"/>
      <c r="DB8" s="299"/>
      <c r="DC8" s="299"/>
      <c r="DD8" s="44"/>
      <c r="DE8" s="298"/>
      <c r="DF8" s="298"/>
      <c r="DG8" s="298"/>
      <c r="DH8" s="299"/>
      <c r="DI8" s="298"/>
      <c r="DJ8" s="298"/>
      <c r="DK8" s="299"/>
      <c r="DL8" s="299"/>
      <c r="DM8" s="299"/>
      <c r="DN8" s="299"/>
      <c r="DO8" s="299"/>
      <c r="DP8" s="44"/>
      <c r="DQ8" s="298"/>
      <c r="DR8" s="298"/>
      <c r="DS8" s="298"/>
      <c r="DT8" s="299"/>
      <c r="DU8" s="298"/>
      <c r="DV8" s="298"/>
      <c r="DW8" s="299"/>
      <c r="DX8" s="299"/>
      <c r="DY8" s="299"/>
      <c r="DZ8" s="299"/>
      <c r="EA8" s="299"/>
      <c r="EB8" s="44"/>
      <c r="EC8" s="298"/>
      <c r="ED8" s="298"/>
      <c r="EE8" s="298"/>
      <c r="EF8" s="299"/>
      <c r="EG8" s="298"/>
      <c r="EH8" s="298"/>
      <c r="EI8" s="299"/>
      <c r="EJ8" s="299"/>
      <c r="EK8" s="299"/>
      <c r="EL8" s="299"/>
      <c r="EM8" s="299"/>
      <c r="EN8" s="44"/>
      <c r="EO8" s="298"/>
      <c r="EP8" s="298"/>
      <c r="EQ8" s="298"/>
      <c r="ER8" s="299"/>
      <c r="ES8" s="298"/>
      <c r="ET8" s="298"/>
      <c r="EU8" s="299"/>
      <c r="EV8" s="299"/>
      <c r="EW8" s="299"/>
      <c r="EX8" s="299"/>
      <c r="EY8" s="299"/>
      <c r="EZ8" s="44"/>
      <c r="FA8" s="298"/>
      <c r="FB8" s="298"/>
      <c r="FC8" s="298"/>
      <c r="FD8" s="299"/>
      <c r="FE8" s="298"/>
      <c r="FF8" s="298"/>
      <c r="FG8" s="299"/>
      <c r="FH8" s="299"/>
      <c r="FI8" s="299"/>
      <c r="FJ8" s="299"/>
      <c r="FK8" s="299"/>
      <c r="FL8" s="44"/>
      <c r="FM8" s="298"/>
      <c r="FN8" s="298"/>
      <c r="FO8" s="298"/>
      <c r="FP8" s="299"/>
      <c r="FQ8" s="298"/>
      <c r="FR8" s="298"/>
      <c r="FS8" s="299"/>
      <c r="FT8" s="299"/>
      <c r="FU8" s="299"/>
      <c r="FV8" s="299"/>
      <c r="FW8" s="299"/>
      <c r="FX8" s="44"/>
      <c r="FY8" s="298"/>
      <c r="FZ8" s="298"/>
      <c r="GA8" s="298"/>
      <c r="GB8" s="299"/>
      <c r="GC8" s="298"/>
      <c r="GD8" s="298"/>
      <c r="GE8" s="299"/>
      <c r="GF8" s="299"/>
      <c r="GG8" s="299"/>
      <c r="GH8" s="299"/>
      <c r="GI8" s="299"/>
      <c r="GJ8" s="44"/>
      <c r="GK8" s="298"/>
      <c r="GL8" s="298"/>
      <c r="GM8" s="298"/>
      <c r="GN8" s="299"/>
      <c r="GO8" s="298"/>
      <c r="GP8" s="298"/>
      <c r="GQ8" s="299"/>
      <c r="GR8" s="299"/>
      <c r="GS8" s="299"/>
      <c r="GT8" s="299"/>
      <c r="GU8" s="299"/>
      <c r="GV8" s="44"/>
      <c r="GW8" s="298"/>
      <c r="GX8" s="298"/>
      <c r="GY8" s="298"/>
      <c r="GZ8" s="299"/>
      <c r="HA8" s="298"/>
      <c r="HB8" s="298"/>
      <c r="HC8" s="299"/>
      <c r="HD8" s="299"/>
      <c r="HE8" s="299"/>
      <c r="HF8" s="299"/>
      <c r="HG8" s="299"/>
      <c r="HH8" s="44"/>
      <c r="HI8" s="298"/>
      <c r="HJ8" s="298"/>
      <c r="HK8" s="298"/>
      <c r="HL8" s="299"/>
      <c r="HM8" s="298"/>
      <c r="HN8" s="298"/>
      <c r="HO8" s="299"/>
      <c r="HP8" s="299"/>
      <c r="HQ8" s="299"/>
      <c r="HR8" s="299"/>
      <c r="HS8" s="299"/>
      <c r="HT8" s="44"/>
      <c r="HU8" s="298"/>
      <c r="HV8" s="298"/>
      <c r="HW8" s="298"/>
      <c r="HX8" s="299"/>
      <c r="HY8" s="298"/>
      <c r="HZ8" s="298"/>
      <c r="IA8" s="299"/>
      <c r="IB8" s="299"/>
      <c r="IC8" s="299"/>
      <c r="ID8" s="299"/>
      <c r="IE8" s="299"/>
      <c r="IF8" s="44"/>
      <c r="IG8" s="298"/>
      <c r="IH8" s="298"/>
      <c r="II8" s="298"/>
      <c r="IJ8" s="299"/>
      <c r="IK8" s="298"/>
      <c r="IL8" s="298"/>
      <c r="IM8" s="299"/>
      <c r="IN8" s="299"/>
      <c r="IO8" s="299"/>
      <c r="IP8" s="299"/>
      <c r="IQ8" s="299"/>
      <c r="IR8" s="44"/>
      <c r="IS8" s="298"/>
      <c r="IT8" s="298"/>
      <c r="IU8" s="298"/>
    </row>
    <row r="9" spans="1:255" s="7" customFormat="1" ht="14.25">
      <c r="A9" s="45" t="s">
        <v>29</v>
      </c>
      <c r="B9" s="298">
        <v>5.9</v>
      </c>
      <c r="C9" s="298">
        <v>4.4000000000000004</v>
      </c>
      <c r="D9" s="298">
        <v>2.2999999999999998</v>
      </c>
      <c r="E9" s="298">
        <v>5.5</v>
      </c>
      <c r="F9" s="298">
        <v>3.5</v>
      </c>
      <c r="G9" s="298">
        <v>-0.2</v>
      </c>
      <c r="H9" s="298">
        <v>-3.1</v>
      </c>
      <c r="I9" s="298">
        <v>-4.9000000000000004</v>
      </c>
      <c r="J9" s="298">
        <v>-7.1</v>
      </c>
      <c r="K9" s="298">
        <v>-6</v>
      </c>
      <c r="L9" s="298">
        <v>-4.2</v>
      </c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45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45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45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45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45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45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45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45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45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45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45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45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45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45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45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45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45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45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45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45"/>
      <c r="IS9" s="298"/>
      <c r="IT9" s="298"/>
      <c r="IU9" s="298"/>
    </row>
    <row r="10" spans="1:255" s="7" customFormat="1" ht="14.25">
      <c r="A10" s="44" t="s">
        <v>28</v>
      </c>
      <c r="B10" s="298">
        <v>3.1</v>
      </c>
      <c r="C10" s="298">
        <v>3.3</v>
      </c>
      <c r="D10" s="298">
        <v>3.6</v>
      </c>
      <c r="E10" s="298">
        <v>4.0999999999999996</v>
      </c>
      <c r="F10" s="298">
        <v>3.5</v>
      </c>
      <c r="G10" s="298">
        <v>0.9</v>
      </c>
      <c r="H10" s="298">
        <v>-3.7</v>
      </c>
      <c r="I10" s="298">
        <v>-0.3</v>
      </c>
      <c r="J10" s="298">
        <v>0.4</v>
      </c>
      <c r="K10" s="298">
        <v>-1.4</v>
      </c>
      <c r="L10" s="298">
        <v>-1.4</v>
      </c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44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44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44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44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44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44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44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44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44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44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44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44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44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44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44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44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44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44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44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44"/>
      <c r="IS10" s="298"/>
      <c r="IT10" s="298"/>
      <c r="IU10" s="298"/>
    </row>
    <row r="11" spans="1:255" s="7" customFormat="1" ht="14.25">
      <c r="A11" s="44" t="s">
        <v>27</v>
      </c>
      <c r="B11" s="298">
        <v>0.9</v>
      </c>
      <c r="C11" s="298">
        <v>2.5</v>
      </c>
      <c r="D11" s="298">
        <v>1.8</v>
      </c>
      <c r="E11" s="298">
        <v>2.5</v>
      </c>
      <c r="F11" s="298">
        <v>2.2999999999999998</v>
      </c>
      <c r="G11" s="298">
        <v>-0.1</v>
      </c>
      <c r="H11" s="298">
        <v>-3.1</v>
      </c>
      <c r="I11" s="298">
        <v>1.7</v>
      </c>
      <c r="J11" s="298">
        <v>1.7</v>
      </c>
      <c r="K11" s="299">
        <v>0.2</v>
      </c>
      <c r="L11" s="298">
        <v>0.4</v>
      </c>
      <c r="M11" s="229"/>
      <c r="N11" s="298"/>
      <c r="O11" s="298"/>
      <c r="P11" s="298"/>
      <c r="Q11" s="298"/>
      <c r="R11" s="298"/>
      <c r="S11" s="299"/>
      <c r="T11" s="299"/>
      <c r="U11" s="299"/>
      <c r="V11" s="299"/>
      <c r="W11" s="299"/>
      <c r="X11" s="44"/>
      <c r="Y11" s="298"/>
      <c r="Z11" s="298"/>
      <c r="AA11" s="298"/>
      <c r="AB11" s="298"/>
      <c r="AC11" s="298"/>
      <c r="AD11" s="298"/>
      <c r="AE11" s="299"/>
      <c r="AF11" s="299"/>
      <c r="AG11" s="299"/>
      <c r="AH11" s="299"/>
      <c r="AI11" s="299"/>
      <c r="AJ11" s="44"/>
      <c r="AK11" s="298"/>
      <c r="AL11" s="298"/>
      <c r="AM11" s="298"/>
      <c r="AN11" s="298"/>
      <c r="AO11" s="298"/>
      <c r="AP11" s="298"/>
      <c r="AQ11" s="299"/>
      <c r="AR11" s="299"/>
      <c r="AS11" s="299"/>
      <c r="AT11" s="299"/>
      <c r="AU11" s="299"/>
      <c r="AV11" s="44"/>
      <c r="AW11" s="298"/>
      <c r="AX11" s="298"/>
      <c r="AY11" s="298"/>
      <c r="AZ11" s="298"/>
      <c r="BA11" s="298"/>
      <c r="BB11" s="298"/>
      <c r="BC11" s="299"/>
      <c r="BD11" s="299"/>
      <c r="BE11" s="299"/>
      <c r="BF11" s="299"/>
      <c r="BG11" s="299"/>
      <c r="BH11" s="44"/>
      <c r="BI11" s="298"/>
      <c r="BJ11" s="298"/>
      <c r="BK11" s="298"/>
      <c r="BL11" s="298"/>
      <c r="BM11" s="298"/>
      <c r="BN11" s="298"/>
      <c r="BO11" s="299"/>
      <c r="BP11" s="299"/>
      <c r="BQ11" s="299"/>
      <c r="BR11" s="299"/>
      <c r="BS11" s="299"/>
      <c r="BT11" s="44"/>
      <c r="BU11" s="298"/>
      <c r="BV11" s="298"/>
      <c r="BW11" s="298"/>
      <c r="BX11" s="298"/>
      <c r="BY11" s="298"/>
      <c r="BZ11" s="298"/>
      <c r="CA11" s="299"/>
      <c r="CB11" s="299"/>
      <c r="CC11" s="299"/>
      <c r="CD11" s="299"/>
      <c r="CE11" s="299"/>
      <c r="CF11" s="44"/>
      <c r="CG11" s="298"/>
      <c r="CH11" s="298"/>
      <c r="CI11" s="298"/>
      <c r="CJ11" s="298"/>
      <c r="CK11" s="298"/>
      <c r="CL11" s="298"/>
      <c r="CM11" s="299"/>
      <c r="CN11" s="299"/>
      <c r="CO11" s="299"/>
      <c r="CP11" s="299"/>
      <c r="CQ11" s="299"/>
      <c r="CR11" s="44"/>
      <c r="CS11" s="298"/>
      <c r="CT11" s="298"/>
      <c r="CU11" s="298"/>
      <c r="CV11" s="298"/>
      <c r="CW11" s="298"/>
      <c r="CX11" s="298"/>
      <c r="CY11" s="299"/>
      <c r="CZ11" s="299"/>
      <c r="DA11" s="299"/>
      <c r="DB11" s="299"/>
      <c r="DC11" s="299"/>
      <c r="DD11" s="44"/>
      <c r="DE11" s="298"/>
      <c r="DF11" s="298"/>
      <c r="DG11" s="298"/>
      <c r="DH11" s="298"/>
      <c r="DI11" s="298"/>
      <c r="DJ11" s="298"/>
      <c r="DK11" s="299"/>
      <c r="DL11" s="299"/>
      <c r="DM11" s="299"/>
      <c r="DN11" s="299"/>
      <c r="DO11" s="299"/>
      <c r="DP11" s="44"/>
      <c r="DQ11" s="298"/>
      <c r="DR11" s="298"/>
      <c r="DS11" s="298"/>
      <c r="DT11" s="298"/>
      <c r="DU11" s="298"/>
      <c r="DV11" s="298"/>
      <c r="DW11" s="299"/>
      <c r="DX11" s="299"/>
      <c r="DY11" s="299"/>
      <c r="DZ11" s="299"/>
      <c r="EA11" s="299"/>
      <c r="EB11" s="44"/>
      <c r="EC11" s="298"/>
      <c r="ED11" s="298"/>
      <c r="EE11" s="298"/>
      <c r="EF11" s="298"/>
      <c r="EG11" s="298"/>
      <c r="EH11" s="298"/>
      <c r="EI11" s="299"/>
      <c r="EJ11" s="299"/>
      <c r="EK11" s="299"/>
      <c r="EL11" s="299"/>
      <c r="EM11" s="299"/>
      <c r="EN11" s="44"/>
      <c r="EO11" s="298"/>
      <c r="EP11" s="298"/>
      <c r="EQ11" s="298"/>
      <c r="ER11" s="298"/>
      <c r="ES11" s="298"/>
      <c r="ET11" s="298"/>
      <c r="EU11" s="299"/>
      <c r="EV11" s="299"/>
      <c r="EW11" s="299"/>
      <c r="EX11" s="299"/>
      <c r="EY11" s="299"/>
      <c r="EZ11" s="44"/>
      <c r="FA11" s="298"/>
      <c r="FB11" s="298"/>
      <c r="FC11" s="298"/>
      <c r="FD11" s="298"/>
      <c r="FE11" s="298"/>
      <c r="FF11" s="298"/>
      <c r="FG11" s="299"/>
      <c r="FH11" s="299"/>
      <c r="FI11" s="299"/>
      <c r="FJ11" s="299"/>
      <c r="FK11" s="299"/>
      <c r="FL11" s="44"/>
      <c r="FM11" s="298"/>
      <c r="FN11" s="298"/>
      <c r="FO11" s="298"/>
      <c r="FP11" s="298"/>
      <c r="FQ11" s="298"/>
      <c r="FR11" s="298"/>
      <c r="FS11" s="299"/>
      <c r="FT11" s="299"/>
      <c r="FU11" s="299"/>
      <c r="FV11" s="299"/>
      <c r="FW11" s="299"/>
      <c r="FX11" s="44"/>
      <c r="FY11" s="298"/>
      <c r="FZ11" s="298"/>
      <c r="GA11" s="298"/>
      <c r="GB11" s="298"/>
      <c r="GC11" s="298"/>
      <c r="GD11" s="298"/>
      <c r="GE11" s="299"/>
      <c r="GF11" s="299"/>
      <c r="GG11" s="299"/>
      <c r="GH11" s="299"/>
      <c r="GI11" s="299"/>
      <c r="GJ11" s="44"/>
      <c r="GK11" s="298"/>
      <c r="GL11" s="298"/>
      <c r="GM11" s="298"/>
      <c r="GN11" s="298"/>
      <c r="GO11" s="298"/>
      <c r="GP11" s="298"/>
      <c r="GQ11" s="299"/>
      <c r="GR11" s="299"/>
      <c r="GS11" s="299"/>
      <c r="GT11" s="299"/>
      <c r="GU11" s="299"/>
      <c r="GV11" s="44"/>
      <c r="GW11" s="298"/>
      <c r="GX11" s="298"/>
      <c r="GY11" s="298"/>
      <c r="GZ11" s="298"/>
      <c r="HA11" s="298"/>
      <c r="HB11" s="298"/>
      <c r="HC11" s="299"/>
      <c r="HD11" s="299"/>
      <c r="HE11" s="299"/>
      <c r="HF11" s="299"/>
      <c r="HG11" s="299"/>
      <c r="HH11" s="44"/>
      <c r="HI11" s="298"/>
      <c r="HJ11" s="298"/>
      <c r="HK11" s="298"/>
      <c r="HL11" s="298"/>
      <c r="HM11" s="298"/>
      <c r="HN11" s="298"/>
      <c r="HO11" s="299"/>
      <c r="HP11" s="299"/>
      <c r="HQ11" s="299"/>
      <c r="HR11" s="299"/>
      <c r="HS11" s="299"/>
      <c r="HT11" s="44"/>
      <c r="HU11" s="298"/>
      <c r="HV11" s="298"/>
      <c r="HW11" s="298"/>
      <c r="HX11" s="298"/>
      <c r="HY11" s="298"/>
      <c r="HZ11" s="298"/>
      <c r="IA11" s="299"/>
      <c r="IB11" s="299"/>
      <c r="IC11" s="299"/>
      <c r="ID11" s="299"/>
      <c r="IE11" s="299"/>
      <c r="IF11" s="44"/>
      <c r="IG11" s="298"/>
      <c r="IH11" s="298"/>
      <c r="II11" s="298"/>
      <c r="IJ11" s="298"/>
      <c r="IK11" s="298"/>
      <c r="IL11" s="298"/>
      <c r="IM11" s="299"/>
      <c r="IN11" s="299"/>
      <c r="IO11" s="299"/>
      <c r="IP11" s="299"/>
      <c r="IQ11" s="299"/>
      <c r="IR11" s="44"/>
      <c r="IS11" s="298"/>
      <c r="IT11" s="298"/>
      <c r="IU11" s="298"/>
    </row>
    <row r="12" spans="1:255" s="7" customFormat="1" ht="14.25">
      <c r="A12" s="44" t="s">
        <v>26</v>
      </c>
      <c r="B12" s="298">
        <v>0</v>
      </c>
      <c r="C12" s="298">
        <v>1.7</v>
      </c>
      <c r="D12" s="298">
        <v>0.9</v>
      </c>
      <c r="E12" s="298">
        <v>2.2000000000000002</v>
      </c>
      <c r="F12" s="298">
        <v>1.7</v>
      </c>
      <c r="G12" s="298">
        <v>-1.2</v>
      </c>
      <c r="H12" s="298">
        <v>-5.5</v>
      </c>
      <c r="I12" s="298">
        <v>1.8</v>
      </c>
      <c r="J12" s="298">
        <v>0.4</v>
      </c>
      <c r="K12" s="299">
        <v>-2.2999999999999998</v>
      </c>
      <c r="L12" s="298">
        <v>-0.5</v>
      </c>
      <c r="M12" s="298"/>
      <c r="N12" s="298"/>
      <c r="O12" s="298"/>
      <c r="P12" s="298"/>
      <c r="Q12" s="298"/>
      <c r="R12" s="298"/>
      <c r="S12" s="299"/>
      <c r="T12" s="299"/>
      <c r="U12" s="299"/>
      <c r="V12" s="299"/>
      <c r="W12" s="299"/>
      <c r="X12" s="44"/>
      <c r="Y12" s="298"/>
      <c r="Z12" s="298"/>
      <c r="AA12" s="298"/>
      <c r="AB12" s="298"/>
      <c r="AC12" s="298"/>
      <c r="AD12" s="298"/>
      <c r="AE12" s="299"/>
      <c r="AF12" s="299"/>
      <c r="AG12" s="299"/>
      <c r="AH12" s="299"/>
      <c r="AI12" s="299"/>
      <c r="AJ12" s="44"/>
      <c r="AK12" s="298"/>
      <c r="AL12" s="298"/>
      <c r="AM12" s="298"/>
      <c r="AN12" s="298"/>
      <c r="AO12" s="298"/>
      <c r="AP12" s="298"/>
      <c r="AQ12" s="299"/>
      <c r="AR12" s="299"/>
      <c r="AS12" s="299"/>
      <c r="AT12" s="299"/>
      <c r="AU12" s="299"/>
      <c r="AV12" s="44"/>
      <c r="AW12" s="298"/>
      <c r="AX12" s="298"/>
      <c r="AY12" s="298"/>
      <c r="AZ12" s="298"/>
      <c r="BA12" s="298"/>
      <c r="BB12" s="298"/>
      <c r="BC12" s="299"/>
      <c r="BD12" s="299"/>
      <c r="BE12" s="299"/>
      <c r="BF12" s="299"/>
      <c r="BG12" s="299"/>
      <c r="BH12" s="44"/>
      <c r="BI12" s="298"/>
      <c r="BJ12" s="298"/>
      <c r="BK12" s="298"/>
      <c r="BL12" s="298"/>
      <c r="BM12" s="298"/>
      <c r="BN12" s="298"/>
      <c r="BO12" s="299"/>
      <c r="BP12" s="299"/>
      <c r="BQ12" s="299"/>
      <c r="BR12" s="299"/>
      <c r="BS12" s="299"/>
      <c r="BT12" s="44"/>
      <c r="BU12" s="298"/>
      <c r="BV12" s="298"/>
      <c r="BW12" s="298"/>
      <c r="BX12" s="298"/>
      <c r="BY12" s="298"/>
      <c r="BZ12" s="298"/>
      <c r="CA12" s="299"/>
      <c r="CB12" s="299"/>
      <c r="CC12" s="299"/>
      <c r="CD12" s="299"/>
      <c r="CE12" s="299"/>
      <c r="CF12" s="44"/>
      <c r="CG12" s="298"/>
      <c r="CH12" s="298"/>
      <c r="CI12" s="298"/>
      <c r="CJ12" s="298"/>
      <c r="CK12" s="298"/>
      <c r="CL12" s="298"/>
      <c r="CM12" s="299"/>
      <c r="CN12" s="299"/>
      <c r="CO12" s="299"/>
      <c r="CP12" s="299"/>
      <c r="CQ12" s="299"/>
      <c r="CR12" s="44"/>
      <c r="CS12" s="298"/>
      <c r="CT12" s="298"/>
      <c r="CU12" s="298"/>
      <c r="CV12" s="298"/>
      <c r="CW12" s="298"/>
      <c r="CX12" s="298"/>
      <c r="CY12" s="299"/>
      <c r="CZ12" s="299"/>
      <c r="DA12" s="299"/>
      <c r="DB12" s="299"/>
      <c r="DC12" s="299"/>
      <c r="DD12" s="44"/>
      <c r="DE12" s="298"/>
      <c r="DF12" s="298"/>
      <c r="DG12" s="298"/>
      <c r="DH12" s="298"/>
      <c r="DI12" s="298"/>
      <c r="DJ12" s="298"/>
      <c r="DK12" s="299"/>
      <c r="DL12" s="299"/>
      <c r="DM12" s="299"/>
      <c r="DN12" s="299"/>
      <c r="DO12" s="299"/>
      <c r="DP12" s="44"/>
      <c r="DQ12" s="298"/>
      <c r="DR12" s="298"/>
      <c r="DS12" s="298"/>
      <c r="DT12" s="298"/>
      <c r="DU12" s="298"/>
      <c r="DV12" s="298"/>
      <c r="DW12" s="299"/>
      <c r="DX12" s="299"/>
      <c r="DY12" s="299"/>
      <c r="DZ12" s="299"/>
      <c r="EA12" s="299"/>
      <c r="EB12" s="44"/>
      <c r="EC12" s="298"/>
      <c r="ED12" s="298"/>
      <c r="EE12" s="298"/>
      <c r="EF12" s="298"/>
      <c r="EG12" s="298"/>
      <c r="EH12" s="298"/>
      <c r="EI12" s="299"/>
      <c r="EJ12" s="299"/>
      <c r="EK12" s="299"/>
      <c r="EL12" s="299"/>
      <c r="EM12" s="299"/>
      <c r="EN12" s="44"/>
      <c r="EO12" s="298"/>
      <c r="EP12" s="298"/>
      <c r="EQ12" s="298"/>
      <c r="ER12" s="298"/>
      <c r="ES12" s="298"/>
      <c r="ET12" s="298"/>
      <c r="EU12" s="299"/>
      <c r="EV12" s="299"/>
      <c r="EW12" s="299"/>
      <c r="EX12" s="299"/>
      <c r="EY12" s="299"/>
      <c r="EZ12" s="44"/>
      <c r="FA12" s="298"/>
      <c r="FB12" s="298"/>
      <c r="FC12" s="298"/>
      <c r="FD12" s="298"/>
      <c r="FE12" s="298"/>
      <c r="FF12" s="298"/>
      <c r="FG12" s="299"/>
      <c r="FH12" s="299"/>
      <c r="FI12" s="299"/>
      <c r="FJ12" s="299"/>
      <c r="FK12" s="299"/>
      <c r="FL12" s="44"/>
      <c r="FM12" s="298"/>
      <c r="FN12" s="298"/>
      <c r="FO12" s="298"/>
      <c r="FP12" s="298"/>
      <c r="FQ12" s="298"/>
      <c r="FR12" s="298"/>
      <c r="FS12" s="299"/>
      <c r="FT12" s="299"/>
      <c r="FU12" s="299"/>
      <c r="FV12" s="299"/>
      <c r="FW12" s="299"/>
      <c r="FX12" s="44"/>
      <c r="FY12" s="298"/>
      <c r="FZ12" s="298"/>
      <c r="GA12" s="298"/>
      <c r="GB12" s="298"/>
      <c r="GC12" s="298"/>
      <c r="GD12" s="298"/>
      <c r="GE12" s="299"/>
      <c r="GF12" s="299"/>
      <c r="GG12" s="299"/>
      <c r="GH12" s="299"/>
      <c r="GI12" s="299"/>
      <c r="GJ12" s="44"/>
      <c r="GK12" s="298"/>
      <c r="GL12" s="298"/>
      <c r="GM12" s="298"/>
      <c r="GN12" s="298"/>
      <c r="GO12" s="298"/>
      <c r="GP12" s="298"/>
      <c r="GQ12" s="299"/>
      <c r="GR12" s="299"/>
      <c r="GS12" s="299"/>
      <c r="GT12" s="299"/>
      <c r="GU12" s="299"/>
      <c r="GV12" s="44"/>
      <c r="GW12" s="298"/>
      <c r="GX12" s="298"/>
      <c r="GY12" s="298"/>
      <c r="GZ12" s="298"/>
      <c r="HA12" s="298"/>
      <c r="HB12" s="298"/>
      <c r="HC12" s="299"/>
      <c r="HD12" s="299"/>
      <c r="HE12" s="299"/>
      <c r="HF12" s="299"/>
      <c r="HG12" s="299"/>
      <c r="HH12" s="44"/>
      <c r="HI12" s="298"/>
      <c r="HJ12" s="298"/>
      <c r="HK12" s="298"/>
      <c r="HL12" s="298"/>
      <c r="HM12" s="298"/>
      <c r="HN12" s="298"/>
      <c r="HO12" s="299"/>
      <c r="HP12" s="299"/>
      <c r="HQ12" s="299"/>
      <c r="HR12" s="299"/>
      <c r="HS12" s="299"/>
      <c r="HT12" s="44"/>
      <c r="HU12" s="298"/>
      <c r="HV12" s="298"/>
      <c r="HW12" s="298"/>
      <c r="HX12" s="298"/>
      <c r="HY12" s="298"/>
      <c r="HZ12" s="298"/>
      <c r="IA12" s="299"/>
      <c r="IB12" s="299"/>
      <c r="IC12" s="299"/>
      <c r="ID12" s="299"/>
      <c r="IE12" s="299"/>
      <c r="IF12" s="44"/>
      <c r="IG12" s="298"/>
      <c r="IH12" s="298"/>
      <c r="II12" s="298"/>
      <c r="IJ12" s="298"/>
      <c r="IK12" s="298"/>
      <c r="IL12" s="298"/>
      <c r="IM12" s="299"/>
      <c r="IN12" s="299"/>
      <c r="IO12" s="299"/>
      <c r="IP12" s="299"/>
      <c r="IQ12" s="299"/>
      <c r="IR12" s="44"/>
      <c r="IS12" s="298"/>
      <c r="IT12" s="298"/>
      <c r="IU12" s="298"/>
    </row>
    <row r="13" spans="1:255" s="7" customFormat="1" ht="14.25">
      <c r="A13" s="44" t="s">
        <v>25</v>
      </c>
      <c r="B13" s="298">
        <v>1.9</v>
      </c>
      <c r="C13" s="298">
        <v>4.2</v>
      </c>
      <c r="D13" s="298">
        <v>3.9</v>
      </c>
      <c r="E13" s="298">
        <v>4.0999999999999996</v>
      </c>
      <c r="F13" s="298">
        <v>5.0999999999999996</v>
      </c>
      <c r="G13" s="298">
        <v>3.6</v>
      </c>
      <c r="H13" s="298">
        <v>-1.9</v>
      </c>
      <c r="I13" s="298">
        <v>1.3</v>
      </c>
      <c r="J13" s="298">
        <v>0.5</v>
      </c>
      <c r="K13" s="299">
        <v>-2.2999999999999998</v>
      </c>
      <c r="L13" s="298">
        <v>-1.7</v>
      </c>
      <c r="M13" s="298"/>
      <c r="N13" s="298"/>
      <c r="O13" s="298"/>
      <c r="P13" s="299"/>
      <c r="Q13" s="298"/>
      <c r="R13" s="298"/>
      <c r="S13" s="299"/>
      <c r="T13" s="299"/>
      <c r="U13" s="299"/>
      <c r="V13" s="299"/>
      <c r="W13" s="299"/>
      <c r="X13" s="44"/>
      <c r="Y13" s="298"/>
      <c r="Z13" s="298"/>
      <c r="AA13" s="298"/>
      <c r="AB13" s="299"/>
      <c r="AC13" s="298"/>
      <c r="AD13" s="298"/>
      <c r="AE13" s="299"/>
      <c r="AF13" s="299"/>
      <c r="AG13" s="299"/>
      <c r="AH13" s="299"/>
      <c r="AI13" s="299"/>
      <c r="AJ13" s="44"/>
      <c r="AK13" s="298"/>
      <c r="AL13" s="298"/>
      <c r="AM13" s="298"/>
      <c r="AN13" s="299"/>
      <c r="AO13" s="298"/>
      <c r="AP13" s="298"/>
      <c r="AQ13" s="299"/>
      <c r="AR13" s="299"/>
      <c r="AS13" s="299"/>
      <c r="AT13" s="299"/>
      <c r="AU13" s="299"/>
      <c r="AV13" s="44"/>
      <c r="AW13" s="298"/>
      <c r="AX13" s="298"/>
      <c r="AY13" s="298"/>
      <c r="AZ13" s="299"/>
      <c r="BA13" s="298"/>
      <c r="BB13" s="298"/>
      <c r="BC13" s="299"/>
      <c r="BD13" s="299"/>
      <c r="BE13" s="299"/>
      <c r="BF13" s="299"/>
      <c r="BG13" s="299"/>
      <c r="BH13" s="44"/>
      <c r="BI13" s="298"/>
      <c r="BJ13" s="298"/>
      <c r="BK13" s="298"/>
      <c r="BL13" s="299"/>
      <c r="BM13" s="298"/>
      <c r="BN13" s="298"/>
      <c r="BO13" s="299"/>
      <c r="BP13" s="299"/>
      <c r="BQ13" s="299"/>
      <c r="BR13" s="299"/>
      <c r="BS13" s="299"/>
      <c r="BT13" s="44"/>
      <c r="BU13" s="298"/>
      <c r="BV13" s="298"/>
      <c r="BW13" s="298"/>
      <c r="BX13" s="299"/>
      <c r="BY13" s="298"/>
      <c r="BZ13" s="298"/>
      <c r="CA13" s="299"/>
      <c r="CB13" s="299"/>
      <c r="CC13" s="299"/>
      <c r="CD13" s="299"/>
      <c r="CE13" s="299"/>
      <c r="CF13" s="44"/>
      <c r="CG13" s="298"/>
      <c r="CH13" s="298"/>
      <c r="CI13" s="298"/>
      <c r="CJ13" s="299"/>
      <c r="CK13" s="298"/>
      <c r="CL13" s="298"/>
      <c r="CM13" s="299"/>
      <c r="CN13" s="299"/>
      <c r="CO13" s="299"/>
      <c r="CP13" s="299"/>
      <c r="CQ13" s="299"/>
      <c r="CR13" s="44"/>
      <c r="CS13" s="298"/>
      <c r="CT13" s="298"/>
      <c r="CU13" s="298"/>
      <c r="CV13" s="299"/>
      <c r="CW13" s="298"/>
      <c r="CX13" s="298"/>
      <c r="CY13" s="299"/>
      <c r="CZ13" s="299"/>
      <c r="DA13" s="299"/>
      <c r="DB13" s="299"/>
      <c r="DC13" s="299"/>
      <c r="DD13" s="44"/>
      <c r="DE13" s="298"/>
      <c r="DF13" s="298"/>
      <c r="DG13" s="298"/>
      <c r="DH13" s="299"/>
      <c r="DI13" s="298"/>
      <c r="DJ13" s="298"/>
      <c r="DK13" s="299"/>
      <c r="DL13" s="299"/>
      <c r="DM13" s="299"/>
      <c r="DN13" s="299"/>
      <c r="DO13" s="299"/>
      <c r="DP13" s="44"/>
      <c r="DQ13" s="298"/>
      <c r="DR13" s="298"/>
      <c r="DS13" s="298"/>
      <c r="DT13" s="299"/>
      <c r="DU13" s="298"/>
      <c r="DV13" s="298"/>
      <c r="DW13" s="299"/>
      <c r="DX13" s="299"/>
      <c r="DY13" s="299"/>
      <c r="DZ13" s="299"/>
      <c r="EA13" s="299"/>
      <c r="EB13" s="44"/>
      <c r="EC13" s="298"/>
      <c r="ED13" s="298"/>
      <c r="EE13" s="298"/>
      <c r="EF13" s="299"/>
      <c r="EG13" s="298"/>
      <c r="EH13" s="298"/>
      <c r="EI13" s="299"/>
      <c r="EJ13" s="299"/>
      <c r="EK13" s="299"/>
      <c r="EL13" s="299"/>
      <c r="EM13" s="299"/>
      <c r="EN13" s="44"/>
      <c r="EO13" s="298"/>
      <c r="EP13" s="298"/>
      <c r="EQ13" s="298"/>
      <c r="ER13" s="299"/>
      <c r="ES13" s="298"/>
      <c r="ET13" s="298"/>
      <c r="EU13" s="299"/>
      <c r="EV13" s="299"/>
      <c r="EW13" s="299"/>
      <c r="EX13" s="299"/>
      <c r="EY13" s="299"/>
      <c r="EZ13" s="44"/>
      <c r="FA13" s="298"/>
      <c r="FB13" s="298"/>
      <c r="FC13" s="298"/>
      <c r="FD13" s="299"/>
      <c r="FE13" s="298"/>
      <c r="FF13" s="298"/>
      <c r="FG13" s="299"/>
      <c r="FH13" s="299"/>
      <c r="FI13" s="299"/>
      <c r="FJ13" s="299"/>
      <c r="FK13" s="299"/>
      <c r="FL13" s="44"/>
      <c r="FM13" s="298"/>
      <c r="FN13" s="298"/>
      <c r="FO13" s="298"/>
      <c r="FP13" s="299"/>
      <c r="FQ13" s="298"/>
      <c r="FR13" s="298"/>
      <c r="FS13" s="299"/>
      <c r="FT13" s="299"/>
      <c r="FU13" s="299"/>
      <c r="FV13" s="299"/>
      <c r="FW13" s="299"/>
      <c r="FX13" s="44"/>
      <c r="FY13" s="298"/>
      <c r="FZ13" s="298"/>
      <c r="GA13" s="298"/>
      <c r="GB13" s="299"/>
      <c r="GC13" s="298"/>
      <c r="GD13" s="298"/>
      <c r="GE13" s="299"/>
      <c r="GF13" s="299"/>
      <c r="GG13" s="299"/>
      <c r="GH13" s="299"/>
      <c r="GI13" s="299"/>
      <c r="GJ13" s="44"/>
      <c r="GK13" s="298"/>
      <c r="GL13" s="298"/>
      <c r="GM13" s="298"/>
      <c r="GN13" s="299"/>
      <c r="GO13" s="298"/>
      <c r="GP13" s="298"/>
      <c r="GQ13" s="299"/>
      <c r="GR13" s="299"/>
      <c r="GS13" s="299"/>
      <c r="GT13" s="299"/>
      <c r="GU13" s="299"/>
      <c r="GV13" s="44"/>
      <c r="GW13" s="298"/>
      <c r="GX13" s="298"/>
      <c r="GY13" s="298"/>
      <c r="GZ13" s="299"/>
      <c r="HA13" s="298"/>
      <c r="HB13" s="298"/>
      <c r="HC13" s="299"/>
      <c r="HD13" s="299"/>
      <c r="HE13" s="299"/>
      <c r="HF13" s="299"/>
      <c r="HG13" s="299"/>
      <c r="HH13" s="44"/>
      <c r="HI13" s="298"/>
      <c r="HJ13" s="298"/>
      <c r="HK13" s="298"/>
      <c r="HL13" s="299"/>
      <c r="HM13" s="298"/>
      <c r="HN13" s="298"/>
      <c r="HO13" s="299"/>
      <c r="HP13" s="299"/>
      <c r="HQ13" s="299"/>
      <c r="HR13" s="299"/>
      <c r="HS13" s="299"/>
      <c r="HT13" s="44"/>
      <c r="HU13" s="298"/>
      <c r="HV13" s="298"/>
      <c r="HW13" s="298"/>
      <c r="HX13" s="299"/>
      <c r="HY13" s="298"/>
      <c r="HZ13" s="298"/>
      <c r="IA13" s="299"/>
      <c r="IB13" s="299"/>
      <c r="IC13" s="299"/>
      <c r="ID13" s="299"/>
      <c r="IE13" s="299"/>
      <c r="IF13" s="44"/>
      <c r="IG13" s="298"/>
      <c r="IH13" s="298"/>
      <c r="II13" s="298"/>
      <c r="IJ13" s="299"/>
      <c r="IK13" s="298"/>
      <c r="IL13" s="298"/>
      <c r="IM13" s="299"/>
      <c r="IN13" s="299"/>
      <c r="IO13" s="299"/>
      <c r="IP13" s="299"/>
      <c r="IQ13" s="299"/>
      <c r="IR13" s="44"/>
      <c r="IS13" s="298"/>
      <c r="IT13" s="298"/>
      <c r="IU13" s="298"/>
    </row>
    <row r="14" spans="1:255" s="7" customFormat="1" ht="14.25">
      <c r="A14" s="45" t="s">
        <v>24</v>
      </c>
      <c r="B14" s="298">
        <v>1.7</v>
      </c>
      <c r="C14" s="298">
        <v>4.4000000000000004</v>
      </c>
      <c r="D14" s="298">
        <v>5.3</v>
      </c>
      <c r="E14" s="298">
        <v>4.9000000000000004</v>
      </c>
      <c r="F14" s="298">
        <v>6.6</v>
      </c>
      <c r="G14" s="298">
        <v>-0.7</v>
      </c>
      <c r="H14" s="298">
        <v>-4.0999999999999996</v>
      </c>
      <c r="I14" s="298">
        <v>2.9</v>
      </c>
      <c r="J14" s="298">
        <v>1.7</v>
      </c>
      <c r="K14" s="298">
        <v>0.4</v>
      </c>
      <c r="L14" s="298">
        <v>0.7</v>
      </c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45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45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45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45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45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45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45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45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45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45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45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45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45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45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45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45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45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45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45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45"/>
      <c r="IS14" s="298"/>
      <c r="IT14" s="298"/>
      <c r="IU14" s="298"/>
    </row>
    <row r="15" spans="1:255" s="7" customFormat="1" ht="14.25">
      <c r="A15" s="44" t="s">
        <v>23</v>
      </c>
      <c r="B15" s="298">
        <v>0.1</v>
      </c>
      <c r="C15" s="298">
        <v>-0.5</v>
      </c>
      <c r="D15" s="298">
        <v>3.7</v>
      </c>
      <c r="E15" s="298">
        <v>3.2</v>
      </c>
      <c r="F15" s="298">
        <v>4.5999999999999996</v>
      </c>
      <c r="G15" s="298">
        <v>4</v>
      </c>
      <c r="H15" s="298">
        <v>-2.4</v>
      </c>
      <c r="I15" s="298">
        <v>3.4</v>
      </c>
      <c r="J15" s="298">
        <v>1.9</v>
      </c>
      <c r="K15" s="298">
        <v>1</v>
      </c>
      <c r="L15" s="298">
        <v>1.6</v>
      </c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44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44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44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44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44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44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44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44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44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44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44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44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44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44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44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44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44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44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44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44"/>
      <c r="IS15" s="298"/>
      <c r="IT15" s="298"/>
      <c r="IU15" s="298"/>
    </row>
    <row r="16" spans="1:255" s="7" customFormat="1" ht="14.25">
      <c r="A16" s="44" t="s">
        <v>22</v>
      </c>
      <c r="B16" s="298">
        <v>0.3</v>
      </c>
      <c r="C16" s="298">
        <v>2.2000000000000002</v>
      </c>
      <c r="D16" s="298">
        <v>2</v>
      </c>
      <c r="E16" s="298">
        <v>3.4</v>
      </c>
      <c r="F16" s="298">
        <v>3.9</v>
      </c>
      <c r="G16" s="298">
        <v>1.8</v>
      </c>
      <c r="H16" s="298">
        <v>-3.7</v>
      </c>
      <c r="I16" s="298">
        <v>1.6</v>
      </c>
      <c r="J16" s="298">
        <v>1</v>
      </c>
      <c r="K16" s="299">
        <v>-0.3</v>
      </c>
      <c r="L16" s="298">
        <v>0.3</v>
      </c>
      <c r="M16" s="298"/>
      <c r="N16" s="298"/>
      <c r="O16" s="298"/>
      <c r="P16" s="298"/>
      <c r="Q16" s="298"/>
      <c r="R16" s="298"/>
      <c r="S16" s="299"/>
      <c r="T16" s="299"/>
      <c r="U16" s="299"/>
      <c r="V16" s="299"/>
      <c r="W16" s="299"/>
      <c r="X16" s="44"/>
      <c r="Y16" s="298"/>
      <c r="Z16" s="298"/>
      <c r="AA16" s="298"/>
      <c r="AB16" s="298"/>
      <c r="AC16" s="298"/>
      <c r="AD16" s="298"/>
      <c r="AE16" s="299"/>
      <c r="AF16" s="299"/>
      <c r="AG16" s="299"/>
      <c r="AH16" s="299"/>
      <c r="AI16" s="299"/>
      <c r="AJ16" s="44"/>
      <c r="AK16" s="298"/>
      <c r="AL16" s="298"/>
      <c r="AM16" s="298"/>
      <c r="AN16" s="298"/>
      <c r="AO16" s="298"/>
      <c r="AP16" s="298"/>
      <c r="AQ16" s="299"/>
      <c r="AR16" s="299"/>
      <c r="AS16" s="299"/>
      <c r="AT16" s="299"/>
      <c r="AU16" s="299"/>
      <c r="AV16" s="44"/>
      <c r="AW16" s="298"/>
      <c r="AX16" s="298"/>
      <c r="AY16" s="298"/>
      <c r="AZ16" s="298"/>
      <c r="BA16" s="298"/>
      <c r="BB16" s="298"/>
      <c r="BC16" s="299"/>
      <c r="BD16" s="299"/>
      <c r="BE16" s="299"/>
      <c r="BF16" s="299"/>
      <c r="BG16" s="299"/>
      <c r="BH16" s="44"/>
      <c r="BI16" s="298"/>
      <c r="BJ16" s="298"/>
      <c r="BK16" s="298"/>
      <c r="BL16" s="298"/>
      <c r="BM16" s="298"/>
      <c r="BN16" s="298"/>
      <c r="BO16" s="299"/>
      <c r="BP16" s="299"/>
      <c r="BQ16" s="299"/>
      <c r="BR16" s="299"/>
      <c r="BS16" s="299"/>
      <c r="BT16" s="44"/>
      <c r="BU16" s="298"/>
      <c r="BV16" s="298"/>
      <c r="BW16" s="298"/>
      <c r="BX16" s="298"/>
      <c r="BY16" s="298"/>
      <c r="BZ16" s="298"/>
      <c r="CA16" s="299"/>
      <c r="CB16" s="299"/>
      <c r="CC16" s="299"/>
      <c r="CD16" s="299"/>
      <c r="CE16" s="299"/>
      <c r="CF16" s="44"/>
      <c r="CG16" s="298"/>
      <c r="CH16" s="298"/>
      <c r="CI16" s="298"/>
      <c r="CJ16" s="298"/>
      <c r="CK16" s="298"/>
      <c r="CL16" s="298"/>
      <c r="CM16" s="299"/>
      <c r="CN16" s="299"/>
      <c r="CO16" s="299"/>
      <c r="CP16" s="299"/>
      <c r="CQ16" s="299"/>
      <c r="CR16" s="44"/>
      <c r="CS16" s="298"/>
      <c r="CT16" s="298"/>
      <c r="CU16" s="298"/>
      <c r="CV16" s="298"/>
      <c r="CW16" s="298"/>
      <c r="CX16" s="298"/>
      <c r="CY16" s="299"/>
      <c r="CZ16" s="299"/>
      <c r="DA16" s="299"/>
      <c r="DB16" s="299"/>
      <c r="DC16" s="299"/>
      <c r="DD16" s="44"/>
      <c r="DE16" s="298"/>
      <c r="DF16" s="298"/>
      <c r="DG16" s="298"/>
      <c r="DH16" s="298"/>
      <c r="DI16" s="298"/>
      <c r="DJ16" s="298"/>
      <c r="DK16" s="299"/>
      <c r="DL16" s="299"/>
      <c r="DM16" s="299"/>
      <c r="DN16" s="299"/>
      <c r="DO16" s="299"/>
      <c r="DP16" s="44"/>
      <c r="DQ16" s="298"/>
      <c r="DR16" s="298"/>
      <c r="DS16" s="298"/>
      <c r="DT16" s="298"/>
      <c r="DU16" s="298"/>
      <c r="DV16" s="298"/>
      <c r="DW16" s="299"/>
      <c r="DX16" s="299"/>
      <c r="DY16" s="299"/>
      <c r="DZ16" s="299"/>
      <c r="EA16" s="299"/>
      <c r="EB16" s="44"/>
      <c r="EC16" s="298"/>
      <c r="ED16" s="298"/>
      <c r="EE16" s="298"/>
      <c r="EF16" s="298"/>
      <c r="EG16" s="298"/>
      <c r="EH16" s="298"/>
      <c r="EI16" s="299"/>
      <c r="EJ16" s="299"/>
      <c r="EK16" s="299"/>
      <c r="EL16" s="299"/>
      <c r="EM16" s="299"/>
      <c r="EN16" s="44"/>
      <c r="EO16" s="298"/>
      <c r="EP16" s="298"/>
      <c r="EQ16" s="298"/>
      <c r="ER16" s="298"/>
      <c r="ES16" s="298"/>
      <c r="ET16" s="298"/>
      <c r="EU16" s="299"/>
      <c r="EV16" s="299"/>
      <c r="EW16" s="299"/>
      <c r="EX16" s="299"/>
      <c r="EY16" s="299"/>
      <c r="EZ16" s="44"/>
      <c r="FA16" s="298"/>
      <c r="FB16" s="298"/>
      <c r="FC16" s="298"/>
      <c r="FD16" s="298"/>
      <c r="FE16" s="298"/>
      <c r="FF16" s="298"/>
      <c r="FG16" s="299"/>
      <c r="FH16" s="299"/>
      <c r="FI16" s="299"/>
      <c r="FJ16" s="299"/>
      <c r="FK16" s="299"/>
      <c r="FL16" s="44"/>
      <c r="FM16" s="298"/>
      <c r="FN16" s="298"/>
      <c r="FO16" s="298"/>
      <c r="FP16" s="298"/>
      <c r="FQ16" s="298"/>
      <c r="FR16" s="298"/>
      <c r="FS16" s="299"/>
      <c r="FT16" s="299"/>
      <c r="FU16" s="299"/>
      <c r="FV16" s="299"/>
      <c r="FW16" s="299"/>
      <c r="FX16" s="44"/>
      <c r="FY16" s="298"/>
      <c r="FZ16" s="298"/>
      <c r="GA16" s="298"/>
      <c r="GB16" s="298"/>
      <c r="GC16" s="298"/>
      <c r="GD16" s="298"/>
      <c r="GE16" s="299"/>
      <c r="GF16" s="299"/>
      <c r="GG16" s="299"/>
      <c r="GH16" s="299"/>
      <c r="GI16" s="299"/>
      <c r="GJ16" s="44"/>
      <c r="GK16" s="298"/>
      <c r="GL16" s="298"/>
      <c r="GM16" s="298"/>
      <c r="GN16" s="298"/>
      <c r="GO16" s="298"/>
      <c r="GP16" s="298"/>
      <c r="GQ16" s="299"/>
      <c r="GR16" s="299"/>
      <c r="GS16" s="299"/>
      <c r="GT16" s="299"/>
      <c r="GU16" s="299"/>
      <c r="GV16" s="44"/>
      <c r="GW16" s="298"/>
      <c r="GX16" s="298"/>
      <c r="GY16" s="298"/>
      <c r="GZ16" s="298"/>
      <c r="HA16" s="298"/>
      <c r="HB16" s="298"/>
      <c r="HC16" s="299"/>
      <c r="HD16" s="299"/>
      <c r="HE16" s="299"/>
      <c r="HF16" s="299"/>
      <c r="HG16" s="299"/>
      <c r="HH16" s="44"/>
      <c r="HI16" s="298"/>
      <c r="HJ16" s="298"/>
      <c r="HK16" s="298"/>
      <c r="HL16" s="298"/>
      <c r="HM16" s="298"/>
      <c r="HN16" s="298"/>
      <c r="HO16" s="299"/>
      <c r="HP16" s="299"/>
      <c r="HQ16" s="299"/>
      <c r="HR16" s="299"/>
      <c r="HS16" s="299"/>
      <c r="HT16" s="44"/>
      <c r="HU16" s="298"/>
      <c r="HV16" s="298"/>
      <c r="HW16" s="298"/>
      <c r="HX16" s="298"/>
      <c r="HY16" s="298"/>
      <c r="HZ16" s="298"/>
      <c r="IA16" s="299"/>
      <c r="IB16" s="299"/>
      <c r="IC16" s="299"/>
      <c r="ID16" s="299"/>
      <c r="IE16" s="299"/>
      <c r="IF16" s="44"/>
      <c r="IG16" s="298"/>
      <c r="IH16" s="298"/>
      <c r="II16" s="298"/>
      <c r="IJ16" s="298"/>
      <c r="IK16" s="298"/>
      <c r="IL16" s="298"/>
      <c r="IM16" s="299"/>
      <c r="IN16" s="299"/>
      <c r="IO16" s="299"/>
      <c r="IP16" s="299"/>
      <c r="IQ16" s="299"/>
      <c r="IR16" s="44"/>
      <c r="IS16" s="298"/>
      <c r="IT16" s="298"/>
      <c r="IU16" s="298"/>
    </row>
    <row r="17" spans="1:255" s="11" customFormat="1" ht="14.25">
      <c r="A17" s="43" t="s">
        <v>21</v>
      </c>
      <c r="B17" s="304">
        <v>0.9</v>
      </c>
      <c r="C17" s="304">
        <v>2.6</v>
      </c>
      <c r="D17" s="304">
        <v>2.4</v>
      </c>
      <c r="E17" s="304">
        <v>3.7</v>
      </c>
      <c r="F17" s="304">
        <v>3.7</v>
      </c>
      <c r="G17" s="304">
        <v>1.4</v>
      </c>
      <c r="H17" s="304">
        <v>-3.8</v>
      </c>
      <c r="I17" s="304">
        <v>2.1</v>
      </c>
      <c r="J17" s="304">
        <v>2.7</v>
      </c>
      <c r="K17" s="305">
        <v>0.8</v>
      </c>
      <c r="L17" s="304">
        <v>0.9</v>
      </c>
      <c r="M17" s="304"/>
      <c r="N17" s="304"/>
      <c r="O17" s="304"/>
      <c r="P17" s="304"/>
      <c r="Q17" s="304"/>
      <c r="R17" s="304"/>
      <c r="S17" s="305"/>
      <c r="T17" s="305"/>
      <c r="U17" s="305"/>
      <c r="V17" s="305"/>
      <c r="W17" s="305"/>
      <c r="X17" s="43"/>
      <c r="Y17" s="304"/>
      <c r="Z17" s="304"/>
      <c r="AA17" s="304"/>
      <c r="AB17" s="304"/>
      <c r="AC17" s="304"/>
      <c r="AD17" s="304"/>
      <c r="AE17" s="305"/>
      <c r="AF17" s="305"/>
      <c r="AG17" s="305"/>
      <c r="AH17" s="305"/>
      <c r="AI17" s="305"/>
      <c r="AJ17" s="43"/>
      <c r="AK17" s="304"/>
      <c r="AL17" s="304"/>
      <c r="AM17" s="304"/>
      <c r="AN17" s="304"/>
      <c r="AO17" s="304"/>
      <c r="AP17" s="304"/>
      <c r="AQ17" s="305"/>
      <c r="AR17" s="305"/>
      <c r="AS17" s="305"/>
      <c r="AT17" s="305"/>
      <c r="AU17" s="305"/>
      <c r="AV17" s="43"/>
      <c r="AW17" s="304"/>
      <c r="AX17" s="304"/>
      <c r="AY17" s="304"/>
      <c r="AZ17" s="304"/>
      <c r="BA17" s="304"/>
      <c r="BB17" s="304"/>
      <c r="BC17" s="305"/>
      <c r="BD17" s="305"/>
      <c r="BE17" s="305"/>
      <c r="BF17" s="305"/>
      <c r="BG17" s="305"/>
      <c r="BH17" s="43"/>
      <c r="BI17" s="304"/>
      <c r="BJ17" s="304"/>
      <c r="BK17" s="304"/>
      <c r="BL17" s="304"/>
      <c r="BM17" s="304"/>
      <c r="BN17" s="304"/>
      <c r="BO17" s="305"/>
      <c r="BP17" s="305"/>
      <c r="BQ17" s="305"/>
      <c r="BR17" s="305"/>
      <c r="BS17" s="305"/>
      <c r="BT17" s="43"/>
      <c r="BU17" s="304"/>
      <c r="BV17" s="304"/>
      <c r="BW17" s="304"/>
      <c r="BX17" s="304"/>
      <c r="BY17" s="304"/>
      <c r="BZ17" s="304"/>
      <c r="CA17" s="305"/>
      <c r="CB17" s="305"/>
      <c r="CC17" s="305"/>
      <c r="CD17" s="305"/>
      <c r="CE17" s="305"/>
      <c r="CF17" s="43"/>
      <c r="CG17" s="304"/>
      <c r="CH17" s="304"/>
      <c r="CI17" s="304"/>
      <c r="CJ17" s="304"/>
      <c r="CK17" s="304"/>
      <c r="CL17" s="304"/>
      <c r="CM17" s="305"/>
      <c r="CN17" s="305"/>
      <c r="CO17" s="305"/>
      <c r="CP17" s="305"/>
      <c r="CQ17" s="305"/>
      <c r="CR17" s="43"/>
      <c r="CS17" s="304"/>
      <c r="CT17" s="304"/>
      <c r="CU17" s="304"/>
      <c r="CV17" s="304"/>
      <c r="CW17" s="304"/>
      <c r="CX17" s="304"/>
      <c r="CY17" s="305"/>
      <c r="CZ17" s="305"/>
      <c r="DA17" s="305"/>
      <c r="DB17" s="305"/>
      <c r="DC17" s="305"/>
      <c r="DD17" s="43"/>
      <c r="DE17" s="304"/>
      <c r="DF17" s="304"/>
      <c r="DG17" s="304"/>
      <c r="DH17" s="304"/>
      <c r="DI17" s="304"/>
      <c r="DJ17" s="304"/>
      <c r="DK17" s="305"/>
      <c r="DL17" s="305"/>
      <c r="DM17" s="305"/>
      <c r="DN17" s="305"/>
      <c r="DO17" s="305"/>
      <c r="DP17" s="43"/>
      <c r="DQ17" s="304"/>
      <c r="DR17" s="304"/>
      <c r="DS17" s="304"/>
      <c r="DT17" s="304"/>
      <c r="DU17" s="304"/>
      <c r="DV17" s="304"/>
      <c r="DW17" s="305"/>
      <c r="DX17" s="305"/>
      <c r="DY17" s="305"/>
      <c r="DZ17" s="305"/>
      <c r="EA17" s="305"/>
      <c r="EB17" s="43"/>
      <c r="EC17" s="304"/>
      <c r="ED17" s="304"/>
      <c r="EE17" s="304"/>
      <c r="EF17" s="304"/>
      <c r="EG17" s="304"/>
      <c r="EH17" s="304"/>
      <c r="EI17" s="305"/>
      <c r="EJ17" s="305"/>
      <c r="EK17" s="305"/>
      <c r="EL17" s="305"/>
      <c r="EM17" s="305"/>
      <c r="EN17" s="43"/>
      <c r="EO17" s="304"/>
      <c r="EP17" s="304"/>
      <c r="EQ17" s="304"/>
      <c r="ER17" s="304"/>
      <c r="ES17" s="304"/>
      <c r="ET17" s="304"/>
      <c r="EU17" s="305"/>
      <c r="EV17" s="305"/>
      <c r="EW17" s="305"/>
      <c r="EX17" s="305"/>
      <c r="EY17" s="305"/>
      <c r="EZ17" s="43"/>
      <c r="FA17" s="304"/>
      <c r="FB17" s="304"/>
      <c r="FC17" s="304"/>
      <c r="FD17" s="304"/>
      <c r="FE17" s="304"/>
      <c r="FF17" s="304"/>
      <c r="FG17" s="305"/>
      <c r="FH17" s="305"/>
      <c r="FI17" s="305"/>
      <c r="FJ17" s="305"/>
      <c r="FK17" s="305"/>
      <c r="FL17" s="43"/>
      <c r="FM17" s="304"/>
      <c r="FN17" s="304"/>
      <c r="FO17" s="304"/>
      <c r="FP17" s="304"/>
      <c r="FQ17" s="304"/>
      <c r="FR17" s="304"/>
      <c r="FS17" s="305"/>
      <c r="FT17" s="305"/>
      <c r="FU17" s="305"/>
      <c r="FV17" s="305"/>
      <c r="FW17" s="305"/>
      <c r="FX17" s="43"/>
      <c r="FY17" s="304"/>
      <c r="FZ17" s="304"/>
      <c r="GA17" s="304"/>
      <c r="GB17" s="304"/>
      <c r="GC17" s="304"/>
      <c r="GD17" s="304"/>
      <c r="GE17" s="305"/>
      <c r="GF17" s="305"/>
      <c r="GG17" s="305"/>
      <c r="GH17" s="305"/>
      <c r="GI17" s="305"/>
      <c r="GJ17" s="43"/>
      <c r="GK17" s="304"/>
      <c r="GL17" s="304"/>
      <c r="GM17" s="304"/>
      <c r="GN17" s="304"/>
      <c r="GO17" s="304"/>
      <c r="GP17" s="304"/>
      <c r="GQ17" s="305"/>
      <c r="GR17" s="305"/>
      <c r="GS17" s="305"/>
      <c r="GT17" s="305"/>
      <c r="GU17" s="305"/>
      <c r="GV17" s="43"/>
      <c r="GW17" s="304"/>
      <c r="GX17" s="304"/>
      <c r="GY17" s="304"/>
      <c r="GZ17" s="304"/>
      <c r="HA17" s="304"/>
      <c r="HB17" s="304"/>
      <c r="HC17" s="305"/>
      <c r="HD17" s="305"/>
      <c r="HE17" s="305"/>
      <c r="HF17" s="305"/>
      <c r="HG17" s="305"/>
      <c r="HH17" s="43"/>
      <c r="HI17" s="304"/>
      <c r="HJ17" s="304"/>
      <c r="HK17" s="304"/>
      <c r="HL17" s="304"/>
      <c r="HM17" s="304"/>
      <c r="HN17" s="304"/>
      <c r="HO17" s="305"/>
      <c r="HP17" s="305"/>
      <c r="HQ17" s="305"/>
      <c r="HR17" s="305"/>
      <c r="HS17" s="305"/>
      <c r="HT17" s="43"/>
      <c r="HU17" s="304"/>
      <c r="HV17" s="304"/>
      <c r="HW17" s="304"/>
      <c r="HX17" s="304"/>
      <c r="HY17" s="304"/>
      <c r="HZ17" s="304"/>
      <c r="IA17" s="305"/>
      <c r="IB17" s="305"/>
      <c r="IC17" s="305"/>
      <c r="ID17" s="305"/>
      <c r="IE17" s="305"/>
      <c r="IF17" s="43"/>
      <c r="IG17" s="304"/>
      <c r="IH17" s="304"/>
      <c r="II17" s="304"/>
      <c r="IJ17" s="304"/>
      <c r="IK17" s="304"/>
      <c r="IL17" s="304"/>
      <c r="IM17" s="305"/>
      <c r="IN17" s="305"/>
      <c r="IO17" s="305"/>
      <c r="IP17" s="305"/>
      <c r="IQ17" s="305"/>
      <c r="IR17" s="43"/>
      <c r="IS17" s="304"/>
      <c r="IT17" s="304"/>
      <c r="IU17" s="304"/>
    </row>
    <row r="18" spans="1:255" s="11" customFormat="1" ht="15.75">
      <c r="A18" s="43" t="s">
        <v>609</v>
      </c>
      <c r="B18" s="304">
        <v>0.86591900664865307</v>
      </c>
      <c r="C18" s="304">
        <v>2.5895799576708072</v>
      </c>
      <c r="D18" s="304">
        <v>2.4006721416278367</v>
      </c>
      <c r="E18" s="304">
        <v>3.6697900000000061</v>
      </c>
      <c r="F18" s="304">
        <v>3.7059494381149989</v>
      </c>
      <c r="G18" s="304">
        <v>1.4362589611143761</v>
      </c>
      <c r="H18" s="304">
        <v>-3.782656868399954</v>
      </c>
      <c r="I18" s="304">
        <v>2.0509273946645692</v>
      </c>
      <c r="J18" s="304">
        <v>2.6964040111454466</v>
      </c>
      <c r="K18" s="304">
        <v>0.6</v>
      </c>
      <c r="L18" s="304">
        <v>1</v>
      </c>
      <c r="M18" s="304"/>
      <c r="N18" s="304"/>
      <c r="O18" s="304"/>
      <c r="P18" s="305"/>
      <c r="Q18" s="304"/>
      <c r="R18" s="304"/>
      <c r="S18" s="305"/>
      <c r="T18" s="305"/>
      <c r="U18" s="305"/>
      <c r="V18" s="305"/>
      <c r="W18" s="305"/>
      <c r="X18" s="43"/>
      <c r="Y18" s="304"/>
      <c r="Z18" s="304"/>
      <c r="AA18" s="304"/>
      <c r="AB18" s="305"/>
      <c r="AC18" s="304"/>
      <c r="AD18" s="304"/>
      <c r="AE18" s="305"/>
      <c r="AF18" s="305"/>
      <c r="AG18" s="305"/>
      <c r="AH18" s="305"/>
      <c r="AI18" s="305"/>
      <c r="AJ18" s="43"/>
      <c r="AK18" s="304"/>
      <c r="AL18" s="304"/>
      <c r="AM18" s="304"/>
      <c r="AN18" s="305"/>
      <c r="AO18" s="304"/>
      <c r="AP18" s="304"/>
      <c r="AQ18" s="305"/>
      <c r="AR18" s="305"/>
      <c r="AS18" s="305"/>
      <c r="AT18" s="305"/>
      <c r="AU18" s="305"/>
      <c r="AV18" s="43"/>
      <c r="AW18" s="304"/>
      <c r="AX18" s="304"/>
      <c r="AY18" s="304"/>
      <c r="AZ18" s="305"/>
      <c r="BA18" s="304"/>
      <c r="BB18" s="304"/>
      <c r="BC18" s="305"/>
      <c r="BD18" s="305"/>
      <c r="BE18" s="305"/>
      <c r="BF18" s="305"/>
      <c r="BG18" s="305"/>
      <c r="BH18" s="43"/>
      <c r="BI18" s="304"/>
      <c r="BJ18" s="304"/>
      <c r="BK18" s="304"/>
      <c r="BL18" s="305"/>
      <c r="BM18" s="304"/>
      <c r="BN18" s="304"/>
      <c r="BO18" s="305"/>
      <c r="BP18" s="305"/>
      <c r="BQ18" s="305"/>
      <c r="BR18" s="305"/>
      <c r="BS18" s="305"/>
      <c r="BT18" s="43"/>
      <c r="BU18" s="304"/>
      <c r="BV18" s="304"/>
      <c r="BW18" s="304"/>
      <c r="BX18" s="305"/>
      <c r="BY18" s="304"/>
      <c r="BZ18" s="304"/>
      <c r="CA18" s="305"/>
      <c r="CB18" s="305"/>
      <c r="CC18" s="305"/>
      <c r="CD18" s="305"/>
      <c r="CE18" s="305"/>
      <c r="CF18" s="43"/>
      <c r="CG18" s="304"/>
      <c r="CH18" s="304"/>
      <c r="CI18" s="304"/>
      <c r="CJ18" s="305"/>
      <c r="CK18" s="304"/>
      <c r="CL18" s="304"/>
      <c r="CM18" s="305"/>
      <c r="CN18" s="305"/>
      <c r="CO18" s="305"/>
      <c r="CP18" s="305"/>
      <c r="CQ18" s="305"/>
      <c r="CR18" s="43"/>
      <c r="CS18" s="304"/>
      <c r="CT18" s="304"/>
      <c r="CU18" s="304"/>
      <c r="CV18" s="305"/>
      <c r="CW18" s="304"/>
      <c r="CX18" s="304"/>
      <c r="CY18" s="305"/>
      <c r="CZ18" s="305"/>
      <c r="DA18" s="305"/>
      <c r="DB18" s="305"/>
      <c r="DC18" s="305"/>
      <c r="DD18" s="43"/>
      <c r="DE18" s="304"/>
      <c r="DF18" s="304"/>
      <c r="DG18" s="304"/>
      <c r="DH18" s="305"/>
      <c r="DI18" s="304"/>
      <c r="DJ18" s="304"/>
      <c r="DK18" s="305"/>
      <c r="DL18" s="305"/>
      <c r="DM18" s="305"/>
      <c r="DN18" s="305"/>
      <c r="DO18" s="305"/>
      <c r="DP18" s="43"/>
      <c r="DQ18" s="304"/>
      <c r="DR18" s="304"/>
      <c r="DS18" s="304"/>
      <c r="DT18" s="305"/>
      <c r="DU18" s="304"/>
      <c r="DV18" s="304"/>
      <c r="DW18" s="305"/>
      <c r="DX18" s="305"/>
      <c r="DY18" s="305"/>
      <c r="DZ18" s="305"/>
      <c r="EA18" s="305"/>
      <c r="EB18" s="43"/>
      <c r="EC18" s="304"/>
      <c r="ED18" s="304"/>
      <c r="EE18" s="304"/>
      <c r="EF18" s="305"/>
      <c r="EG18" s="304"/>
      <c r="EH18" s="304"/>
      <c r="EI18" s="305"/>
      <c r="EJ18" s="305"/>
      <c r="EK18" s="305"/>
      <c r="EL18" s="305"/>
      <c r="EM18" s="305"/>
      <c r="EN18" s="43"/>
      <c r="EO18" s="304"/>
      <c r="EP18" s="304"/>
      <c r="EQ18" s="304"/>
      <c r="ER18" s="305"/>
      <c r="ES18" s="304"/>
      <c r="ET18" s="304"/>
      <c r="EU18" s="305"/>
      <c r="EV18" s="305"/>
      <c r="EW18" s="305"/>
      <c r="EX18" s="305"/>
      <c r="EY18" s="305"/>
      <c r="EZ18" s="43"/>
      <c r="FA18" s="304"/>
      <c r="FB18" s="304"/>
      <c r="FC18" s="304"/>
      <c r="FD18" s="305"/>
      <c r="FE18" s="304"/>
      <c r="FF18" s="304"/>
      <c r="FG18" s="305"/>
      <c r="FH18" s="305"/>
      <c r="FI18" s="305"/>
      <c r="FJ18" s="305"/>
      <c r="FK18" s="305"/>
      <c r="FL18" s="43"/>
      <c r="FM18" s="304"/>
      <c r="FN18" s="304"/>
      <c r="FO18" s="304"/>
      <c r="FP18" s="305"/>
      <c r="FQ18" s="304"/>
      <c r="FR18" s="304"/>
      <c r="FS18" s="305"/>
      <c r="FT18" s="305"/>
      <c r="FU18" s="305"/>
      <c r="FV18" s="305"/>
      <c r="FW18" s="305"/>
      <c r="FX18" s="43"/>
      <c r="FY18" s="304"/>
      <c r="FZ18" s="304"/>
      <c r="GA18" s="304"/>
      <c r="GB18" s="305"/>
      <c r="GC18" s="304"/>
      <c r="GD18" s="304"/>
      <c r="GE18" s="305"/>
      <c r="GF18" s="305"/>
      <c r="GG18" s="305"/>
      <c r="GH18" s="305"/>
      <c r="GI18" s="305"/>
      <c r="GJ18" s="43"/>
      <c r="GK18" s="304"/>
      <c r="GL18" s="304"/>
      <c r="GM18" s="304"/>
      <c r="GN18" s="305"/>
      <c r="GO18" s="304"/>
      <c r="GP18" s="304"/>
      <c r="GQ18" s="305"/>
      <c r="GR18" s="305"/>
      <c r="GS18" s="305"/>
      <c r="GT18" s="305"/>
      <c r="GU18" s="305"/>
      <c r="GV18" s="43"/>
      <c r="GW18" s="304"/>
      <c r="GX18" s="304"/>
      <c r="GY18" s="304"/>
      <c r="GZ18" s="305"/>
      <c r="HA18" s="304"/>
      <c r="HB18" s="304"/>
      <c r="HC18" s="305"/>
      <c r="HD18" s="305"/>
      <c r="HE18" s="305"/>
      <c r="HF18" s="305"/>
      <c r="HG18" s="305"/>
      <c r="HH18" s="43"/>
      <c r="HI18" s="304"/>
      <c r="HJ18" s="304"/>
      <c r="HK18" s="304"/>
      <c r="HL18" s="305"/>
      <c r="HM18" s="304"/>
      <c r="HN18" s="304"/>
      <c r="HO18" s="305"/>
      <c r="HP18" s="305"/>
      <c r="HQ18" s="305"/>
      <c r="HR18" s="305"/>
      <c r="HS18" s="305"/>
      <c r="HT18" s="43"/>
      <c r="HU18" s="304"/>
      <c r="HV18" s="304"/>
      <c r="HW18" s="304"/>
      <c r="HX18" s="305"/>
      <c r="HY18" s="304"/>
      <c r="HZ18" s="304"/>
      <c r="IA18" s="305"/>
      <c r="IB18" s="305"/>
      <c r="IC18" s="305"/>
      <c r="ID18" s="305"/>
      <c r="IE18" s="305"/>
      <c r="IF18" s="43"/>
      <c r="IG18" s="304"/>
      <c r="IH18" s="304"/>
      <c r="II18" s="304"/>
      <c r="IJ18" s="305"/>
      <c r="IK18" s="304"/>
      <c r="IL18" s="304"/>
      <c r="IM18" s="305"/>
      <c r="IN18" s="305"/>
      <c r="IO18" s="305"/>
      <c r="IP18" s="305"/>
      <c r="IQ18" s="305"/>
      <c r="IR18" s="43"/>
      <c r="IS18" s="304"/>
      <c r="IT18" s="304"/>
      <c r="IU18" s="304"/>
    </row>
    <row r="19" spans="1:255" s="7" customFormat="1" ht="14.25">
      <c r="A19" s="45" t="s">
        <v>20</v>
      </c>
      <c r="B19" s="298">
        <v>-0.9</v>
      </c>
      <c r="C19" s="298">
        <v>1.6</v>
      </c>
      <c r="D19" s="298">
        <v>0.8</v>
      </c>
      <c r="E19" s="298">
        <v>1.4</v>
      </c>
      <c r="F19" s="298">
        <v>2.4</v>
      </c>
      <c r="G19" s="298">
        <v>0</v>
      </c>
      <c r="H19" s="298">
        <v>-2.9</v>
      </c>
      <c r="I19" s="298">
        <v>1.4</v>
      </c>
      <c r="J19" s="298">
        <v>-1.7</v>
      </c>
      <c r="K19" s="298">
        <v>-3</v>
      </c>
      <c r="L19" s="298">
        <v>-1</v>
      </c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45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45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45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45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45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45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45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45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45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45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45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45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45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45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45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45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45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45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45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45"/>
      <c r="IS19" s="298"/>
      <c r="IT19" s="298"/>
      <c r="IU19" s="298"/>
    </row>
    <row r="20" spans="1:255" s="7" customFormat="1" ht="14.25">
      <c r="A20" s="44" t="s">
        <v>19</v>
      </c>
      <c r="B20" s="298">
        <v>2.9</v>
      </c>
      <c r="C20" s="298">
        <v>4.4000000000000004</v>
      </c>
      <c r="D20" s="298">
        <v>4</v>
      </c>
      <c r="E20" s="298">
        <v>5.8</v>
      </c>
      <c r="F20" s="298">
        <v>7</v>
      </c>
      <c r="G20" s="298">
        <v>3.4</v>
      </c>
      <c r="H20" s="298">
        <v>-7.8</v>
      </c>
      <c r="I20" s="298">
        <v>1.2</v>
      </c>
      <c r="J20" s="298">
        <v>0.6</v>
      </c>
      <c r="K20" s="298">
        <v>-2.2999999999999998</v>
      </c>
      <c r="L20" s="298">
        <v>-1.6</v>
      </c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44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44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44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44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44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44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44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44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44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44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44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44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44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44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44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44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44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44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44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44"/>
      <c r="IS20" s="298"/>
      <c r="IT20" s="298"/>
      <c r="IU20" s="298"/>
    </row>
    <row r="21" spans="1:255" s="7" customFormat="1" ht="14.25">
      <c r="A21" s="44" t="s">
        <v>18</v>
      </c>
      <c r="B21" s="298">
        <v>4.8</v>
      </c>
      <c r="C21" s="298">
        <v>5.0999999999999996</v>
      </c>
      <c r="D21" s="298">
        <v>6.7</v>
      </c>
      <c r="E21" s="298">
        <v>8.3000000000000007</v>
      </c>
      <c r="F21" s="298">
        <v>10.5</v>
      </c>
      <c r="G21" s="298">
        <v>5.8</v>
      </c>
      <c r="H21" s="298">
        <v>-4.9000000000000004</v>
      </c>
      <c r="I21" s="298">
        <v>4.4000000000000004</v>
      </c>
      <c r="J21" s="298">
        <v>3.2</v>
      </c>
      <c r="K21" s="299">
        <v>2.6</v>
      </c>
      <c r="L21" s="298">
        <v>2</v>
      </c>
      <c r="M21" s="298"/>
      <c r="N21" s="298"/>
      <c r="O21" s="298"/>
      <c r="P21" s="298"/>
      <c r="Q21" s="298"/>
      <c r="R21" s="298"/>
      <c r="S21" s="299"/>
      <c r="T21" s="299"/>
      <c r="U21" s="299"/>
      <c r="V21" s="299"/>
      <c r="W21" s="299"/>
      <c r="X21" s="44"/>
      <c r="Y21" s="298"/>
      <c r="Z21" s="298"/>
      <c r="AA21" s="298"/>
      <c r="AB21" s="298"/>
      <c r="AC21" s="298"/>
      <c r="AD21" s="298"/>
      <c r="AE21" s="299"/>
      <c r="AF21" s="299"/>
      <c r="AG21" s="299"/>
      <c r="AH21" s="299"/>
      <c r="AI21" s="299"/>
      <c r="AJ21" s="44"/>
      <c r="AK21" s="298"/>
      <c r="AL21" s="298"/>
      <c r="AM21" s="298"/>
      <c r="AN21" s="298"/>
      <c r="AO21" s="298"/>
      <c r="AP21" s="298"/>
      <c r="AQ21" s="299"/>
      <c r="AR21" s="299"/>
      <c r="AS21" s="299"/>
      <c r="AT21" s="299"/>
      <c r="AU21" s="299"/>
      <c r="AV21" s="44"/>
      <c r="AW21" s="298"/>
      <c r="AX21" s="298"/>
      <c r="AY21" s="298"/>
      <c r="AZ21" s="298"/>
      <c r="BA21" s="298"/>
      <c r="BB21" s="298"/>
      <c r="BC21" s="299"/>
      <c r="BD21" s="299"/>
      <c r="BE21" s="299"/>
      <c r="BF21" s="299"/>
      <c r="BG21" s="299"/>
      <c r="BH21" s="44"/>
      <c r="BI21" s="298"/>
      <c r="BJ21" s="298"/>
      <c r="BK21" s="298"/>
      <c r="BL21" s="298"/>
      <c r="BM21" s="298"/>
      <c r="BN21" s="298"/>
      <c r="BO21" s="299"/>
      <c r="BP21" s="299"/>
      <c r="BQ21" s="299"/>
      <c r="BR21" s="299"/>
      <c r="BS21" s="299"/>
      <c r="BT21" s="44"/>
      <c r="BU21" s="298"/>
      <c r="BV21" s="298"/>
      <c r="BW21" s="298"/>
      <c r="BX21" s="298"/>
      <c r="BY21" s="298"/>
      <c r="BZ21" s="298"/>
      <c r="CA21" s="299"/>
      <c r="CB21" s="299"/>
      <c r="CC21" s="299"/>
      <c r="CD21" s="299"/>
      <c r="CE21" s="299"/>
      <c r="CF21" s="44"/>
      <c r="CG21" s="298"/>
      <c r="CH21" s="298"/>
      <c r="CI21" s="298"/>
      <c r="CJ21" s="298"/>
      <c r="CK21" s="298"/>
      <c r="CL21" s="298"/>
      <c r="CM21" s="299"/>
      <c r="CN21" s="299"/>
      <c r="CO21" s="299"/>
      <c r="CP21" s="299"/>
      <c r="CQ21" s="299"/>
      <c r="CR21" s="44"/>
      <c r="CS21" s="298"/>
      <c r="CT21" s="298"/>
      <c r="CU21" s="298"/>
      <c r="CV21" s="298"/>
      <c r="CW21" s="298"/>
      <c r="CX21" s="298"/>
      <c r="CY21" s="299"/>
      <c r="CZ21" s="299"/>
      <c r="DA21" s="299"/>
      <c r="DB21" s="299"/>
      <c r="DC21" s="299"/>
      <c r="DD21" s="44"/>
      <c r="DE21" s="298"/>
      <c r="DF21" s="298"/>
      <c r="DG21" s="298"/>
      <c r="DH21" s="298"/>
      <c r="DI21" s="298"/>
      <c r="DJ21" s="298"/>
      <c r="DK21" s="299"/>
      <c r="DL21" s="299"/>
      <c r="DM21" s="299"/>
      <c r="DN21" s="299"/>
      <c r="DO21" s="299"/>
      <c r="DP21" s="44"/>
      <c r="DQ21" s="298"/>
      <c r="DR21" s="298"/>
      <c r="DS21" s="298"/>
      <c r="DT21" s="298"/>
      <c r="DU21" s="298"/>
      <c r="DV21" s="298"/>
      <c r="DW21" s="299"/>
      <c r="DX21" s="299"/>
      <c r="DY21" s="299"/>
      <c r="DZ21" s="299"/>
      <c r="EA21" s="299"/>
      <c r="EB21" s="44"/>
      <c r="EC21" s="298"/>
      <c r="ED21" s="298"/>
      <c r="EE21" s="298"/>
      <c r="EF21" s="298"/>
      <c r="EG21" s="298"/>
      <c r="EH21" s="298"/>
      <c r="EI21" s="299"/>
      <c r="EJ21" s="299"/>
      <c r="EK21" s="299"/>
      <c r="EL21" s="299"/>
      <c r="EM21" s="299"/>
      <c r="EN21" s="44"/>
      <c r="EO21" s="298"/>
      <c r="EP21" s="298"/>
      <c r="EQ21" s="298"/>
      <c r="ER21" s="298"/>
      <c r="ES21" s="298"/>
      <c r="ET21" s="298"/>
      <c r="EU21" s="299"/>
      <c r="EV21" s="299"/>
      <c r="EW21" s="299"/>
      <c r="EX21" s="299"/>
      <c r="EY21" s="299"/>
      <c r="EZ21" s="44"/>
      <c r="FA21" s="298"/>
      <c r="FB21" s="298"/>
      <c r="FC21" s="298"/>
      <c r="FD21" s="298"/>
      <c r="FE21" s="298"/>
      <c r="FF21" s="298"/>
      <c r="FG21" s="299"/>
      <c r="FH21" s="299"/>
      <c r="FI21" s="299"/>
      <c r="FJ21" s="299"/>
      <c r="FK21" s="299"/>
      <c r="FL21" s="44"/>
      <c r="FM21" s="298"/>
      <c r="FN21" s="298"/>
      <c r="FO21" s="298"/>
      <c r="FP21" s="298"/>
      <c r="FQ21" s="298"/>
      <c r="FR21" s="298"/>
      <c r="FS21" s="299"/>
      <c r="FT21" s="299"/>
      <c r="FU21" s="299"/>
      <c r="FV21" s="299"/>
      <c r="FW21" s="299"/>
      <c r="FX21" s="44"/>
      <c r="FY21" s="298"/>
      <c r="FZ21" s="298"/>
      <c r="GA21" s="298"/>
      <c r="GB21" s="298"/>
      <c r="GC21" s="298"/>
      <c r="GD21" s="298"/>
      <c r="GE21" s="299"/>
      <c r="GF21" s="299"/>
      <c r="GG21" s="299"/>
      <c r="GH21" s="299"/>
      <c r="GI21" s="299"/>
      <c r="GJ21" s="44"/>
      <c r="GK21" s="298"/>
      <c r="GL21" s="298"/>
      <c r="GM21" s="298"/>
      <c r="GN21" s="298"/>
      <c r="GO21" s="298"/>
      <c r="GP21" s="298"/>
      <c r="GQ21" s="299"/>
      <c r="GR21" s="299"/>
      <c r="GS21" s="299"/>
      <c r="GT21" s="299"/>
      <c r="GU21" s="299"/>
      <c r="GV21" s="44"/>
      <c r="GW21" s="298"/>
      <c r="GX21" s="298"/>
      <c r="GY21" s="298"/>
      <c r="GZ21" s="298"/>
      <c r="HA21" s="298"/>
      <c r="HB21" s="298"/>
      <c r="HC21" s="299"/>
      <c r="HD21" s="299"/>
      <c r="HE21" s="299"/>
      <c r="HF21" s="299"/>
      <c r="HG21" s="299"/>
      <c r="HH21" s="44"/>
      <c r="HI21" s="298"/>
      <c r="HJ21" s="298"/>
      <c r="HK21" s="298"/>
      <c r="HL21" s="298"/>
      <c r="HM21" s="298"/>
      <c r="HN21" s="298"/>
      <c r="HO21" s="299"/>
      <c r="HP21" s="299"/>
      <c r="HQ21" s="299"/>
      <c r="HR21" s="299"/>
      <c r="HS21" s="299"/>
      <c r="HT21" s="44"/>
      <c r="HU21" s="298"/>
      <c r="HV21" s="298"/>
      <c r="HW21" s="298"/>
      <c r="HX21" s="298"/>
      <c r="HY21" s="298"/>
      <c r="HZ21" s="298"/>
      <c r="IA21" s="299"/>
      <c r="IB21" s="299"/>
      <c r="IC21" s="299"/>
      <c r="ID21" s="299"/>
      <c r="IE21" s="299"/>
      <c r="IF21" s="44"/>
      <c r="IG21" s="298"/>
      <c r="IH21" s="298"/>
      <c r="II21" s="298"/>
      <c r="IJ21" s="298"/>
      <c r="IK21" s="298"/>
      <c r="IL21" s="298"/>
      <c r="IM21" s="299"/>
      <c r="IN21" s="299"/>
      <c r="IO21" s="299"/>
      <c r="IP21" s="299"/>
      <c r="IQ21" s="299"/>
      <c r="IR21" s="44"/>
      <c r="IS21" s="298"/>
      <c r="IT21" s="298"/>
      <c r="IU21" s="298"/>
    </row>
    <row r="22" spans="1:255" s="7" customFormat="1" ht="14.25">
      <c r="A22" s="44" t="s">
        <v>17</v>
      </c>
      <c r="B22" s="298">
        <v>2</v>
      </c>
      <c r="C22" s="298">
        <v>4.0999999999999996</v>
      </c>
      <c r="D22" s="298">
        <v>2.9</v>
      </c>
      <c r="E22" s="298">
        <v>4.4000000000000004</v>
      </c>
      <c r="F22" s="298">
        <v>5.3</v>
      </c>
      <c r="G22" s="298">
        <v>0.3</v>
      </c>
      <c r="H22" s="298">
        <v>-8.5</v>
      </c>
      <c r="I22" s="298">
        <v>3.3</v>
      </c>
      <c r="J22" s="298">
        <v>2.7</v>
      </c>
      <c r="K22" s="299">
        <v>0.1</v>
      </c>
      <c r="L22" s="298">
        <v>0.8</v>
      </c>
      <c r="M22" s="298"/>
      <c r="N22" s="298"/>
      <c r="O22" s="298"/>
      <c r="P22" s="298"/>
      <c r="Q22" s="298"/>
      <c r="R22" s="298"/>
      <c r="S22" s="299"/>
      <c r="T22" s="299"/>
      <c r="U22" s="299"/>
      <c r="V22" s="299"/>
      <c r="W22" s="299"/>
      <c r="X22" s="44"/>
      <c r="Y22" s="298"/>
      <c r="Z22" s="298"/>
      <c r="AA22" s="298"/>
      <c r="AB22" s="298"/>
      <c r="AC22" s="298"/>
      <c r="AD22" s="298"/>
      <c r="AE22" s="299"/>
      <c r="AF22" s="299"/>
      <c r="AG22" s="299"/>
      <c r="AH22" s="299"/>
      <c r="AI22" s="299"/>
      <c r="AJ22" s="44"/>
      <c r="AK22" s="298"/>
      <c r="AL22" s="298"/>
      <c r="AM22" s="298"/>
      <c r="AN22" s="298"/>
      <c r="AO22" s="298"/>
      <c r="AP22" s="298"/>
      <c r="AQ22" s="299"/>
      <c r="AR22" s="299"/>
      <c r="AS22" s="299"/>
      <c r="AT22" s="299"/>
      <c r="AU22" s="299"/>
      <c r="AV22" s="44"/>
      <c r="AW22" s="298"/>
      <c r="AX22" s="298"/>
      <c r="AY22" s="298"/>
      <c r="AZ22" s="298"/>
      <c r="BA22" s="298"/>
      <c r="BB22" s="298"/>
      <c r="BC22" s="299"/>
      <c r="BD22" s="299"/>
      <c r="BE22" s="299"/>
      <c r="BF22" s="299"/>
      <c r="BG22" s="299"/>
      <c r="BH22" s="44"/>
      <c r="BI22" s="298"/>
      <c r="BJ22" s="298"/>
      <c r="BK22" s="298"/>
      <c r="BL22" s="298"/>
      <c r="BM22" s="298"/>
      <c r="BN22" s="298"/>
      <c r="BO22" s="299"/>
      <c r="BP22" s="299"/>
      <c r="BQ22" s="299"/>
      <c r="BR22" s="299"/>
      <c r="BS22" s="299"/>
      <c r="BT22" s="44"/>
      <c r="BU22" s="298"/>
      <c r="BV22" s="298"/>
      <c r="BW22" s="298"/>
      <c r="BX22" s="298"/>
      <c r="BY22" s="298"/>
      <c r="BZ22" s="298"/>
      <c r="CA22" s="299"/>
      <c r="CB22" s="299"/>
      <c r="CC22" s="299"/>
      <c r="CD22" s="299"/>
      <c r="CE22" s="299"/>
      <c r="CF22" s="44"/>
      <c r="CG22" s="298"/>
      <c r="CH22" s="298"/>
      <c r="CI22" s="298"/>
      <c r="CJ22" s="298"/>
      <c r="CK22" s="298"/>
      <c r="CL22" s="298"/>
      <c r="CM22" s="299"/>
      <c r="CN22" s="299"/>
      <c r="CO22" s="299"/>
      <c r="CP22" s="299"/>
      <c r="CQ22" s="299"/>
      <c r="CR22" s="44"/>
      <c r="CS22" s="298"/>
      <c r="CT22" s="298"/>
      <c r="CU22" s="298"/>
      <c r="CV22" s="298"/>
      <c r="CW22" s="298"/>
      <c r="CX22" s="298"/>
      <c r="CY22" s="299"/>
      <c r="CZ22" s="299"/>
      <c r="DA22" s="299"/>
      <c r="DB22" s="299"/>
      <c r="DC22" s="299"/>
      <c r="DD22" s="44"/>
      <c r="DE22" s="298"/>
      <c r="DF22" s="298"/>
      <c r="DG22" s="298"/>
      <c r="DH22" s="298"/>
      <c r="DI22" s="298"/>
      <c r="DJ22" s="298"/>
      <c r="DK22" s="299"/>
      <c r="DL22" s="299"/>
      <c r="DM22" s="299"/>
      <c r="DN22" s="299"/>
      <c r="DO22" s="299"/>
      <c r="DP22" s="44"/>
      <c r="DQ22" s="298"/>
      <c r="DR22" s="298"/>
      <c r="DS22" s="298"/>
      <c r="DT22" s="298"/>
      <c r="DU22" s="298"/>
      <c r="DV22" s="298"/>
      <c r="DW22" s="299"/>
      <c r="DX22" s="299"/>
      <c r="DY22" s="299"/>
      <c r="DZ22" s="299"/>
      <c r="EA22" s="299"/>
      <c r="EB22" s="44"/>
      <c r="EC22" s="298"/>
      <c r="ED22" s="298"/>
      <c r="EE22" s="298"/>
      <c r="EF22" s="298"/>
      <c r="EG22" s="298"/>
      <c r="EH22" s="298"/>
      <c r="EI22" s="299"/>
      <c r="EJ22" s="299"/>
      <c r="EK22" s="299"/>
      <c r="EL22" s="299"/>
      <c r="EM22" s="299"/>
      <c r="EN22" s="44"/>
      <c r="EO22" s="298"/>
      <c r="EP22" s="298"/>
      <c r="EQ22" s="298"/>
      <c r="ER22" s="298"/>
      <c r="ES22" s="298"/>
      <c r="ET22" s="298"/>
      <c r="EU22" s="299"/>
      <c r="EV22" s="299"/>
      <c r="EW22" s="299"/>
      <c r="EX22" s="299"/>
      <c r="EY22" s="299"/>
      <c r="EZ22" s="44"/>
      <c r="FA22" s="298"/>
      <c r="FB22" s="298"/>
      <c r="FC22" s="298"/>
      <c r="FD22" s="298"/>
      <c r="FE22" s="298"/>
      <c r="FF22" s="298"/>
      <c r="FG22" s="299"/>
      <c r="FH22" s="299"/>
      <c r="FI22" s="299"/>
      <c r="FJ22" s="299"/>
      <c r="FK22" s="299"/>
      <c r="FL22" s="44"/>
      <c r="FM22" s="298"/>
      <c r="FN22" s="298"/>
      <c r="FO22" s="298"/>
      <c r="FP22" s="298"/>
      <c r="FQ22" s="298"/>
      <c r="FR22" s="298"/>
      <c r="FS22" s="299"/>
      <c r="FT22" s="299"/>
      <c r="FU22" s="299"/>
      <c r="FV22" s="299"/>
      <c r="FW22" s="299"/>
      <c r="FX22" s="44"/>
      <c r="FY22" s="298"/>
      <c r="FZ22" s="298"/>
      <c r="GA22" s="298"/>
      <c r="GB22" s="298"/>
      <c r="GC22" s="298"/>
      <c r="GD22" s="298"/>
      <c r="GE22" s="299"/>
      <c r="GF22" s="299"/>
      <c r="GG22" s="299"/>
      <c r="GH22" s="299"/>
      <c r="GI22" s="299"/>
      <c r="GJ22" s="44"/>
      <c r="GK22" s="298"/>
      <c r="GL22" s="298"/>
      <c r="GM22" s="298"/>
      <c r="GN22" s="298"/>
      <c r="GO22" s="298"/>
      <c r="GP22" s="298"/>
      <c r="GQ22" s="299"/>
      <c r="GR22" s="299"/>
      <c r="GS22" s="299"/>
      <c r="GT22" s="299"/>
      <c r="GU22" s="299"/>
      <c r="GV22" s="44"/>
      <c r="GW22" s="298"/>
      <c r="GX22" s="298"/>
      <c r="GY22" s="298"/>
      <c r="GZ22" s="298"/>
      <c r="HA22" s="298"/>
      <c r="HB22" s="298"/>
      <c r="HC22" s="299"/>
      <c r="HD22" s="299"/>
      <c r="HE22" s="299"/>
      <c r="HF22" s="299"/>
      <c r="HG22" s="299"/>
      <c r="HH22" s="44"/>
      <c r="HI22" s="298"/>
      <c r="HJ22" s="298"/>
      <c r="HK22" s="298"/>
      <c r="HL22" s="298"/>
      <c r="HM22" s="298"/>
      <c r="HN22" s="298"/>
      <c r="HO22" s="299"/>
      <c r="HP22" s="299"/>
      <c r="HQ22" s="299"/>
      <c r="HR22" s="299"/>
      <c r="HS22" s="299"/>
      <c r="HT22" s="44"/>
      <c r="HU22" s="298"/>
      <c r="HV22" s="298"/>
      <c r="HW22" s="298"/>
      <c r="HX22" s="298"/>
      <c r="HY22" s="298"/>
      <c r="HZ22" s="298"/>
      <c r="IA22" s="299"/>
      <c r="IB22" s="299"/>
      <c r="IC22" s="299"/>
      <c r="ID22" s="299"/>
      <c r="IE22" s="299"/>
      <c r="IF22" s="44"/>
      <c r="IG22" s="298"/>
      <c r="IH22" s="298"/>
      <c r="II22" s="298"/>
      <c r="IJ22" s="298"/>
      <c r="IK22" s="298"/>
      <c r="IL22" s="298"/>
      <c r="IM22" s="299"/>
      <c r="IN22" s="299"/>
      <c r="IO22" s="299"/>
      <c r="IP22" s="299"/>
      <c r="IQ22" s="299"/>
      <c r="IR22" s="44"/>
      <c r="IS22" s="298"/>
      <c r="IT22" s="298"/>
      <c r="IU22" s="298"/>
    </row>
    <row r="23" spans="1:255" s="7" customFormat="1" ht="14.25">
      <c r="A23" s="44" t="s">
        <v>16</v>
      </c>
      <c r="B23" s="298">
        <v>7.8</v>
      </c>
      <c r="C23" s="298">
        <v>6.3</v>
      </c>
      <c r="D23" s="298">
        <v>8.9</v>
      </c>
      <c r="E23" s="298">
        <v>10.1</v>
      </c>
      <c r="F23" s="298">
        <v>7.5</v>
      </c>
      <c r="G23" s="298">
        <v>-4.2</v>
      </c>
      <c r="H23" s="298">
        <v>-14.1</v>
      </c>
      <c r="I23" s="298">
        <v>3.3</v>
      </c>
      <c r="J23" s="298">
        <v>8.3000000000000007</v>
      </c>
      <c r="K23" s="299">
        <v>2.5</v>
      </c>
      <c r="L23" s="298">
        <v>3.1</v>
      </c>
      <c r="M23" s="298"/>
      <c r="N23" s="298"/>
      <c r="O23" s="298"/>
      <c r="P23" s="299"/>
      <c r="Q23" s="298"/>
      <c r="R23" s="298"/>
      <c r="S23" s="299"/>
      <c r="T23" s="299"/>
      <c r="U23" s="299"/>
      <c r="V23" s="299"/>
      <c r="W23" s="299"/>
      <c r="X23" s="44"/>
      <c r="Y23" s="298"/>
      <c r="Z23" s="298"/>
      <c r="AA23" s="298"/>
      <c r="AB23" s="299"/>
      <c r="AC23" s="298"/>
      <c r="AD23" s="298"/>
      <c r="AE23" s="299"/>
      <c r="AF23" s="299"/>
      <c r="AG23" s="299"/>
      <c r="AH23" s="299"/>
      <c r="AI23" s="299"/>
      <c r="AJ23" s="44"/>
      <c r="AK23" s="298"/>
      <c r="AL23" s="298"/>
      <c r="AM23" s="298"/>
      <c r="AN23" s="299"/>
      <c r="AO23" s="298"/>
      <c r="AP23" s="298"/>
      <c r="AQ23" s="299"/>
      <c r="AR23" s="299"/>
      <c r="AS23" s="299"/>
      <c r="AT23" s="299"/>
      <c r="AU23" s="299"/>
      <c r="AV23" s="44"/>
      <c r="AW23" s="298"/>
      <c r="AX23" s="298"/>
      <c r="AY23" s="298"/>
      <c r="AZ23" s="299"/>
      <c r="BA23" s="298"/>
      <c r="BB23" s="298"/>
      <c r="BC23" s="299"/>
      <c r="BD23" s="299"/>
      <c r="BE23" s="299"/>
      <c r="BF23" s="299"/>
      <c r="BG23" s="299"/>
      <c r="BH23" s="44"/>
      <c r="BI23" s="298"/>
      <c r="BJ23" s="298"/>
      <c r="BK23" s="298"/>
      <c r="BL23" s="299"/>
      <c r="BM23" s="298"/>
      <c r="BN23" s="298"/>
      <c r="BO23" s="299"/>
      <c r="BP23" s="299"/>
      <c r="BQ23" s="299"/>
      <c r="BR23" s="299"/>
      <c r="BS23" s="299"/>
      <c r="BT23" s="44"/>
      <c r="BU23" s="298"/>
      <c r="BV23" s="298"/>
      <c r="BW23" s="298"/>
      <c r="BX23" s="299"/>
      <c r="BY23" s="298"/>
      <c r="BZ23" s="298"/>
      <c r="CA23" s="299"/>
      <c r="CB23" s="299"/>
      <c r="CC23" s="299"/>
      <c r="CD23" s="299"/>
      <c r="CE23" s="299"/>
      <c r="CF23" s="44"/>
      <c r="CG23" s="298"/>
      <c r="CH23" s="298"/>
      <c r="CI23" s="298"/>
      <c r="CJ23" s="299"/>
      <c r="CK23" s="298"/>
      <c r="CL23" s="298"/>
      <c r="CM23" s="299"/>
      <c r="CN23" s="299"/>
      <c r="CO23" s="299"/>
      <c r="CP23" s="299"/>
      <c r="CQ23" s="299"/>
      <c r="CR23" s="44"/>
      <c r="CS23" s="298"/>
      <c r="CT23" s="298"/>
      <c r="CU23" s="298"/>
      <c r="CV23" s="299"/>
      <c r="CW23" s="298"/>
      <c r="CX23" s="298"/>
      <c r="CY23" s="299"/>
      <c r="CZ23" s="299"/>
      <c r="DA23" s="299"/>
      <c r="DB23" s="299"/>
      <c r="DC23" s="299"/>
      <c r="DD23" s="44"/>
      <c r="DE23" s="298"/>
      <c r="DF23" s="298"/>
      <c r="DG23" s="298"/>
      <c r="DH23" s="299"/>
      <c r="DI23" s="298"/>
      <c r="DJ23" s="298"/>
      <c r="DK23" s="299"/>
      <c r="DL23" s="299"/>
      <c r="DM23" s="299"/>
      <c r="DN23" s="299"/>
      <c r="DO23" s="299"/>
      <c r="DP23" s="44"/>
      <c r="DQ23" s="298"/>
      <c r="DR23" s="298"/>
      <c r="DS23" s="298"/>
      <c r="DT23" s="299"/>
      <c r="DU23" s="298"/>
      <c r="DV23" s="298"/>
      <c r="DW23" s="299"/>
      <c r="DX23" s="299"/>
      <c r="DY23" s="299"/>
      <c r="DZ23" s="299"/>
      <c r="EA23" s="299"/>
      <c r="EB23" s="44"/>
      <c r="EC23" s="298"/>
      <c r="ED23" s="298"/>
      <c r="EE23" s="298"/>
      <c r="EF23" s="299"/>
      <c r="EG23" s="298"/>
      <c r="EH23" s="298"/>
      <c r="EI23" s="299"/>
      <c r="EJ23" s="299"/>
      <c r="EK23" s="299"/>
      <c r="EL23" s="299"/>
      <c r="EM23" s="299"/>
      <c r="EN23" s="44"/>
      <c r="EO23" s="298"/>
      <c r="EP23" s="298"/>
      <c r="EQ23" s="298"/>
      <c r="ER23" s="299"/>
      <c r="ES23" s="298"/>
      <c r="ET23" s="298"/>
      <c r="EU23" s="299"/>
      <c r="EV23" s="299"/>
      <c r="EW23" s="299"/>
      <c r="EX23" s="299"/>
      <c r="EY23" s="299"/>
      <c r="EZ23" s="44"/>
      <c r="FA23" s="298"/>
      <c r="FB23" s="298"/>
      <c r="FC23" s="298"/>
      <c r="FD23" s="299"/>
      <c r="FE23" s="298"/>
      <c r="FF23" s="298"/>
      <c r="FG23" s="299"/>
      <c r="FH23" s="299"/>
      <c r="FI23" s="299"/>
      <c r="FJ23" s="299"/>
      <c r="FK23" s="299"/>
      <c r="FL23" s="44"/>
      <c r="FM23" s="298"/>
      <c r="FN23" s="298"/>
      <c r="FO23" s="298"/>
      <c r="FP23" s="299"/>
      <c r="FQ23" s="298"/>
      <c r="FR23" s="298"/>
      <c r="FS23" s="299"/>
      <c r="FT23" s="299"/>
      <c r="FU23" s="299"/>
      <c r="FV23" s="299"/>
      <c r="FW23" s="299"/>
      <c r="FX23" s="44"/>
      <c r="FY23" s="298"/>
      <c r="FZ23" s="298"/>
      <c r="GA23" s="298"/>
      <c r="GB23" s="299"/>
      <c r="GC23" s="298"/>
      <c r="GD23" s="298"/>
      <c r="GE23" s="299"/>
      <c r="GF23" s="299"/>
      <c r="GG23" s="299"/>
      <c r="GH23" s="299"/>
      <c r="GI23" s="299"/>
      <c r="GJ23" s="44"/>
      <c r="GK23" s="298"/>
      <c r="GL23" s="298"/>
      <c r="GM23" s="298"/>
      <c r="GN23" s="299"/>
      <c r="GO23" s="298"/>
      <c r="GP23" s="298"/>
      <c r="GQ23" s="299"/>
      <c r="GR23" s="299"/>
      <c r="GS23" s="299"/>
      <c r="GT23" s="299"/>
      <c r="GU23" s="299"/>
      <c r="GV23" s="44"/>
      <c r="GW23" s="298"/>
      <c r="GX23" s="298"/>
      <c r="GY23" s="298"/>
      <c r="GZ23" s="299"/>
      <c r="HA23" s="298"/>
      <c r="HB23" s="298"/>
      <c r="HC23" s="299"/>
      <c r="HD23" s="299"/>
      <c r="HE23" s="299"/>
      <c r="HF23" s="299"/>
      <c r="HG23" s="299"/>
      <c r="HH23" s="44"/>
      <c r="HI23" s="298"/>
      <c r="HJ23" s="298"/>
      <c r="HK23" s="298"/>
      <c r="HL23" s="299"/>
      <c r="HM23" s="298"/>
      <c r="HN23" s="298"/>
      <c r="HO23" s="299"/>
      <c r="HP23" s="299"/>
      <c r="HQ23" s="299"/>
      <c r="HR23" s="299"/>
      <c r="HS23" s="299"/>
      <c r="HT23" s="44"/>
      <c r="HU23" s="298"/>
      <c r="HV23" s="298"/>
      <c r="HW23" s="298"/>
      <c r="HX23" s="299"/>
      <c r="HY23" s="298"/>
      <c r="HZ23" s="298"/>
      <c r="IA23" s="299"/>
      <c r="IB23" s="299"/>
      <c r="IC23" s="299"/>
      <c r="ID23" s="299"/>
      <c r="IE23" s="299"/>
      <c r="IF23" s="44"/>
      <c r="IG23" s="298"/>
      <c r="IH23" s="298"/>
      <c r="II23" s="298"/>
      <c r="IJ23" s="299"/>
      <c r="IK23" s="298"/>
      <c r="IL23" s="298"/>
      <c r="IM23" s="299"/>
      <c r="IN23" s="299"/>
      <c r="IO23" s="299"/>
      <c r="IP23" s="299"/>
      <c r="IQ23" s="299"/>
      <c r="IR23" s="44"/>
      <c r="IS23" s="298"/>
      <c r="IT23" s="298"/>
      <c r="IU23" s="298"/>
    </row>
    <row r="24" spans="1:255" s="50" customFormat="1" ht="14.25">
      <c r="A24" s="51" t="s">
        <v>15</v>
      </c>
      <c r="B24" s="304">
        <v>0.7</v>
      </c>
      <c r="C24" s="304">
        <v>2.2000000000000002</v>
      </c>
      <c r="D24" s="304">
        <v>1.7</v>
      </c>
      <c r="E24" s="304">
        <v>3.2</v>
      </c>
      <c r="F24" s="304">
        <v>3</v>
      </c>
      <c r="G24" s="304">
        <v>0.4</v>
      </c>
      <c r="H24" s="304">
        <v>-4.4000000000000004</v>
      </c>
      <c r="I24" s="304">
        <v>2</v>
      </c>
      <c r="J24" s="304">
        <v>1.4</v>
      </c>
      <c r="K24" s="304">
        <v>-0.4</v>
      </c>
      <c r="L24" s="304">
        <v>0.1</v>
      </c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51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51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51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51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51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51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51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51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51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51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51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51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51"/>
      <c r="FM24" s="304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51"/>
      <c r="FY24" s="304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51"/>
      <c r="GK24" s="304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51"/>
      <c r="GW24" s="304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51"/>
      <c r="HI24" s="304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51"/>
      <c r="HU24" s="304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51"/>
      <c r="IG24" s="304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51"/>
      <c r="IS24" s="304"/>
      <c r="IT24" s="304"/>
      <c r="IU24" s="304"/>
    </row>
    <row r="25" spans="1:255" s="7" customFormat="1" ht="14.25">
      <c r="A25" s="44" t="s">
        <v>14</v>
      </c>
      <c r="B25" s="298">
        <v>5.5</v>
      </c>
      <c r="C25" s="298">
        <v>6.7</v>
      </c>
      <c r="D25" s="298">
        <v>6.4</v>
      </c>
      <c r="E25" s="298">
        <v>6.5</v>
      </c>
      <c r="F25" s="298">
        <v>6.4</v>
      </c>
      <c r="G25" s="298">
        <v>6.2</v>
      </c>
      <c r="H25" s="298">
        <v>-5.5</v>
      </c>
      <c r="I25" s="298">
        <v>0.4</v>
      </c>
      <c r="J25" s="298">
        <v>1.7</v>
      </c>
      <c r="K25" s="298">
        <v>0.8</v>
      </c>
      <c r="L25" s="298">
        <v>1.4</v>
      </c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44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44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44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44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44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44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44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44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44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44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44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44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44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44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44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44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44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44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44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44"/>
      <c r="IS25" s="298"/>
      <c r="IT25" s="298"/>
      <c r="IU25" s="298"/>
    </row>
    <row r="26" spans="1:255" s="7" customFormat="1" ht="14.25">
      <c r="A26" s="44" t="s">
        <v>13</v>
      </c>
      <c r="B26" s="298">
        <v>3.8</v>
      </c>
      <c r="C26" s="298">
        <v>4.7</v>
      </c>
      <c r="D26" s="298">
        <v>6.8</v>
      </c>
      <c r="E26" s="298">
        <v>7</v>
      </c>
      <c r="F26" s="298">
        <v>5.7</v>
      </c>
      <c r="G26" s="298">
        <v>3.1</v>
      </c>
      <c r="H26" s="298">
        <v>-4.5</v>
      </c>
      <c r="I26" s="298">
        <v>2.5</v>
      </c>
      <c r="J26" s="298">
        <v>1.9</v>
      </c>
      <c r="K26" s="299">
        <v>-1.3</v>
      </c>
      <c r="L26" s="298">
        <v>0.8</v>
      </c>
      <c r="M26" s="298"/>
      <c r="N26" s="298"/>
      <c r="O26" s="298"/>
      <c r="P26" s="298"/>
      <c r="Q26" s="298"/>
      <c r="R26" s="298"/>
      <c r="S26" s="299"/>
      <c r="T26" s="299"/>
      <c r="U26" s="299"/>
      <c r="V26" s="299"/>
      <c r="W26" s="299"/>
      <c r="X26" s="44"/>
      <c r="Y26" s="298"/>
      <c r="Z26" s="298"/>
      <c r="AA26" s="298"/>
      <c r="AB26" s="298"/>
      <c r="AC26" s="298"/>
      <c r="AD26" s="298"/>
      <c r="AE26" s="299"/>
      <c r="AF26" s="299"/>
      <c r="AG26" s="299"/>
      <c r="AH26" s="299"/>
      <c r="AI26" s="299"/>
      <c r="AJ26" s="44"/>
      <c r="AK26" s="298"/>
      <c r="AL26" s="298"/>
      <c r="AM26" s="298"/>
      <c r="AN26" s="298"/>
      <c r="AO26" s="298"/>
      <c r="AP26" s="298"/>
      <c r="AQ26" s="299"/>
      <c r="AR26" s="299"/>
      <c r="AS26" s="299"/>
      <c r="AT26" s="299"/>
      <c r="AU26" s="299"/>
      <c r="AV26" s="44"/>
      <c r="AW26" s="298"/>
      <c r="AX26" s="298"/>
      <c r="AY26" s="298"/>
      <c r="AZ26" s="298"/>
      <c r="BA26" s="298"/>
      <c r="BB26" s="298"/>
      <c r="BC26" s="299"/>
      <c r="BD26" s="299"/>
      <c r="BE26" s="299"/>
      <c r="BF26" s="299"/>
      <c r="BG26" s="299"/>
      <c r="BH26" s="44"/>
      <c r="BI26" s="298"/>
      <c r="BJ26" s="298"/>
      <c r="BK26" s="298"/>
      <c r="BL26" s="298"/>
      <c r="BM26" s="298"/>
      <c r="BN26" s="298"/>
      <c r="BO26" s="299"/>
      <c r="BP26" s="299"/>
      <c r="BQ26" s="299"/>
      <c r="BR26" s="299"/>
      <c r="BS26" s="299"/>
      <c r="BT26" s="44"/>
      <c r="BU26" s="298"/>
      <c r="BV26" s="298"/>
      <c r="BW26" s="298"/>
      <c r="BX26" s="298"/>
      <c r="BY26" s="298"/>
      <c r="BZ26" s="298"/>
      <c r="CA26" s="299"/>
      <c r="CB26" s="299"/>
      <c r="CC26" s="299"/>
      <c r="CD26" s="299"/>
      <c r="CE26" s="299"/>
      <c r="CF26" s="44"/>
      <c r="CG26" s="298"/>
      <c r="CH26" s="298"/>
      <c r="CI26" s="298"/>
      <c r="CJ26" s="298"/>
      <c r="CK26" s="298"/>
      <c r="CL26" s="298"/>
      <c r="CM26" s="299"/>
      <c r="CN26" s="299"/>
      <c r="CO26" s="299"/>
      <c r="CP26" s="299"/>
      <c r="CQ26" s="299"/>
      <c r="CR26" s="44"/>
      <c r="CS26" s="298"/>
      <c r="CT26" s="298"/>
      <c r="CU26" s="298"/>
      <c r="CV26" s="298"/>
      <c r="CW26" s="298"/>
      <c r="CX26" s="298"/>
      <c r="CY26" s="299"/>
      <c r="CZ26" s="299"/>
      <c r="DA26" s="299"/>
      <c r="DB26" s="299"/>
      <c r="DC26" s="299"/>
      <c r="DD26" s="44"/>
      <c r="DE26" s="298"/>
      <c r="DF26" s="298"/>
      <c r="DG26" s="298"/>
      <c r="DH26" s="298"/>
      <c r="DI26" s="298"/>
      <c r="DJ26" s="298"/>
      <c r="DK26" s="299"/>
      <c r="DL26" s="299"/>
      <c r="DM26" s="299"/>
      <c r="DN26" s="299"/>
      <c r="DO26" s="299"/>
      <c r="DP26" s="44"/>
      <c r="DQ26" s="298"/>
      <c r="DR26" s="298"/>
      <c r="DS26" s="298"/>
      <c r="DT26" s="298"/>
      <c r="DU26" s="298"/>
      <c r="DV26" s="298"/>
      <c r="DW26" s="299"/>
      <c r="DX26" s="299"/>
      <c r="DY26" s="299"/>
      <c r="DZ26" s="299"/>
      <c r="EA26" s="299"/>
      <c r="EB26" s="44"/>
      <c r="EC26" s="298"/>
      <c r="ED26" s="298"/>
      <c r="EE26" s="298"/>
      <c r="EF26" s="298"/>
      <c r="EG26" s="298"/>
      <c r="EH26" s="298"/>
      <c r="EI26" s="299"/>
      <c r="EJ26" s="299"/>
      <c r="EK26" s="299"/>
      <c r="EL26" s="299"/>
      <c r="EM26" s="299"/>
      <c r="EN26" s="44"/>
      <c r="EO26" s="298"/>
      <c r="EP26" s="298"/>
      <c r="EQ26" s="298"/>
      <c r="ER26" s="298"/>
      <c r="ES26" s="298"/>
      <c r="ET26" s="298"/>
      <c r="EU26" s="299"/>
      <c r="EV26" s="299"/>
      <c r="EW26" s="299"/>
      <c r="EX26" s="299"/>
      <c r="EY26" s="299"/>
      <c r="EZ26" s="44"/>
      <c r="FA26" s="298"/>
      <c r="FB26" s="298"/>
      <c r="FC26" s="298"/>
      <c r="FD26" s="298"/>
      <c r="FE26" s="298"/>
      <c r="FF26" s="298"/>
      <c r="FG26" s="299"/>
      <c r="FH26" s="299"/>
      <c r="FI26" s="299"/>
      <c r="FJ26" s="299"/>
      <c r="FK26" s="299"/>
      <c r="FL26" s="44"/>
      <c r="FM26" s="298"/>
      <c r="FN26" s="298"/>
      <c r="FO26" s="298"/>
      <c r="FP26" s="298"/>
      <c r="FQ26" s="298"/>
      <c r="FR26" s="298"/>
      <c r="FS26" s="299"/>
      <c r="FT26" s="299"/>
      <c r="FU26" s="299"/>
      <c r="FV26" s="299"/>
      <c r="FW26" s="299"/>
      <c r="FX26" s="44"/>
      <c r="FY26" s="298"/>
      <c r="FZ26" s="298"/>
      <c r="GA26" s="298"/>
      <c r="GB26" s="298"/>
      <c r="GC26" s="298"/>
      <c r="GD26" s="298"/>
      <c r="GE26" s="299"/>
      <c r="GF26" s="299"/>
      <c r="GG26" s="299"/>
      <c r="GH26" s="299"/>
      <c r="GI26" s="299"/>
      <c r="GJ26" s="44"/>
      <c r="GK26" s="298"/>
      <c r="GL26" s="298"/>
      <c r="GM26" s="298"/>
      <c r="GN26" s="298"/>
      <c r="GO26" s="298"/>
      <c r="GP26" s="298"/>
      <c r="GQ26" s="299"/>
      <c r="GR26" s="299"/>
      <c r="GS26" s="299"/>
      <c r="GT26" s="299"/>
      <c r="GU26" s="299"/>
      <c r="GV26" s="44"/>
      <c r="GW26" s="298"/>
      <c r="GX26" s="298"/>
      <c r="GY26" s="298"/>
      <c r="GZ26" s="298"/>
      <c r="HA26" s="298"/>
      <c r="HB26" s="298"/>
      <c r="HC26" s="299"/>
      <c r="HD26" s="299"/>
      <c r="HE26" s="299"/>
      <c r="HF26" s="299"/>
      <c r="HG26" s="299"/>
      <c r="HH26" s="44"/>
      <c r="HI26" s="298"/>
      <c r="HJ26" s="298"/>
      <c r="HK26" s="298"/>
      <c r="HL26" s="298"/>
      <c r="HM26" s="298"/>
      <c r="HN26" s="298"/>
      <c r="HO26" s="299"/>
      <c r="HP26" s="299"/>
      <c r="HQ26" s="299"/>
      <c r="HR26" s="299"/>
      <c r="HS26" s="299"/>
      <c r="HT26" s="44"/>
      <c r="HU26" s="298"/>
      <c r="HV26" s="298"/>
      <c r="HW26" s="298"/>
      <c r="HX26" s="298"/>
      <c r="HY26" s="298"/>
      <c r="HZ26" s="298"/>
      <c r="IA26" s="299"/>
      <c r="IB26" s="299"/>
      <c r="IC26" s="299"/>
      <c r="ID26" s="299"/>
      <c r="IE26" s="299"/>
      <c r="IF26" s="44"/>
      <c r="IG26" s="298"/>
      <c r="IH26" s="298"/>
      <c r="II26" s="298"/>
      <c r="IJ26" s="298"/>
      <c r="IK26" s="298"/>
      <c r="IL26" s="298"/>
      <c r="IM26" s="299"/>
      <c r="IN26" s="299"/>
      <c r="IO26" s="299"/>
      <c r="IP26" s="299"/>
      <c r="IQ26" s="299"/>
      <c r="IR26" s="44"/>
      <c r="IS26" s="298"/>
      <c r="IT26" s="298"/>
      <c r="IU26" s="298"/>
    </row>
    <row r="27" spans="1:255" s="7" customFormat="1" ht="14.25">
      <c r="A27" s="44" t="s">
        <v>12</v>
      </c>
      <c r="B27" s="298">
        <v>0.4</v>
      </c>
      <c r="C27" s="298">
        <v>2.2999999999999998</v>
      </c>
      <c r="D27" s="298">
        <v>2.4</v>
      </c>
      <c r="E27" s="298">
        <v>3.4</v>
      </c>
      <c r="F27" s="298">
        <v>1.6</v>
      </c>
      <c r="G27" s="298">
        <v>-0.8</v>
      </c>
      <c r="H27" s="298">
        <v>-5.7</v>
      </c>
      <c r="I27" s="298">
        <v>1.6</v>
      </c>
      <c r="J27" s="298">
        <v>1.1000000000000001</v>
      </c>
      <c r="K27" s="299">
        <v>0.6</v>
      </c>
      <c r="L27" s="298">
        <v>1.6</v>
      </c>
      <c r="M27" s="298"/>
      <c r="N27" s="298"/>
      <c r="O27" s="298"/>
      <c r="P27" s="298"/>
      <c r="Q27" s="298"/>
      <c r="R27" s="298"/>
      <c r="S27" s="299"/>
      <c r="T27" s="299"/>
      <c r="U27" s="299"/>
      <c r="V27" s="299"/>
      <c r="W27" s="299"/>
      <c r="X27" s="44"/>
      <c r="Y27" s="298"/>
      <c r="Z27" s="298"/>
      <c r="AA27" s="298"/>
      <c r="AB27" s="298"/>
      <c r="AC27" s="298"/>
      <c r="AD27" s="298"/>
      <c r="AE27" s="299"/>
      <c r="AF27" s="299"/>
      <c r="AG27" s="299"/>
      <c r="AH27" s="299"/>
      <c r="AI27" s="299"/>
      <c r="AJ27" s="44"/>
      <c r="AK27" s="298"/>
      <c r="AL27" s="298"/>
      <c r="AM27" s="298"/>
      <c r="AN27" s="298"/>
      <c r="AO27" s="298"/>
      <c r="AP27" s="298"/>
      <c r="AQ27" s="299"/>
      <c r="AR27" s="299"/>
      <c r="AS27" s="299"/>
      <c r="AT27" s="299"/>
      <c r="AU27" s="299"/>
      <c r="AV27" s="44"/>
      <c r="AW27" s="298"/>
      <c r="AX27" s="298"/>
      <c r="AY27" s="298"/>
      <c r="AZ27" s="298"/>
      <c r="BA27" s="298"/>
      <c r="BB27" s="298"/>
      <c r="BC27" s="299"/>
      <c r="BD27" s="299"/>
      <c r="BE27" s="299"/>
      <c r="BF27" s="299"/>
      <c r="BG27" s="299"/>
      <c r="BH27" s="44"/>
      <c r="BI27" s="298"/>
      <c r="BJ27" s="298"/>
      <c r="BK27" s="298"/>
      <c r="BL27" s="298"/>
      <c r="BM27" s="298"/>
      <c r="BN27" s="298"/>
      <c r="BO27" s="299"/>
      <c r="BP27" s="299"/>
      <c r="BQ27" s="299"/>
      <c r="BR27" s="299"/>
      <c r="BS27" s="299"/>
      <c r="BT27" s="44"/>
      <c r="BU27" s="298"/>
      <c r="BV27" s="298"/>
      <c r="BW27" s="298"/>
      <c r="BX27" s="298"/>
      <c r="BY27" s="298"/>
      <c r="BZ27" s="298"/>
      <c r="CA27" s="299"/>
      <c r="CB27" s="299"/>
      <c r="CC27" s="299"/>
      <c r="CD27" s="299"/>
      <c r="CE27" s="299"/>
      <c r="CF27" s="44"/>
      <c r="CG27" s="298"/>
      <c r="CH27" s="298"/>
      <c r="CI27" s="298"/>
      <c r="CJ27" s="298"/>
      <c r="CK27" s="298"/>
      <c r="CL27" s="298"/>
      <c r="CM27" s="299"/>
      <c r="CN27" s="299"/>
      <c r="CO27" s="299"/>
      <c r="CP27" s="299"/>
      <c r="CQ27" s="299"/>
      <c r="CR27" s="44"/>
      <c r="CS27" s="298"/>
      <c r="CT27" s="298"/>
      <c r="CU27" s="298"/>
      <c r="CV27" s="298"/>
      <c r="CW27" s="298"/>
      <c r="CX27" s="298"/>
      <c r="CY27" s="299"/>
      <c r="CZ27" s="299"/>
      <c r="DA27" s="299"/>
      <c r="DB27" s="299"/>
      <c r="DC27" s="299"/>
      <c r="DD27" s="44"/>
      <c r="DE27" s="298"/>
      <c r="DF27" s="298"/>
      <c r="DG27" s="298"/>
      <c r="DH27" s="298"/>
      <c r="DI27" s="298"/>
      <c r="DJ27" s="298"/>
      <c r="DK27" s="299"/>
      <c r="DL27" s="299"/>
      <c r="DM27" s="299"/>
      <c r="DN27" s="299"/>
      <c r="DO27" s="299"/>
      <c r="DP27" s="44"/>
      <c r="DQ27" s="298"/>
      <c r="DR27" s="298"/>
      <c r="DS27" s="298"/>
      <c r="DT27" s="298"/>
      <c r="DU27" s="298"/>
      <c r="DV27" s="298"/>
      <c r="DW27" s="299"/>
      <c r="DX27" s="299"/>
      <c r="DY27" s="299"/>
      <c r="DZ27" s="299"/>
      <c r="EA27" s="299"/>
      <c r="EB27" s="44"/>
      <c r="EC27" s="298"/>
      <c r="ED27" s="298"/>
      <c r="EE27" s="298"/>
      <c r="EF27" s="298"/>
      <c r="EG27" s="298"/>
      <c r="EH27" s="298"/>
      <c r="EI27" s="299"/>
      <c r="EJ27" s="299"/>
      <c r="EK27" s="299"/>
      <c r="EL27" s="299"/>
      <c r="EM27" s="299"/>
      <c r="EN27" s="44"/>
      <c r="EO27" s="298"/>
      <c r="EP27" s="298"/>
      <c r="EQ27" s="298"/>
      <c r="ER27" s="298"/>
      <c r="ES27" s="298"/>
      <c r="ET27" s="298"/>
      <c r="EU27" s="299"/>
      <c r="EV27" s="299"/>
      <c r="EW27" s="299"/>
      <c r="EX27" s="299"/>
      <c r="EY27" s="299"/>
      <c r="EZ27" s="44"/>
      <c r="FA27" s="298"/>
      <c r="FB27" s="298"/>
      <c r="FC27" s="298"/>
      <c r="FD27" s="298"/>
      <c r="FE27" s="298"/>
      <c r="FF27" s="298"/>
      <c r="FG27" s="299"/>
      <c r="FH27" s="299"/>
      <c r="FI27" s="299"/>
      <c r="FJ27" s="299"/>
      <c r="FK27" s="299"/>
      <c r="FL27" s="44"/>
      <c r="FM27" s="298"/>
      <c r="FN27" s="298"/>
      <c r="FO27" s="298"/>
      <c r="FP27" s="298"/>
      <c r="FQ27" s="298"/>
      <c r="FR27" s="298"/>
      <c r="FS27" s="299"/>
      <c r="FT27" s="299"/>
      <c r="FU27" s="299"/>
      <c r="FV27" s="299"/>
      <c r="FW27" s="299"/>
      <c r="FX27" s="44"/>
      <c r="FY27" s="298"/>
      <c r="FZ27" s="298"/>
      <c r="GA27" s="298"/>
      <c r="GB27" s="298"/>
      <c r="GC27" s="298"/>
      <c r="GD27" s="298"/>
      <c r="GE27" s="299"/>
      <c r="GF27" s="299"/>
      <c r="GG27" s="299"/>
      <c r="GH27" s="299"/>
      <c r="GI27" s="299"/>
      <c r="GJ27" s="44"/>
      <c r="GK27" s="298"/>
      <c r="GL27" s="298"/>
      <c r="GM27" s="298"/>
      <c r="GN27" s="298"/>
      <c r="GO27" s="298"/>
      <c r="GP27" s="298"/>
      <c r="GQ27" s="299"/>
      <c r="GR27" s="299"/>
      <c r="GS27" s="299"/>
      <c r="GT27" s="299"/>
      <c r="GU27" s="299"/>
      <c r="GV27" s="44"/>
      <c r="GW27" s="298"/>
      <c r="GX27" s="298"/>
      <c r="GY27" s="298"/>
      <c r="GZ27" s="298"/>
      <c r="HA27" s="298"/>
      <c r="HB27" s="298"/>
      <c r="HC27" s="299"/>
      <c r="HD27" s="299"/>
      <c r="HE27" s="299"/>
      <c r="HF27" s="299"/>
      <c r="HG27" s="299"/>
      <c r="HH27" s="44"/>
      <c r="HI27" s="298"/>
      <c r="HJ27" s="298"/>
      <c r="HK27" s="298"/>
      <c r="HL27" s="298"/>
      <c r="HM27" s="298"/>
      <c r="HN27" s="298"/>
      <c r="HO27" s="299"/>
      <c r="HP27" s="299"/>
      <c r="HQ27" s="299"/>
      <c r="HR27" s="299"/>
      <c r="HS27" s="299"/>
      <c r="HT27" s="44"/>
      <c r="HU27" s="298"/>
      <c r="HV27" s="298"/>
      <c r="HW27" s="298"/>
      <c r="HX27" s="298"/>
      <c r="HY27" s="298"/>
      <c r="HZ27" s="298"/>
      <c r="IA27" s="299"/>
      <c r="IB27" s="299"/>
      <c r="IC27" s="299"/>
      <c r="ID27" s="299"/>
      <c r="IE27" s="299"/>
      <c r="IF27" s="44"/>
      <c r="IG27" s="298"/>
      <c r="IH27" s="298"/>
      <c r="II27" s="298"/>
      <c r="IJ27" s="298"/>
      <c r="IK27" s="298"/>
      <c r="IL27" s="298"/>
      <c r="IM27" s="299"/>
      <c r="IN27" s="299"/>
      <c r="IO27" s="299"/>
      <c r="IP27" s="299"/>
      <c r="IQ27" s="299"/>
      <c r="IR27" s="44"/>
      <c r="IS27" s="298"/>
      <c r="IT27" s="298"/>
      <c r="IU27" s="298"/>
    </row>
    <row r="28" spans="1:255" s="7" customFormat="1" ht="14.25">
      <c r="A28" s="44" t="s">
        <v>11</v>
      </c>
      <c r="B28" s="298">
        <v>7.6</v>
      </c>
      <c r="C28" s="298">
        <v>8.9</v>
      </c>
      <c r="D28" s="298">
        <v>10.1</v>
      </c>
      <c r="E28" s="298">
        <v>11.2</v>
      </c>
      <c r="F28" s="298">
        <v>9.6</v>
      </c>
      <c r="G28" s="298">
        <v>-3.3</v>
      </c>
      <c r="H28" s="298">
        <v>-17.7</v>
      </c>
      <c r="I28" s="298">
        <v>-0.9</v>
      </c>
      <c r="J28" s="298">
        <v>5.5</v>
      </c>
      <c r="K28" s="299">
        <v>4.3</v>
      </c>
      <c r="L28" s="298">
        <v>3.6</v>
      </c>
      <c r="M28" s="298"/>
      <c r="N28" s="298"/>
      <c r="O28" s="298"/>
      <c r="P28" s="299"/>
      <c r="Q28" s="298"/>
      <c r="R28" s="298"/>
      <c r="S28" s="299"/>
      <c r="T28" s="299"/>
      <c r="U28" s="299"/>
      <c r="V28" s="299"/>
      <c r="W28" s="299"/>
      <c r="X28" s="44"/>
      <c r="Y28" s="298"/>
      <c r="Z28" s="298"/>
      <c r="AA28" s="298"/>
      <c r="AB28" s="299"/>
      <c r="AC28" s="298"/>
      <c r="AD28" s="298"/>
      <c r="AE28" s="299"/>
      <c r="AF28" s="299"/>
      <c r="AG28" s="299"/>
      <c r="AH28" s="299"/>
      <c r="AI28" s="299"/>
      <c r="AJ28" s="44"/>
      <c r="AK28" s="298"/>
      <c r="AL28" s="298"/>
      <c r="AM28" s="298"/>
      <c r="AN28" s="299"/>
      <c r="AO28" s="298"/>
      <c r="AP28" s="298"/>
      <c r="AQ28" s="299"/>
      <c r="AR28" s="299"/>
      <c r="AS28" s="299"/>
      <c r="AT28" s="299"/>
      <c r="AU28" s="299"/>
      <c r="AV28" s="44"/>
      <c r="AW28" s="298"/>
      <c r="AX28" s="298"/>
      <c r="AY28" s="298"/>
      <c r="AZ28" s="299"/>
      <c r="BA28" s="298"/>
      <c r="BB28" s="298"/>
      <c r="BC28" s="299"/>
      <c r="BD28" s="299"/>
      <c r="BE28" s="299"/>
      <c r="BF28" s="299"/>
      <c r="BG28" s="299"/>
      <c r="BH28" s="44"/>
      <c r="BI28" s="298"/>
      <c r="BJ28" s="298"/>
      <c r="BK28" s="298"/>
      <c r="BL28" s="299"/>
      <c r="BM28" s="298"/>
      <c r="BN28" s="298"/>
      <c r="BO28" s="299"/>
      <c r="BP28" s="299"/>
      <c r="BQ28" s="299"/>
      <c r="BR28" s="299"/>
      <c r="BS28" s="299"/>
      <c r="BT28" s="44"/>
      <c r="BU28" s="298"/>
      <c r="BV28" s="298"/>
      <c r="BW28" s="298"/>
      <c r="BX28" s="299"/>
      <c r="BY28" s="298"/>
      <c r="BZ28" s="298"/>
      <c r="CA28" s="299"/>
      <c r="CB28" s="299"/>
      <c r="CC28" s="299"/>
      <c r="CD28" s="299"/>
      <c r="CE28" s="299"/>
      <c r="CF28" s="44"/>
      <c r="CG28" s="298"/>
      <c r="CH28" s="298"/>
      <c r="CI28" s="298"/>
      <c r="CJ28" s="299"/>
      <c r="CK28" s="298"/>
      <c r="CL28" s="298"/>
      <c r="CM28" s="299"/>
      <c r="CN28" s="299"/>
      <c r="CO28" s="299"/>
      <c r="CP28" s="299"/>
      <c r="CQ28" s="299"/>
      <c r="CR28" s="44"/>
      <c r="CS28" s="298"/>
      <c r="CT28" s="298"/>
      <c r="CU28" s="298"/>
      <c r="CV28" s="299"/>
      <c r="CW28" s="298"/>
      <c r="CX28" s="298"/>
      <c r="CY28" s="299"/>
      <c r="CZ28" s="299"/>
      <c r="DA28" s="299"/>
      <c r="DB28" s="299"/>
      <c r="DC28" s="299"/>
      <c r="DD28" s="44"/>
      <c r="DE28" s="298"/>
      <c r="DF28" s="298"/>
      <c r="DG28" s="298"/>
      <c r="DH28" s="299"/>
      <c r="DI28" s="298"/>
      <c r="DJ28" s="298"/>
      <c r="DK28" s="299"/>
      <c r="DL28" s="299"/>
      <c r="DM28" s="299"/>
      <c r="DN28" s="299"/>
      <c r="DO28" s="299"/>
      <c r="DP28" s="44"/>
      <c r="DQ28" s="298"/>
      <c r="DR28" s="298"/>
      <c r="DS28" s="298"/>
      <c r="DT28" s="299"/>
      <c r="DU28" s="298"/>
      <c r="DV28" s="298"/>
      <c r="DW28" s="299"/>
      <c r="DX28" s="299"/>
      <c r="DY28" s="299"/>
      <c r="DZ28" s="299"/>
      <c r="EA28" s="299"/>
      <c r="EB28" s="44"/>
      <c r="EC28" s="298"/>
      <c r="ED28" s="298"/>
      <c r="EE28" s="298"/>
      <c r="EF28" s="299"/>
      <c r="EG28" s="298"/>
      <c r="EH28" s="298"/>
      <c r="EI28" s="299"/>
      <c r="EJ28" s="299"/>
      <c r="EK28" s="299"/>
      <c r="EL28" s="299"/>
      <c r="EM28" s="299"/>
      <c r="EN28" s="44"/>
      <c r="EO28" s="298"/>
      <c r="EP28" s="298"/>
      <c r="EQ28" s="298"/>
      <c r="ER28" s="299"/>
      <c r="ES28" s="298"/>
      <c r="ET28" s="298"/>
      <c r="EU28" s="299"/>
      <c r="EV28" s="299"/>
      <c r="EW28" s="299"/>
      <c r="EX28" s="299"/>
      <c r="EY28" s="299"/>
      <c r="EZ28" s="44"/>
      <c r="FA28" s="298"/>
      <c r="FB28" s="298"/>
      <c r="FC28" s="298"/>
      <c r="FD28" s="299"/>
      <c r="FE28" s="298"/>
      <c r="FF28" s="298"/>
      <c r="FG28" s="299"/>
      <c r="FH28" s="299"/>
      <c r="FI28" s="299"/>
      <c r="FJ28" s="299"/>
      <c r="FK28" s="299"/>
      <c r="FL28" s="44"/>
      <c r="FM28" s="298"/>
      <c r="FN28" s="298"/>
      <c r="FO28" s="298"/>
      <c r="FP28" s="299"/>
      <c r="FQ28" s="298"/>
      <c r="FR28" s="298"/>
      <c r="FS28" s="299"/>
      <c r="FT28" s="299"/>
      <c r="FU28" s="299"/>
      <c r="FV28" s="299"/>
      <c r="FW28" s="299"/>
      <c r="FX28" s="44"/>
      <c r="FY28" s="298"/>
      <c r="FZ28" s="298"/>
      <c r="GA28" s="298"/>
      <c r="GB28" s="299"/>
      <c r="GC28" s="298"/>
      <c r="GD28" s="298"/>
      <c r="GE28" s="299"/>
      <c r="GF28" s="299"/>
      <c r="GG28" s="299"/>
      <c r="GH28" s="299"/>
      <c r="GI28" s="299"/>
      <c r="GJ28" s="44"/>
      <c r="GK28" s="298"/>
      <c r="GL28" s="298"/>
      <c r="GM28" s="298"/>
      <c r="GN28" s="299"/>
      <c r="GO28" s="298"/>
      <c r="GP28" s="298"/>
      <c r="GQ28" s="299"/>
      <c r="GR28" s="299"/>
      <c r="GS28" s="299"/>
      <c r="GT28" s="299"/>
      <c r="GU28" s="299"/>
      <c r="GV28" s="44"/>
      <c r="GW28" s="298"/>
      <c r="GX28" s="298"/>
      <c r="GY28" s="298"/>
      <c r="GZ28" s="299"/>
      <c r="HA28" s="298"/>
      <c r="HB28" s="298"/>
      <c r="HC28" s="299"/>
      <c r="HD28" s="299"/>
      <c r="HE28" s="299"/>
      <c r="HF28" s="299"/>
      <c r="HG28" s="299"/>
      <c r="HH28" s="44"/>
      <c r="HI28" s="298"/>
      <c r="HJ28" s="298"/>
      <c r="HK28" s="298"/>
      <c r="HL28" s="299"/>
      <c r="HM28" s="298"/>
      <c r="HN28" s="298"/>
      <c r="HO28" s="299"/>
      <c r="HP28" s="299"/>
      <c r="HQ28" s="299"/>
      <c r="HR28" s="299"/>
      <c r="HS28" s="299"/>
      <c r="HT28" s="44"/>
      <c r="HU28" s="298"/>
      <c r="HV28" s="298"/>
      <c r="HW28" s="298"/>
      <c r="HX28" s="299"/>
      <c r="HY28" s="298"/>
      <c r="HZ28" s="298"/>
      <c r="IA28" s="299"/>
      <c r="IB28" s="299"/>
      <c r="IC28" s="299"/>
      <c r="ID28" s="299"/>
      <c r="IE28" s="299"/>
      <c r="IF28" s="44"/>
      <c r="IG28" s="298"/>
      <c r="IH28" s="298"/>
      <c r="II28" s="298"/>
      <c r="IJ28" s="299"/>
      <c r="IK28" s="298"/>
      <c r="IL28" s="298"/>
      <c r="IM28" s="299"/>
      <c r="IN28" s="299"/>
      <c r="IO28" s="299"/>
      <c r="IP28" s="299"/>
      <c r="IQ28" s="299"/>
      <c r="IR28" s="44"/>
      <c r="IS28" s="298"/>
      <c r="IT28" s="298"/>
      <c r="IU28" s="298"/>
    </row>
    <row r="29" spans="1:255" s="7" customFormat="1" ht="14.25">
      <c r="A29" s="45" t="s">
        <v>10</v>
      </c>
      <c r="B29" s="298">
        <v>10.3</v>
      </c>
      <c r="C29" s="298">
        <v>7.4</v>
      </c>
      <c r="D29" s="298">
        <v>7.8</v>
      </c>
      <c r="E29" s="298">
        <v>7.8</v>
      </c>
      <c r="F29" s="298">
        <v>9.8000000000000007</v>
      </c>
      <c r="G29" s="298">
        <v>2.9</v>
      </c>
      <c r="H29" s="298">
        <v>-14.8</v>
      </c>
      <c r="I29" s="298">
        <v>1.5</v>
      </c>
      <c r="J29" s="298">
        <v>5.9</v>
      </c>
      <c r="K29" s="298">
        <v>2.9</v>
      </c>
      <c r="L29" s="298">
        <v>3.1</v>
      </c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45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45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45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45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45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45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45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45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45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45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45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45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45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45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45"/>
      <c r="GK29" s="298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45"/>
      <c r="GW29" s="298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45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45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45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45"/>
      <c r="IS29" s="298"/>
      <c r="IT29" s="298"/>
      <c r="IU29" s="298"/>
    </row>
    <row r="30" spans="1:255" s="7" customFormat="1" ht="14.25">
      <c r="A30" s="44" t="s">
        <v>9</v>
      </c>
      <c r="B30" s="298">
        <v>3.9</v>
      </c>
      <c r="C30" s="298">
        <v>4.8</v>
      </c>
      <c r="D30" s="298">
        <v>4</v>
      </c>
      <c r="E30" s="298">
        <v>3.9</v>
      </c>
      <c r="F30" s="298">
        <v>0.1</v>
      </c>
      <c r="G30" s="298">
        <v>0.9</v>
      </c>
      <c r="H30" s="298">
        <v>-6.8</v>
      </c>
      <c r="I30" s="298">
        <v>1.3</v>
      </c>
      <c r="J30" s="298">
        <v>1.6</v>
      </c>
      <c r="K30" s="298">
        <v>-1.2</v>
      </c>
      <c r="L30" s="298">
        <v>0.3</v>
      </c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44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44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44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44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44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44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44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44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44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44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44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44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44"/>
      <c r="FM30" s="298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44"/>
      <c r="FY30" s="298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44"/>
      <c r="GK30" s="298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44"/>
      <c r="GW30" s="298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44"/>
      <c r="HI30" s="298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44"/>
      <c r="HU30" s="298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44"/>
      <c r="IG30" s="298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44"/>
      <c r="IS30" s="298"/>
      <c r="IT30" s="298"/>
      <c r="IU30" s="298"/>
    </row>
    <row r="31" spans="1:255" s="7" customFormat="1" ht="14.25">
      <c r="A31" s="44" t="s">
        <v>8</v>
      </c>
      <c r="B31" s="298">
        <v>3.9</v>
      </c>
      <c r="C31" s="298">
        <v>5.3</v>
      </c>
      <c r="D31" s="298">
        <v>3.6</v>
      </c>
      <c r="E31" s="298">
        <v>6.2</v>
      </c>
      <c r="F31" s="298">
        <v>6.8</v>
      </c>
      <c r="G31" s="298">
        <v>5.0999999999999996</v>
      </c>
      <c r="H31" s="298">
        <v>1.6</v>
      </c>
      <c r="I31" s="298">
        <v>3.9</v>
      </c>
      <c r="J31" s="298">
        <v>4.3</v>
      </c>
      <c r="K31" s="299">
        <v>2.4</v>
      </c>
      <c r="L31" s="298">
        <v>1.8</v>
      </c>
      <c r="M31" s="298"/>
      <c r="N31" s="298"/>
      <c r="O31" s="298"/>
      <c r="P31" s="298"/>
      <c r="Q31" s="298"/>
      <c r="R31" s="298"/>
      <c r="S31" s="299"/>
      <c r="T31" s="299"/>
      <c r="U31" s="299"/>
      <c r="V31" s="299"/>
      <c r="W31" s="299"/>
      <c r="X31" s="44"/>
      <c r="Y31" s="298"/>
      <c r="Z31" s="298"/>
      <c r="AA31" s="298"/>
      <c r="AB31" s="298"/>
      <c r="AC31" s="298"/>
      <c r="AD31" s="298"/>
      <c r="AE31" s="299"/>
      <c r="AF31" s="299"/>
      <c r="AG31" s="299"/>
      <c r="AH31" s="299"/>
      <c r="AI31" s="299"/>
      <c r="AJ31" s="44"/>
      <c r="AK31" s="298"/>
      <c r="AL31" s="298"/>
      <c r="AM31" s="298"/>
      <c r="AN31" s="298"/>
      <c r="AO31" s="298"/>
      <c r="AP31" s="298"/>
      <c r="AQ31" s="299"/>
      <c r="AR31" s="299"/>
      <c r="AS31" s="299"/>
      <c r="AT31" s="299"/>
      <c r="AU31" s="299"/>
      <c r="AV31" s="44"/>
      <c r="AW31" s="298"/>
      <c r="AX31" s="298"/>
      <c r="AY31" s="298"/>
      <c r="AZ31" s="298"/>
      <c r="BA31" s="298"/>
      <c r="BB31" s="298"/>
      <c r="BC31" s="299"/>
      <c r="BD31" s="299"/>
      <c r="BE31" s="299"/>
      <c r="BF31" s="299"/>
      <c r="BG31" s="299"/>
      <c r="BH31" s="44"/>
      <c r="BI31" s="298"/>
      <c r="BJ31" s="298"/>
      <c r="BK31" s="298"/>
      <c r="BL31" s="298"/>
      <c r="BM31" s="298"/>
      <c r="BN31" s="298"/>
      <c r="BO31" s="299"/>
      <c r="BP31" s="299"/>
      <c r="BQ31" s="299"/>
      <c r="BR31" s="299"/>
      <c r="BS31" s="299"/>
      <c r="BT31" s="44"/>
      <c r="BU31" s="298"/>
      <c r="BV31" s="298"/>
      <c r="BW31" s="298"/>
      <c r="BX31" s="298"/>
      <c r="BY31" s="298"/>
      <c r="BZ31" s="298"/>
      <c r="CA31" s="299"/>
      <c r="CB31" s="299"/>
      <c r="CC31" s="299"/>
      <c r="CD31" s="299"/>
      <c r="CE31" s="299"/>
      <c r="CF31" s="44"/>
      <c r="CG31" s="298"/>
      <c r="CH31" s="298"/>
      <c r="CI31" s="298"/>
      <c r="CJ31" s="298"/>
      <c r="CK31" s="298"/>
      <c r="CL31" s="298"/>
      <c r="CM31" s="299"/>
      <c r="CN31" s="299"/>
      <c r="CO31" s="299"/>
      <c r="CP31" s="299"/>
      <c r="CQ31" s="299"/>
      <c r="CR31" s="44"/>
      <c r="CS31" s="298"/>
      <c r="CT31" s="298"/>
      <c r="CU31" s="298"/>
      <c r="CV31" s="298"/>
      <c r="CW31" s="298"/>
      <c r="CX31" s="298"/>
      <c r="CY31" s="299"/>
      <c r="CZ31" s="299"/>
      <c r="DA31" s="299"/>
      <c r="DB31" s="299"/>
      <c r="DC31" s="299"/>
      <c r="DD31" s="44"/>
      <c r="DE31" s="298"/>
      <c r="DF31" s="298"/>
      <c r="DG31" s="298"/>
      <c r="DH31" s="298"/>
      <c r="DI31" s="298"/>
      <c r="DJ31" s="298"/>
      <c r="DK31" s="299"/>
      <c r="DL31" s="299"/>
      <c r="DM31" s="299"/>
      <c r="DN31" s="299"/>
      <c r="DO31" s="299"/>
      <c r="DP31" s="44"/>
      <c r="DQ31" s="298"/>
      <c r="DR31" s="298"/>
      <c r="DS31" s="298"/>
      <c r="DT31" s="298"/>
      <c r="DU31" s="298"/>
      <c r="DV31" s="298"/>
      <c r="DW31" s="299"/>
      <c r="DX31" s="299"/>
      <c r="DY31" s="299"/>
      <c r="DZ31" s="299"/>
      <c r="EA31" s="299"/>
      <c r="EB31" s="44"/>
      <c r="EC31" s="298"/>
      <c r="ED31" s="298"/>
      <c r="EE31" s="298"/>
      <c r="EF31" s="298"/>
      <c r="EG31" s="298"/>
      <c r="EH31" s="298"/>
      <c r="EI31" s="299"/>
      <c r="EJ31" s="299"/>
      <c r="EK31" s="299"/>
      <c r="EL31" s="299"/>
      <c r="EM31" s="299"/>
      <c r="EN31" s="44"/>
      <c r="EO31" s="298"/>
      <c r="EP31" s="298"/>
      <c r="EQ31" s="298"/>
      <c r="ER31" s="298"/>
      <c r="ES31" s="298"/>
      <c r="ET31" s="298"/>
      <c r="EU31" s="299"/>
      <c r="EV31" s="299"/>
      <c r="EW31" s="299"/>
      <c r="EX31" s="299"/>
      <c r="EY31" s="299"/>
      <c r="EZ31" s="44"/>
      <c r="FA31" s="298"/>
      <c r="FB31" s="298"/>
      <c r="FC31" s="298"/>
      <c r="FD31" s="298"/>
      <c r="FE31" s="298"/>
      <c r="FF31" s="298"/>
      <c r="FG31" s="299"/>
      <c r="FH31" s="299"/>
      <c r="FI31" s="299"/>
      <c r="FJ31" s="299"/>
      <c r="FK31" s="299"/>
      <c r="FL31" s="44"/>
      <c r="FM31" s="298"/>
      <c r="FN31" s="298"/>
      <c r="FO31" s="298"/>
      <c r="FP31" s="298"/>
      <c r="FQ31" s="298"/>
      <c r="FR31" s="298"/>
      <c r="FS31" s="299"/>
      <c r="FT31" s="299"/>
      <c r="FU31" s="299"/>
      <c r="FV31" s="299"/>
      <c r="FW31" s="299"/>
      <c r="FX31" s="44"/>
      <c r="FY31" s="298"/>
      <c r="FZ31" s="298"/>
      <c r="GA31" s="298"/>
      <c r="GB31" s="298"/>
      <c r="GC31" s="298"/>
      <c r="GD31" s="298"/>
      <c r="GE31" s="299"/>
      <c r="GF31" s="299"/>
      <c r="GG31" s="299"/>
      <c r="GH31" s="299"/>
      <c r="GI31" s="299"/>
      <c r="GJ31" s="44"/>
      <c r="GK31" s="298"/>
      <c r="GL31" s="298"/>
      <c r="GM31" s="298"/>
      <c r="GN31" s="298"/>
      <c r="GO31" s="298"/>
      <c r="GP31" s="298"/>
      <c r="GQ31" s="299"/>
      <c r="GR31" s="299"/>
      <c r="GS31" s="299"/>
      <c r="GT31" s="299"/>
      <c r="GU31" s="299"/>
      <c r="GV31" s="44"/>
      <c r="GW31" s="298"/>
      <c r="GX31" s="298"/>
      <c r="GY31" s="298"/>
      <c r="GZ31" s="298"/>
      <c r="HA31" s="298"/>
      <c r="HB31" s="298"/>
      <c r="HC31" s="299"/>
      <c r="HD31" s="299"/>
      <c r="HE31" s="299"/>
      <c r="HF31" s="299"/>
      <c r="HG31" s="299"/>
      <c r="HH31" s="44"/>
      <c r="HI31" s="298"/>
      <c r="HJ31" s="298"/>
      <c r="HK31" s="298"/>
      <c r="HL31" s="298"/>
      <c r="HM31" s="298"/>
      <c r="HN31" s="298"/>
      <c r="HO31" s="299"/>
      <c r="HP31" s="299"/>
      <c r="HQ31" s="299"/>
      <c r="HR31" s="299"/>
      <c r="HS31" s="299"/>
      <c r="HT31" s="44"/>
      <c r="HU31" s="298"/>
      <c r="HV31" s="298"/>
      <c r="HW31" s="298"/>
      <c r="HX31" s="298"/>
      <c r="HY31" s="298"/>
      <c r="HZ31" s="298"/>
      <c r="IA31" s="299"/>
      <c r="IB31" s="299"/>
      <c r="IC31" s="299"/>
      <c r="ID31" s="299"/>
      <c r="IE31" s="299"/>
      <c r="IF31" s="44"/>
      <c r="IG31" s="298"/>
      <c r="IH31" s="298"/>
      <c r="II31" s="298"/>
      <c r="IJ31" s="298"/>
      <c r="IK31" s="298"/>
      <c r="IL31" s="298"/>
      <c r="IM31" s="299"/>
      <c r="IN31" s="299"/>
      <c r="IO31" s="299"/>
      <c r="IP31" s="299"/>
      <c r="IQ31" s="299"/>
      <c r="IR31" s="44"/>
      <c r="IS31" s="298"/>
      <c r="IT31" s="298"/>
      <c r="IU31" s="298"/>
    </row>
    <row r="32" spans="1:255" s="7" customFormat="1" ht="14.25">
      <c r="A32" s="44" t="s">
        <v>7</v>
      </c>
      <c r="B32" s="298">
        <v>5.2</v>
      </c>
      <c r="C32" s="298">
        <v>8.5</v>
      </c>
      <c r="D32" s="298">
        <v>4.2</v>
      </c>
      <c r="E32" s="298">
        <v>7.9</v>
      </c>
      <c r="F32" s="298">
        <v>6.3</v>
      </c>
      <c r="G32" s="298">
        <v>7.3</v>
      </c>
      <c r="H32" s="298">
        <v>-6.6</v>
      </c>
      <c r="I32" s="298">
        <v>-1.6</v>
      </c>
      <c r="J32" s="298">
        <v>2.5</v>
      </c>
      <c r="K32" s="299">
        <v>0.8</v>
      </c>
      <c r="L32" s="298">
        <v>2.2000000000000002</v>
      </c>
      <c r="M32" s="298"/>
      <c r="N32" s="298"/>
      <c r="O32" s="298"/>
      <c r="P32" s="298"/>
      <c r="Q32" s="298"/>
      <c r="R32" s="298"/>
      <c r="S32" s="299"/>
      <c r="T32" s="299"/>
      <c r="U32" s="299"/>
      <c r="V32" s="299"/>
      <c r="W32" s="299"/>
      <c r="X32" s="44"/>
      <c r="Y32" s="298"/>
      <c r="Z32" s="298"/>
      <c r="AA32" s="298"/>
      <c r="AB32" s="298"/>
      <c r="AC32" s="298"/>
      <c r="AD32" s="298"/>
      <c r="AE32" s="299"/>
      <c r="AF32" s="299"/>
      <c r="AG32" s="299"/>
      <c r="AH32" s="299"/>
      <c r="AI32" s="299"/>
      <c r="AJ32" s="44"/>
      <c r="AK32" s="298"/>
      <c r="AL32" s="298"/>
      <c r="AM32" s="298"/>
      <c r="AN32" s="298"/>
      <c r="AO32" s="298"/>
      <c r="AP32" s="298"/>
      <c r="AQ32" s="299"/>
      <c r="AR32" s="299"/>
      <c r="AS32" s="299"/>
      <c r="AT32" s="299"/>
      <c r="AU32" s="299"/>
      <c r="AV32" s="44"/>
      <c r="AW32" s="298"/>
      <c r="AX32" s="298"/>
      <c r="AY32" s="298"/>
      <c r="AZ32" s="298"/>
      <c r="BA32" s="298"/>
      <c r="BB32" s="298"/>
      <c r="BC32" s="299"/>
      <c r="BD32" s="299"/>
      <c r="BE32" s="299"/>
      <c r="BF32" s="299"/>
      <c r="BG32" s="299"/>
      <c r="BH32" s="44"/>
      <c r="BI32" s="298"/>
      <c r="BJ32" s="298"/>
      <c r="BK32" s="298"/>
      <c r="BL32" s="298"/>
      <c r="BM32" s="298"/>
      <c r="BN32" s="298"/>
      <c r="BO32" s="299"/>
      <c r="BP32" s="299"/>
      <c r="BQ32" s="299"/>
      <c r="BR32" s="299"/>
      <c r="BS32" s="299"/>
      <c r="BT32" s="44"/>
      <c r="BU32" s="298"/>
      <c r="BV32" s="298"/>
      <c r="BW32" s="298"/>
      <c r="BX32" s="298"/>
      <c r="BY32" s="298"/>
      <c r="BZ32" s="298"/>
      <c r="CA32" s="299"/>
      <c r="CB32" s="299"/>
      <c r="CC32" s="299"/>
      <c r="CD32" s="299"/>
      <c r="CE32" s="299"/>
      <c r="CF32" s="44"/>
      <c r="CG32" s="298"/>
      <c r="CH32" s="298"/>
      <c r="CI32" s="298"/>
      <c r="CJ32" s="298"/>
      <c r="CK32" s="298"/>
      <c r="CL32" s="298"/>
      <c r="CM32" s="299"/>
      <c r="CN32" s="299"/>
      <c r="CO32" s="299"/>
      <c r="CP32" s="299"/>
      <c r="CQ32" s="299"/>
      <c r="CR32" s="44"/>
      <c r="CS32" s="298"/>
      <c r="CT32" s="298"/>
      <c r="CU32" s="298"/>
      <c r="CV32" s="298"/>
      <c r="CW32" s="298"/>
      <c r="CX32" s="298"/>
      <c r="CY32" s="299"/>
      <c r="CZ32" s="299"/>
      <c r="DA32" s="299"/>
      <c r="DB32" s="299"/>
      <c r="DC32" s="299"/>
      <c r="DD32" s="44"/>
      <c r="DE32" s="298"/>
      <c r="DF32" s="298"/>
      <c r="DG32" s="298"/>
      <c r="DH32" s="298"/>
      <c r="DI32" s="298"/>
      <c r="DJ32" s="298"/>
      <c r="DK32" s="299"/>
      <c r="DL32" s="299"/>
      <c r="DM32" s="299"/>
      <c r="DN32" s="299"/>
      <c r="DO32" s="299"/>
      <c r="DP32" s="44"/>
      <c r="DQ32" s="298"/>
      <c r="DR32" s="298"/>
      <c r="DS32" s="298"/>
      <c r="DT32" s="298"/>
      <c r="DU32" s="298"/>
      <c r="DV32" s="298"/>
      <c r="DW32" s="299"/>
      <c r="DX32" s="299"/>
      <c r="DY32" s="299"/>
      <c r="DZ32" s="299"/>
      <c r="EA32" s="299"/>
      <c r="EB32" s="44"/>
      <c r="EC32" s="298"/>
      <c r="ED32" s="298"/>
      <c r="EE32" s="298"/>
      <c r="EF32" s="298"/>
      <c r="EG32" s="298"/>
      <c r="EH32" s="298"/>
      <c r="EI32" s="299"/>
      <c r="EJ32" s="299"/>
      <c r="EK32" s="299"/>
      <c r="EL32" s="299"/>
      <c r="EM32" s="299"/>
      <c r="EN32" s="44"/>
      <c r="EO32" s="298"/>
      <c r="EP32" s="298"/>
      <c r="EQ32" s="298"/>
      <c r="ER32" s="298"/>
      <c r="ES32" s="298"/>
      <c r="ET32" s="298"/>
      <c r="EU32" s="299"/>
      <c r="EV32" s="299"/>
      <c r="EW32" s="299"/>
      <c r="EX32" s="299"/>
      <c r="EY32" s="299"/>
      <c r="EZ32" s="44"/>
      <c r="FA32" s="298"/>
      <c r="FB32" s="298"/>
      <c r="FC32" s="298"/>
      <c r="FD32" s="298"/>
      <c r="FE32" s="298"/>
      <c r="FF32" s="298"/>
      <c r="FG32" s="299"/>
      <c r="FH32" s="299"/>
      <c r="FI32" s="299"/>
      <c r="FJ32" s="299"/>
      <c r="FK32" s="299"/>
      <c r="FL32" s="44"/>
      <c r="FM32" s="298"/>
      <c r="FN32" s="298"/>
      <c r="FO32" s="298"/>
      <c r="FP32" s="298"/>
      <c r="FQ32" s="298"/>
      <c r="FR32" s="298"/>
      <c r="FS32" s="299"/>
      <c r="FT32" s="299"/>
      <c r="FU32" s="299"/>
      <c r="FV32" s="299"/>
      <c r="FW32" s="299"/>
      <c r="FX32" s="44"/>
      <c r="FY32" s="298"/>
      <c r="FZ32" s="298"/>
      <c r="GA32" s="298"/>
      <c r="GB32" s="298"/>
      <c r="GC32" s="298"/>
      <c r="GD32" s="298"/>
      <c r="GE32" s="299"/>
      <c r="GF32" s="299"/>
      <c r="GG32" s="299"/>
      <c r="GH32" s="299"/>
      <c r="GI32" s="299"/>
      <c r="GJ32" s="44"/>
      <c r="GK32" s="298"/>
      <c r="GL32" s="298"/>
      <c r="GM32" s="298"/>
      <c r="GN32" s="298"/>
      <c r="GO32" s="298"/>
      <c r="GP32" s="298"/>
      <c r="GQ32" s="299"/>
      <c r="GR32" s="299"/>
      <c r="GS32" s="299"/>
      <c r="GT32" s="299"/>
      <c r="GU32" s="299"/>
      <c r="GV32" s="44"/>
      <c r="GW32" s="298"/>
      <c r="GX32" s="298"/>
      <c r="GY32" s="298"/>
      <c r="GZ32" s="298"/>
      <c r="HA32" s="298"/>
      <c r="HB32" s="298"/>
      <c r="HC32" s="299"/>
      <c r="HD32" s="299"/>
      <c r="HE32" s="299"/>
      <c r="HF32" s="299"/>
      <c r="HG32" s="299"/>
      <c r="HH32" s="44"/>
      <c r="HI32" s="298"/>
      <c r="HJ32" s="298"/>
      <c r="HK32" s="298"/>
      <c r="HL32" s="298"/>
      <c r="HM32" s="298"/>
      <c r="HN32" s="298"/>
      <c r="HO32" s="299"/>
      <c r="HP32" s="299"/>
      <c r="HQ32" s="299"/>
      <c r="HR32" s="299"/>
      <c r="HS32" s="299"/>
      <c r="HT32" s="44"/>
      <c r="HU32" s="298"/>
      <c r="HV32" s="298"/>
      <c r="HW32" s="298"/>
      <c r="HX32" s="298"/>
      <c r="HY32" s="298"/>
      <c r="HZ32" s="298"/>
      <c r="IA32" s="299"/>
      <c r="IB32" s="299"/>
      <c r="IC32" s="299"/>
      <c r="ID32" s="299"/>
      <c r="IE32" s="299"/>
      <c r="IF32" s="44"/>
      <c r="IG32" s="298"/>
      <c r="IH32" s="298"/>
      <c r="II32" s="298"/>
      <c r="IJ32" s="298"/>
      <c r="IK32" s="298"/>
      <c r="IL32" s="298"/>
      <c r="IM32" s="299"/>
      <c r="IN32" s="299"/>
      <c r="IO32" s="299"/>
      <c r="IP32" s="299"/>
      <c r="IQ32" s="299"/>
      <c r="IR32" s="44"/>
      <c r="IS32" s="298"/>
      <c r="IT32" s="298"/>
      <c r="IU32" s="298"/>
    </row>
    <row r="33" spans="1:255" s="7" customFormat="1" ht="14.25">
      <c r="A33" s="44" t="s">
        <v>6</v>
      </c>
      <c r="B33" s="298">
        <v>2.2999999999999998</v>
      </c>
      <c r="C33" s="298">
        <v>4.2</v>
      </c>
      <c r="D33" s="298">
        <v>3.2</v>
      </c>
      <c r="E33" s="298">
        <v>4.3</v>
      </c>
      <c r="F33" s="298">
        <v>3.3</v>
      </c>
      <c r="G33" s="298">
        <v>-0.6</v>
      </c>
      <c r="H33" s="298">
        <v>-5</v>
      </c>
      <c r="I33" s="298">
        <v>6.6</v>
      </c>
      <c r="J33" s="298">
        <v>3.9</v>
      </c>
      <c r="K33" s="299">
        <v>1.1000000000000001</v>
      </c>
      <c r="L33" s="298">
        <v>1.9</v>
      </c>
      <c r="M33" s="298"/>
      <c r="N33" s="298"/>
      <c r="O33" s="298"/>
      <c r="P33" s="299"/>
      <c r="Q33" s="298"/>
      <c r="R33" s="298"/>
      <c r="S33" s="299"/>
      <c r="T33" s="299"/>
      <c r="U33" s="299"/>
      <c r="V33" s="299"/>
      <c r="W33" s="299"/>
      <c r="X33" s="44"/>
      <c r="Y33" s="298"/>
      <c r="Z33" s="298"/>
      <c r="AA33" s="298"/>
      <c r="AB33" s="299"/>
      <c r="AC33" s="298"/>
      <c r="AD33" s="298"/>
      <c r="AE33" s="299"/>
      <c r="AF33" s="299"/>
      <c r="AG33" s="299"/>
      <c r="AH33" s="299"/>
      <c r="AI33" s="299"/>
      <c r="AJ33" s="44"/>
      <c r="AK33" s="298"/>
      <c r="AL33" s="298"/>
      <c r="AM33" s="298"/>
      <c r="AN33" s="299"/>
      <c r="AO33" s="298"/>
      <c r="AP33" s="298"/>
      <c r="AQ33" s="299"/>
      <c r="AR33" s="299"/>
      <c r="AS33" s="299"/>
      <c r="AT33" s="299"/>
      <c r="AU33" s="299"/>
      <c r="AV33" s="44"/>
      <c r="AW33" s="298"/>
      <c r="AX33" s="298"/>
      <c r="AY33" s="298"/>
      <c r="AZ33" s="299"/>
      <c r="BA33" s="298"/>
      <c r="BB33" s="298"/>
      <c r="BC33" s="299"/>
      <c r="BD33" s="299"/>
      <c r="BE33" s="299"/>
      <c r="BF33" s="299"/>
      <c r="BG33" s="299"/>
      <c r="BH33" s="44"/>
      <c r="BI33" s="298"/>
      <c r="BJ33" s="298"/>
      <c r="BK33" s="298"/>
      <c r="BL33" s="299"/>
      <c r="BM33" s="298"/>
      <c r="BN33" s="298"/>
      <c r="BO33" s="299"/>
      <c r="BP33" s="299"/>
      <c r="BQ33" s="299"/>
      <c r="BR33" s="299"/>
      <c r="BS33" s="299"/>
      <c r="BT33" s="44"/>
      <c r="BU33" s="298"/>
      <c r="BV33" s="298"/>
      <c r="BW33" s="298"/>
      <c r="BX33" s="299"/>
      <c r="BY33" s="298"/>
      <c r="BZ33" s="298"/>
      <c r="CA33" s="299"/>
      <c r="CB33" s="299"/>
      <c r="CC33" s="299"/>
      <c r="CD33" s="299"/>
      <c r="CE33" s="299"/>
      <c r="CF33" s="44"/>
      <c r="CG33" s="298"/>
      <c r="CH33" s="298"/>
      <c r="CI33" s="298"/>
      <c r="CJ33" s="299"/>
      <c r="CK33" s="298"/>
      <c r="CL33" s="298"/>
      <c r="CM33" s="299"/>
      <c r="CN33" s="299"/>
      <c r="CO33" s="299"/>
      <c r="CP33" s="299"/>
      <c r="CQ33" s="299"/>
      <c r="CR33" s="44"/>
      <c r="CS33" s="298"/>
      <c r="CT33" s="298"/>
      <c r="CU33" s="298"/>
      <c r="CV33" s="299"/>
      <c r="CW33" s="298"/>
      <c r="CX33" s="298"/>
      <c r="CY33" s="299"/>
      <c r="CZ33" s="299"/>
      <c r="DA33" s="299"/>
      <c r="DB33" s="299"/>
      <c r="DC33" s="299"/>
      <c r="DD33" s="44"/>
      <c r="DE33" s="298"/>
      <c r="DF33" s="298"/>
      <c r="DG33" s="298"/>
      <c r="DH33" s="299"/>
      <c r="DI33" s="298"/>
      <c r="DJ33" s="298"/>
      <c r="DK33" s="299"/>
      <c r="DL33" s="299"/>
      <c r="DM33" s="299"/>
      <c r="DN33" s="299"/>
      <c r="DO33" s="299"/>
      <c r="DP33" s="44"/>
      <c r="DQ33" s="298"/>
      <c r="DR33" s="298"/>
      <c r="DS33" s="298"/>
      <c r="DT33" s="299"/>
      <c r="DU33" s="298"/>
      <c r="DV33" s="298"/>
      <c r="DW33" s="299"/>
      <c r="DX33" s="299"/>
      <c r="DY33" s="299"/>
      <c r="DZ33" s="299"/>
      <c r="EA33" s="299"/>
      <c r="EB33" s="44"/>
      <c r="EC33" s="298"/>
      <c r="ED33" s="298"/>
      <c r="EE33" s="298"/>
      <c r="EF33" s="299"/>
      <c r="EG33" s="298"/>
      <c r="EH33" s="298"/>
      <c r="EI33" s="299"/>
      <c r="EJ33" s="299"/>
      <c r="EK33" s="299"/>
      <c r="EL33" s="299"/>
      <c r="EM33" s="299"/>
      <c r="EN33" s="44"/>
      <c r="EO33" s="298"/>
      <c r="EP33" s="298"/>
      <c r="EQ33" s="298"/>
      <c r="ER33" s="299"/>
      <c r="ES33" s="298"/>
      <c r="ET33" s="298"/>
      <c r="EU33" s="299"/>
      <c r="EV33" s="299"/>
      <c r="EW33" s="299"/>
      <c r="EX33" s="299"/>
      <c r="EY33" s="299"/>
      <c r="EZ33" s="44"/>
      <c r="FA33" s="298"/>
      <c r="FB33" s="298"/>
      <c r="FC33" s="298"/>
      <c r="FD33" s="299"/>
      <c r="FE33" s="298"/>
      <c r="FF33" s="298"/>
      <c r="FG33" s="299"/>
      <c r="FH33" s="299"/>
      <c r="FI33" s="299"/>
      <c r="FJ33" s="299"/>
      <c r="FK33" s="299"/>
      <c r="FL33" s="44"/>
      <c r="FM33" s="298"/>
      <c r="FN33" s="298"/>
      <c r="FO33" s="298"/>
      <c r="FP33" s="299"/>
      <c r="FQ33" s="298"/>
      <c r="FR33" s="298"/>
      <c r="FS33" s="299"/>
      <c r="FT33" s="299"/>
      <c r="FU33" s="299"/>
      <c r="FV33" s="299"/>
      <c r="FW33" s="299"/>
      <c r="FX33" s="44"/>
      <c r="FY33" s="298"/>
      <c r="FZ33" s="298"/>
      <c r="GA33" s="298"/>
      <c r="GB33" s="299"/>
      <c r="GC33" s="298"/>
      <c r="GD33" s="298"/>
      <c r="GE33" s="299"/>
      <c r="GF33" s="299"/>
      <c r="GG33" s="299"/>
      <c r="GH33" s="299"/>
      <c r="GI33" s="299"/>
      <c r="GJ33" s="44"/>
      <c r="GK33" s="298"/>
      <c r="GL33" s="298"/>
      <c r="GM33" s="298"/>
      <c r="GN33" s="299"/>
      <c r="GO33" s="298"/>
      <c r="GP33" s="298"/>
      <c r="GQ33" s="299"/>
      <c r="GR33" s="299"/>
      <c r="GS33" s="299"/>
      <c r="GT33" s="299"/>
      <c r="GU33" s="299"/>
      <c r="GV33" s="44"/>
      <c r="GW33" s="298"/>
      <c r="GX33" s="298"/>
      <c r="GY33" s="298"/>
      <c r="GZ33" s="299"/>
      <c r="HA33" s="298"/>
      <c r="HB33" s="298"/>
      <c r="HC33" s="299"/>
      <c r="HD33" s="299"/>
      <c r="HE33" s="299"/>
      <c r="HF33" s="299"/>
      <c r="HG33" s="299"/>
      <c r="HH33" s="44"/>
      <c r="HI33" s="298"/>
      <c r="HJ33" s="298"/>
      <c r="HK33" s="298"/>
      <c r="HL33" s="299"/>
      <c r="HM33" s="298"/>
      <c r="HN33" s="298"/>
      <c r="HO33" s="299"/>
      <c r="HP33" s="299"/>
      <c r="HQ33" s="299"/>
      <c r="HR33" s="299"/>
      <c r="HS33" s="299"/>
      <c r="HT33" s="44"/>
      <c r="HU33" s="298"/>
      <c r="HV33" s="298"/>
      <c r="HW33" s="298"/>
      <c r="HX33" s="299"/>
      <c r="HY33" s="298"/>
      <c r="HZ33" s="298"/>
      <c r="IA33" s="299"/>
      <c r="IB33" s="299"/>
      <c r="IC33" s="299"/>
      <c r="ID33" s="299"/>
      <c r="IE33" s="299"/>
      <c r="IF33" s="44"/>
      <c r="IG33" s="298"/>
      <c r="IH33" s="298"/>
      <c r="II33" s="298"/>
      <c r="IJ33" s="299"/>
      <c r="IK33" s="298"/>
      <c r="IL33" s="298"/>
      <c r="IM33" s="299"/>
      <c r="IN33" s="299"/>
      <c r="IO33" s="299"/>
      <c r="IP33" s="299"/>
      <c r="IQ33" s="299"/>
      <c r="IR33" s="44"/>
      <c r="IS33" s="298"/>
      <c r="IT33" s="298"/>
      <c r="IU33" s="298"/>
    </row>
    <row r="34" spans="1:255" s="7" customFormat="1" ht="14.25">
      <c r="A34" s="45" t="s">
        <v>5</v>
      </c>
      <c r="B34" s="298">
        <v>3.8</v>
      </c>
      <c r="C34" s="298">
        <v>2.9</v>
      </c>
      <c r="D34" s="298">
        <v>2.8</v>
      </c>
      <c r="E34" s="298">
        <v>2.6</v>
      </c>
      <c r="F34" s="298">
        <v>3.6</v>
      </c>
      <c r="G34" s="298">
        <v>-1</v>
      </c>
      <c r="H34" s="298">
        <v>-4</v>
      </c>
      <c r="I34" s="298">
        <v>1.8</v>
      </c>
      <c r="J34" s="298">
        <v>0.9</v>
      </c>
      <c r="K34" s="298">
        <v>-0.3</v>
      </c>
      <c r="L34" s="298">
        <v>0.9</v>
      </c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45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45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45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45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45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45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45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45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45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45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45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45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45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45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45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45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45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45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45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45"/>
      <c r="IS34" s="298"/>
      <c r="IT34" s="298"/>
      <c r="IU34" s="298"/>
    </row>
    <row r="35" spans="1:255" s="50" customFormat="1" ht="14.25">
      <c r="A35" s="43" t="s">
        <v>4</v>
      </c>
      <c r="B35" s="304">
        <v>1.5</v>
      </c>
      <c r="C35" s="304">
        <v>2.5</v>
      </c>
      <c r="D35" s="304">
        <v>2.1</v>
      </c>
      <c r="E35" s="304">
        <v>3.3</v>
      </c>
      <c r="F35" s="304">
        <v>3.2</v>
      </c>
      <c r="G35" s="304">
        <v>0.3</v>
      </c>
      <c r="H35" s="304">
        <v>-4.3</v>
      </c>
      <c r="I35" s="304">
        <v>2.1</v>
      </c>
      <c r="J35" s="304">
        <v>1.5</v>
      </c>
      <c r="K35" s="304">
        <v>-0.3</v>
      </c>
      <c r="L35" s="304">
        <v>0.4</v>
      </c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43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43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43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43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43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43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43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43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43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43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43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43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43"/>
      <c r="FM35" s="304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43"/>
      <c r="FY35" s="304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43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43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43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43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43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43"/>
      <c r="IS35" s="304"/>
      <c r="IT35" s="304"/>
      <c r="IU35" s="304"/>
    </row>
    <row r="36" spans="1:255" s="7" customFormat="1" ht="14.25">
      <c r="A36" s="44" t="s">
        <v>3</v>
      </c>
      <c r="B36" s="298">
        <v>2.5</v>
      </c>
      <c r="C36" s="298">
        <v>3.5</v>
      </c>
      <c r="D36" s="298">
        <v>3.1</v>
      </c>
      <c r="E36" s="298">
        <v>2.7</v>
      </c>
      <c r="F36" s="298">
        <v>1.9</v>
      </c>
      <c r="G36" s="298">
        <v>-0.3</v>
      </c>
      <c r="H36" s="298">
        <v>-3.1</v>
      </c>
      <c r="I36" s="298">
        <v>2.4</v>
      </c>
      <c r="J36" s="298">
        <v>1.8</v>
      </c>
      <c r="K36" s="299">
        <v>2.1</v>
      </c>
      <c r="L36" s="298">
        <v>2.2999999999999998</v>
      </c>
      <c r="M36" s="298"/>
      <c r="N36" s="298"/>
      <c r="O36" s="298"/>
      <c r="P36" s="298"/>
      <c r="Q36" s="298"/>
      <c r="R36" s="298"/>
      <c r="S36" s="299"/>
      <c r="T36" s="299"/>
      <c r="U36" s="299"/>
      <c r="V36" s="299"/>
      <c r="W36" s="299"/>
      <c r="X36" s="44"/>
      <c r="Y36" s="298"/>
      <c r="Z36" s="298"/>
      <c r="AA36" s="298"/>
      <c r="AB36" s="298"/>
      <c r="AC36" s="298"/>
      <c r="AD36" s="298"/>
      <c r="AE36" s="299"/>
      <c r="AF36" s="299"/>
      <c r="AG36" s="299"/>
      <c r="AH36" s="299"/>
      <c r="AI36" s="299"/>
      <c r="AJ36" s="44"/>
      <c r="AK36" s="298"/>
      <c r="AL36" s="298"/>
      <c r="AM36" s="298"/>
      <c r="AN36" s="298"/>
      <c r="AO36" s="298"/>
      <c r="AP36" s="298"/>
      <c r="AQ36" s="299"/>
      <c r="AR36" s="299"/>
      <c r="AS36" s="299"/>
      <c r="AT36" s="299"/>
      <c r="AU36" s="299"/>
      <c r="AV36" s="44"/>
      <c r="AW36" s="298"/>
      <c r="AX36" s="298"/>
      <c r="AY36" s="298"/>
      <c r="AZ36" s="298"/>
      <c r="BA36" s="298"/>
      <c r="BB36" s="298"/>
      <c r="BC36" s="299"/>
      <c r="BD36" s="299"/>
      <c r="BE36" s="299"/>
      <c r="BF36" s="299"/>
      <c r="BG36" s="299"/>
      <c r="BH36" s="44"/>
      <c r="BI36" s="298"/>
      <c r="BJ36" s="298"/>
      <c r="BK36" s="298"/>
      <c r="BL36" s="298"/>
      <c r="BM36" s="298"/>
      <c r="BN36" s="298"/>
      <c r="BO36" s="299"/>
      <c r="BP36" s="299"/>
      <c r="BQ36" s="299"/>
      <c r="BR36" s="299"/>
      <c r="BS36" s="299"/>
      <c r="BT36" s="44"/>
      <c r="BU36" s="298"/>
      <c r="BV36" s="298"/>
      <c r="BW36" s="298"/>
      <c r="BX36" s="298"/>
      <c r="BY36" s="298"/>
      <c r="BZ36" s="298"/>
      <c r="CA36" s="299"/>
      <c r="CB36" s="299"/>
      <c r="CC36" s="299"/>
      <c r="CD36" s="299"/>
      <c r="CE36" s="299"/>
      <c r="CF36" s="44"/>
      <c r="CG36" s="298"/>
      <c r="CH36" s="298"/>
      <c r="CI36" s="298"/>
      <c r="CJ36" s="298"/>
      <c r="CK36" s="298"/>
      <c r="CL36" s="298"/>
      <c r="CM36" s="299"/>
      <c r="CN36" s="299"/>
      <c r="CO36" s="299"/>
      <c r="CP36" s="299"/>
      <c r="CQ36" s="299"/>
      <c r="CR36" s="44"/>
      <c r="CS36" s="298"/>
      <c r="CT36" s="298"/>
      <c r="CU36" s="298"/>
      <c r="CV36" s="298"/>
      <c r="CW36" s="298"/>
      <c r="CX36" s="298"/>
      <c r="CY36" s="299"/>
      <c r="CZ36" s="299"/>
      <c r="DA36" s="299"/>
      <c r="DB36" s="299"/>
      <c r="DC36" s="299"/>
      <c r="DD36" s="44"/>
      <c r="DE36" s="298"/>
      <c r="DF36" s="298"/>
      <c r="DG36" s="298"/>
      <c r="DH36" s="298"/>
      <c r="DI36" s="298"/>
      <c r="DJ36" s="298"/>
      <c r="DK36" s="299"/>
      <c r="DL36" s="299"/>
      <c r="DM36" s="299"/>
      <c r="DN36" s="299"/>
      <c r="DO36" s="299"/>
      <c r="DP36" s="44"/>
      <c r="DQ36" s="298"/>
      <c r="DR36" s="298"/>
      <c r="DS36" s="298"/>
      <c r="DT36" s="298"/>
      <c r="DU36" s="298"/>
      <c r="DV36" s="298"/>
      <c r="DW36" s="299"/>
      <c r="DX36" s="299"/>
      <c r="DY36" s="299"/>
      <c r="DZ36" s="299"/>
      <c r="EA36" s="299"/>
      <c r="EB36" s="44"/>
      <c r="EC36" s="298"/>
      <c r="ED36" s="298"/>
      <c r="EE36" s="298"/>
      <c r="EF36" s="298"/>
      <c r="EG36" s="298"/>
      <c r="EH36" s="298"/>
      <c r="EI36" s="299"/>
      <c r="EJ36" s="299"/>
      <c r="EK36" s="299"/>
      <c r="EL36" s="299"/>
      <c r="EM36" s="299"/>
      <c r="EN36" s="44"/>
      <c r="EO36" s="298"/>
      <c r="EP36" s="298"/>
      <c r="EQ36" s="298"/>
      <c r="ER36" s="298"/>
      <c r="ES36" s="298"/>
      <c r="ET36" s="298"/>
      <c r="EU36" s="299"/>
      <c r="EV36" s="299"/>
      <c r="EW36" s="299"/>
      <c r="EX36" s="299"/>
      <c r="EY36" s="299"/>
      <c r="EZ36" s="44"/>
      <c r="FA36" s="298"/>
      <c r="FB36" s="298"/>
      <c r="FC36" s="298"/>
      <c r="FD36" s="298"/>
      <c r="FE36" s="298"/>
      <c r="FF36" s="298"/>
      <c r="FG36" s="299"/>
      <c r="FH36" s="299"/>
      <c r="FI36" s="299"/>
      <c r="FJ36" s="299"/>
      <c r="FK36" s="299"/>
      <c r="FL36" s="44"/>
      <c r="FM36" s="298"/>
      <c r="FN36" s="298"/>
      <c r="FO36" s="298"/>
      <c r="FP36" s="298"/>
      <c r="FQ36" s="298"/>
      <c r="FR36" s="298"/>
      <c r="FS36" s="299"/>
      <c r="FT36" s="299"/>
      <c r="FU36" s="299"/>
      <c r="FV36" s="299"/>
      <c r="FW36" s="299"/>
      <c r="FX36" s="44"/>
      <c r="FY36" s="298"/>
      <c r="FZ36" s="298"/>
      <c r="GA36" s="298"/>
      <c r="GB36" s="298"/>
      <c r="GC36" s="298"/>
      <c r="GD36" s="298"/>
      <c r="GE36" s="299"/>
      <c r="GF36" s="299"/>
      <c r="GG36" s="299"/>
      <c r="GH36" s="299"/>
      <c r="GI36" s="299"/>
      <c r="GJ36" s="44"/>
      <c r="GK36" s="298"/>
      <c r="GL36" s="298"/>
      <c r="GM36" s="298"/>
      <c r="GN36" s="298"/>
      <c r="GO36" s="298"/>
      <c r="GP36" s="298"/>
      <c r="GQ36" s="299"/>
      <c r="GR36" s="299"/>
      <c r="GS36" s="299"/>
      <c r="GT36" s="299"/>
      <c r="GU36" s="299"/>
      <c r="GV36" s="44"/>
      <c r="GW36" s="298"/>
      <c r="GX36" s="298"/>
      <c r="GY36" s="298"/>
      <c r="GZ36" s="298"/>
      <c r="HA36" s="298"/>
      <c r="HB36" s="298"/>
      <c r="HC36" s="299"/>
      <c r="HD36" s="299"/>
      <c r="HE36" s="299"/>
      <c r="HF36" s="299"/>
      <c r="HG36" s="299"/>
      <c r="HH36" s="44"/>
      <c r="HI36" s="298"/>
      <c r="HJ36" s="298"/>
      <c r="HK36" s="298"/>
      <c r="HL36" s="298"/>
      <c r="HM36" s="298"/>
      <c r="HN36" s="298"/>
      <c r="HO36" s="299"/>
      <c r="HP36" s="299"/>
      <c r="HQ36" s="299"/>
      <c r="HR36" s="299"/>
      <c r="HS36" s="299"/>
      <c r="HT36" s="44"/>
      <c r="HU36" s="298"/>
      <c r="HV36" s="298"/>
      <c r="HW36" s="298"/>
      <c r="HX36" s="298"/>
      <c r="HY36" s="298"/>
      <c r="HZ36" s="298"/>
      <c r="IA36" s="299"/>
      <c r="IB36" s="299"/>
      <c r="IC36" s="299"/>
      <c r="ID36" s="299"/>
      <c r="IE36" s="299"/>
      <c r="IF36" s="44"/>
      <c r="IG36" s="298"/>
      <c r="IH36" s="298"/>
      <c r="II36" s="298"/>
      <c r="IJ36" s="298"/>
      <c r="IK36" s="298"/>
      <c r="IL36" s="298"/>
      <c r="IM36" s="299"/>
      <c r="IN36" s="299"/>
      <c r="IO36" s="299"/>
      <c r="IP36" s="299"/>
      <c r="IQ36" s="299"/>
      <c r="IR36" s="44"/>
      <c r="IS36" s="298"/>
      <c r="IT36" s="298"/>
      <c r="IU36" s="298"/>
    </row>
    <row r="37" spans="1:255" s="7" customFormat="1" ht="14.25">
      <c r="A37" s="44" t="s">
        <v>2</v>
      </c>
      <c r="B37" s="298">
        <v>1.7</v>
      </c>
      <c r="C37" s="298">
        <v>2.4</v>
      </c>
      <c r="D37" s="298">
        <v>1.3</v>
      </c>
      <c r="E37" s="298">
        <v>1.7</v>
      </c>
      <c r="F37" s="298">
        <v>2.2000000000000002</v>
      </c>
      <c r="G37" s="299">
        <v>-1</v>
      </c>
      <c r="H37" s="299">
        <v>-5.5</v>
      </c>
      <c r="I37" s="299">
        <v>4.5</v>
      </c>
      <c r="J37" s="299">
        <v>-0.8</v>
      </c>
      <c r="K37" s="299">
        <v>2</v>
      </c>
      <c r="L37" s="298">
        <v>0.8</v>
      </c>
      <c r="M37" s="298"/>
      <c r="N37" s="298"/>
      <c r="O37" s="298"/>
      <c r="P37" s="298"/>
      <c r="Q37" s="298"/>
      <c r="R37" s="298"/>
      <c r="S37" s="299"/>
      <c r="T37" s="299"/>
      <c r="U37" s="299"/>
      <c r="V37" s="299"/>
      <c r="W37" s="299"/>
      <c r="X37" s="44"/>
      <c r="Y37" s="298"/>
      <c r="Z37" s="298"/>
      <c r="AA37" s="298"/>
      <c r="AB37" s="298"/>
      <c r="AC37" s="298"/>
      <c r="AD37" s="298"/>
      <c r="AE37" s="299"/>
      <c r="AF37" s="299"/>
      <c r="AG37" s="299"/>
      <c r="AH37" s="299"/>
      <c r="AI37" s="299"/>
      <c r="AJ37" s="44"/>
      <c r="AK37" s="298"/>
      <c r="AL37" s="298"/>
      <c r="AM37" s="298"/>
      <c r="AN37" s="298"/>
      <c r="AO37" s="298"/>
      <c r="AP37" s="298"/>
      <c r="AQ37" s="299"/>
      <c r="AR37" s="299"/>
      <c r="AS37" s="299"/>
      <c r="AT37" s="299"/>
      <c r="AU37" s="299"/>
      <c r="AV37" s="44"/>
      <c r="AW37" s="298"/>
      <c r="AX37" s="298"/>
      <c r="AY37" s="298"/>
      <c r="AZ37" s="298"/>
      <c r="BA37" s="298"/>
      <c r="BB37" s="298"/>
      <c r="BC37" s="299"/>
      <c r="BD37" s="299"/>
      <c r="BE37" s="299"/>
      <c r="BF37" s="299"/>
      <c r="BG37" s="299"/>
      <c r="BH37" s="44"/>
      <c r="BI37" s="298"/>
      <c r="BJ37" s="298"/>
      <c r="BK37" s="298"/>
      <c r="BL37" s="298"/>
      <c r="BM37" s="298"/>
      <c r="BN37" s="298"/>
      <c r="BO37" s="299"/>
      <c r="BP37" s="299"/>
      <c r="BQ37" s="299"/>
      <c r="BR37" s="299"/>
      <c r="BS37" s="299"/>
      <c r="BT37" s="44"/>
      <c r="BU37" s="298"/>
      <c r="BV37" s="298"/>
      <c r="BW37" s="298"/>
      <c r="BX37" s="298"/>
      <c r="BY37" s="298"/>
      <c r="BZ37" s="298"/>
      <c r="CA37" s="299"/>
      <c r="CB37" s="299"/>
      <c r="CC37" s="299"/>
      <c r="CD37" s="299"/>
      <c r="CE37" s="299"/>
      <c r="CF37" s="44"/>
      <c r="CG37" s="298"/>
      <c r="CH37" s="298"/>
      <c r="CI37" s="298"/>
      <c r="CJ37" s="298"/>
      <c r="CK37" s="298"/>
      <c r="CL37" s="298"/>
      <c r="CM37" s="299"/>
      <c r="CN37" s="299"/>
      <c r="CO37" s="299"/>
      <c r="CP37" s="299"/>
      <c r="CQ37" s="299"/>
      <c r="CR37" s="44"/>
      <c r="CS37" s="298"/>
      <c r="CT37" s="298"/>
      <c r="CU37" s="298"/>
      <c r="CV37" s="298"/>
      <c r="CW37" s="298"/>
      <c r="CX37" s="298"/>
      <c r="CY37" s="299"/>
      <c r="CZ37" s="299"/>
      <c r="DA37" s="299"/>
      <c r="DB37" s="299"/>
      <c r="DC37" s="299"/>
      <c r="DD37" s="44"/>
      <c r="DE37" s="298"/>
      <c r="DF37" s="298"/>
      <c r="DG37" s="298"/>
      <c r="DH37" s="298"/>
      <c r="DI37" s="298"/>
      <c r="DJ37" s="298"/>
      <c r="DK37" s="299"/>
      <c r="DL37" s="299"/>
      <c r="DM37" s="299"/>
      <c r="DN37" s="299"/>
      <c r="DO37" s="299"/>
      <c r="DP37" s="44"/>
      <c r="DQ37" s="298"/>
      <c r="DR37" s="298"/>
      <c r="DS37" s="298"/>
      <c r="DT37" s="298"/>
      <c r="DU37" s="298"/>
      <c r="DV37" s="298"/>
      <c r="DW37" s="299"/>
      <c r="DX37" s="299"/>
      <c r="DY37" s="299"/>
      <c r="DZ37" s="299"/>
      <c r="EA37" s="299"/>
      <c r="EB37" s="44"/>
      <c r="EC37" s="298"/>
      <c r="ED37" s="298"/>
      <c r="EE37" s="298"/>
      <c r="EF37" s="298"/>
      <c r="EG37" s="298"/>
      <c r="EH37" s="298"/>
      <c r="EI37" s="299"/>
      <c r="EJ37" s="299"/>
      <c r="EK37" s="299"/>
      <c r="EL37" s="299"/>
      <c r="EM37" s="299"/>
      <c r="EN37" s="44"/>
      <c r="EO37" s="298"/>
      <c r="EP37" s="298"/>
      <c r="EQ37" s="298"/>
      <c r="ER37" s="298"/>
      <c r="ES37" s="298"/>
      <c r="ET37" s="298"/>
      <c r="EU37" s="299"/>
      <c r="EV37" s="299"/>
      <c r="EW37" s="299"/>
      <c r="EX37" s="299"/>
      <c r="EY37" s="299"/>
      <c r="EZ37" s="44"/>
      <c r="FA37" s="298"/>
      <c r="FB37" s="298"/>
      <c r="FC37" s="298"/>
      <c r="FD37" s="298"/>
      <c r="FE37" s="298"/>
      <c r="FF37" s="298"/>
      <c r="FG37" s="299"/>
      <c r="FH37" s="299"/>
      <c r="FI37" s="299"/>
      <c r="FJ37" s="299"/>
      <c r="FK37" s="299"/>
      <c r="FL37" s="44"/>
      <c r="FM37" s="298"/>
      <c r="FN37" s="298"/>
      <c r="FO37" s="298"/>
      <c r="FP37" s="298"/>
      <c r="FQ37" s="298"/>
      <c r="FR37" s="298"/>
      <c r="FS37" s="299"/>
      <c r="FT37" s="299"/>
      <c r="FU37" s="299"/>
      <c r="FV37" s="299"/>
      <c r="FW37" s="299"/>
      <c r="FX37" s="44"/>
      <c r="FY37" s="298"/>
      <c r="FZ37" s="298"/>
      <c r="GA37" s="298"/>
      <c r="GB37" s="298"/>
      <c r="GC37" s="298"/>
      <c r="GD37" s="298"/>
      <c r="GE37" s="299"/>
      <c r="GF37" s="299"/>
      <c r="GG37" s="299"/>
      <c r="GH37" s="299"/>
      <c r="GI37" s="299"/>
      <c r="GJ37" s="44"/>
      <c r="GK37" s="298"/>
      <c r="GL37" s="298"/>
      <c r="GM37" s="298"/>
      <c r="GN37" s="298"/>
      <c r="GO37" s="298"/>
      <c r="GP37" s="298"/>
      <c r="GQ37" s="299"/>
      <c r="GR37" s="299"/>
      <c r="GS37" s="299"/>
      <c r="GT37" s="299"/>
      <c r="GU37" s="299"/>
      <c r="GV37" s="44"/>
      <c r="GW37" s="298"/>
      <c r="GX37" s="298"/>
      <c r="GY37" s="298"/>
      <c r="GZ37" s="298"/>
      <c r="HA37" s="298"/>
      <c r="HB37" s="298"/>
      <c r="HC37" s="299"/>
      <c r="HD37" s="299"/>
      <c r="HE37" s="299"/>
      <c r="HF37" s="299"/>
      <c r="HG37" s="299"/>
      <c r="HH37" s="44"/>
      <c r="HI37" s="298"/>
      <c r="HJ37" s="298"/>
      <c r="HK37" s="298"/>
      <c r="HL37" s="298"/>
      <c r="HM37" s="298"/>
      <c r="HN37" s="298"/>
      <c r="HO37" s="299"/>
      <c r="HP37" s="299"/>
      <c r="HQ37" s="299"/>
      <c r="HR37" s="299"/>
      <c r="HS37" s="299"/>
      <c r="HT37" s="44"/>
      <c r="HU37" s="298"/>
      <c r="HV37" s="298"/>
      <c r="HW37" s="298"/>
      <c r="HX37" s="298"/>
      <c r="HY37" s="298"/>
      <c r="HZ37" s="298"/>
      <c r="IA37" s="299"/>
      <c r="IB37" s="299"/>
      <c r="IC37" s="299"/>
      <c r="ID37" s="299"/>
      <c r="IE37" s="299"/>
      <c r="IF37" s="44"/>
      <c r="IG37" s="298"/>
      <c r="IH37" s="298"/>
      <c r="II37" s="298"/>
      <c r="IJ37" s="298"/>
      <c r="IK37" s="298"/>
      <c r="IL37" s="298"/>
      <c r="IM37" s="299"/>
      <c r="IN37" s="299"/>
      <c r="IO37" s="299"/>
      <c r="IP37" s="299"/>
      <c r="IQ37" s="299"/>
      <c r="IR37" s="44"/>
      <c r="IS37" s="298"/>
      <c r="IT37" s="298"/>
      <c r="IU37" s="298"/>
    </row>
    <row r="38" spans="1:255" s="7" customFormat="1" ht="14.25" customHeight="1">
      <c r="A38" s="44" t="s">
        <v>561</v>
      </c>
      <c r="B38" s="462">
        <v>0</v>
      </c>
      <c r="C38" s="462">
        <v>2.4</v>
      </c>
      <c r="D38" s="462">
        <v>2.7</v>
      </c>
      <c r="E38" s="462">
        <v>3.8</v>
      </c>
      <c r="F38" s="462">
        <v>3.8</v>
      </c>
      <c r="G38" s="462">
        <v>2.2000000000000002</v>
      </c>
      <c r="H38" s="462">
        <v>-1.9</v>
      </c>
      <c r="I38" s="462">
        <v>3</v>
      </c>
      <c r="J38" s="462">
        <v>1.9</v>
      </c>
      <c r="K38" s="462">
        <v>1</v>
      </c>
      <c r="L38" s="462">
        <v>1.4</v>
      </c>
      <c r="M38" s="298"/>
      <c r="N38" s="298"/>
      <c r="O38" s="298"/>
      <c r="P38" s="298"/>
      <c r="Q38" s="298"/>
      <c r="R38" s="298"/>
      <c r="S38" s="299"/>
      <c r="T38" s="299"/>
      <c r="U38" s="299"/>
      <c r="V38" s="299"/>
      <c r="W38" s="299"/>
      <c r="X38" s="44"/>
      <c r="Y38" s="298"/>
      <c r="Z38" s="298"/>
      <c r="AA38" s="298"/>
      <c r="AB38" s="298"/>
      <c r="AC38" s="298"/>
      <c r="AD38" s="298"/>
      <c r="AE38" s="299"/>
      <c r="AF38" s="299"/>
      <c r="AG38" s="299"/>
      <c r="AH38" s="299"/>
      <c r="AI38" s="299"/>
      <c r="AJ38" s="44"/>
      <c r="AK38" s="298"/>
      <c r="AL38" s="298"/>
      <c r="AM38" s="298"/>
      <c r="AN38" s="298"/>
      <c r="AO38" s="298"/>
      <c r="AP38" s="298"/>
      <c r="AQ38" s="299"/>
      <c r="AR38" s="299"/>
      <c r="AS38" s="299"/>
      <c r="AT38" s="299"/>
      <c r="AU38" s="299"/>
      <c r="AV38" s="44"/>
      <c r="AW38" s="298"/>
      <c r="AX38" s="298"/>
      <c r="AY38" s="298"/>
      <c r="AZ38" s="298"/>
      <c r="BA38" s="298"/>
      <c r="BB38" s="298"/>
      <c r="BC38" s="299"/>
      <c r="BD38" s="299"/>
      <c r="BE38" s="299"/>
      <c r="BF38" s="299"/>
      <c r="BG38" s="299"/>
      <c r="BH38" s="44"/>
      <c r="BI38" s="298"/>
      <c r="BJ38" s="298"/>
      <c r="BK38" s="298"/>
      <c r="BL38" s="298"/>
      <c r="BM38" s="298"/>
      <c r="BN38" s="298"/>
      <c r="BO38" s="299"/>
      <c r="BP38" s="299"/>
      <c r="BQ38" s="299"/>
      <c r="BR38" s="299"/>
      <c r="BS38" s="299"/>
      <c r="BT38" s="44"/>
      <c r="BU38" s="298"/>
      <c r="BV38" s="298"/>
      <c r="BW38" s="298"/>
      <c r="BX38" s="298"/>
      <c r="BY38" s="298"/>
      <c r="BZ38" s="298"/>
      <c r="CA38" s="299"/>
      <c r="CB38" s="299"/>
      <c r="CC38" s="299"/>
      <c r="CD38" s="299"/>
      <c r="CE38" s="299"/>
      <c r="CF38" s="44"/>
      <c r="CG38" s="298"/>
      <c r="CH38" s="298"/>
      <c r="CI38" s="298"/>
      <c r="CJ38" s="298"/>
      <c r="CK38" s="298"/>
      <c r="CL38" s="298"/>
      <c r="CM38" s="299"/>
      <c r="CN38" s="299"/>
      <c r="CO38" s="299"/>
      <c r="CP38" s="299"/>
      <c r="CQ38" s="299"/>
      <c r="CR38" s="44"/>
      <c r="CS38" s="298"/>
      <c r="CT38" s="298"/>
      <c r="CU38" s="298"/>
      <c r="CV38" s="298"/>
      <c r="CW38" s="298"/>
      <c r="CX38" s="298"/>
      <c r="CY38" s="299"/>
      <c r="CZ38" s="299"/>
      <c r="DA38" s="299"/>
      <c r="DB38" s="299"/>
      <c r="DC38" s="299"/>
      <c r="DD38" s="44"/>
      <c r="DE38" s="298"/>
      <c r="DF38" s="298"/>
      <c r="DG38" s="298"/>
      <c r="DH38" s="298"/>
      <c r="DI38" s="298"/>
      <c r="DJ38" s="298"/>
      <c r="DK38" s="299"/>
      <c r="DL38" s="299"/>
      <c r="DM38" s="299"/>
      <c r="DN38" s="299"/>
      <c r="DO38" s="299"/>
      <c r="DP38" s="44"/>
      <c r="DQ38" s="298"/>
      <c r="DR38" s="298"/>
      <c r="DS38" s="298"/>
      <c r="DT38" s="298"/>
      <c r="DU38" s="298"/>
      <c r="DV38" s="298"/>
      <c r="DW38" s="299"/>
      <c r="DX38" s="299"/>
      <c r="DY38" s="299"/>
      <c r="DZ38" s="299"/>
      <c r="EA38" s="299"/>
      <c r="EB38" s="44"/>
      <c r="EC38" s="298"/>
      <c r="ED38" s="298"/>
      <c r="EE38" s="298"/>
      <c r="EF38" s="298"/>
      <c r="EG38" s="298"/>
      <c r="EH38" s="298"/>
      <c r="EI38" s="299"/>
      <c r="EJ38" s="299"/>
      <c r="EK38" s="299"/>
      <c r="EL38" s="299"/>
      <c r="EM38" s="299"/>
      <c r="EN38" s="44"/>
      <c r="EO38" s="298"/>
      <c r="EP38" s="298"/>
      <c r="EQ38" s="298"/>
      <c r="ER38" s="298"/>
      <c r="ES38" s="298"/>
      <c r="ET38" s="298"/>
      <c r="EU38" s="299"/>
      <c r="EV38" s="299"/>
      <c r="EW38" s="299"/>
      <c r="EX38" s="299"/>
      <c r="EY38" s="299"/>
      <c r="EZ38" s="44"/>
      <c r="FA38" s="298"/>
      <c r="FB38" s="298"/>
      <c r="FC38" s="298"/>
      <c r="FD38" s="298"/>
      <c r="FE38" s="298"/>
      <c r="FF38" s="298"/>
      <c r="FG38" s="299"/>
      <c r="FH38" s="299"/>
      <c r="FI38" s="299"/>
      <c r="FJ38" s="299"/>
      <c r="FK38" s="299"/>
      <c r="FL38" s="44"/>
      <c r="FM38" s="298"/>
      <c r="FN38" s="298"/>
      <c r="FO38" s="298"/>
      <c r="FP38" s="298"/>
      <c r="FQ38" s="298"/>
      <c r="FR38" s="298"/>
      <c r="FS38" s="299"/>
      <c r="FT38" s="299"/>
      <c r="FU38" s="299"/>
      <c r="FV38" s="299"/>
      <c r="FW38" s="299"/>
      <c r="FX38" s="44"/>
      <c r="FY38" s="298"/>
      <c r="FZ38" s="298"/>
      <c r="GA38" s="298"/>
      <c r="GB38" s="298"/>
      <c r="GC38" s="298"/>
      <c r="GD38" s="298"/>
      <c r="GE38" s="299"/>
      <c r="GF38" s="299"/>
      <c r="GG38" s="299"/>
      <c r="GH38" s="299"/>
      <c r="GI38" s="299"/>
      <c r="GJ38" s="44"/>
      <c r="GK38" s="298"/>
      <c r="GL38" s="298"/>
      <c r="GM38" s="298"/>
      <c r="GN38" s="298"/>
      <c r="GO38" s="298"/>
      <c r="GP38" s="298"/>
      <c r="GQ38" s="299"/>
      <c r="GR38" s="299"/>
      <c r="GS38" s="299"/>
      <c r="GT38" s="299"/>
      <c r="GU38" s="299"/>
      <c r="GV38" s="44"/>
      <c r="GW38" s="298"/>
      <c r="GX38" s="298"/>
      <c r="GY38" s="298"/>
      <c r="GZ38" s="298"/>
      <c r="HA38" s="298"/>
      <c r="HB38" s="298"/>
      <c r="HC38" s="299"/>
      <c r="HD38" s="299"/>
      <c r="HE38" s="299"/>
      <c r="HF38" s="299"/>
      <c r="HG38" s="299"/>
      <c r="HH38" s="44"/>
      <c r="HI38" s="298"/>
      <c r="HJ38" s="298"/>
      <c r="HK38" s="298"/>
      <c r="HL38" s="298"/>
      <c r="HM38" s="298"/>
      <c r="HN38" s="298"/>
      <c r="HO38" s="299"/>
      <c r="HP38" s="299"/>
      <c r="HQ38" s="299"/>
      <c r="HR38" s="299"/>
      <c r="HS38" s="299"/>
      <c r="HT38" s="44"/>
      <c r="HU38" s="298"/>
      <c r="HV38" s="298"/>
      <c r="HW38" s="298"/>
      <c r="HX38" s="298"/>
      <c r="HY38" s="298"/>
      <c r="HZ38" s="298"/>
      <c r="IA38" s="299"/>
      <c r="IB38" s="299"/>
      <c r="IC38" s="299"/>
      <c r="ID38" s="299"/>
      <c r="IE38" s="299"/>
      <c r="IF38" s="44"/>
      <c r="IG38" s="298"/>
      <c r="IH38" s="298"/>
      <c r="II38" s="298"/>
      <c r="IJ38" s="298"/>
      <c r="IK38" s="298"/>
      <c r="IL38" s="298"/>
      <c r="IM38" s="299"/>
      <c r="IN38" s="299"/>
      <c r="IO38" s="299"/>
      <c r="IP38" s="299"/>
      <c r="IQ38" s="299"/>
      <c r="IR38" s="44"/>
      <c r="IS38" s="298"/>
      <c r="IT38" s="298"/>
      <c r="IU38" s="298"/>
    </row>
    <row r="39" spans="1:255" s="7" customFormat="1" ht="15.75">
      <c r="A39" s="44" t="s">
        <v>641</v>
      </c>
      <c r="B39" s="462">
        <v>1.881</v>
      </c>
      <c r="C39" s="462">
        <v>3.12</v>
      </c>
      <c r="D39" s="462">
        <v>3.0190000000000001</v>
      </c>
      <c r="E39" s="462">
        <v>2.823</v>
      </c>
      <c r="F39" s="462">
        <v>2.2000000000000002</v>
      </c>
      <c r="G39" s="462">
        <v>0.68899999999999995</v>
      </c>
      <c r="H39" s="462">
        <v>-2.77</v>
      </c>
      <c r="I39" s="462">
        <v>3.2149999999999999</v>
      </c>
      <c r="J39" s="462">
        <v>2.4060000000000001</v>
      </c>
      <c r="K39" s="462">
        <v>1.9359999999999999</v>
      </c>
      <c r="L39" s="462">
        <v>1.968</v>
      </c>
      <c r="M39" s="298"/>
      <c r="N39" s="298"/>
      <c r="O39" s="298"/>
      <c r="P39" s="298"/>
      <c r="Q39" s="298"/>
      <c r="R39" s="298"/>
      <c r="S39" s="299"/>
      <c r="T39" s="299"/>
      <c r="U39" s="299"/>
      <c r="V39" s="299"/>
      <c r="W39" s="299"/>
      <c r="X39" s="44"/>
      <c r="Y39" s="298"/>
      <c r="Z39" s="298"/>
      <c r="AA39" s="298"/>
      <c r="AB39" s="298"/>
      <c r="AC39" s="298"/>
      <c r="AD39" s="298"/>
      <c r="AE39" s="299"/>
      <c r="AF39" s="299"/>
      <c r="AG39" s="299"/>
      <c r="AH39" s="299"/>
      <c r="AI39" s="299"/>
      <c r="AJ39" s="44"/>
      <c r="AK39" s="298"/>
      <c r="AL39" s="298"/>
      <c r="AM39" s="298"/>
      <c r="AN39" s="298"/>
      <c r="AO39" s="298"/>
      <c r="AP39" s="298"/>
      <c r="AQ39" s="299"/>
      <c r="AR39" s="299"/>
      <c r="AS39" s="299"/>
      <c r="AT39" s="299"/>
      <c r="AU39" s="299"/>
      <c r="AV39" s="44"/>
      <c r="AW39" s="298"/>
      <c r="AX39" s="298"/>
      <c r="AY39" s="298"/>
      <c r="AZ39" s="298"/>
      <c r="BA39" s="298"/>
      <c r="BB39" s="298"/>
      <c r="BC39" s="299"/>
      <c r="BD39" s="299"/>
      <c r="BE39" s="299"/>
      <c r="BF39" s="299"/>
      <c r="BG39" s="299"/>
      <c r="BH39" s="44"/>
      <c r="BI39" s="298"/>
      <c r="BJ39" s="298"/>
      <c r="BK39" s="298"/>
      <c r="BL39" s="298"/>
      <c r="BM39" s="298"/>
      <c r="BN39" s="298"/>
      <c r="BO39" s="299"/>
      <c r="BP39" s="299"/>
      <c r="BQ39" s="299"/>
      <c r="BR39" s="299"/>
      <c r="BS39" s="299"/>
      <c r="BT39" s="44"/>
      <c r="BU39" s="298"/>
      <c r="BV39" s="298"/>
      <c r="BW39" s="298"/>
      <c r="BX39" s="298"/>
      <c r="BY39" s="298"/>
      <c r="BZ39" s="298"/>
      <c r="CA39" s="299"/>
      <c r="CB39" s="299"/>
      <c r="CC39" s="299"/>
      <c r="CD39" s="299"/>
      <c r="CE39" s="299"/>
      <c r="CF39" s="44"/>
      <c r="CG39" s="298"/>
      <c r="CH39" s="298"/>
      <c r="CI39" s="298"/>
      <c r="CJ39" s="298"/>
      <c r="CK39" s="298"/>
      <c r="CL39" s="298"/>
      <c r="CM39" s="299"/>
      <c r="CN39" s="299"/>
      <c r="CO39" s="299"/>
      <c r="CP39" s="299"/>
      <c r="CQ39" s="299"/>
      <c r="CR39" s="44"/>
      <c r="CS39" s="298"/>
      <c r="CT39" s="298"/>
      <c r="CU39" s="298"/>
      <c r="CV39" s="298"/>
      <c r="CW39" s="298"/>
      <c r="CX39" s="298"/>
      <c r="CY39" s="299"/>
      <c r="CZ39" s="299"/>
      <c r="DA39" s="299"/>
      <c r="DB39" s="299"/>
      <c r="DC39" s="299"/>
      <c r="DD39" s="44"/>
      <c r="DE39" s="298"/>
      <c r="DF39" s="298"/>
      <c r="DG39" s="298"/>
      <c r="DH39" s="298"/>
      <c r="DI39" s="298"/>
      <c r="DJ39" s="298"/>
      <c r="DK39" s="299"/>
      <c r="DL39" s="299"/>
      <c r="DM39" s="299"/>
      <c r="DN39" s="299"/>
      <c r="DO39" s="299"/>
      <c r="DP39" s="44"/>
      <c r="DQ39" s="298"/>
      <c r="DR39" s="298"/>
      <c r="DS39" s="298"/>
      <c r="DT39" s="298"/>
      <c r="DU39" s="298"/>
      <c r="DV39" s="298"/>
      <c r="DW39" s="299"/>
      <c r="DX39" s="299"/>
      <c r="DY39" s="299"/>
      <c r="DZ39" s="299"/>
      <c r="EA39" s="299"/>
      <c r="EB39" s="44"/>
      <c r="EC39" s="298"/>
      <c r="ED39" s="298"/>
      <c r="EE39" s="298"/>
      <c r="EF39" s="298"/>
      <c r="EG39" s="298"/>
      <c r="EH39" s="298"/>
      <c r="EI39" s="299"/>
      <c r="EJ39" s="299"/>
      <c r="EK39" s="299"/>
      <c r="EL39" s="299"/>
      <c r="EM39" s="299"/>
      <c r="EN39" s="44"/>
      <c r="EO39" s="298"/>
      <c r="EP39" s="298"/>
      <c r="EQ39" s="298"/>
      <c r="ER39" s="298"/>
      <c r="ES39" s="298"/>
      <c r="ET39" s="298"/>
      <c r="EU39" s="299"/>
      <c r="EV39" s="299"/>
      <c r="EW39" s="299"/>
      <c r="EX39" s="299"/>
      <c r="EY39" s="299"/>
      <c r="EZ39" s="44"/>
      <c r="FA39" s="298"/>
      <c r="FB39" s="298"/>
      <c r="FC39" s="298"/>
      <c r="FD39" s="298"/>
      <c r="FE39" s="298"/>
      <c r="FF39" s="298"/>
      <c r="FG39" s="299"/>
      <c r="FH39" s="299"/>
      <c r="FI39" s="299"/>
      <c r="FJ39" s="299"/>
      <c r="FK39" s="299"/>
      <c r="FL39" s="44"/>
      <c r="FM39" s="298"/>
      <c r="FN39" s="298"/>
      <c r="FO39" s="298"/>
      <c r="FP39" s="298"/>
      <c r="FQ39" s="298"/>
      <c r="FR39" s="298"/>
      <c r="FS39" s="299"/>
      <c r="FT39" s="299"/>
      <c r="FU39" s="299"/>
      <c r="FV39" s="299"/>
      <c r="FW39" s="299"/>
      <c r="FX39" s="44"/>
      <c r="FY39" s="298"/>
      <c r="FZ39" s="298"/>
      <c r="GA39" s="298"/>
      <c r="GB39" s="298"/>
      <c r="GC39" s="298"/>
      <c r="GD39" s="298"/>
      <c r="GE39" s="299"/>
      <c r="GF39" s="299"/>
      <c r="GG39" s="299"/>
      <c r="GH39" s="299"/>
      <c r="GI39" s="299"/>
      <c r="GJ39" s="44"/>
      <c r="GK39" s="298"/>
      <c r="GL39" s="298"/>
      <c r="GM39" s="298"/>
      <c r="GN39" s="298"/>
      <c r="GO39" s="298"/>
      <c r="GP39" s="298"/>
      <c r="GQ39" s="299"/>
      <c r="GR39" s="299"/>
      <c r="GS39" s="299"/>
      <c r="GT39" s="299"/>
      <c r="GU39" s="299"/>
      <c r="GV39" s="44"/>
      <c r="GW39" s="298"/>
      <c r="GX39" s="298"/>
      <c r="GY39" s="298"/>
      <c r="GZ39" s="298"/>
      <c r="HA39" s="298"/>
      <c r="HB39" s="298"/>
      <c r="HC39" s="299"/>
      <c r="HD39" s="299"/>
      <c r="HE39" s="299"/>
      <c r="HF39" s="299"/>
      <c r="HG39" s="299"/>
      <c r="HH39" s="44"/>
      <c r="HI39" s="298"/>
      <c r="HJ39" s="298"/>
      <c r="HK39" s="298"/>
      <c r="HL39" s="298"/>
      <c r="HM39" s="298"/>
      <c r="HN39" s="298"/>
      <c r="HO39" s="299"/>
      <c r="HP39" s="299"/>
      <c r="HQ39" s="299"/>
      <c r="HR39" s="299"/>
      <c r="HS39" s="299"/>
      <c r="HT39" s="44"/>
      <c r="HU39" s="298"/>
      <c r="HV39" s="298"/>
      <c r="HW39" s="298"/>
      <c r="HX39" s="298"/>
      <c r="HY39" s="298"/>
      <c r="HZ39" s="298"/>
      <c r="IA39" s="299"/>
      <c r="IB39" s="299"/>
      <c r="IC39" s="299"/>
      <c r="ID39" s="299"/>
      <c r="IE39" s="299"/>
      <c r="IF39" s="44"/>
      <c r="IG39" s="298"/>
      <c r="IH39" s="298"/>
      <c r="II39" s="298"/>
      <c r="IJ39" s="298"/>
      <c r="IK39" s="298"/>
      <c r="IL39" s="298"/>
      <c r="IM39" s="299"/>
      <c r="IN39" s="299"/>
      <c r="IO39" s="299"/>
      <c r="IP39" s="299"/>
      <c r="IQ39" s="299"/>
      <c r="IR39" s="44"/>
      <c r="IS39" s="298"/>
      <c r="IT39" s="298"/>
      <c r="IU39" s="298"/>
    </row>
    <row r="40" spans="1:255" s="7" customFormat="1" ht="15.75">
      <c r="A40" s="44" t="s">
        <v>642</v>
      </c>
      <c r="B40" s="462">
        <v>7.2530000000000001</v>
      </c>
      <c r="C40" s="462">
        <v>7.1509999999999998</v>
      </c>
      <c r="D40" s="462">
        <v>6.3879999999999999</v>
      </c>
      <c r="E40" s="462">
        <v>8.1530000000000005</v>
      </c>
      <c r="F40" s="462">
        <v>8.5350000000000001</v>
      </c>
      <c r="G40" s="462">
        <v>5.2480000000000002</v>
      </c>
      <c r="H40" s="462">
        <v>-7.8</v>
      </c>
      <c r="I40" s="462">
        <v>4.3</v>
      </c>
      <c r="J40" s="462">
        <v>4.3</v>
      </c>
      <c r="K40" s="462">
        <v>3.698</v>
      </c>
      <c r="L40" s="462">
        <v>3.823</v>
      </c>
      <c r="M40" s="298"/>
      <c r="N40" s="298"/>
      <c r="O40" s="298"/>
      <c r="P40" s="298"/>
      <c r="Q40" s="298"/>
      <c r="R40" s="298"/>
      <c r="S40" s="299"/>
      <c r="T40" s="299"/>
      <c r="U40" s="299"/>
      <c r="V40" s="299"/>
      <c r="W40" s="299"/>
      <c r="X40" s="44"/>
      <c r="Y40" s="298"/>
      <c r="Z40" s="298"/>
      <c r="AA40" s="298"/>
      <c r="AB40" s="298"/>
      <c r="AC40" s="298"/>
      <c r="AD40" s="298"/>
      <c r="AE40" s="299"/>
      <c r="AF40" s="299"/>
      <c r="AG40" s="299"/>
      <c r="AH40" s="299"/>
      <c r="AI40" s="299"/>
      <c r="AJ40" s="44"/>
      <c r="AK40" s="298"/>
      <c r="AL40" s="298"/>
      <c r="AM40" s="298"/>
      <c r="AN40" s="298"/>
      <c r="AO40" s="298"/>
      <c r="AP40" s="298"/>
      <c r="AQ40" s="299"/>
      <c r="AR40" s="299"/>
      <c r="AS40" s="299"/>
      <c r="AT40" s="299"/>
      <c r="AU40" s="299"/>
      <c r="AV40" s="44"/>
      <c r="AW40" s="298"/>
      <c r="AX40" s="298"/>
      <c r="AY40" s="298"/>
      <c r="AZ40" s="298"/>
      <c r="BA40" s="298"/>
      <c r="BB40" s="298"/>
      <c r="BC40" s="299"/>
      <c r="BD40" s="299"/>
      <c r="BE40" s="299"/>
      <c r="BF40" s="299"/>
      <c r="BG40" s="299"/>
      <c r="BH40" s="44"/>
      <c r="BI40" s="298"/>
      <c r="BJ40" s="298"/>
      <c r="BK40" s="298"/>
      <c r="BL40" s="298"/>
      <c r="BM40" s="298"/>
      <c r="BN40" s="298"/>
      <c r="BO40" s="299"/>
      <c r="BP40" s="299"/>
      <c r="BQ40" s="299"/>
      <c r="BR40" s="299"/>
      <c r="BS40" s="299"/>
      <c r="BT40" s="44"/>
      <c r="BU40" s="298"/>
      <c r="BV40" s="298"/>
      <c r="BW40" s="298"/>
      <c r="BX40" s="298"/>
      <c r="BY40" s="298"/>
      <c r="BZ40" s="298"/>
      <c r="CA40" s="299"/>
      <c r="CB40" s="299"/>
      <c r="CC40" s="299"/>
      <c r="CD40" s="299"/>
      <c r="CE40" s="299"/>
      <c r="CF40" s="44"/>
      <c r="CG40" s="298"/>
      <c r="CH40" s="298"/>
      <c r="CI40" s="298"/>
      <c r="CJ40" s="298"/>
      <c r="CK40" s="298"/>
      <c r="CL40" s="298"/>
      <c r="CM40" s="299"/>
      <c r="CN40" s="299"/>
      <c r="CO40" s="299"/>
      <c r="CP40" s="299"/>
      <c r="CQ40" s="299"/>
      <c r="CR40" s="44"/>
      <c r="CS40" s="298"/>
      <c r="CT40" s="298"/>
      <c r="CU40" s="298"/>
      <c r="CV40" s="298"/>
      <c r="CW40" s="298"/>
      <c r="CX40" s="298"/>
      <c r="CY40" s="299"/>
      <c r="CZ40" s="299"/>
      <c r="DA40" s="299"/>
      <c r="DB40" s="299"/>
      <c r="DC40" s="299"/>
      <c r="DD40" s="44"/>
      <c r="DE40" s="298"/>
      <c r="DF40" s="298"/>
      <c r="DG40" s="298"/>
      <c r="DH40" s="298"/>
      <c r="DI40" s="298"/>
      <c r="DJ40" s="298"/>
      <c r="DK40" s="299"/>
      <c r="DL40" s="299"/>
      <c r="DM40" s="299"/>
      <c r="DN40" s="299"/>
      <c r="DO40" s="299"/>
      <c r="DP40" s="44"/>
      <c r="DQ40" s="298"/>
      <c r="DR40" s="298"/>
      <c r="DS40" s="298"/>
      <c r="DT40" s="298"/>
      <c r="DU40" s="298"/>
      <c r="DV40" s="298"/>
      <c r="DW40" s="299"/>
      <c r="DX40" s="299"/>
      <c r="DY40" s="299"/>
      <c r="DZ40" s="299"/>
      <c r="EA40" s="299"/>
      <c r="EB40" s="44"/>
      <c r="EC40" s="298"/>
      <c r="ED40" s="298"/>
      <c r="EE40" s="298"/>
      <c r="EF40" s="298"/>
      <c r="EG40" s="298"/>
      <c r="EH40" s="298"/>
      <c r="EI40" s="299"/>
      <c r="EJ40" s="299"/>
      <c r="EK40" s="299"/>
      <c r="EL40" s="299"/>
      <c r="EM40" s="299"/>
      <c r="EN40" s="44"/>
      <c r="EO40" s="298"/>
      <c r="EP40" s="298"/>
      <c r="EQ40" s="298"/>
      <c r="ER40" s="298"/>
      <c r="ES40" s="298"/>
      <c r="ET40" s="298"/>
      <c r="EU40" s="299"/>
      <c r="EV40" s="299"/>
      <c r="EW40" s="299"/>
      <c r="EX40" s="299"/>
      <c r="EY40" s="299"/>
      <c r="EZ40" s="44"/>
      <c r="FA40" s="298"/>
      <c r="FB40" s="298"/>
      <c r="FC40" s="298"/>
      <c r="FD40" s="298"/>
      <c r="FE40" s="298"/>
      <c r="FF40" s="298"/>
      <c r="FG40" s="299"/>
      <c r="FH40" s="299"/>
      <c r="FI40" s="299"/>
      <c r="FJ40" s="299"/>
      <c r="FK40" s="299"/>
      <c r="FL40" s="44"/>
      <c r="FM40" s="298"/>
      <c r="FN40" s="298"/>
      <c r="FO40" s="298"/>
      <c r="FP40" s="298"/>
      <c r="FQ40" s="298"/>
      <c r="FR40" s="298"/>
      <c r="FS40" s="299"/>
      <c r="FT40" s="299"/>
      <c r="FU40" s="299"/>
      <c r="FV40" s="299"/>
      <c r="FW40" s="299"/>
      <c r="FX40" s="44"/>
      <c r="FY40" s="298"/>
      <c r="FZ40" s="298"/>
      <c r="GA40" s="298"/>
      <c r="GB40" s="298"/>
      <c r="GC40" s="298"/>
      <c r="GD40" s="298"/>
      <c r="GE40" s="299"/>
      <c r="GF40" s="299"/>
      <c r="GG40" s="299"/>
      <c r="GH40" s="299"/>
      <c r="GI40" s="299"/>
      <c r="GJ40" s="44"/>
      <c r="GK40" s="298"/>
      <c r="GL40" s="298"/>
      <c r="GM40" s="298"/>
      <c r="GN40" s="298"/>
      <c r="GO40" s="298"/>
      <c r="GP40" s="298"/>
      <c r="GQ40" s="299"/>
      <c r="GR40" s="299"/>
      <c r="GS40" s="299"/>
      <c r="GT40" s="299"/>
      <c r="GU40" s="299"/>
      <c r="GV40" s="44"/>
      <c r="GW40" s="298"/>
      <c r="GX40" s="298"/>
      <c r="GY40" s="298"/>
      <c r="GZ40" s="298"/>
      <c r="HA40" s="298"/>
      <c r="HB40" s="298"/>
      <c r="HC40" s="299"/>
      <c r="HD40" s="299"/>
      <c r="HE40" s="299"/>
      <c r="HF40" s="299"/>
      <c r="HG40" s="299"/>
      <c r="HH40" s="44"/>
      <c r="HI40" s="298"/>
      <c r="HJ40" s="298"/>
      <c r="HK40" s="298"/>
      <c r="HL40" s="298"/>
      <c r="HM40" s="298"/>
      <c r="HN40" s="298"/>
      <c r="HO40" s="299"/>
      <c r="HP40" s="299"/>
      <c r="HQ40" s="299"/>
      <c r="HR40" s="299"/>
      <c r="HS40" s="299"/>
      <c r="HT40" s="44"/>
      <c r="HU40" s="298"/>
      <c r="HV40" s="298"/>
      <c r="HW40" s="298"/>
      <c r="HX40" s="298"/>
      <c r="HY40" s="298"/>
      <c r="HZ40" s="298"/>
      <c r="IA40" s="299"/>
      <c r="IB40" s="299"/>
      <c r="IC40" s="299"/>
      <c r="ID40" s="299"/>
      <c r="IE40" s="299"/>
      <c r="IF40" s="44"/>
      <c r="IG40" s="298"/>
      <c r="IH40" s="298"/>
      <c r="II40" s="298"/>
      <c r="IJ40" s="298"/>
      <c r="IK40" s="298"/>
      <c r="IL40" s="298"/>
      <c r="IM40" s="299"/>
      <c r="IN40" s="299"/>
      <c r="IO40" s="299"/>
      <c r="IP40" s="299"/>
      <c r="IQ40" s="299"/>
      <c r="IR40" s="44"/>
      <c r="IS40" s="298"/>
      <c r="IT40" s="298"/>
      <c r="IU40" s="298"/>
    </row>
    <row r="41" spans="1:255" ht="14.25">
      <c r="A41" s="46"/>
      <c r="B41" s="300"/>
      <c r="C41" s="300"/>
      <c r="D41" s="300"/>
      <c r="E41" s="300"/>
      <c r="F41" s="300"/>
      <c r="G41" s="306"/>
      <c r="H41" s="306"/>
      <c r="I41" s="306"/>
      <c r="J41" s="306"/>
      <c r="K41" s="306"/>
      <c r="L41" s="506"/>
    </row>
    <row r="42" spans="1:255" s="10" customFormat="1">
      <c r="A42" s="236"/>
      <c r="B42" s="236"/>
      <c r="C42" s="236"/>
      <c r="D42" s="236"/>
      <c r="E42" s="236"/>
      <c r="F42" s="236"/>
      <c r="G42" s="236"/>
      <c r="H42" s="236"/>
      <c r="I42" s="285"/>
      <c r="J42" s="285"/>
      <c r="K42" s="285"/>
    </row>
    <row r="43" spans="1:255" s="9" customFormat="1" ht="14.25">
      <c r="A43" s="57" t="s">
        <v>601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255" ht="14.25">
      <c r="A44" s="57" t="s">
        <v>643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255" s="469" customFormat="1" ht="14.25">
      <c r="A45" s="57" t="s">
        <v>644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9" spans="2:12" ht="15">
      <c r="L49" s="463"/>
    </row>
    <row r="50" spans="2:12" ht="15">
      <c r="B50" s="464"/>
      <c r="C50" s="464"/>
      <c r="D50" s="464"/>
      <c r="E50" s="464"/>
      <c r="F50" s="464"/>
      <c r="G50" s="464"/>
      <c r="H50" s="464"/>
      <c r="I50" s="464"/>
      <c r="J50" s="464"/>
      <c r="K50" s="464"/>
    </row>
  </sheetData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workbookViewId="0"/>
  </sheetViews>
  <sheetFormatPr baseColWidth="10" defaultColWidth="5" defaultRowHeight="12.75"/>
  <cols>
    <col min="1" max="1" width="2.5703125" style="286" customWidth="1"/>
    <col min="2" max="2" width="2.28515625" style="236" customWidth="1"/>
    <col min="3" max="3" width="2.42578125" style="143" customWidth="1"/>
    <col min="4" max="4" width="69.140625" style="236" customWidth="1"/>
    <col min="5" max="5" width="13" style="142" customWidth="1"/>
    <col min="6" max="16384" width="5" style="285"/>
  </cols>
  <sheetData>
    <row r="1" spans="1:8" s="21" customFormat="1" ht="13.5" customHeight="1">
      <c r="A1" s="82" t="s">
        <v>411</v>
      </c>
      <c r="B1" s="59"/>
      <c r="C1" s="59"/>
      <c r="D1" s="59"/>
      <c r="E1" s="59"/>
      <c r="F1" s="59"/>
      <c r="G1" s="59"/>
    </row>
    <row r="2" spans="1:8" s="21" customFormat="1" ht="13.5" customHeight="1">
      <c r="A2" s="177" t="s">
        <v>487</v>
      </c>
      <c r="B2" s="59"/>
      <c r="C2" s="59"/>
      <c r="D2" s="59"/>
      <c r="E2" s="59"/>
      <c r="F2" s="59"/>
      <c r="G2" s="59"/>
    </row>
    <row r="3" spans="1:8" s="21" customFormat="1" ht="13.5" customHeight="1">
      <c r="A3" s="59"/>
      <c r="B3" s="59"/>
      <c r="C3" s="59"/>
      <c r="D3" s="59"/>
      <c r="E3" s="59"/>
      <c r="F3" s="59"/>
      <c r="G3" s="59"/>
    </row>
    <row r="4" spans="1:8" s="28" customFormat="1" ht="34.5" customHeight="1">
      <c r="A4" s="40"/>
      <c r="B4" s="42"/>
      <c r="C4" s="42"/>
      <c r="D4" s="42"/>
      <c r="E4" s="339" t="s">
        <v>587</v>
      </c>
      <c r="F4" s="64"/>
      <c r="G4" s="64"/>
      <c r="H4" s="64"/>
    </row>
    <row r="5" spans="1:8" s="24" customFormat="1" ht="21" customHeight="1">
      <c r="A5" s="82" t="s">
        <v>410</v>
      </c>
      <c r="B5" s="78"/>
      <c r="C5" s="78"/>
      <c r="D5" s="78"/>
      <c r="E5" s="78"/>
      <c r="F5" s="59"/>
      <c r="G5" s="59"/>
    </row>
    <row r="6" spans="1:8" s="239" customFormat="1" ht="13.5" customHeight="1">
      <c r="A6" s="366"/>
      <c r="B6" s="367"/>
      <c r="C6" s="367" t="s">
        <v>409</v>
      </c>
      <c r="D6" s="368"/>
      <c r="E6" s="264">
        <v>8722.9179999999997</v>
      </c>
    </row>
    <row r="7" spans="1:8" s="239" customFormat="1" ht="13.5" customHeight="1">
      <c r="A7" s="366"/>
      <c r="B7" s="367"/>
      <c r="C7" s="367"/>
      <c r="D7" s="368" t="s">
        <v>408</v>
      </c>
      <c r="E7" s="264">
        <v>5721.902</v>
      </c>
    </row>
    <row r="8" spans="1:8" s="239" customFormat="1" ht="13.5" customHeight="1">
      <c r="A8" s="366"/>
      <c r="B8" s="367"/>
      <c r="C8" s="367"/>
      <c r="D8" s="368" t="s">
        <v>407</v>
      </c>
      <c r="E8" s="264">
        <v>654.41399999999999</v>
      </c>
    </row>
    <row r="9" spans="1:8" s="239" customFormat="1" ht="13.5" customHeight="1">
      <c r="A9" s="366"/>
      <c r="B9" s="367"/>
      <c r="C9" s="367"/>
      <c r="D9" s="368" t="s">
        <v>406</v>
      </c>
      <c r="E9" s="264">
        <v>350.387</v>
      </c>
    </row>
    <row r="10" spans="1:8" s="239" customFormat="1" ht="13.5" customHeight="1">
      <c r="A10" s="366"/>
      <c r="B10" s="367"/>
      <c r="C10" s="367"/>
      <c r="D10" s="368" t="s">
        <v>405</v>
      </c>
      <c r="E10" s="264">
        <v>1775.2760000000001</v>
      </c>
    </row>
    <row r="11" spans="1:8" s="239" customFormat="1" ht="13.5" customHeight="1">
      <c r="A11" s="366"/>
      <c r="B11" s="367"/>
      <c r="C11" s="367"/>
      <c r="D11" s="368" t="s">
        <v>404</v>
      </c>
      <c r="E11" s="264">
        <v>164.27099999999999</v>
      </c>
    </row>
    <row r="12" spans="1:8" s="239" customFormat="1" ht="13.5" customHeight="1">
      <c r="A12" s="366"/>
      <c r="B12" s="367"/>
      <c r="C12" s="367"/>
      <c r="D12" s="368" t="s">
        <v>403</v>
      </c>
      <c r="E12" s="264">
        <v>19.257000000000001</v>
      </c>
    </row>
    <row r="13" spans="1:8" s="239" customFormat="1" ht="13.5" customHeight="1">
      <c r="A13" s="366"/>
      <c r="B13" s="367"/>
      <c r="C13" s="367"/>
      <c r="D13" s="368" t="s">
        <v>402</v>
      </c>
      <c r="E13" s="264">
        <v>37.411000000000001</v>
      </c>
    </row>
    <row r="14" spans="1:8" s="239" customFormat="1" ht="13.5" customHeight="1">
      <c r="A14" s="366"/>
      <c r="B14" s="367"/>
      <c r="C14" s="367" t="s">
        <v>401</v>
      </c>
      <c r="D14" s="368"/>
      <c r="E14" s="264">
        <v>6249.2879999999996</v>
      </c>
    </row>
    <row r="15" spans="1:8" s="239" customFormat="1" ht="13.5" customHeight="1">
      <c r="A15" s="366"/>
      <c r="B15" s="367"/>
      <c r="C15" s="367"/>
      <c r="D15" s="368" t="s">
        <v>400</v>
      </c>
      <c r="E15" s="264">
        <v>2.3370000000000002</v>
      </c>
    </row>
    <row r="16" spans="1:8" s="239" customFormat="1" ht="13.5" customHeight="1">
      <c r="A16" s="366"/>
      <c r="B16" s="367"/>
      <c r="C16" s="367"/>
      <c r="D16" s="368" t="s">
        <v>399</v>
      </c>
      <c r="E16" s="264">
        <v>12.369</v>
      </c>
    </row>
    <row r="17" spans="1:5" s="239" customFormat="1" ht="13.5" customHeight="1">
      <c r="A17" s="366"/>
      <c r="B17" s="367"/>
      <c r="C17" s="367"/>
      <c r="D17" s="368" t="s">
        <v>398</v>
      </c>
      <c r="E17" s="264">
        <v>951.31100000000004</v>
      </c>
    </row>
    <row r="18" spans="1:5" s="239" customFormat="1" ht="13.5" customHeight="1">
      <c r="A18" s="366"/>
      <c r="B18" s="367"/>
      <c r="C18" s="367"/>
      <c r="D18" s="368" t="s">
        <v>397</v>
      </c>
      <c r="E18" s="264">
        <v>250.25800000000001</v>
      </c>
    </row>
    <row r="19" spans="1:5" s="239" customFormat="1" ht="13.5" customHeight="1">
      <c r="A19" s="366"/>
      <c r="B19" s="367"/>
      <c r="C19" s="367"/>
      <c r="D19" s="368" t="s">
        <v>396</v>
      </c>
      <c r="E19" s="264">
        <v>126.907</v>
      </c>
    </row>
    <row r="20" spans="1:5" s="239" customFormat="1" ht="13.5" customHeight="1">
      <c r="A20" s="366"/>
      <c r="B20" s="367"/>
      <c r="C20" s="367"/>
      <c r="D20" s="368" t="s">
        <v>395</v>
      </c>
      <c r="E20" s="264">
        <v>101.789</v>
      </c>
    </row>
    <row r="21" spans="1:5" s="239" customFormat="1" ht="13.5" customHeight="1">
      <c r="A21" s="366"/>
      <c r="B21" s="367"/>
      <c r="C21" s="367"/>
      <c r="D21" s="368" t="s">
        <v>394</v>
      </c>
      <c r="E21" s="264">
        <v>2568.2130000000002</v>
      </c>
    </row>
    <row r="22" spans="1:5" s="239" customFormat="1" ht="13.5" customHeight="1">
      <c r="A22" s="366"/>
      <c r="B22" s="367"/>
      <c r="C22" s="367"/>
      <c r="D22" s="368" t="s">
        <v>393</v>
      </c>
      <c r="E22" s="264">
        <v>218.99799999999999</v>
      </c>
    </row>
    <row r="23" spans="1:5" s="239" customFormat="1" ht="13.5" customHeight="1">
      <c r="A23" s="366"/>
      <c r="B23" s="367"/>
      <c r="C23" s="367"/>
      <c r="D23" s="368" t="s">
        <v>392</v>
      </c>
      <c r="E23" s="264">
        <v>462.94</v>
      </c>
    </row>
    <row r="24" spans="1:5" s="239" customFormat="1" ht="13.5" customHeight="1">
      <c r="A24" s="366"/>
      <c r="B24" s="367"/>
      <c r="C24" s="367"/>
      <c r="D24" s="368" t="s">
        <v>391</v>
      </c>
      <c r="E24" s="264">
        <v>64.387</v>
      </c>
    </row>
    <row r="25" spans="1:5" s="239" customFormat="1" ht="13.5" customHeight="1">
      <c r="A25" s="366"/>
      <c r="B25" s="367"/>
      <c r="C25" s="367"/>
      <c r="D25" s="368" t="s">
        <v>390</v>
      </c>
      <c r="E25" s="264">
        <v>89.694999999999993</v>
      </c>
    </row>
    <row r="26" spans="1:5" s="239" customFormat="1" ht="13.5" customHeight="1">
      <c r="A26" s="366"/>
      <c r="B26" s="367"/>
      <c r="C26" s="367"/>
      <c r="D26" s="368" t="s">
        <v>389</v>
      </c>
      <c r="E26" s="264">
        <v>347.04599999999999</v>
      </c>
    </row>
    <row r="27" spans="1:5" s="239" customFormat="1" ht="13.5" customHeight="1">
      <c r="A27" s="366"/>
      <c r="B27" s="367"/>
      <c r="C27" s="367"/>
      <c r="D27" s="368" t="s">
        <v>388</v>
      </c>
      <c r="E27" s="264">
        <v>65.087000000000003</v>
      </c>
    </row>
    <row r="28" spans="1:5" s="239" customFormat="1" ht="13.5" customHeight="1">
      <c r="A28" s="366"/>
      <c r="B28" s="367"/>
      <c r="C28" s="367"/>
      <c r="D28" s="368" t="s">
        <v>387</v>
      </c>
      <c r="E28" s="264">
        <v>141.94900000000001</v>
      </c>
    </row>
    <row r="29" spans="1:5" s="239" customFormat="1" ht="13.5" customHeight="1">
      <c r="A29" s="366"/>
      <c r="B29" s="367"/>
      <c r="C29" s="367"/>
      <c r="D29" s="368" t="s">
        <v>386</v>
      </c>
      <c r="E29" s="264">
        <v>846.00199999999995</v>
      </c>
    </row>
    <row r="30" spans="1:5" s="239" customFormat="1" ht="13.5" customHeight="1">
      <c r="A30" s="366"/>
      <c r="B30" s="367"/>
      <c r="C30" s="367" t="s">
        <v>385</v>
      </c>
      <c r="D30" s="368"/>
      <c r="E30" s="264">
        <f>51784.755-13.872</f>
        <v>51770.882999999994</v>
      </c>
    </row>
    <row r="31" spans="1:5" s="239" customFormat="1" ht="13.5" customHeight="1">
      <c r="A31" s="366"/>
      <c r="B31" s="367"/>
      <c r="C31" s="367"/>
      <c r="D31" s="368" t="s">
        <v>384</v>
      </c>
      <c r="E31" s="264">
        <v>27407.535</v>
      </c>
    </row>
    <row r="32" spans="1:5" s="239" customFormat="1" ht="13.5" customHeight="1">
      <c r="A32" s="366"/>
      <c r="B32" s="367"/>
      <c r="C32" s="367"/>
      <c r="D32" s="368" t="s">
        <v>383</v>
      </c>
      <c r="E32" s="264">
        <v>651.005</v>
      </c>
    </row>
    <row r="33" spans="1:6" s="239" customFormat="1" ht="13.5" customHeight="1">
      <c r="A33" s="366"/>
      <c r="B33" s="367"/>
      <c r="C33" s="367"/>
      <c r="D33" s="368" t="s">
        <v>382</v>
      </c>
      <c r="E33" s="264">
        <v>9086.4120000000003</v>
      </c>
    </row>
    <row r="34" spans="1:6" s="239" customFormat="1" ht="13.5" customHeight="1">
      <c r="A34" s="366"/>
      <c r="B34" s="367"/>
      <c r="C34" s="367"/>
      <c r="D34" s="368" t="s">
        <v>381</v>
      </c>
      <c r="E34" s="264">
        <f>14006.446-13.872</f>
        <v>13992.574000000001</v>
      </c>
    </row>
    <row r="35" spans="1:6" s="239" customFormat="1" ht="13.5" customHeight="1">
      <c r="A35" s="366"/>
      <c r="B35" s="367"/>
      <c r="C35" s="367"/>
      <c r="D35" s="368" t="s">
        <v>380</v>
      </c>
      <c r="E35" s="264">
        <v>633.35699999999997</v>
      </c>
    </row>
    <row r="36" spans="1:6" s="239" customFormat="1" ht="13.5" customHeight="1">
      <c r="A36" s="366"/>
      <c r="B36" s="367"/>
      <c r="C36" s="367" t="s">
        <v>379</v>
      </c>
      <c r="D36" s="368"/>
      <c r="E36" s="264">
        <v>7334.7870000000003</v>
      </c>
    </row>
    <row r="37" spans="1:6" s="245" customFormat="1" ht="21" customHeight="1" collapsed="1">
      <c r="A37" s="370"/>
      <c r="B37" s="370"/>
      <c r="C37" s="370" t="s">
        <v>378</v>
      </c>
      <c r="D37" s="370"/>
      <c r="E37" s="372">
        <f>E6+E14+E30+E36</f>
        <v>74077.875999999989</v>
      </c>
      <c r="F37" s="347"/>
    </row>
    <row r="38" spans="1:6">
      <c r="D38" s="250"/>
      <c r="E38" s="514"/>
    </row>
    <row r="39" spans="1:6" ht="14.25">
      <c r="A39" s="240" t="s">
        <v>172</v>
      </c>
      <c r="D39" s="250"/>
      <c r="E39" s="514"/>
    </row>
    <row r="40" spans="1:6">
      <c r="D40" s="250"/>
      <c r="E40" s="514"/>
    </row>
    <row r="41" spans="1:6">
      <c r="D41" s="250"/>
      <c r="E41" s="514"/>
    </row>
    <row r="42" spans="1:6">
      <c r="D42" s="250"/>
      <c r="E42" s="514"/>
    </row>
    <row r="43" spans="1:6">
      <c r="D43" s="250"/>
      <c r="E43" s="514"/>
    </row>
    <row r="44" spans="1:6">
      <c r="D44" s="250"/>
      <c r="E44" s="514"/>
    </row>
    <row r="45" spans="1:6">
      <c r="D45" s="250"/>
      <c r="E45" s="514"/>
    </row>
    <row r="46" spans="1:6">
      <c r="E46" s="514"/>
    </row>
  </sheetData>
  <pageMargins left="0.25" right="0.25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3"/>
  <sheetViews>
    <sheetView showGridLines="0" workbookViewId="0"/>
  </sheetViews>
  <sheetFormatPr baseColWidth="10" defaultRowHeight="12.75"/>
  <cols>
    <col min="1" max="1" width="34.5703125" style="146" customWidth="1"/>
    <col min="2" max="5" width="7.7109375" style="142" hidden="1" customWidth="1"/>
    <col min="6" max="9" width="8.28515625" style="143" customWidth="1"/>
    <col min="10" max="13" width="8.28515625" style="142" customWidth="1"/>
    <col min="14" max="247" width="11.42578125" style="142"/>
    <col min="248" max="248" width="35.28515625" style="142" customWidth="1"/>
    <col min="249" max="255" width="0" style="142" hidden="1" customWidth="1"/>
    <col min="256" max="258" width="9.140625" style="142" bestFit="1" customWidth="1"/>
    <col min="259" max="264" width="9.5703125" style="142" customWidth="1"/>
    <col min="265" max="503" width="11.42578125" style="142"/>
    <col min="504" max="504" width="35.28515625" style="142" customWidth="1"/>
    <col min="505" max="511" width="0" style="142" hidden="1" customWidth="1"/>
    <col min="512" max="514" width="9.140625" style="142" bestFit="1" customWidth="1"/>
    <col min="515" max="520" width="9.5703125" style="142" customWidth="1"/>
    <col min="521" max="759" width="11.42578125" style="142"/>
    <col min="760" max="760" width="35.28515625" style="142" customWidth="1"/>
    <col min="761" max="767" width="0" style="142" hidden="1" customWidth="1"/>
    <col min="768" max="770" width="9.140625" style="142" bestFit="1" customWidth="1"/>
    <col min="771" max="776" width="9.5703125" style="142" customWidth="1"/>
    <col min="777" max="1015" width="11.42578125" style="142"/>
    <col min="1016" max="1016" width="35.28515625" style="142" customWidth="1"/>
    <col min="1017" max="1023" width="0" style="142" hidden="1" customWidth="1"/>
    <col min="1024" max="1026" width="9.140625" style="142" bestFit="1" customWidth="1"/>
    <col min="1027" max="1032" width="9.5703125" style="142" customWidth="1"/>
    <col min="1033" max="1271" width="11.42578125" style="142"/>
    <col min="1272" max="1272" width="35.28515625" style="142" customWidth="1"/>
    <col min="1273" max="1279" width="0" style="142" hidden="1" customWidth="1"/>
    <col min="1280" max="1282" width="9.140625" style="142" bestFit="1" customWidth="1"/>
    <col min="1283" max="1288" width="9.5703125" style="142" customWidth="1"/>
    <col min="1289" max="1527" width="11.42578125" style="142"/>
    <col min="1528" max="1528" width="35.28515625" style="142" customWidth="1"/>
    <col min="1529" max="1535" width="0" style="142" hidden="1" customWidth="1"/>
    <col min="1536" max="1538" width="9.140625" style="142" bestFit="1" customWidth="1"/>
    <col min="1539" max="1544" width="9.5703125" style="142" customWidth="1"/>
    <col min="1545" max="1783" width="11.42578125" style="142"/>
    <col min="1784" max="1784" width="35.28515625" style="142" customWidth="1"/>
    <col min="1785" max="1791" width="0" style="142" hidden="1" customWidth="1"/>
    <col min="1792" max="1794" width="9.140625" style="142" bestFit="1" customWidth="1"/>
    <col min="1795" max="1800" width="9.5703125" style="142" customWidth="1"/>
    <col min="1801" max="2039" width="11.42578125" style="142"/>
    <col min="2040" max="2040" width="35.28515625" style="142" customWidth="1"/>
    <col min="2041" max="2047" width="0" style="142" hidden="1" customWidth="1"/>
    <col min="2048" max="2050" width="9.140625" style="142" bestFit="1" customWidth="1"/>
    <col min="2051" max="2056" width="9.5703125" style="142" customWidth="1"/>
    <col min="2057" max="2295" width="11.42578125" style="142"/>
    <col min="2296" max="2296" width="35.28515625" style="142" customWidth="1"/>
    <col min="2297" max="2303" width="0" style="142" hidden="1" customWidth="1"/>
    <col min="2304" max="2306" width="9.140625" style="142" bestFit="1" customWidth="1"/>
    <col min="2307" max="2312" width="9.5703125" style="142" customWidth="1"/>
    <col min="2313" max="2551" width="11.42578125" style="142"/>
    <col min="2552" max="2552" width="35.28515625" style="142" customWidth="1"/>
    <col min="2553" max="2559" width="0" style="142" hidden="1" customWidth="1"/>
    <col min="2560" max="2562" width="9.140625" style="142" bestFit="1" customWidth="1"/>
    <col min="2563" max="2568" width="9.5703125" style="142" customWidth="1"/>
    <col min="2569" max="2807" width="11.42578125" style="142"/>
    <col min="2808" max="2808" width="35.28515625" style="142" customWidth="1"/>
    <col min="2809" max="2815" width="0" style="142" hidden="1" customWidth="1"/>
    <col min="2816" max="2818" width="9.140625" style="142" bestFit="1" customWidth="1"/>
    <col min="2819" max="2824" width="9.5703125" style="142" customWidth="1"/>
    <col min="2825" max="3063" width="11.42578125" style="142"/>
    <col min="3064" max="3064" width="35.28515625" style="142" customWidth="1"/>
    <col min="3065" max="3071" width="0" style="142" hidden="1" customWidth="1"/>
    <col min="3072" max="3074" width="9.140625" style="142" bestFit="1" customWidth="1"/>
    <col min="3075" max="3080" width="9.5703125" style="142" customWidth="1"/>
    <col min="3081" max="3319" width="11.42578125" style="142"/>
    <col min="3320" max="3320" width="35.28515625" style="142" customWidth="1"/>
    <col min="3321" max="3327" width="0" style="142" hidden="1" customWidth="1"/>
    <col min="3328" max="3330" width="9.140625" style="142" bestFit="1" customWidth="1"/>
    <col min="3331" max="3336" width="9.5703125" style="142" customWidth="1"/>
    <col min="3337" max="3575" width="11.42578125" style="142"/>
    <col min="3576" max="3576" width="35.28515625" style="142" customWidth="1"/>
    <col min="3577" max="3583" width="0" style="142" hidden="1" customWidth="1"/>
    <col min="3584" max="3586" width="9.140625" style="142" bestFit="1" customWidth="1"/>
    <col min="3587" max="3592" width="9.5703125" style="142" customWidth="1"/>
    <col min="3593" max="3831" width="11.42578125" style="142"/>
    <col min="3832" max="3832" width="35.28515625" style="142" customWidth="1"/>
    <col min="3833" max="3839" width="0" style="142" hidden="1" customWidth="1"/>
    <col min="3840" max="3842" width="9.140625" style="142" bestFit="1" customWidth="1"/>
    <col min="3843" max="3848" width="9.5703125" style="142" customWidth="1"/>
    <col min="3849" max="4087" width="11.42578125" style="142"/>
    <col min="4088" max="4088" width="35.28515625" style="142" customWidth="1"/>
    <col min="4089" max="4095" width="0" style="142" hidden="1" customWidth="1"/>
    <col min="4096" max="4098" width="9.140625" style="142" bestFit="1" customWidth="1"/>
    <col min="4099" max="4104" width="9.5703125" style="142" customWidth="1"/>
    <col min="4105" max="4343" width="11.42578125" style="142"/>
    <col min="4344" max="4344" width="35.28515625" style="142" customWidth="1"/>
    <col min="4345" max="4351" width="0" style="142" hidden="1" customWidth="1"/>
    <col min="4352" max="4354" width="9.140625" style="142" bestFit="1" customWidth="1"/>
    <col min="4355" max="4360" width="9.5703125" style="142" customWidth="1"/>
    <col min="4361" max="4599" width="11.42578125" style="142"/>
    <col min="4600" max="4600" width="35.28515625" style="142" customWidth="1"/>
    <col min="4601" max="4607" width="0" style="142" hidden="1" customWidth="1"/>
    <col min="4608" max="4610" width="9.140625" style="142" bestFit="1" customWidth="1"/>
    <col min="4611" max="4616" width="9.5703125" style="142" customWidth="1"/>
    <col min="4617" max="4855" width="11.42578125" style="142"/>
    <col min="4856" max="4856" width="35.28515625" style="142" customWidth="1"/>
    <col min="4857" max="4863" width="0" style="142" hidden="1" customWidth="1"/>
    <col min="4864" max="4866" width="9.140625" style="142" bestFit="1" customWidth="1"/>
    <col min="4867" max="4872" width="9.5703125" style="142" customWidth="1"/>
    <col min="4873" max="5111" width="11.42578125" style="142"/>
    <col min="5112" max="5112" width="35.28515625" style="142" customWidth="1"/>
    <col min="5113" max="5119" width="0" style="142" hidden="1" customWidth="1"/>
    <col min="5120" max="5122" width="9.140625" style="142" bestFit="1" customWidth="1"/>
    <col min="5123" max="5128" width="9.5703125" style="142" customWidth="1"/>
    <col min="5129" max="5367" width="11.42578125" style="142"/>
    <col min="5368" max="5368" width="35.28515625" style="142" customWidth="1"/>
    <col min="5369" max="5375" width="0" style="142" hidden="1" customWidth="1"/>
    <col min="5376" max="5378" width="9.140625" style="142" bestFit="1" customWidth="1"/>
    <col min="5379" max="5384" width="9.5703125" style="142" customWidth="1"/>
    <col min="5385" max="5623" width="11.42578125" style="142"/>
    <col min="5624" max="5624" width="35.28515625" style="142" customWidth="1"/>
    <col min="5625" max="5631" width="0" style="142" hidden="1" customWidth="1"/>
    <col min="5632" max="5634" width="9.140625" style="142" bestFit="1" customWidth="1"/>
    <col min="5635" max="5640" width="9.5703125" style="142" customWidth="1"/>
    <col min="5641" max="5879" width="11.42578125" style="142"/>
    <col min="5880" max="5880" width="35.28515625" style="142" customWidth="1"/>
    <col min="5881" max="5887" width="0" style="142" hidden="1" customWidth="1"/>
    <col min="5888" max="5890" width="9.140625" style="142" bestFit="1" customWidth="1"/>
    <col min="5891" max="5896" width="9.5703125" style="142" customWidth="1"/>
    <col min="5897" max="6135" width="11.42578125" style="142"/>
    <col min="6136" max="6136" width="35.28515625" style="142" customWidth="1"/>
    <col min="6137" max="6143" width="0" style="142" hidden="1" customWidth="1"/>
    <col min="6144" max="6146" width="9.140625" style="142" bestFit="1" customWidth="1"/>
    <col min="6147" max="6152" width="9.5703125" style="142" customWidth="1"/>
    <col min="6153" max="6391" width="11.42578125" style="142"/>
    <col min="6392" max="6392" width="35.28515625" style="142" customWidth="1"/>
    <col min="6393" max="6399" width="0" style="142" hidden="1" customWidth="1"/>
    <col min="6400" max="6402" width="9.140625" style="142" bestFit="1" customWidth="1"/>
    <col min="6403" max="6408" width="9.5703125" style="142" customWidth="1"/>
    <col min="6409" max="6647" width="11.42578125" style="142"/>
    <col min="6648" max="6648" width="35.28515625" style="142" customWidth="1"/>
    <col min="6649" max="6655" width="0" style="142" hidden="1" customWidth="1"/>
    <col min="6656" max="6658" width="9.140625" style="142" bestFit="1" customWidth="1"/>
    <col min="6659" max="6664" width="9.5703125" style="142" customWidth="1"/>
    <col min="6665" max="6903" width="11.42578125" style="142"/>
    <col min="6904" max="6904" width="35.28515625" style="142" customWidth="1"/>
    <col min="6905" max="6911" width="0" style="142" hidden="1" customWidth="1"/>
    <col min="6912" max="6914" width="9.140625" style="142" bestFit="1" customWidth="1"/>
    <col min="6915" max="6920" width="9.5703125" style="142" customWidth="1"/>
    <col min="6921" max="7159" width="11.42578125" style="142"/>
    <col min="7160" max="7160" width="35.28515625" style="142" customWidth="1"/>
    <col min="7161" max="7167" width="0" style="142" hidden="1" customWidth="1"/>
    <col min="7168" max="7170" width="9.140625" style="142" bestFit="1" customWidth="1"/>
    <col min="7171" max="7176" width="9.5703125" style="142" customWidth="1"/>
    <col min="7177" max="7415" width="11.42578125" style="142"/>
    <col min="7416" max="7416" width="35.28515625" style="142" customWidth="1"/>
    <col min="7417" max="7423" width="0" style="142" hidden="1" customWidth="1"/>
    <col min="7424" max="7426" width="9.140625" style="142" bestFit="1" customWidth="1"/>
    <col min="7427" max="7432" width="9.5703125" style="142" customWidth="1"/>
    <col min="7433" max="7671" width="11.42578125" style="142"/>
    <col min="7672" max="7672" width="35.28515625" style="142" customWidth="1"/>
    <col min="7673" max="7679" width="0" style="142" hidden="1" customWidth="1"/>
    <col min="7680" max="7682" width="9.140625" style="142" bestFit="1" customWidth="1"/>
    <col min="7683" max="7688" width="9.5703125" style="142" customWidth="1"/>
    <col min="7689" max="7927" width="11.42578125" style="142"/>
    <col min="7928" max="7928" width="35.28515625" style="142" customWidth="1"/>
    <col min="7929" max="7935" width="0" style="142" hidden="1" customWidth="1"/>
    <col min="7936" max="7938" width="9.140625" style="142" bestFit="1" customWidth="1"/>
    <col min="7939" max="7944" width="9.5703125" style="142" customWidth="1"/>
    <col min="7945" max="8183" width="11.42578125" style="142"/>
    <col min="8184" max="8184" width="35.28515625" style="142" customWidth="1"/>
    <col min="8185" max="8191" width="0" style="142" hidden="1" customWidth="1"/>
    <col min="8192" max="8194" width="9.140625" style="142" bestFit="1" customWidth="1"/>
    <col min="8195" max="8200" width="9.5703125" style="142" customWidth="1"/>
    <col min="8201" max="8439" width="11.42578125" style="142"/>
    <col min="8440" max="8440" width="35.28515625" style="142" customWidth="1"/>
    <col min="8441" max="8447" width="0" style="142" hidden="1" customWidth="1"/>
    <col min="8448" max="8450" width="9.140625" style="142" bestFit="1" customWidth="1"/>
    <col min="8451" max="8456" width="9.5703125" style="142" customWidth="1"/>
    <col min="8457" max="8695" width="11.42578125" style="142"/>
    <col min="8696" max="8696" width="35.28515625" style="142" customWidth="1"/>
    <col min="8697" max="8703" width="0" style="142" hidden="1" customWidth="1"/>
    <col min="8704" max="8706" width="9.140625" style="142" bestFit="1" customWidth="1"/>
    <col min="8707" max="8712" width="9.5703125" style="142" customWidth="1"/>
    <col min="8713" max="8951" width="11.42578125" style="142"/>
    <col min="8952" max="8952" width="35.28515625" style="142" customWidth="1"/>
    <col min="8953" max="8959" width="0" style="142" hidden="1" customWidth="1"/>
    <col min="8960" max="8962" width="9.140625" style="142" bestFit="1" customWidth="1"/>
    <col min="8963" max="8968" width="9.5703125" style="142" customWidth="1"/>
    <col min="8969" max="9207" width="11.42578125" style="142"/>
    <col min="9208" max="9208" width="35.28515625" style="142" customWidth="1"/>
    <col min="9209" max="9215" width="0" style="142" hidden="1" customWidth="1"/>
    <col min="9216" max="9218" width="9.140625" style="142" bestFit="1" customWidth="1"/>
    <col min="9219" max="9224" width="9.5703125" style="142" customWidth="1"/>
    <col min="9225" max="9463" width="11.42578125" style="142"/>
    <col min="9464" max="9464" width="35.28515625" style="142" customWidth="1"/>
    <col min="9465" max="9471" width="0" style="142" hidden="1" customWidth="1"/>
    <col min="9472" max="9474" width="9.140625" style="142" bestFit="1" customWidth="1"/>
    <col min="9475" max="9480" width="9.5703125" style="142" customWidth="1"/>
    <col min="9481" max="9719" width="11.42578125" style="142"/>
    <col min="9720" max="9720" width="35.28515625" style="142" customWidth="1"/>
    <col min="9721" max="9727" width="0" style="142" hidden="1" customWidth="1"/>
    <col min="9728" max="9730" width="9.140625" style="142" bestFit="1" customWidth="1"/>
    <col min="9731" max="9736" width="9.5703125" style="142" customWidth="1"/>
    <col min="9737" max="9975" width="11.42578125" style="142"/>
    <col min="9976" max="9976" width="35.28515625" style="142" customWidth="1"/>
    <col min="9977" max="9983" width="0" style="142" hidden="1" customWidth="1"/>
    <col min="9984" max="9986" width="9.140625" style="142" bestFit="1" customWidth="1"/>
    <col min="9987" max="9992" width="9.5703125" style="142" customWidth="1"/>
    <col min="9993" max="10231" width="11.42578125" style="142"/>
    <col min="10232" max="10232" width="35.28515625" style="142" customWidth="1"/>
    <col min="10233" max="10239" width="0" style="142" hidden="1" customWidth="1"/>
    <col min="10240" max="10242" width="9.140625" style="142" bestFit="1" customWidth="1"/>
    <col min="10243" max="10248" width="9.5703125" style="142" customWidth="1"/>
    <col min="10249" max="10487" width="11.42578125" style="142"/>
    <col min="10488" max="10488" width="35.28515625" style="142" customWidth="1"/>
    <col min="10489" max="10495" width="0" style="142" hidden="1" customWidth="1"/>
    <col min="10496" max="10498" width="9.140625" style="142" bestFit="1" customWidth="1"/>
    <col min="10499" max="10504" width="9.5703125" style="142" customWidth="1"/>
    <col min="10505" max="10743" width="11.42578125" style="142"/>
    <col min="10744" max="10744" width="35.28515625" style="142" customWidth="1"/>
    <col min="10745" max="10751" width="0" style="142" hidden="1" customWidth="1"/>
    <col min="10752" max="10754" width="9.140625" style="142" bestFit="1" customWidth="1"/>
    <col min="10755" max="10760" width="9.5703125" style="142" customWidth="1"/>
    <col min="10761" max="10999" width="11.42578125" style="142"/>
    <col min="11000" max="11000" width="35.28515625" style="142" customWidth="1"/>
    <col min="11001" max="11007" width="0" style="142" hidden="1" customWidth="1"/>
    <col min="11008" max="11010" width="9.140625" style="142" bestFit="1" customWidth="1"/>
    <col min="11011" max="11016" width="9.5703125" style="142" customWidth="1"/>
    <col min="11017" max="11255" width="11.42578125" style="142"/>
    <col min="11256" max="11256" width="35.28515625" style="142" customWidth="1"/>
    <col min="11257" max="11263" width="0" style="142" hidden="1" customWidth="1"/>
    <col min="11264" max="11266" width="9.140625" style="142" bestFit="1" customWidth="1"/>
    <col min="11267" max="11272" width="9.5703125" style="142" customWidth="1"/>
    <col min="11273" max="11511" width="11.42578125" style="142"/>
    <col min="11512" max="11512" width="35.28515625" style="142" customWidth="1"/>
    <col min="11513" max="11519" width="0" style="142" hidden="1" customWidth="1"/>
    <col min="11520" max="11522" width="9.140625" style="142" bestFit="1" customWidth="1"/>
    <col min="11523" max="11528" width="9.5703125" style="142" customWidth="1"/>
    <col min="11529" max="11767" width="11.42578125" style="142"/>
    <col min="11768" max="11768" width="35.28515625" style="142" customWidth="1"/>
    <col min="11769" max="11775" width="0" style="142" hidden="1" customWidth="1"/>
    <col min="11776" max="11778" width="9.140625" style="142" bestFit="1" customWidth="1"/>
    <col min="11779" max="11784" width="9.5703125" style="142" customWidth="1"/>
    <col min="11785" max="12023" width="11.42578125" style="142"/>
    <col min="12024" max="12024" width="35.28515625" style="142" customWidth="1"/>
    <col min="12025" max="12031" width="0" style="142" hidden="1" customWidth="1"/>
    <col min="12032" max="12034" width="9.140625" style="142" bestFit="1" customWidth="1"/>
    <col min="12035" max="12040" width="9.5703125" style="142" customWidth="1"/>
    <col min="12041" max="12279" width="11.42578125" style="142"/>
    <col min="12280" max="12280" width="35.28515625" style="142" customWidth="1"/>
    <col min="12281" max="12287" width="0" style="142" hidden="1" customWidth="1"/>
    <col min="12288" max="12290" width="9.140625" style="142" bestFit="1" customWidth="1"/>
    <col min="12291" max="12296" width="9.5703125" style="142" customWidth="1"/>
    <col min="12297" max="12535" width="11.42578125" style="142"/>
    <col min="12536" max="12536" width="35.28515625" style="142" customWidth="1"/>
    <col min="12537" max="12543" width="0" style="142" hidden="1" customWidth="1"/>
    <col min="12544" max="12546" width="9.140625" style="142" bestFit="1" customWidth="1"/>
    <col min="12547" max="12552" width="9.5703125" style="142" customWidth="1"/>
    <col min="12553" max="12791" width="11.42578125" style="142"/>
    <col min="12792" max="12792" width="35.28515625" style="142" customWidth="1"/>
    <col min="12793" max="12799" width="0" style="142" hidden="1" customWidth="1"/>
    <col min="12800" max="12802" width="9.140625" style="142" bestFit="1" customWidth="1"/>
    <col min="12803" max="12808" width="9.5703125" style="142" customWidth="1"/>
    <col min="12809" max="13047" width="11.42578125" style="142"/>
    <col min="13048" max="13048" width="35.28515625" style="142" customWidth="1"/>
    <col min="13049" max="13055" width="0" style="142" hidden="1" customWidth="1"/>
    <col min="13056" max="13058" width="9.140625" style="142" bestFit="1" customWidth="1"/>
    <col min="13059" max="13064" width="9.5703125" style="142" customWidth="1"/>
    <col min="13065" max="13303" width="11.42578125" style="142"/>
    <col min="13304" max="13304" width="35.28515625" style="142" customWidth="1"/>
    <col min="13305" max="13311" width="0" style="142" hidden="1" customWidth="1"/>
    <col min="13312" max="13314" width="9.140625" style="142" bestFit="1" customWidth="1"/>
    <col min="13315" max="13320" width="9.5703125" style="142" customWidth="1"/>
    <col min="13321" max="13559" width="11.42578125" style="142"/>
    <col min="13560" max="13560" width="35.28515625" style="142" customWidth="1"/>
    <col min="13561" max="13567" width="0" style="142" hidden="1" customWidth="1"/>
    <col min="13568" max="13570" width="9.140625" style="142" bestFit="1" customWidth="1"/>
    <col min="13571" max="13576" width="9.5703125" style="142" customWidth="1"/>
    <col min="13577" max="13815" width="11.42578125" style="142"/>
    <col min="13816" max="13816" width="35.28515625" style="142" customWidth="1"/>
    <col min="13817" max="13823" width="0" style="142" hidden="1" customWidth="1"/>
    <col min="13824" max="13826" width="9.140625" style="142" bestFit="1" customWidth="1"/>
    <col min="13827" max="13832" width="9.5703125" style="142" customWidth="1"/>
    <col min="13833" max="14071" width="11.42578125" style="142"/>
    <col min="14072" max="14072" width="35.28515625" style="142" customWidth="1"/>
    <col min="14073" max="14079" width="0" style="142" hidden="1" customWidth="1"/>
    <col min="14080" max="14082" width="9.140625" style="142" bestFit="1" customWidth="1"/>
    <col min="14083" max="14088" width="9.5703125" style="142" customWidth="1"/>
    <col min="14089" max="14327" width="11.42578125" style="142"/>
    <col min="14328" max="14328" width="35.28515625" style="142" customWidth="1"/>
    <col min="14329" max="14335" width="0" style="142" hidden="1" customWidth="1"/>
    <col min="14336" max="14338" width="9.140625" style="142" bestFit="1" customWidth="1"/>
    <col min="14339" max="14344" width="9.5703125" style="142" customWidth="1"/>
    <col min="14345" max="14583" width="11.42578125" style="142"/>
    <col min="14584" max="14584" width="35.28515625" style="142" customWidth="1"/>
    <col min="14585" max="14591" width="0" style="142" hidden="1" customWidth="1"/>
    <col min="14592" max="14594" width="9.140625" style="142" bestFit="1" customWidth="1"/>
    <col min="14595" max="14600" width="9.5703125" style="142" customWidth="1"/>
    <col min="14601" max="14839" width="11.42578125" style="142"/>
    <col min="14840" max="14840" width="35.28515625" style="142" customWidth="1"/>
    <col min="14841" max="14847" width="0" style="142" hidden="1" customWidth="1"/>
    <col min="14848" max="14850" width="9.140625" style="142" bestFit="1" customWidth="1"/>
    <col min="14851" max="14856" width="9.5703125" style="142" customWidth="1"/>
    <col min="14857" max="15095" width="11.42578125" style="142"/>
    <col min="15096" max="15096" width="35.28515625" style="142" customWidth="1"/>
    <col min="15097" max="15103" width="0" style="142" hidden="1" customWidth="1"/>
    <col min="15104" max="15106" width="9.140625" style="142" bestFit="1" customWidth="1"/>
    <col min="15107" max="15112" width="9.5703125" style="142" customWidth="1"/>
    <col min="15113" max="15351" width="11.42578125" style="142"/>
    <col min="15352" max="15352" width="35.28515625" style="142" customWidth="1"/>
    <col min="15353" max="15359" width="0" style="142" hidden="1" customWidth="1"/>
    <col min="15360" max="15362" width="9.140625" style="142" bestFit="1" customWidth="1"/>
    <col min="15363" max="15368" width="9.5703125" style="142" customWidth="1"/>
    <col min="15369" max="15607" width="11.42578125" style="142"/>
    <col min="15608" max="15608" width="35.28515625" style="142" customWidth="1"/>
    <col min="15609" max="15615" width="0" style="142" hidden="1" customWidth="1"/>
    <col min="15616" max="15618" width="9.140625" style="142" bestFit="1" customWidth="1"/>
    <col min="15619" max="15624" width="9.5703125" style="142" customWidth="1"/>
    <col min="15625" max="15863" width="11.42578125" style="142"/>
    <col min="15864" max="15864" width="35.28515625" style="142" customWidth="1"/>
    <col min="15865" max="15871" width="0" style="142" hidden="1" customWidth="1"/>
    <col min="15872" max="15874" width="9.140625" style="142" bestFit="1" customWidth="1"/>
    <col min="15875" max="15880" width="9.5703125" style="142" customWidth="1"/>
    <col min="15881" max="16119" width="11.42578125" style="142"/>
    <col min="16120" max="16120" width="35.28515625" style="142" customWidth="1"/>
    <col min="16121" max="16127" width="0" style="142" hidden="1" customWidth="1"/>
    <col min="16128" max="16130" width="9.140625" style="142" bestFit="1" customWidth="1"/>
    <col min="16131" max="16136" width="9.5703125" style="142" customWidth="1"/>
    <col min="16137" max="16384" width="11.42578125" style="142"/>
  </cols>
  <sheetData>
    <row r="1" spans="1:247" s="1" customFormat="1" ht="15">
      <c r="A1" s="172" t="s">
        <v>213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221"/>
      <c r="O1" s="221"/>
      <c r="P1" s="160"/>
      <c r="Q1" s="160"/>
      <c r="R1" s="160"/>
      <c r="S1" s="160"/>
      <c r="T1" s="160"/>
      <c r="U1" s="160"/>
      <c r="V1" s="160"/>
      <c r="W1" s="160"/>
      <c r="X1" s="160"/>
      <c r="Y1" s="221"/>
      <c r="Z1" s="221"/>
      <c r="AA1" s="221"/>
      <c r="AB1" s="160"/>
      <c r="AC1" s="160"/>
      <c r="AD1" s="160"/>
      <c r="AE1" s="160"/>
      <c r="AF1" s="160"/>
      <c r="AG1" s="160"/>
      <c r="AH1" s="160"/>
      <c r="AI1" s="160"/>
      <c r="AJ1" s="160"/>
      <c r="AK1" s="221"/>
      <c r="AL1" s="221"/>
      <c r="AM1" s="221"/>
      <c r="AN1" s="160"/>
      <c r="AO1" s="160"/>
      <c r="AP1" s="160"/>
      <c r="AQ1" s="160"/>
      <c r="AR1" s="160"/>
      <c r="AS1" s="160"/>
      <c r="AT1" s="160"/>
      <c r="AU1" s="160"/>
      <c r="AV1" s="160"/>
      <c r="AW1" s="221"/>
      <c r="AX1" s="221"/>
      <c r="AY1" s="221"/>
      <c r="AZ1" s="160"/>
      <c r="BA1" s="160"/>
      <c r="BB1" s="160"/>
      <c r="BC1" s="160"/>
      <c r="BD1" s="160"/>
      <c r="BE1" s="160"/>
      <c r="BF1" s="160"/>
      <c r="BG1" s="160"/>
      <c r="BH1" s="160"/>
      <c r="BI1" s="221"/>
      <c r="BJ1" s="221"/>
      <c r="BK1" s="221"/>
      <c r="BL1" s="160"/>
      <c r="BM1" s="160"/>
      <c r="BN1" s="160"/>
      <c r="BO1" s="160"/>
      <c r="BP1" s="160"/>
      <c r="BQ1" s="160"/>
      <c r="BR1" s="160"/>
      <c r="BS1" s="160"/>
      <c r="BT1" s="160"/>
      <c r="BU1" s="221"/>
      <c r="BV1" s="221"/>
      <c r="BW1" s="221"/>
      <c r="BX1" s="160"/>
      <c r="BY1" s="160"/>
      <c r="BZ1" s="160"/>
      <c r="CA1" s="160"/>
      <c r="CB1" s="160"/>
      <c r="CC1" s="160"/>
      <c r="CD1" s="160"/>
      <c r="CE1" s="160"/>
      <c r="CF1" s="160"/>
      <c r="CG1" s="221"/>
      <c r="CH1" s="221"/>
      <c r="CI1" s="221"/>
      <c r="CJ1" s="160"/>
      <c r="CK1" s="160"/>
      <c r="CL1" s="160"/>
      <c r="CM1" s="160"/>
      <c r="CN1" s="160"/>
      <c r="CO1" s="160"/>
      <c r="CP1" s="160"/>
      <c r="CQ1" s="160"/>
      <c r="CR1" s="160"/>
      <c r="CS1" s="221"/>
      <c r="CT1" s="221"/>
      <c r="CU1" s="221"/>
      <c r="CV1" s="160"/>
      <c r="CW1" s="160"/>
      <c r="CX1" s="160"/>
      <c r="CY1" s="160"/>
      <c r="CZ1" s="160"/>
      <c r="DA1" s="160"/>
      <c r="DB1" s="160"/>
      <c r="DC1" s="160"/>
      <c r="DD1" s="160"/>
      <c r="DE1" s="221"/>
      <c r="DF1" s="221"/>
      <c r="DG1" s="221"/>
      <c r="DH1" s="160"/>
      <c r="DI1" s="160"/>
      <c r="DJ1" s="160"/>
      <c r="DK1" s="160"/>
      <c r="DL1" s="160"/>
      <c r="DM1" s="160"/>
      <c r="DN1" s="160"/>
      <c r="DO1" s="160"/>
      <c r="DP1" s="160"/>
      <c r="DQ1" s="221"/>
      <c r="DR1" s="221"/>
      <c r="DS1" s="221"/>
      <c r="DT1" s="160"/>
      <c r="DU1" s="160"/>
      <c r="DV1" s="160"/>
      <c r="DW1" s="160"/>
      <c r="DX1" s="160"/>
      <c r="DY1" s="160"/>
      <c r="DZ1" s="160"/>
      <c r="EA1" s="160"/>
      <c r="EB1" s="160"/>
      <c r="EC1" s="221"/>
      <c r="ED1" s="221"/>
      <c r="EE1" s="221"/>
      <c r="EF1" s="160"/>
      <c r="EG1" s="160"/>
      <c r="EH1" s="160"/>
      <c r="EI1" s="160"/>
      <c r="EJ1" s="160"/>
      <c r="EK1" s="160"/>
      <c r="EL1" s="160"/>
      <c r="EM1" s="160"/>
      <c r="EN1" s="160"/>
      <c r="EO1" s="221"/>
      <c r="EP1" s="221"/>
      <c r="EQ1" s="221"/>
      <c r="ER1" s="160"/>
      <c r="ES1" s="160"/>
      <c r="ET1" s="160"/>
      <c r="EU1" s="160"/>
      <c r="EV1" s="160"/>
      <c r="EW1" s="160"/>
      <c r="EX1" s="160"/>
      <c r="EY1" s="160"/>
      <c r="EZ1" s="160"/>
      <c r="FA1" s="221"/>
      <c r="FB1" s="221"/>
      <c r="FC1" s="221"/>
      <c r="FD1" s="160"/>
      <c r="FE1" s="160"/>
      <c r="FF1" s="160"/>
      <c r="FG1" s="160"/>
      <c r="FH1" s="160"/>
      <c r="FI1" s="160"/>
      <c r="FJ1" s="160"/>
      <c r="FK1" s="160"/>
      <c r="FL1" s="160"/>
      <c r="FM1" s="221"/>
      <c r="FN1" s="221"/>
      <c r="FO1" s="221"/>
      <c r="FP1" s="160"/>
      <c r="FQ1" s="160"/>
      <c r="FR1" s="160"/>
      <c r="FS1" s="160"/>
      <c r="FT1" s="160"/>
      <c r="FU1" s="160"/>
      <c r="FV1" s="160"/>
      <c r="FW1" s="160"/>
      <c r="FX1" s="160"/>
      <c r="FY1" s="221"/>
      <c r="FZ1" s="221"/>
      <c r="GA1" s="221"/>
      <c r="GB1" s="160"/>
      <c r="GC1" s="160"/>
      <c r="GD1" s="160"/>
      <c r="GE1" s="160"/>
      <c r="GF1" s="160"/>
      <c r="GG1" s="160"/>
      <c r="GH1" s="160"/>
      <c r="GI1" s="160"/>
      <c r="GJ1" s="160"/>
      <c r="GK1" s="221"/>
      <c r="GL1" s="221"/>
      <c r="GM1" s="221"/>
      <c r="GN1" s="160"/>
      <c r="GO1" s="160"/>
      <c r="GP1" s="160"/>
      <c r="GQ1" s="160"/>
      <c r="GR1" s="160"/>
      <c r="GS1" s="160"/>
      <c r="GT1" s="160"/>
      <c r="GU1" s="160"/>
      <c r="GV1" s="160"/>
      <c r="GW1" s="221"/>
      <c r="GX1" s="221"/>
      <c r="GY1" s="221"/>
      <c r="GZ1" s="160"/>
      <c r="HA1" s="160"/>
      <c r="HB1" s="160"/>
      <c r="HC1" s="160"/>
      <c r="HD1" s="160"/>
      <c r="HE1" s="160"/>
      <c r="HF1" s="160"/>
      <c r="HG1" s="160"/>
      <c r="HH1" s="160"/>
      <c r="HI1" s="221"/>
      <c r="HJ1" s="221"/>
      <c r="HK1" s="221"/>
      <c r="HL1" s="160"/>
      <c r="HM1" s="160"/>
      <c r="HN1" s="160"/>
      <c r="HO1" s="160"/>
      <c r="HP1" s="160"/>
      <c r="HQ1" s="160"/>
      <c r="HR1" s="160"/>
      <c r="HS1" s="160"/>
      <c r="HT1" s="160"/>
      <c r="HU1" s="221"/>
      <c r="HV1" s="221"/>
      <c r="HW1" s="221"/>
      <c r="HX1" s="160"/>
      <c r="HY1" s="160"/>
      <c r="HZ1" s="160"/>
      <c r="IA1" s="160"/>
      <c r="IB1" s="160"/>
      <c r="IC1" s="160"/>
      <c r="ID1" s="160"/>
      <c r="IE1" s="160"/>
      <c r="IF1" s="160"/>
      <c r="IG1" s="221"/>
      <c r="IH1" s="221"/>
      <c r="II1" s="221"/>
      <c r="IJ1" s="160"/>
      <c r="IK1" s="160"/>
      <c r="IL1" s="160"/>
      <c r="IM1" s="160"/>
    </row>
    <row r="2" spans="1:247" s="9" customFormat="1" ht="15">
      <c r="A2" s="170" t="s">
        <v>49</v>
      </c>
      <c r="B2" s="168"/>
      <c r="C2" s="168"/>
      <c r="D2" s="168"/>
      <c r="E2" s="222"/>
      <c r="F2" s="222"/>
      <c r="G2" s="222"/>
      <c r="H2" s="222"/>
      <c r="I2" s="222"/>
      <c r="J2" s="222"/>
      <c r="K2" s="168"/>
      <c r="L2" s="168"/>
      <c r="M2" s="168"/>
      <c r="N2" s="223"/>
      <c r="O2" s="223"/>
      <c r="P2" s="222"/>
      <c r="Q2" s="222"/>
      <c r="R2" s="222"/>
      <c r="S2" s="222"/>
      <c r="T2" s="222"/>
      <c r="U2" s="222"/>
      <c r="V2" s="168"/>
      <c r="W2" s="168"/>
      <c r="X2" s="168"/>
      <c r="Y2" s="223"/>
      <c r="Z2" s="223"/>
      <c r="AA2" s="223"/>
      <c r="AB2" s="222"/>
      <c r="AC2" s="222"/>
      <c r="AD2" s="222"/>
      <c r="AE2" s="222"/>
      <c r="AF2" s="222"/>
      <c r="AG2" s="222"/>
      <c r="AH2" s="168"/>
      <c r="AI2" s="168"/>
      <c r="AJ2" s="168"/>
      <c r="AK2" s="223"/>
      <c r="AL2" s="223"/>
      <c r="AM2" s="223"/>
      <c r="AN2" s="222"/>
      <c r="AO2" s="222"/>
      <c r="AP2" s="222"/>
      <c r="AQ2" s="222"/>
      <c r="AR2" s="222"/>
      <c r="AS2" s="222"/>
      <c r="AT2" s="168"/>
      <c r="AU2" s="168"/>
      <c r="AV2" s="168"/>
      <c r="AW2" s="223"/>
      <c r="AX2" s="223"/>
      <c r="AY2" s="223"/>
      <c r="AZ2" s="222"/>
      <c r="BA2" s="222"/>
      <c r="BB2" s="222"/>
      <c r="BC2" s="222"/>
      <c r="BD2" s="222"/>
      <c r="BE2" s="222"/>
      <c r="BF2" s="168"/>
      <c r="BG2" s="168"/>
      <c r="BH2" s="168"/>
      <c r="BI2" s="223"/>
      <c r="BJ2" s="223"/>
      <c r="BK2" s="223"/>
      <c r="BL2" s="222"/>
      <c r="BM2" s="222"/>
      <c r="BN2" s="222"/>
      <c r="BO2" s="222"/>
      <c r="BP2" s="222"/>
      <c r="BQ2" s="222"/>
      <c r="BR2" s="168"/>
      <c r="BS2" s="168"/>
      <c r="BT2" s="168"/>
      <c r="BU2" s="223"/>
      <c r="BV2" s="223"/>
      <c r="BW2" s="223"/>
      <c r="BX2" s="222"/>
      <c r="BY2" s="222"/>
      <c r="BZ2" s="222"/>
      <c r="CA2" s="222"/>
      <c r="CB2" s="222"/>
      <c r="CC2" s="222"/>
      <c r="CD2" s="168"/>
      <c r="CE2" s="168"/>
      <c r="CF2" s="168"/>
      <c r="CG2" s="223"/>
      <c r="CH2" s="223"/>
      <c r="CI2" s="223"/>
      <c r="CJ2" s="222"/>
      <c r="CK2" s="222"/>
      <c r="CL2" s="222"/>
      <c r="CM2" s="222"/>
      <c r="CN2" s="222"/>
      <c r="CO2" s="222"/>
      <c r="CP2" s="168"/>
      <c r="CQ2" s="168"/>
      <c r="CR2" s="168"/>
      <c r="CS2" s="223"/>
      <c r="CT2" s="223"/>
      <c r="CU2" s="223"/>
      <c r="CV2" s="222"/>
      <c r="CW2" s="222"/>
      <c r="CX2" s="222"/>
      <c r="CY2" s="222"/>
      <c r="CZ2" s="222"/>
      <c r="DA2" s="222"/>
      <c r="DB2" s="168"/>
      <c r="DC2" s="168"/>
      <c r="DD2" s="168"/>
      <c r="DE2" s="223"/>
      <c r="DF2" s="223"/>
      <c r="DG2" s="223"/>
      <c r="DH2" s="222"/>
      <c r="DI2" s="222"/>
      <c r="DJ2" s="222"/>
      <c r="DK2" s="222"/>
      <c r="DL2" s="222"/>
      <c r="DM2" s="222"/>
      <c r="DN2" s="168"/>
      <c r="DO2" s="168"/>
      <c r="DP2" s="168"/>
      <c r="DQ2" s="223"/>
      <c r="DR2" s="223"/>
      <c r="DS2" s="223"/>
      <c r="DT2" s="222"/>
      <c r="DU2" s="222"/>
      <c r="DV2" s="222"/>
      <c r="DW2" s="222"/>
      <c r="DX2" s="222"/>
      <c r="DY2" s="222"/>
      <c r="DZ2" s="168"/>
      <c r="EA2" s="168"/>
      <c r="EB2" s="168"/>
      <c r="EC2" s="223"/>
      <c r="ED2" s="223"/>
      <c r="EE2" s="223"/>
      <c r="EF2" s="222"/>
      <c r="EG2" s="222"/>
      <c r="EH2" s="222"/>
      <c r="EI2" s="222"/>
      <c r="EJ2" s="222"/>
      <c r="EK2" s="222"/>
      <c r="EL2" s="168"/>
      <c r="EM2" s="168"/>
      <c r="EN2" s="168"/>
      <c r="EO2" s="223"/>
      <c r="EP2" s="223"/>
      <c r="EQ2" s="223"/>
      <c r="ER2" s="222"/>
      <c r="ES2" s="222"/>
      <c r="ET2" s="222"/>
      <c r="EU2" s="222"/>
      <c r="EV2" s="222"/>
      <c r="EW2" s="222"/>
      <c r="EX2" s="168"/>
      <c r="EY2" s="168"/>
      <c r="EZ2" s="168"/>
      <c r="FA2" s="223"/>
      <c r="FB2" s="223"/>
      <c r="FC2" s="223"/>
      <c r="FD2" s="222"/>
      <c r="FE2" s="222"/>
      <c r="FF2" s="222"/>
      <c r="FG2" s="222"/>
      <c r="FH2" s="222"/>
      <c r="FI2" s="222"/>
      <c r="FJ2" s="168"/>
      <c r="FK2" s="168"/>
      <c r="FL2" s="168"/>
      <c r="FM2" s="223"/>
      <c r="FN2" s="223"/>
      <c r="FO2" s="223"/>
      <c r="FP2" s="222"/>
      <c r="FQ2" s="222"/>
      <c r="FR2" s="222"/>
      <c r="FS2" s="222"/>
      <c r="FT2" s="222"/>
      <c r="FU2" s="222"/>
      <c r="FV2" s="168"/>
      <c r="FW2" s="168"/>
      <c r="FX2" s="168"/>
      <c r="FY2" s="223"/>
      <c r="FZ2" s="223"/>
      <c r="GA2" s="223"/>
      <c r="GB2" s="222"/>
      <c r="GC2" s="222"/>
      <c r="GD2" s="222"/>
      <c r="GE2" s="222"/>
      <c r="GF2" s="222"/>
      <c r="GG2" s="222"/>
      <c r="GH2" s="168"/>
      <c r="GI2" s="168"/>
      <c r="GJ2" s="168"/>
      <c r="GK2" s="223"/>
      <c r="GL2" s="223"/>
      <c r="GM2" s="223"/>
      <c r="GN2" s="222"/>
      <c r="GO2" s="222"/>
      <c r="GP2" s="222"/>
      <c r="GQ2" s="222"/>
      <c r="GR2" s="222"/>
      <c r="GS2" s="222"/>
      <c r="GT2" s="168"/>
      <c r="GU2" s="168"/>
      <c r="GV2" s="168"/>
      <c r="GW2" s="223"/>
      <c r="GX2" s="223"/>
      <c r="GY2" s="223"/>
      <c r="GZ2" s="222"/>
      <c r="HA2" s="222"/>
      <c r="HB2" s="222"/>
      <c r="HC2" s="222"/>
      <c r="HD2" s="222"/>
      <c r="HE2" s="222"/>
      <c r="HF2" s="168"/>
      <c r="HG2" s="168"/>
      <c r="HH2" s="168"/>
      <c r="HI2" s="223"/>
      <c r="HJ2" s="223"/>
      <c r="HK2" s="223"/>
      <c r="HL2" s="222"/>
      <c r="HM2" s="222"/>
      <c r="HN2" s="222"/>
      <c r="HO2" s="222"/>
      <c r="HP2" s="222"/>
      <c r="HQ2" s="222"/>
      <c r="HR2" s="168"/>
      <c r="HS2" s="168"/>
      <c r="HT2" s="168"/>
      <c r="HU2" s="223"/>
      <c r="HV2" s="223"/>
      <c r="HW2" s="223"/>
      <c r="HX2" s="222"/>
      <c r="HY2" s="222"/>
      <c r="HZ2" s="222"/>
      <c r="IA2" s="222"/>
      <c r="IB2" s="222"/>
      <c r="IC2" s="222"/>
      <c r="ID2" s="168"/>
      <c r="IE2" s="168"/>
      <c r="IF2" s="168"/>
      <c r="IG2" s="223"/>
      <c r="IH2" s="223"/>
      <c r="II2" s="223"/>
      <c r="IJ2" s="222"/>
      <c r="IK2" s="222"/>
      <c r="IL2" s="222"/>
      <c r="IM2" s="222"/>
    </row>
    <row r="3" spans="1:247" s="3" customFormat="1" ht="11.25" customHeight="1">
      <c r="A3" s="224"/>
      <c r="B3" s="154"/>
      <c r="C3" s="154"/>
      <c r="D3" s="154"/>
      <c r="E3" s="224"/>
      <c r="F3" s="224"/>
      <c r="G3" s="224"/>
      <c r="H3" s="224"/>
      <c r="I3" s="224"/>
      <c r="J3" s="224"/>
      <c r="K3" s="225"/>
      <c r="L3" s="225"/>
      <c r="M3" s="225"/>
      <c r="N3" s="226"/>
      <c r="O3" s="226"/>
      <c r="P3" s="224"/>
      <c r="Q3" s="224"/>
      <c r="R3" s="224"/>
      <c r="S3" s="224"/>
      <c r="T3" s="224"/>
      <c r="U3" s="224"/>
      <c r="V3" s="225"/>
      <c r="W3" s="225"/>
      <c r="X3" s="225"/>
      <c r="Y3" s="226"/>
      <c r="Z3" s="226"/>
      <c r="AA3" s="226"/>
      <c r="AB3" s="224"/>
      <c r="AC3" s="224"/>
      <c r="AD3" s="224"/>
      <c r="AE3" s="224"/>
      <c r="AF3" s="224"/>
      <c r="AG3" s="224"/>
      <c r="AH3" s="225"/>
      <c r="AI3" s="225"/>
      <c r="AJ3" s="225"/>
      <c r="AK3" s="226"/>
      <c r="AL3" s="226"/>
      <c r="AM3" s="226"/>
      <c r="AN3" s="224"/>
      <c r="AO3" s="224"/>
      <c r="AP3" s="224"/>
      <c r="AQ3" s="224"/>
      <c r="AR3" s="224"/>
      <c r="AS3" s="224"/>
      <c r="AT3" s="225"/>
      <c r="AU3" s="225"/>
      <c r="AV3" s="225"/>
      <c r="AW3" s="226"/>
      <c r="AX3" s="226"/>
      <c r="AY3" s="226"/>
      <c r="AZ3" s="224"/>
      <c r="BA3" s="224"/>
      <c r="BB3" s="224"/>
      <c r="BC3" s="224"/>
      <c r="BD3" s="224"/>
      <c r="BE3" s="224"/>
      <c r="BF3" s="225"/>
      <c r="BG3" s="225"/>
      <c r="BH3" s="225"/>
      <c r="BI3" s="226"/>
      <c r="BJ3" s="226"/>
      <c r="BK3" s="226"/>
      <c r="BL3" s="224"/>
      <c r="BM3" s="224"/>
      <c r="BN3" s="224"/>
      <c r="BO3" s="224"/>
      <c r="BP3" s="224"/>
      <c r="BQ3" s="224"/>
      <c r="BR3" s="225"/>
      <c r="BS3" s="225"/>
      <c r="BT3" s="225"/>
      <c r="BU3" s="226"/>
      <c r="BV3" s="226"/>
      <c r="BW3" s="226"/>
      <c r="BX3" s="224"/>
      <c r="BY3" s="224"/>
      <c r="BZ3" s="224"/>
      <c r="CA3" s="224"/>
      <c r="CB3" s="224"/>
      <c r="CC3" s="224"/>
      <c r="CD3" s="225"/>
      <c r="CE3" s="225"/>
      <c r="CF3" s="225"/>
      <c r="CG3" s="226"/>
      <c r="CH3" s="226"/>
      <c r="CI3" s="226"/>
      <c r="CJ3" s="224"/>
      <c r="CK3" s="224"/>
      <c r="CL3" s="224"/>
      <c r="CM3" s="224"/>
      <c r="CN3" s="224"/>
      <c r="CO3" s="224"/>
      <c r="CP3" s="225"/>
      <c r="CQ3" s="225"/>
      <c r="CR3" s="225"/>
      <c r="CS3" s="226"/>
      <c r="CT3" s="226"/>
      <c r="CU3" s="226"/>
      <c r="CV3" s="224"/>
      <c r="CW3" s="224"/>
      <c r="CX3" s="224"/>
      <c r="CY3" s="224"/>
      <c r="CZ3" s="224"/>
      <c r="DA3" s="224"/>
      <c r="DB3" s="225"/>
      <c r="DC3" s="225"/>
      <c r="DD3" s="225"/>
      <c r="DE3" s="226"/>
      <c r="DF3" s="226"/>
      <c r="DG3" s="226"/>
      <c r="DH3" s="224"/>
      <c r="DI3" s="224"/>
      <c r="DJ3" s="224"/>
      <c r="DK3" s="224"/>
      <c r="DL3" s="224"/>
      <c r="DM3" s="224"/>
      <c r="DN3" s="225"/>
      <c r="DO3" s="225"/>
      <c r="DP3" s="225"/>
      <c r="DQ3" s="226"/>
      <c r="DR3" s="226"/>
      <c r="DS3" s="226"/>
      <c r="DT3" s="224"/>
      <c r="DU3" s="224"/>
      <c r="DV3" s="224"/>
      <c r="DW3" s="224"/>
      <c r="DX3" s="224"/>
      <c r="DY3" s="224"/>
      <c r="DZ3" s="225"/>
      <c r="EA3" s="225"/>
      <c r="EB3" s="225"/>
      <c r="EC3" s="226"/>
      <c r="ED3" s="226"/>
      <c r="EE3" s="226"/>
      <c r="EF3" s="224"/>
      <c r="EG3" s="224"/>
      <c r="EH3" s="224"/>
      <c r="EI3" s="224"/>
      <c r="EJ3" s="224"/>
      <c r="EK3" s="224"/>
      <c r="EL3" s="225"/>
      <c r="EM3" s="225"/>
      <c r="EN3" s="225"/>
      <c r="EO3" s="226"/>
      <c r="EP3" s="226"/>
      <c r="EQ3" s="226"/>
      <c r="ER3" s="224"/>
      <c r="ES3" s="224"/>
      <c r="ET3" s="224"/>
      <c r="EU3" s="224"/>
      <c r="EV3" s="224"/>
      <c r="EW3" s="224"/>
      <c r="EX3" s="225"/>
      <c r="EY3" s="225"/>
      <c r="EZ3" s="225"/>
      <c r="FA3" s="226"/>
      <c r="FB3" s="226"/>
      <c r="FC3" s="226"/>
      <c r="FD3" s="224"/>
      <c r="FE3" s="224"/>
      <c r="FF3" s="224"/>
      <c r="FG3" s="224"/>
      <c r="FH3" s="224"/>
      <c r="FI3" s="224"/>
      <c r="FJ3" s="225"/>
      <c r="FK3" s="225"/>
      <c r="FL3" s="225"/>
      <c r="FM3" s="226"/>
      <c r="FN3" s="226"/>
      <c r="FO3" s="226"/>
      <c r="FP3" s="224"/>
      <c r="FQ3" s="224"/>
      <c r="FR3" s="224"/>
      <c r="FS3" s="224"/>
      <c r="FT3" s="224"/>
      <c r="FU3" s="224"/>
      <c r="FV3" s="225"/>
      <c r="FW3" s="225"/>
      <c r="FX3" s="225"/>
      <c r="FY3" s="226"/>
      <c r="FZ3" s="226"/>
      <c r="GA3" s="226"/>
      <c r="GB3" s="224"/>
      <c r="GC3" s="224"/>
      <c r="GD3" s="224"/>
      <c r="GE3" s="224"/>
      <c r="GF3" s="224"/>
      <c r="GG3" s="224"/>
      <c r="GH3" s="225"/>
      <c r="GI3" s="225"/>
      <c r="GJ3" s="225"/>
      <c r="GK3" s="226"/>
      <c r="GL3" s="226"/>
      <c r="GM3" s="226"/>
      <c r="GN3" s="224"/>
      <c r="GO3" s="224"/>
      <c r="GP3" s="224"/>
      <c r="GQ3" s="224"/>
      <c r="GR3" s="224"/>
      <c r="GS3" s="224"/>
      <c r="GT3" s="225"/>
      <c r="GU3" s="225"/>
      <c r="GV3" s="225"/>
      <c r="GW3" s="226"/>
      <c r="GX3" s="226"/>
      <c r="GY3" s="226"/>
      <c r="GZ3" s="224"/>
      <c r="HA3" s="224"/>
      <c r="HB3" s="224"/>
      <c r="HC3" s="224"/>
      <c r="HD3" s="224"/>
      <c r="HE3" s="224"/>
      <c r="HF3" s="225"/>
      <c r="HG3" s="225"/>
      <c r="HH3" s="225"/>
      <c r="HI3" s="226"/>
      <c r="HJ3" s="226"/>
      <c r="HK3" s="226"/>
      <c r="HL3" s="224"/>
      <c r="HM3" s="224"/>
      <c r="HN3" s="224"/>
      <c r="HO3" s="224"/>
      <c r="HP3" s="224"/>
      <c r="HQ3" s="224"/>
      <c r="HR3" s="225"/>
      <c r="HS3" s="225"/>
      <c r="HT3" s="225"/>
      <c r="HU3" s="226"/>
      <c r="HV3" s="226"/>
      <c r="HW3" s="226"/>
      <c r="HX3" s="224"/>
      <c r="HY3" s="224"/>
      <c r="HZ3" s="224"/>
      <c r="IA3" s="224"/>
      <c r="IB3" s="224"/>
      <c r="IC3" s="224"/>
      <c r="ID3" s="225"/>
      <c r="IE3" s="225"/>
      <c r="IF3" s="225"/>
      <c r="IG3" s="226"/>
      <c r="IH3" s="226"/>
      <c r="II3" s="226"/>
      <c r="IJ3" s="224"/>
      <c r="IK3" s="224"/>
      <c r="IL3" s="224"/>
      <c r="IM3" s="224"/>
    </row>
    <row r="4" spans="1:247" s="4" customFormat="1" ht="34.5" customHeight="1">
      <c r="A4" s="227"/>
      <c r="B4" s="228">
        <v>2003</v>
      </c>
      <c r="C4" s="228">
        <v>2004</v>
      </c>
      <c r="D4" s="228">
        <v>2005</v>
      </c>
      <c r="E4" s="228">
        <v>2006</v>
      </c>
      <c r="F4" s="228">
        <v>2007</v>
      </c>
      <c r="G4" s="228">
        <v>2008</v>
      </c>
      <c r="H4" s="228">
        <v>2009</v>
      </c>
      <c r="I4" s="228">
        <v>2010</v>
      </c>
      <c r="J4" s="382" t="s">
        <v>224</v>
      </c>
      <c r="K4" s="382" t="s">
        <v>263</v>
      </c>
      <c r="L4" s="382" t="s">
        <v>588</v>
      </c>
      <c r="M4" s="382" t="s">
        <v>588</v>
      </c>
      <c r="N4" s="231"/>
      <c r="O4" s="229"/>
      <c r="P4" s="232"/>
      <c r="Q4" s="229"/>
      <c r="R4" s="229"/>
      <c r="S4" s="231"/>
      <c r="T4" s="231"/>
      <c r="U4" s="231"/>
      <c r="V4" s="229"/>
      <c r="W4" s="229"/>
      <c r="X4" s="231"/>
      <c r="Y4" s="231"/>
      <c r="Z4" s="231"/>
      <c r="AA4" s="229"/>
      <c r="AB4" s="232"/>
      <c r="AC4" s="229"/>
      <c r="AD4" s="229"/>
      <c r="AE4" s="231"/>
      <c r="AF4" s="231"/>
      <c r="AG4" s="231"/>
      <c r="AH4" s="229"/>
      <c r="AI4" s="229"/>
      <c r="AJ4" s="231"/>
      <c r="AK4" s="231"/>
      <c r="AL4" s="231"/>
      <c r="AM4" s="229"/>
      <c r="AN4" s="232"/>
      <c r="AO4" s="229"/>
      <c r="AP4" s="229"/>
      <c r="AQ4" s="231"/>
      <c r="AR4" s="231"/>
      <c r="AS4" s="231"/>
      <c r="AT4" s="229"/>
      <c r="AU4" s="229"/>
      <c r="AV4" s="231"/>
      <c r="AW4" s="231"/>
      <c r="AX4" s="231"/>
      <c r="AY4" s="229"/>
      <c r="AZ4" s="232"/>
      <c r="BA4" s="229"/>
      <c r="BB4" s="229"/>
      <c r="BC4" s="231"/>
      <c r="BD4" s="231"/>
      <c r="BE4" s="231"/>
      <c r="BF4" s="229"/>
      <c r="BG4" s="229"/>
      <c r="BH4" s="231"/>
      <c r="BI4" s="231"/>
      <c r="BJ4" s="231"/>
      <c r="BK4" s="229"/>
      <c r="BL4" s="232"/>
      <c r="BM4" s="229"/>
      <c r="BN4" s="229"/>
      <c r="BO4" s="231"/>
      <c r="BP4" s="231"/>
      <c r="BQ4" s="231"/>
      <c r="BR4" s="229"/>
      <c r="BS4" s="229"/>
      <c r="BT4" s="231"/>
      <c r="BU4" s="231"/>
      <c r="BV4" s="231"/>
      <c r="BW4" s="229"/>
      <c r="BX4" s="232"/>
      <c r="BY4" s="229"/>
      <c r="BZ4" s="229"/>
      <c r="CA4" s="231"/>
      <c r="CB4" s="231"/>
      <c r="CC4" s="231"/>
      <c r="CD4" s="229"/>
      <c r="CE4" s="229"/>
      <c r="CF4" s="231"/>
      <c r="CG4" s="231"/>
      <c r="CH4" s="231"/>
      <c r="CI4" s="229"/>
      <c r="CJ4" s="232"/>
      <c r="CK4" s="229"/>
      <c r="CL4" s="229"/>
      <c r="CM4" s="231"/>
      <c r="CN4" s="231"/>
      <c r="CO4" s="231"/>
      <c r="CP4" s="229"/>
      <c r="CQ4" s="229"/>
      <c r="CR4" s="231"/>
      <c r="CS4" s="231"/>
      <c r="CT4" s="231"/>
      <c r="CU4" s="229"/>
      <c r="CV4" s="232"/>
      <c r="CW4" s="229"/>
      <c r="CX4" s="229"/>
      <c r="CY4" s="231"/>
      <c r="CZ4" s="231"/>
      <c r="DA4" s="231"/>
      <c r="DB4" s="229"/>
      <c r="DC4" s="229"/>
      <c r="DD4" s="231"/>
      <c r="DE4" s="231"/>
      <c r="DF4" s="231"/>
      <c r="DG4" s="229"/>
      <c r="DH4" s="232"/>
      <c r="DI4" s="229"/>
      <c r="DJ4" s="229"/>
      <c r="DK4" s="231"/>
      <c r="DL4" s="231"/>
      <c r="DM4" s="231"/>
      <c r="DN4" s="229"/>
      <c r="DO4" s="229"/>
      <c r="DP4" s="231"/>
      <c r="DQ4" s="231"/>
      <c r="DR4" s="231"/>
      <c r="DS4" s="229"/>
      <c r="DT4" s="232"/>
      <c r="DU4" s="229"/>
      <c r="DV4" s="229"/>
      <c r="DW4" s="231"/>
      <c r="DX4" s="231"/>
      <c r="DY4" s="231"/>
      <c r="DZ4" s="229"/>
      <c r="EA4" s="229"/>
      <c r="EB4" s="231"/>
      <c r="EC4" s="231"/>
      <c r="ED4" s="231"/>
      <c r="EE4" s="229"/>
      <c r="EF4" s="232"/>
      <c r="EG4" s="229"/>
      <c r="EH4" s="229"/>
      <c r="EI4" s="231"/>
      <c r="EJ4" s="231"/>
      <c r="EK4" s="231"/>
      <c r="EL4" s="229"/>
      <c r="EM4" s="229"/>
      <c r="EN4" s="231"/>
      <c r="EO4" s="231"/>
      <c r="EP4" s="231"/>
      <c r="EQ4" s="229"/>
      <c r="ER4" s="232"/>
      <c r="ES4" s="229"/>
      <c r="ET4" s="229"/>
      <c r="EU4" s="231"/>
      <c r="EV4" s="231"/>
      <c r="EW4" s="231"/>
      <c r="EX4" s="229"/>
      <c r="EY4" s="229"/>
      <c r="EZ4" s="231"/>
      <c r="FA4" s="231"/>
      <c r="FB4" s="231"/>
      <c r="FC4" s="229"/>
      <c r="FD4" s="232"/>
      <c r="FE4" s="229"/>
      <c r="FF4" s="229"/>
      <c r="FG4" s="231"/>
      <c r="FH4" s="231"/>
      <c r="FI4" s="231"/>
      <c r="FJ4" s="229"/>
      <c r="FK4" s="229"/>
      <c r="FL4" s="231"/>
      <c r="FM4" s="231"/>
      <c r="FN4" s="231"/>
      <c r="FO4" s="229"/>
      <c r="FP4" s="232"/>
      <c r="FQ4" s="229"/>
      <c r="FR4" s="229"/>
      <c r="FS4" s="231"/>
      <c r="FT4" s="231"/>
      <c r="FU4" s="231"/>
      <c r="FV4" s="229"/>
      <c r="FW4" s="229"/>
      <c r="FX4" s="231"/>
      <c r="FY4" s="231"/>
      <c r="FZ4" s="231"/>
      <c r="GA4" s="229"/>
      <c r="GB4" s="232"/>
      <c r="GC4" s="229"/>
      <c r="GD4" s="229"/>
      <c r="GE4" s="231"/>
      <c r="GF4" s="231"/>
      <c r="GG4" s="231"/>
      <c r="GH4" s="229"/>
      <c r="GI4" s="229"/>
      <c r="GJ4" s="231"/>
      <c r="GK4" s="231"/>
      <c r="GL4" s="231"/>
      <c r="GM4" s="229"/>
      <c r="GN4" s="232"/>
      <c r="GO4" s="229"/>
      <c r="GP4" s="229"/>
      <c r="GQ4" s="231"/>
      <c r="GR4" s="231"/>
      <c r="GS4" s="231"/>
      <c r="GT4" s="229"/>
      <c r="GU4" s="229"/>
      <c r="GV4" s="231"/>
      <c r="GW4" s="231"/>
      <c r="GX4" s="231"/>
      <c r="GY4" s="229"/>
      <c r="GZ4" s="232"/>
      <c r="HA4" s="229"/>
      <c r="HB4" s="229"/>
      <c r="HC4" s="231"/>
      <c r="HD4" s="231"/>
      <c r="HE4" s="231"/>
      <c r="HF4" s="229"/>
      <c r="HG4" s="229"/>
      <c r="HH4" s="231"/>
      <c r="HI4" s="231"/>
      <c r="HJ4" s="231"/>
      <c r="HK4" s="229"/>
      <c r="HL4" s="232"/>
      <c r="HM4" s="229"/>
      <c r="HN4" s="229"/>
      <c r="HO4" s="231"/>
      <c r="HP4" s="231"/>
      <c r="HQ4" s="231"/>
      <c r="HR4" s="229"/>
      <c r="HS4" s="229"/>
      <c r="HT4" s="231"/>
      <c r="HU4" s="231"/>
      <c r="HV4" s="231"/>
      <c r="HW4" s="229"/>
      <c r="HX4" s="232"/>
      <c r="HY4" s="229"/>
      <c r="HZ4" s="229"/>
      <c r="IA4" s="231"/>
      <c r="IB4" s="231"/>
      <c r="IC4" s="231"/>
      <c r="ID4" s="229"/>
      <c r="IE4" s="229"/>
      <c r="IF4" s="231"/>
      <c r="IG4" s="231"/>
      <c r="IH4" s="231"/>
      <c r="II4" s="229"/>
      <c r="IJ4" s="232"/>
      <c r="IK4" s="229"/>
      <c r="IL4" s="229"/>
      <c r="IM4" s="231"/>
    </row>
    <row r="5" spans="1:247" s="381" customFormat="1" ht="18.75" customHeight="1">
      <c r="A5" s="383"/>
      <c r="B5" s="384"/>
      <c r="C5" s="384"/>
      <c r="D5" s="384"/>
      <c r="E5" s="384"/>
      <c r="F5" s="384"/>
      <c r="G5" s="384"/>
      <c r="H5" s="384"/>
      <c r="I5" s="384"/>
      <c r="J5" s="356"/>
      <c r="K5" s="356"/>
      <c r="L5" s="356" t="s">
        <v>425</v>
      </c>
      <c r="M5" s="356" t="s">
        <v>424</v>
      </c>
    </row>
    <row r="6" spans="1:247" ht="14.25">
      <c r="A6" s="380" t="s">
        <v>214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247" ht="11.25" customHeight="1">
      <c r="A7" s="19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247" ht="14.25">
      <c r="A8" s="351" t="s">
        <v>215</v>
      </c>
      <c r="B8" s="289">
        <v>2887.0940000000001</v>
      </c>
      <c r="C8" s="289">
        <v>2908.567</v>
      </c>
      <c r="D8" s="289">
        <v>2945.9029999999998</v>
      </c>
      <c r="E8" s="289">
        <v>2954.0160000000001</v>
      </c>
      <c r="F8" s="289">
        <v>2948.1579139999999</v>
      </c>
      <c r="G8" s="289">
        <v>3359.502</v>
      </c>
      <c r="H8" s="289">
        <v>3444.3980000000001</v>
      </c>
      <c r="I8" s="289">
        <v>3447.2820000000002</v>
      </c>
      <c r="J8" s="289">
        <v>3123.8209999999999</v>
      </c>
      <c r="K8" s="289">
        <v>3167.7170000000001</v>
      </c>
      <c r="L8" s="289">
        <v>3212.62</v>
      </c>
      <c r="M8" s="289">
        <v>3212.72</v>
      </c>
    </row>
    <row r="9" spans="1:247" ht="27">
      <c r="A9" s="385" t="s">
        <v>216</v>
      </c>
      <c r="B9" s="289">
        <v>1126.1679999999999</v>
      </c>
      <c r="C9" s="289">
        <v>1260.213</v>
      </c>
      <c r="D9" s="289">
        <v>1073.8910000000001</v>
      </c>
      <c r="E9" s="289">
        <v>1078.0340000000001</v>
      </c>
      <c r="F9" s="289">
        <v>1079.9101450000001</v>
      </c>
      <c r="G9" s="289">
        <v>1129.9449999999999</v>
      </c>
      <c r="H9" s="289">
        <v>1155.9839999999999</v>
      </c>
      <c r="I9" s="289">
        <v>1154.768</v>
      </c>
      <c r="J9" s="289">
        <v>1182.7550000000001</v>
      </c>
      <c r="K9" s="289">
        <v>1157.6569999999999</v>
      </c>
      <c r="L9" s="289">
        <v>1094.2529999999999</v>
      </c>
      <c r="M9" s="289">
        <v>1094.413</v>
      </c>
    </row>
    <row r="10" spans="1:247" ht="28.5" customHeight="1">
      <c r="A10" s="385" t="s">
        <v>521</v>
      </c>
      <c r="B10" s="289">
        <v>335.50799999999998</v>
      </c>
      <c r="C10" s="289">
        <v>344.27</v>
      </c>
      <c r="D10" s="289">
        <v>347.28</v>
      </c>
      <c r="E10" s="289">
        <v>375.61200000000002</v>
      </c>
      <c r="F10" s="289">
        <v>373.99799999999999</v>
      </c>
      <c r="G10" s="289">
        <f>373.46+17.944</f>
        <v>391.404</v>
      </c>
      <c r="H10" s="289">
        <v>397.41300000000001</v>
      </c>
      <c r="I10" s="289">
        <v>388.81869999999998</v>
      </c>
      <c r="J10" s="289">
        <v>393.32600000000002</v>
      </c>
      <c r="K10" s="289">
        <v>429.14600000000002</v>
      </c>
      <c r="L10" s="289">
        <v>443.72500000000002</v>
      </c>
      <c r="M10" s="289">
        <v>443.72500000000002</v>
      </c>
    </row>
    <row r="11" spans="1:247" ht="14.25">
      <c r="A11" s="351" t="s">
        <v>217</v>
      </c>
      <c r="B11" s="289">
        <v>95.700999999999993</v>
      </c>
      <c r="C11" s="289">
        <v>99.950999999999993</v>
      </c>
      <c r="D11" s="289">
        <v>98.376000000000005</v>
      </c>
      <c r="E11" s="289">
        <v>100.476</v>
      </c>
      <c r="F11" s="289">
        <v>100.82973800000001</v>
      </c>
      <c r="G11" s="289">
        <v>98.97</v>
      </c>
      <c r="H11" s="289">
        <v>102.81699999999999</v>
      </c>
      <c r="I11" s="289">
        <v>102.052249</v>
      </c>
      <c r="J11" s="289">
        <v>105.801</v>
      </c>
      <c r="K11" s="289">
        <v>112.09</v>
      </c>
      <c r="L11" s="289">
        <v>112.03</v>
      </c>
      <c r="M11" s="289">
        <v>112.03</v>
      </c>
    </row>
    <row r="12" spans="1:247" ht="14.25">
      <c r="A12" s="351" t="s">
        <v>488</v>
      </c>
      <c r="B12" s="289">
        <f t="shared" ref="B12:K12" si="0">B13-SUM(B8:B11)</f>
        <v>424.72900000000027</v>
      </c>
      <c r="C12" s="289">
        <f t="shared" si="0"/>
        <v>440.01100000000042</v>
      </c>
      <c r="D12" s="289">
        <f t="shared" si="0"/>
        <v>943.15000000000055</v>
      </c>
      <c r="E12" s="289">
        <f t="shared" si="0"/>
        <v>898.89199999999983</v>
      </c>
      <c r="F12" s="289">
        <f t="shared" si="0"/>
        <v>1034.0407679999998</v>
      </c>
      <c r="G12" s="289">
        <f t="shared" si="0"/>
        <v>1045.0849999999991</v>
      </c>
      <c r="H12" s="289">
        <f t="shared" si="0"/>
        <v>1051.0919999999996</v>
      </c>
      <c r="I12" s="289">
        <f t="shared" si="0"/>
        <v>1353.5633049999997</v>
      </c>
      <c r="J12" s="289">
        <f t="shared" si="0"/>
        <v>1407.4249999999993</v>
      </c>
      <c r="K12" s="289">
        <f t="shared" si="0"/>
        <v>1378.5740000000005</v>
      </c>
      <c r="L12" s="289">
        <f>L13-SUM(L8:L11)</f>
        <v>1460.3090000000002</v>
      </c>
      <c r="M12" s="289">
        <f t="shared" ref="M12" si="1">M13-SUM(M8:M11)</f>
        <v>1361.8040000000001</v>
      </c>
      <c r="O12" s="324"/>
    </row>
    <row r="13" spans="1:247" s="164" customFormat="1" ht="16.5" customHeight="1">
      <c r="A13" s="386" t="s">
        <v>489</v>
      </c>
      <c r="B13" s="387">
        <v>4869.2</v>
      </c>
      <c r="C13" s="387">
        <v>5053.0119999999997</v>
      </c>
      <c r="D13" s="387">
        <v>5408.6</v>
      </c>
      <c r="E13" s="387">
        <v>5407.03</v>
      </c>
      <c r="F13" s="387">
        <v>5536.936565</v>
      </c>
      <c r="G13" s="387">
        <v>6024.9059999999999</v>
      </c>
      <c r="H13" s="387">
        <v>6151.7039999999997</v>
      </c>
      <c r="I13" s="387">
        <v>6446.484254</v>
      </c>
      <c r="J13" s="387">
        <v>6213.1279999999997</v>
      </c>
      <c r="K13" s="387">
        <v>6245.1840000000002</v>
      </c>
      <c r="L13" s="387">
        <v>6322.9369999999999</v>
      </c>
      <c r="M13" s="387">
        <v>6224.692</v>
      </c>
      <c r="O13" s="325"/>
    </row>
    <row r="14" spans="1:247" ht="14.25">
      <c r="A14" s="388" t="s">
        <v>490</v>
      </c>
      <c r="B14" s="389">
        <v>4574.6570000000002</v>
      </c>
      <c r="C14" s="389">
        <v>4645.7169999999996</v>
      </c>
      <c r="D14" s="389">
        <v>4734.99</v>
      </c>
      <c r="E14" s="389">
        <v>4941.2560000000003</v>
      </c>
      <c r="F14" s="389">
        <v>5194.6980000000003</v>
      </c>
      <c r="G14" s="389">
        <v>5549.1049999999996</v>
      </c>
      <c r="H14" s="389">
        <v>5585.1940000000004</v>
      </c>
      <c r="I14" s="389">
        <v>5756.5591919999997</v>
      </c>
      <c r="J14" s="389">
        <v>6085.0770000000002</v>
      </c>
      <c r="K14" s="389">
        <v>6319.7280000000001</v>
      </c>
      <c r="L14" s="389">
        <v>6480.6890000000003</v>
      </c>
      <c r="M14" s="389">
        <v>6414.1279999999997</v>
      </c>
      <c r="O14" s="324"/>
    </row>
    <row r="15" spans="1:247" s="165" customFormat="1" ht="16.5" customHeight="1">
      <c r="A15" s="386" t="s">
        <v>218</v>
      </c>
      <c r="B15" s="387">
        <f t="shared" ref="B15:G15" si="2">B14-B13</f>
        <v>-294.54299999999967</v>
      </c>
      <c r="C15" s="387">
        <f t="shared" si="2"/>
        <v>-407.29500000000007</v>
      </c>
      <c r="D15" s="387">
        <f t="shared" si="2"/>
        <v>-673.61000000000058</v>
      </c>
      <c r="E15" s="387">
        <f t="shared" si="2"/>
        <v>-465.77399999999943</v>
      </c>
      <c r="F15" s="387">
        <f t="shared" si="2"/>
        <v>-342.23856499999965</v>
      </c>
      <c r="G15" s="387">
        <f t="shared" si="2"/>
        <v>-475.80100000000039</v>
      </c>
      <c r="H15" s="387">
        <f>H14-H13</f>
        <v>-566.50999999999931</v>
      </c>
      <c r="I15" s="387">
        <f>I14-I13</f>
        <v>-689.92506200000025</v>
      </c>
      <c r="J15" s="387">
        <f>J14-J13</f>
        <v>-128.05099999999948</v>
      </c>
      <c r="K15" s="387">
        <f>K14-K13</f>
        <v>74.543999999999869</v>
      </c>
      <c r="L15" s="387">
        <f>L14-L13</f>
        <v>157.75200000000041</v>
      </c>
      <c r="M15" s="387">
        <v>158</v>
      </c>
    </row>
    <row r="16" spans="1:247" ht="27">
      <c r="A16" s="388" t="s">
        <v>219</v>
      </c>
      <c r="B16" s="389">
        <v>1709000</v>
      </c>
      <c r="C16" s="389">
        <v>1711400</v>
      </c>
      <c r="D16" s="389">
        <v>1718400</v>
      </c>
      <c r="E16" s="389">
        <v>1718100</v>
      </c>
      <c r="F16" s="389">
        <v>1709400</v>
      </c>
      <c r="G16" s="389">
        <v>1821800</v>
      </c>
      <c r="H16" s="389">
        <v>1815000</v>
      </c>
      <c r="I16" s="389">
        <v>1806400</v>
      </c>
      <c r="J16" s="389">
        <v>1767700</v>
      </c>
      <c r="K16" s="389">
        <v>1765000</v>
      </c>
      <c r="L16" s="389">
        <v>1765000</v>
      </c>
      <c r="M16" s="389"/>
    </row>
    <row r="17" spans="1:13" ht="11.25" customHeight="1">
      <c r="A17" s="168"/>
      <c r="B17" s="389"/>
      <c r="C17" s="389"/>
      <c r="D17" s="389"/>
      <c r="E17" s="389"/>
      <c r="F17" s="389"/>
      <c r="G17" s="389"/>
      <c r="H17" s="389"/>
      <c r="I17" s="389"/>
      <c r="J17" s="154"/>
      <c r="K17" s="154"/>
      <c r="L17" s="154"/>
      <c r="M17" s="154"/>
    </row>
    <row r="18" spans="1:13" ht="14.25">
      <c r="A18" s="390" t="s">
        <v>220</v>
      </c>
      <c r="B18" s="289"/>
      <c r="C18" s="289"/>
      <c r="D18" s="289"/>
      <c r="E18" s="289"/>
      <c r="F18" s="289"/>
      <c r="G18" s="289"/>
      <c r="H18" s="289"/>
      <c r="I18" s="289"/>
      <c r="J18" s="151"/>
      <c r="K18" s="151"/>
      <c r="L18" s="151"/>
      <c r="M18" s="151"/>
    </row>
    <row r="19" spans="1:13" ht="11.25" customHeight="1">
      <c r="A19" s="190"/>
      <c r="B19" s="289"/>
      <c r="C19" s="289"/>
      <c r="D19" s="289"/>
      <c r="E19" s="289"/>
      <c r="F19" s="289"/>
      <c r="G19" s="289"/>
      <c r="H19" s="289"/>
      <c r="I19" s="289"/>
      <c r="J19" s="151"/>
      <c r="K19" s="151"/>
      <c r="L19" s="151"/>
      <c r="M19" s="151"/>
    </row>
    <row r="20" spans="1:13" ht="14.25">
      <c r="A20" s="351" t="s">
        <v>491</v>
      </c>
      <c r="B20" s="289">
        <v>72.897000000000006</v>
      </c>
      <c r="C20" s="289">
        <v>70.027000000000001</v>
      </c>
      <c r="D20" s="289">
        <v>67.096999999999994</v>
      </c>
      <c r="E20" s="289">
        <v>63.633000000000003</v>
      </c>
      <c r="F20" s="289">
        <v>60.65</v>
      </c>
      <c r="G20" s="289">
        <v>24.56</v>
      </c>
      <c r="H20" s="289"/>
      <c r="I20" s="289"/>
      <c r="J20" s="289"/>
      <c r="K20" s="289"/>
      <c r="L20" s="289"/>
      <c r="M20" s="289"/>
    </row>
    <row r="21" spans="1:13" ht="27">
      <c r="A21" s="351" t="s">
        <v>492</v>
      </c>
      <c r="B21" s="289">
        <v>3.7194750000000001</v>
      </c>
      <c r="C21" s="289">
        <v>0.71802999999999995</v>
      </c>
      <c r="D21" s="289">
        <v>5.1999999999999998E-2</v>
      </c>
      <c r="E21" s="289">
        <v>0.14799999999999999</v>
      </c>
      <c r="F21" s="289">
        <v>1.149</v>
      </c>
      <c r="G21" s="289">
        <v>0</v>
      </c>
      <c r="H21" s="391"/>
      <c r="I21" s="289"/>
      <c r="J21" s="289"/>
      <c r="K21" s="289"/>
      <c r="L21" s="289"/>
      <c r="M21" s="289"/>
    </row>
    <row r="22" spans="1:13" ht="27">
      <c r="A22" s="392" t="s">
        <v>493</v>
      </c>
      <c r="B22" s="389">
        <v>39300</v>
      </c>
      <c r="C22" s="389">
        <v>39300</v>
      </c>
      <c r="D22" s="389">
        <v>37700</v>
      </c>
      <c r="E22" s="389">
        <v>35800</v>
      </c>
      <c r="F22" s="389">
        <v>36000</v>
      </c>
      <c r="G22" s="389">
        <v>36000</v>
      </c>
      <c r="H22" s="393"/>
      <c r="I22" s="389"/>
      <c r="J22" s="389"/>
      <c r="K22" s="389"/>
      <c r="L22" s="389"/>
      <c r="M22" s="389"/>
    </row>
    <row r="23" spans="1:13" ht="12" customHeight="1">
      <c r="A23" s="394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13" ht="10.5" customHeight="1">
      <c r="A24" s="161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1:13" ht="11.25" customHeight="1">
      <c r="A25" s="151" t="s">
        <v>221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</row>
    <row r="26" spans="1:13" ht="15">
      <c r="A26" s="326" t="s">
        <v>241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1:13" ht="15">
      <c r="A27" s="326" t="s">
        <v>238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8" spans="1:13" ht="14.25">
      <c r="A28" s="190" t="s">
        <v>239</v>
      </c>
    </row>
    <row r="29" spans="1:13" ht="14.25">
      <c r="A29" s="190" t="s">
        <v>240</v>
      </c>
    </row>
    <row r="30" spans="1:13" ht="14.25">
      <c r="A30" s="327" t="s">
        <v>580</v>
      </c>
    </row>
    <row r="31" spans="1:13" ht="28.5" customHeight="1">
      <c r="A31" s="528" t="s">
        <v>494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</row>
    <row r="32" spans="1:13" ht="14.25">
      <c r="A32" s="327" t="s">
        <v>495</v>
      </c>
    </row>
    <row r="33" spans="1:13" ht="32.25" customHeight="1">
      <c r="A33" s="523" t="s">
        <v>480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</row>
  </sheetData>
  <mergeCells count="2">
    <mergeCell ref="A33:M33"/>
    <mergeCell ref="A31:M31"/>
  </mergeCells>
  <printOptions horizontalCentered="1"/>
  <pageMargins left="0.2" right="0.2" top="0.51" bottom="0.28999999999999998" header="0.17" footer="0.18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4"/>
  <sheetViews>
    <sheetView showGridLines="0" workbookViewId="0"/>
  </sheetViews>
  <sheetFormatPr baseColWidth="10" defaultRowHeight="12.75"/>
  <cols>
    <col min="1" max="1" width="35.28515625" style="29" customWidth="1"/>
    <col min="2" max="2" width="6" style="29" hidden="1" customWidth="1"/>
    <col min="3" max="11" width="6" style="29" customWidth="1"/>
    <col min="12" max="16384" width="11.42578125" style="29"/>
  </cols>
  <sheetData>
    <row r="1" spans="1:240" s="182" customFormat="1" ht="15">
      <c r="A1" s="74" t="s">
        <v>133</v>
      </c>
      <c r="B1" s="7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</row>
    <row r="2" spans="1:240" s="183" customFormat="1" ht="11.25" customHeight="1">
      <c r="A2" s="37"/>
      <c r="B2" s="37"/>
      <c r="C2" s="37"/>
      <c r="D2" s="37"/>
      <c r="E2" s="38"/>
      <c r="F2" s="38"/>
      <c r="G2" s="38"/>
      <c r="H2" s="38"/>
      <c r="I2" s="38"/>
      <c r="J2" s="38"/>
      <c r="K2" s="38"/>
      <c r="L2" s="37"/>
      <c r="M2" s="37"/>
      <c r="N2" s="37"/>
      <c r="O2" s="38"/>
      <c r="P2" s="38"/>
      <c r="Q2" s="38"/>
      <c r="R2" s="38"/>
      <c r="S2" s="38"/>
      <c r="T2" s="38"/>
      <c r="U2" s="37"/>
      <c r="V2" s="37"/>
      <c r="W2" s="37"/>
      <c r="X2" s="37"/>
      <c r="Y2" s="37"/>
      <c r="Z2" s="37"/>
      <c r="AA2" s="38"/>
      <c r="AB2" s="38"/>
      <c r="AC2" s="38"/>
      <c r="AD2" s="38"/>
      <c r="AE2" s="38"/>
      <c r="AF2" s="38"/>
      <c r="AG2" s="37"/>
      <c r="AH2" s="37"/>
      <c r="AI2" s="37"/>
      <c r="AJ2" s="37"/>
      <c r="AK2" s="37"/>
      <c r="AL2" s="37"/>
      <c r="AM2" s="38"/>
      <c r="AN2" s="38"/>
      <c r="AO2" s="38"/>
      <c r="AP2" s="38"/>
      <c r="AQ2" s="38"/>
      <c r="AR2" s="38"/>
      <c r="AS2" s="37"/>
      <c r="AT2" s="37"/>
      <c r="AU2" s="37"/>
      <c r="AV2" s="37"/>
      <c r="AW2" s="37"/>
      <c r="AX2" s="37"/>
      <c r="AY2" s="38"/>
      <c r="AZ2" s="38"/>
      <c r="BA2" s="38"/>
      <c r="BB2" s="38"/>
      <c r="BC2" s="38"/>
      <c r="BD2" s="38"/>
      <c r="BE2" s="37"/>
      <c r="BF2" s="37"/>
      <c r="BG2" s="37"/>
      <c r="BH2" s="37"/>
      <c r="BI2" s="37"/>
      <c r="BJ2" s="37"/>
      <c r="BK2" s="38"/>
      <c r="BL2" s="38"/>
      <c r="BM2" s="38"/>
      <c r="BN2" s="38"/>
      <c r="BO2" s="38"/>
      <c r="BP2" s="38"/>
      <c r="BQ2" s="37"/>
      <c r="BR2" s="37"/>
      <c r="BS2" s="37"/>
      <c r="BT2" s="37"/>
      <c r="BU2" s="37"/>
      <c r="BV2" s="37"/>
      <c r="BW2" s="38"/>
      <c r="BX2" s="38"/>
      <c r="BY2" s="38"/>
      <c r="BZ2" s="38"/>
      <c r="CA2" s="38"/>
      <c r="CB2" s="38"/>
      <c r="CC2" s="37"/>
      <c r="CD2" s="37"/>
      <c r="CE2" s="37"/>
      <c r="CF2" s="37"/>
      <c r="CG2" s="37"/>
      <c r="CH2" s="37"/>
      <c r="CI2" s="38"/>
      <c r="CJ2" s="38"/>
      <c r="CK2" s="38"/>
      <c r="CL2" s="38"/>
      <c r="CM2" s="38"/>
      <c r="CN2" s="38"/>
      <c r="CO2" s="37"/>
      <c r="CP2" s="37"/>
      <c r="CQ2" s="37"/>
      <c r="CR2" s="37"/>
      <c r="CS2" s="37"/>
      <c r="CT2" s="37"/>
      <c r="CU2" s="38"/>
      <c r="CV2" s="38"/>
      <c r="CW2" s="38"/>
      <c r="CX2" s="38"/>
      <c r="CY2" s="38"/>
      <c r="CZ2" s="38"/>
      <c r="DA2" s="37"/>
      <c r="DB2" s="37"/>
      <c r="DC2" s="37"/>
      <c r="DD2" s="37"/>
      <c r="DE2" s="37"/>
      <c r="DF2" s="37"/>
      <c r="DG2" s="38"/>
      <c r="DH2" s="38"/>
      <c r="DI2" s="38"/>
      <c r="DJ2" s="38"/>
      <c r="DK2" s="38"/>
      <c r="DL2" s="38"/>
      <c r="DM2" s="37"/>
      <c r="DN2" s="37"/>
      <c r="DO2" s="37"/>
      <c r="DP2" s="37"/>
      <c r="DQ2" s="37"/>
      <c r="DR2" s="37"/>
      <c r="DS2" s="38"/>
      <c r="DT2" s="38"/>
      <c r="DU2" s="38"/>
      <c r="DV2" s="38"/>
      <c r="DW2" s="38"/>
      <c r="DX2" s="38"/>
      <c r="DY2" s="37"/>
      <c r="DZ2" s="37"/>
      <c r="EA2" s="37"/>
      <c r="EB2" s="37"/>
      <c r="EC2" s="37"/>
      <c r="ED2" s="37"/>
      <c r="EE2" s="38"/>
      <c r="EF2" s="38"/>
      <c r="EG2" s="38"/>
      <c r="EH2" s="38"/>
      <c r="EI2" s="38"/>
      <c r="EJ2" s="38"/>
      <c r="EK2" s="37"/>
      <c r="EL2" s="37"/>
      <c r="EM2" s="37"/>
      <c r="EN2" s="37"/>
      <c r="EO2" s="37"/>
      <c r="EP2" s="37"/>
      <c r="EQ2" s="38"/>
      <c r="ER2" s="38"/>
      <c r="ES2" s="38"/>
      <c r="ET2" s="38"/>
      <c r="EU2" s="38"/>
      <c r="EV2" s="38"/>
      <c r="EW2" s="37"/>
      <c r="EX2" s="37"/>
      <c r="EY2" s="37"/>
      <c r="EZ2" s="37"/>
      <c r="FA2" s="37"/>
      <c r="FB2" s="37"/>
      <c r="FC2" s="38"/>
      <c r="FD2" s="38"/>
      <c r="FE2" s="38"/>
      <c r="FF2" s="38"/>
      <c r="FG2" s="38"/>
      <c r="FH2" s="38"/>
      <c r="FI2" s="37"/>
      <c r="FJ2" s="37"/>
      <c r="FK2" s="37"/>
      <c r="FL2" s="37"/>
      <c r="FM2" s="37"/>
      <c r="FN2" s="37"/>
      <c r="FO2" s="38"/>
      <c r="FP2" s="38"/>
      <c r="FQ2" s="38"/>
      <c r="FR2" s="38"/>
      <c r="FS2" s="38"/>
      <c r="FT2" s="38"/>
      <c r="FU2" s="37"/>
      <c r="FV2" s="37"/>
      <c r="FW2" s="37"/>
      <c r="FX2" s="37"/>
      <c r="FY2" s="37"/>
      <c r="FZ2" s="37"/>
      <c r="GA2" s="38"/>
      <c r="GB2" s="38"/>
      <c r="GC2" s="38"/>
      <c r="GD2" s="38"/>
      <c r="GE2" s="38"/>
      <c r="GF2" s="38"/>
      <c r="GG2" s="37"/>
      <c r="GH2" s="37"/>
      <c r="GI2" s="37"/>
      <c r="GJ2" s="37"/>
      <c r="GK2" s="37"/>
      <c r="GL2" s="37"/>
      <c r="GM2" s="38"/>
      <c r="GN2" s="38"/>
      <c r="GO2" s="38"/>
      <c r="GP2" s="38"/>
      <c r="GQ2" s="38"/>
      <c r="GR2" s="38"/>
      <c r="GS2" s="37"/>
      <c r="GT2" s="37"/>
      <c r="GU2" s="37"/>
      <c r="GV2" s="37"/>
      <c r="GW2" s="37"/>
      <c r="GX2" s="37"/>
      <c r="GY2" s="38"/>
      <c r="GZ2" s="38"/>
      <c r="HA2" s="38"/>
      <c r="HB2" s="38"/>
      <c r="HC2" s="38"/>
      <c r="HD2" s="38"/>
      <c r="HE2" s="37"/>
      <c r="HF2" s="37"/>
      <c r="HG2" s="37"/>
      <c r="HH2" s="37"/>
      <c r="HI2" s="37"/>
      <c r="HJ2" s="37"/>
      <c r="HK2" s="38"/>
      <c r="HL2" s="38"/>
      <c r="HM2" s="38"/>
      <c r="HN2" s="38"/>
      <c r="HO2" s="38"/>
      <c r="HP2" s="38"/>
      <c r="HQ2" s="37"/>
      <c r="HR2" s="37"/>
      <c r="HS2" s="37"/>
      <c r="HT2" s="37"/>
      <c r="HU2" s="37"/>
      <c r="HV2" s="37"/>
      <c r="HW2" s="38"/>
      <c r="HX2" s="38"/>
      <c r="HY2" s="38"/>
      <c r="HZ2" s="38"/>
      <c r="IA2" s="38"/>
      <c r="IB2" s="38"/>
      <c r="IC2" s="37"/>
      <c r="ID2" s="37"/>
      <c r="IE2" s="37"/>
      <c r="IF2" s="37"/>
    </row>
    <row r="3" spans="1:240" s="184" customFormat="1" ht="22.5" customHeight="1">
      <c r="A3" s="166"/>
      <c r="B3" s="166"/>
      <c r="C3" s="167">
        <v>2005</v>
      </c>
      <c r="D3" s="167">
        <v>2006</v>
      </c>
      <c r="E3" s="167">
        <v>2007</v>
      </c>
      <c r="F3" s="167">
        <v>2008</v>
      </c>
      <c r="G3" s="167">
        <v>2009</v>
      </c>
      <c r="H3" s="167">
        <v>2010</v>
      </c>
      <c r="I3" s="167">
        <v>2011</v>
      </c>
      <c r="J3" s="167">
        <v>2012</v>
      </c>
      <c r="K3" s="167">
        <v>2013</v>
      </c>
      <c r="L3" s="53"/>
      <c r="M3" s="54"/>
      <c r="N3" s="54"/>
      <c r="O3" s="53"/>
      <c r="P3" s="53"/>
      <c r="Q3" s="54"/>
      <c r="R3" s="54"/>
      <c r="S3" s="54"/>
      <c r="T3" s="53"/>
      <c r="U3" s="52"/>
      <c r="V3" s="53"/>
      <c r="W3" s="53"/>
      <c r="X3" s="54"/>
      <c r="Y3" s="54"/>
      <c r="Z3" s="54"/>
      <c r="AA3" s="53"/>
      <c r="AB3" s="53"/>
      <c r="AC3" s="54"/>
      <c r="AD3" s="54"/>
      <c r="AE3" s="54"/>
      <c r="AF3" s="53"/>
      <c r="AG3" s="52"/>
      <c r="AH3" s="53"/>
      <c r="AI3" s="53"/>
      <c r="AJ3" s="54"/>
      <c r="AK3" s="54"/>
      <c r="AL3" s="54"/>
      <c r="AM3" s="53"/>
      <c r="AN3" s="53"/>
      <c r="AO3" s="54"/>
      <c r="AP3" s="54"/>
      <c r="AQ3" s="54"/>
      <c r="AR3" s="53"/>
      <c r="AS3" s="52"/>
      <c r="AT3" s="53"/>
      <c r="AU3" s="53"/>
      <c r="AV3" s="54"/>
      <c r="AW3" s="54"/>
      <c r="AX3" s="54"/>
      <c r="AY3" s="53"/>
      <c r="AZ3" s="53"/>
      <c r="BA3" s="54"/>
      <c r="BB3" s="54"/>
      <c r="BC3" s="54"/>
      <c r="BD3" s="53"/>
      <c r="BE3" s="52"/>
      <c r="BF3" s="53"/>
      <c r="BG3" s="53"/>
      <c r="BH3" s="54"/>
      <c r="BI3" s="54"/>
      <c r="BJ3" s="54"/>
      <c r="BK3" s="53"/>
      <c r="BL3" s="53"/>
      <c r="BM3" s="54"/>
      <c r="BN3" s="54"/>
      <c r="BO3" s="54"/>
      <c r="BP3" s="53"/>
      <c r="BQ3" s="52"/>
      <c r="BR3" s="53"/>
      <c r="BS3" s="53"/>
      <c r="BT3" s="54"/>
      <c r="BU3" s="54"/>
      <c r="BV3" s="54"/>
      <c r="BW3" s="53"/>
      <c r="BX3" s="53"/>
      <c r="BY3" s="54"/>
      <c r="BZ3" s="54"/>
      <c r="CA3" s="54"/>
      <c r="CB3" s="53"/>
      <c r="CC3" s="52"/>
      <c r="CD3" s="53"/>
      <c r="CE3" s="53"/>
      <c r="CF3" s="54"/>
      <c r="CG3" s="54"/>
      <c r="CH3" s="54"/>
      <c r="CI3" s="53"/>
      <c r="CJ3" s="53"/>
      <c r="CK3" s="54"/>
      <c r="CL3" s="54"/>
      <c r="CM3" s="54"/>
      <c r="CN3" s="53"/>
      <c r="CO3" s="52"/>
      <c r="CP3" s="53"/>
      <c r="CQ3" s="53"/>
      <c r="CR3" s="54"/>
      <c r="CS3" s="54"/>
      <c r="CT3" s="54"/>
      <c r="CU3" s="53"/>
      <c r="CV3" s="53"/>
      <c r="CW3" s="54"/>
      <c r="CX3" s="54"/>
      <c r="CY3" s="54"/>
      <c r="CZ3" s="53"/>
      <c r="DA3" s="52"/>
      <c r="DB3" s="53"/>
      <c r="DC3" s="53"/>
      <c r="DD3" s="54"/>
      <c r="DE3" s="54"/>
      <c r="DF3" s="54"/>
      <c r="DG3" s="53"/>
      <c r="DH3" s="53"/>
      <c r="DI3" s="54"/>
      <c r="DJ3" s="54"/>
      <c r="DK3" s="54"/>
      <c r="DL3" s="53"/>
      <c r="DM3" s="52"/>
      <c r="DN3" s="53"/>
      <c r="DO3" s="53"/>
      <c r="DP3" s="54"/>
      <c r="DQ3" s="54"/>
      <c r="DR3" s="54"/>
      <c r="DS3" s="53"/>
      <c r="DT3" s="53"/>
      <c r="DU3" s="54"/>
      <c r="DV3" s="54"/>
      <c r="DW3" s="54"/>
      <c r="DX3" s="53"/>
      <c r="DY3" s="52"/>
      <c r="DZ3" s="53"/>
      <c r="EA3" s="53"/>
      <c r="EB3" s="54"/>
      <c r="EC3" s="54"/>
      <c r="ED3" s="54"/>
      <c r="EE3" s="53"/>
      <c r="EF3" s="53"/>
      <c r="EG3" s="54"/>
      <c r="EH3" s="54"/>
      <c r="EI3" s="54"/>
      <c r="EJ3" s="53"/>
      <c r="EK3" s="52"/>
      <c r="EL3" s="53"/>
      <c r="EM3" s="53"/>
      <c r="EN3" s="54"/>
      <c r="EO3" s="54"/>
      <c r="EP3" s="54"/>
      <c r="EQ3" s="53"/>
      <c r="ER3" s="53"/>
      <c r="ES3" s="54"/>
      <c r="ET3" s="54"/>
      <c r="EU3" s="54"/>
      <c r="EV3" s="53"/>
      <c r="EW3" s="52"/>
      <c r="EX3" s="53"/>
      <c r="EY3" s="53"/>
      <c r="EZ3" s="54"/>
      <c r="FA3" s="54"/>
      <c r="FB3" s="54"/>
      <c r="FC3" s="53"/>
      <c r="FD3" s="53"/>
      <c r="FE3" s="54"/>
      <c r="FF3" s="54"/>
      <c r="FG3" s="54"/>
      <c r="FH3" s="53"/>
      <c r="FI3" s="52"/>
      <c r="FJ3" s="53"/>
      <c r="FK3" s="53"/>
      <c r="FL3" s="54"/>
      <c r="FM3" s="54"/>
      <c r="FN3" s="54"/>
      <c r="FO3" s="53"/>
      <c r="FP3" s="53"/>
      <c r="FQ3" s="54"/>
      <c r="FR3" s="54"/>
      <c r="FS3" s="54"/>
      <c r="FT3" s="53"/>
      <c r="FU3" s="52"/>
      <c r="FV3" s="53"/>
      <c r="FW3" s="53"/>
      <c r="FX3" s="54"/>
      <c r="FY3" s="54"/>
      <c r="FZ3" s="54"/>
      <c r="GA3" s="53"/>
      <c r="GB3" s="53"/>
      <c r="GC3" s="54"/>
      <c r="GD3" s="54"/>
      <c r="GE3" s="54"/>
      <c r="GF3" s="53"/>
      <c r="GG3" s="52"/>
      <c r="GH3" s="53"/>
      <c r="GI3" s="53"/>
      <c r="GJ3" s="54"/>
      <c r="GK3" s="54"/>
      <c r="GL3" s="54"/>
      <c r="GM3" s="53"/>
      <c r="GN3" s="53"/>
      <c r="GO3" s="54"/>
      <c r="GP3" s="54"/>
      <c r="GQ3" s="54"/>
      <c r="GR3" s="53"/>
      <c r="GS3" s="52"/>
      <c r="GT3" s="53"/>
      <c r="GU3" s="53"/>
      <c r="GV3" s="54"/>
      <c r="GW3" s="54"/>
      <c r="GX3" s="54"/>
      <c r="GY3" s="53"/>
      <c r="GZ3" s="53"/>
      <c r="HA3" s="54"/>
      <c r="HB3" s="54"/>
      <c r="HC3" s="54"/>
      <c r="HD3" s="53"/>
      <c r="HE3" s="52"/>
      <c r="HF3" s="53"/>
      <c r="HG3" s="53"/>
      <c r="HH3" s="54"/>
      <c r="HI3" s="54"/>
      <c r="HJ3" s="54"/>
      <c r="HK3" s="53"/>
      <c r="HL3" s="53"/>
      <c r="HM3" s="54"/>
      <c r="HN3" s="54"/>
      <c r="HO3" s="54"/>
      <c r="HP3" s="53"/>
      <c r="HQ3" s="52"/>
      <c r="HR3" s="53"/>
      <c r="HS3" s="53"/>
      <c r="HT3" s="54"/>
      <c r="HU3" s="54"/>
      <c r="HV3" s="54"/>
      <c r="HW3" s="53"/>
      <c r="HX3" s="53"/>
      <c r="HY3" s="54"/>
      <c r="HZ3" s="54"/>
      <c r="IA3" s="54"/>
      <c r="IB3" s="53"/>
      <c r="IC3" s="52"/>
      <c r="ID3" s="53"/>
      <c r="IE3" s="53"/>
      <c r="IF3" s="54"/>
    </row>
    <row r="4" spans="1:240" s="182" customFormat="1" ht="11.2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112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</row>
    <row r="5" spans="1:240" s="185" customFormat="1" ht="15">
      <c r="A5" s="271" t="s">
        <v>535</v>
      </c>
      <c r="B5" s="271"/>
      <c r="C5" s="271"/>
      <c r="D5" s="271"/>
      <c r="E5" s="271"/>
      <c r="F5" s="271"/>
      <c r="G5" s="271"/>
      <c r="H5" s="271"/>
      <c r="I5" s="272"/>
      <c r="J5" s="272"/>
      <c r="K5" s="272"/>
    </row>
    <row r="6" spans="1:240" s="186" customFormat="1" ht="15">
      <c r="A6" s="187" t="s">
        <v>277</v>
      </c>
      <c r="B6" s="187"/>
      <c r="C6" s="273">
        <v>19.3</v>
      </c>
      <c r="D6" s="274">
        <v>20.2</v>
      </c>
      <c r="E6" s="273">
        <v>21.3</v>
      </c>
      <c r="F6" s="273">
        <v>22.3</v>
      </c>
      <c r="G6" s="273">
        <v>22.7</v>
      </c>
      <c r="H6" s="273">
        <v>23.7</v>
      </c>
      <c r="I6" s="274">
        <v>24.6</v>
      </c>
      <c r="J6" s="274">
        <v>25.6</v>
      </c>
      <c r="K6" s="274">
        <v>26.4</v>
      </c>
    </row>
    <row r="7" spans="1:240" s="186" customFormat="1" ht="15">
      <c r="A7" s="187"/>
      <c r="B7" s="187"/>
      <c r="C7" s="454">
        <v>7.8697455177110048E-2</v>
      </c>
      <c r="D7" s="454">
        <v>7.7982040967594993E-2</v>
      </c>
      <c r="E7" s="454">
        <v>7.773155244142764E-2</v>
      </c>
      <c r="F7" s="454">
        <v>7.8869931811108282E-2</v>
      </c>
      <c r="G7" s="454">
        <v>8.220140430416692E-2</v>
      </c>
      <c r="H7" s="454">
        <v>8.2752263466446929E-2</v>
      </c>
      <c r="I7" s="454">
        <v>8.1805847455372588E-2</v>
      </c>
      <c r="J7" s="454">
        <v>8.305216714248638E-2</v>
      </c>
      <c r="K7" s="454">
        <v>8.3502024291497959E-2</v>
      </c>
    </row>
    <row r="8" spans="1:240" s="186" customFormat="1" ht="15">
      <c r="A8" s="187" t="s">
        <v>134</v>
      </c>
      <c r="B8" s="187"/>
      <c r="C8" s="273">
        <v>5.7</v>
      </c>
      <c r="D8" s="273">
        <v>5.9</v>
      </c>
      <c r="E8" s="274">
        <v>6</v>
      </c>
      <c r="F8" s="273">
        <v>6.5</v>
      </c>
      <c r="G8" s="273">
        <v>7.6</v>
      </c>
      <c r="H8" s="273">
        <v>7.8</v>
      </c>
      <c r="I8" s="274">
        <v>7.9</v>
      </c>
      <c r="J8" s="273">
        <v>8.6</v>
      </c>
      <c r="K8" s="273">
        <v>8.9</v>
      </c>
    </row>
    <row r="9" spans="1:240" s="186" customFormat="1" ht="15">
      <c r="A9" s="187"/>
      <c r="B9" s="187"/>
      <c r="C9" s="454">
        <v>2.3242253601529914E-2</v>
      </c>
      <c r="D9" s="454">
        <v>2.2776932757861905E-2</v>
      </c>
      <c r="E9" s="454">
        <v>2.1896211955331729E-2</v>
      </c>
      <c r="F9" s="454">
        <v>2.2988993577228868E-2</v>
      </c>
      <c r="G9" s="454">
        <v>2.7521175009324605E-2</v>
      </c>
      <c r="H9" s="454">
        <v>2.7234922153514179E-2</v>
      </c>
      <c r="I9" s="454">
        <v>2.62709835324164E-2</v>
      </c>
      <c r="J9" s="454">
        <v>2.7900337399429015E-2</v>
      </c>
      <c r="K9" s="454">
        <v>2.8150303643724697E-2</v>
      </c>
    </row>
    <row r="10" spans="1:240" s="186" customFormat="1" ht="15">
      <c r="A10" s="187" t="s">
        <v>593</v>
      </c>
      <c r="B10" s="187"/>
      <c r="C10" s="273">
        <v>0.39999999999999769</v>
      </c>
      <c r="D10" s="273">
        <v>0.4</v>
      </c>
      <c r="E10" s="273">
        <v>0.39999999999999858</v>
      </c>
      <c r="F10" s="275">
        <v>0.39999999999999858</v>
      </c>
      <c r="G10" s="275">
        <v>0.50000000000000178</v>
      </c>
      <c r="H10" s="275">
        <v>0.50000000000000089</v>
      </c>
      <c r="I10" s="275">
        <v>0.59999999999999964</v>
      </c>
      <c r="J10" s="275">
        <v>0.59999999999999609</v>
      </c>
      <c r="K10" s="275">
        <v>0.80000000000000249</v>
      </c>
    </row>
    <row r="11" spans="1:240" s="186" customFormat="1" ht="15">
      <c r="A11" s="187"/>
      <c r="B11" s="187"/>
      <c r="C11" s="454">
        <v>1.63103534045823E-3</v>
      </c>
      <c r="D11" s="454">
        <v>1.5441988310414851E-3</v>
      </c>
      <c r="E11" s="454">
        <v>1.4597474636887768E-3</v>
      </c>
      <c r="F11" s="454">
        <v>1.414707297060233E-3</v>
      </c>
      <c r="G11" s="454">
        <v>1.8106036190345201E-3</v>
      </c>
      <c r="H11" s="454">
        <v>1.7458283431739888E-3</v>
      </c>
      <c r="I11" s="454">
        <v>1.9952645720822571E-3</v>
      </c>
      <c r="J11" s="454">
        <v>1.9465351674020116E-3</v>
      </c>
      <c r="K11" s="454">
        <v>2.5303643724696435E-3</v>
      </c>
    </row>
    <row r="12" spans="1:240" s="186" customFormat="1" ht="15">
      <c r="A12" s="187" t="s">
        <v>136</v>
      </c>
      <c r="B12" s="187"/>
      <c r="C12" s="275">
        <v>25.4</v>
      </c>
      <c r="D12" s="275">
        <v>26.5</v>
      </c>
      <c r="E12" s="275">
        <v>27.7</v>
      </c>
      <c r="F12" s="275">
        <v>29.2</v>
      </c>
      <c r="G12" s="275">
        <v>30.8</v>
      </c>
      <c r="H12" s="275">
        <v>32</v>
      </c>
      <c r="I12" s="275">
        <v>33.1</v>
      </c>
      <c r="J12" s="275">
        <v>34.799999999999997</v>
      </c>
      <c r="K12" s="275">
        <v>36.1</v>
      </c>
    </row>
    <row r="13" spans="1:240" s="186" customFormat="1" ht="15">
      <c r="A13" s="187"/>
      <c r="B13" s="187"/>
      <c r="C13" s="454">
        <v>0.1035707441190982</v>
      </c>
      <c r="D13" s="454">
        <v>0.10230317255649837</v>
      </c>
      <c r="E13" s="454">
        <v>0.10108751186044815</v>
      </c>
      <c r="F13" s="454">
        <v>0.10327363268539738</v>
      </c>
      <c r="G13" s="454">
        <v>0.11153318293252604</v>
      </c>
      <c r="H13" s="454">
        <v>0.11173301396313509</v>
      </c>
      <c r="I13" s="454">
        <v>0.11007209555987124</v>
      </c>
      <c r="J13" s="454">
        <v>0.1128990397093174</v>
      </c>
      <c r="K13" s="454">
        <v>0.1141826923076923</v>
      </c>
    </row>
    <row r="14" spans="1:240" s="186" customFormat="1" ht="7.5" customHeight="1">
      <c r="A14" s="276"/>
      <c r="B14" s="276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240" s="186" customFormat="1" ht="7.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240" s="185" customFormat="1" ht="15">
      <c r="A16" s="271" t="s">
        <v>565</v>
      </c>
      <c r="B16" s="271"/>
      <c r="C16" s="271"/>
      <c r="D16" s="271"/>
      <c r="E16" s="271"/>
      <c r="F16" s="271"/>
      <c r="G16" s="271"/>
      <c r="H16" s="271"/>
      <c r="I16" s="272"/>
      <c r="J16" s="272"/>
      <c r="K16" s="272"/>
    </row>
    <row r="17" spans="1:11" s="186" customFormat="1" ht="15">
      <c r="A17" s="187" t="s">
        <v>137</v>
      </c>
      <c r="B17" s="187"/>
      <c r="C17" s="278">
        <v>935</v>
      </c>
      <c r="D17" s="278">
        <v>963</v>
      </c>
      <c r="E17" s="278">
        <v>990</v>
      </c>
      <c r="F17" s="278">
        <v>1025</v>
      </c>
      <c r="G17" s="278">
        <v>1066</v>
      </c>
      <c r="H17" s="278">
        <v>1093</v>
      </c>
      <c r="I17" s="278">
        <v>1110</v>
      </c>
      <c r="J17" s="278">
        <v>1149</v>
      </c>
      <c r="K17" s="278">
        <v>1180</v>
      </c>
    </row>
    <row r="18" spans="1:11" s="186" customFormat="1" ht="15">
      <c r="A18" s="187"/>
      <c r="B18" s="187"/>
      <c r="C18" s="279">
        <v>1.4099783080260303E-2</v>
      </c>
      <c r="D18" s="279">
        <v>2.9946524064171122E-2</v>
      </c>
      <c r="E18" s="279">
        <v>2.8037383177570093E-2</v>
      </c>
      <c r="F18" s="279">
        <v>3.5353535353535352E-2</v>
      </c>
      <c r="G18" s="279">
        <v>0.04</v>
      </c>
      <c r="H18" s="279">
        <v>2.5328330206378986E-2</v>
      </c>
      <c r="I18" s="279">
        <v>1.555352241537054E-2</v>
      </c>
      <c r="J18" s="279">
        <v>3.5135135135135137E-2</v>
      </c>
      <c r="K18" s="279">
        <v>2.6979982593559618E-2</v>
      </c>
    </row>
    <row r="19" spans="1:11" s="186" customFormat="1" ht="15">
      <c r="A19" s="187" t="s">
        <v>138</v>
      </c>
      <c r="B19" s="187"/>
      <c r="C19" s="278">
        <v>922</v>
      </c>
      <c r="D19" s="278">
        <v>929</v>
      </c>
      <c r="E19" s="278">
        <v>935</v>
      </c>
      <c r="F19" s="278">
        <v>964</v>
      </c>
      <c r="G19" s="278">
        <v>957</v>
      </c>
      <c r="H19" s="278">
        <v>967</v>
      </c>
      <c r="I19" s="278">
        <v>1000</v>
      </c>
      <c r="J19" s="278">
        <v>1021</v>
      </c>
      <c r="K19" s="278">
        <v>1050</v>
      </c>
    </row>
    <row r="20" spans="1:11" s="186" customFormat="1" ht="15">
      <c r="A20" s="187"/>
      <c r="B20" s="187"/>
      <c r="C20" s="279">
        <v>-3.2432432432432431E-3</v>
      </c>
      <c r="D20" s="279">
        <v>7.5921908893709323E-3</v>
      </c>
      <c r="E20" s="279">
        <v>6.4585575888051671E-3</v>
      </c>
      <c r="F20" s="279">
        <v>3.1016042780748664E-2</v>
      </c>
      <c r="G20" s="279">
        <v>-7.261410788381743E-3</v>
      </c>
      <c r="H20" s="279">
        <v>1.0449320794148381E-2</v>
      </c>
      <c r="I20" s="279">
        <v>3.4126163391933813E-2</v>
      </c>
      <c r="J20" s="279">
        <v>2.1000000000000001E-2</v>
      </c>
      <c r="K20" s="279">
        <v>2.8403525954946131E-2</v>
      </c>
    </row>
    <row r="21" spans="1:11" s="186" customFormat="1" ht="15">
      <c r="A21" s="187" t="s">
        <v>139</v>
      </c>
      <c r="B21" s="187"/>
      <c r="C21" s="278">
        <v>551</v>
      </c>
      <c r="D21" s="278">
        <v>567</v>
      </c>
      <c r="E21" s="278">
        <v>582</v>
      </c>
      <c r="F21" s="278">
        <v>604</v>
      </c>
      <c r="G21" s="278">
        <v>620</v>
      </c>
      <c r="H21" s="278">
        <v>633</v>
      </c>
      <c r="I21" s="278">
        <v>646</v>
      </c>
      <c r="J21" s="278">
        <v>667</v>
      </c>
      <c r="K21" s="278">
        <v>684</v>
      </c>
    </row>
    <row r="22" spans="1:11" s="186" customFormat="1" ht="15">
      <c r="A22" s="187"/>
      <c r="B22" s="187"/>
      <c r="C22" s="279">
        <v>2.2263450834879406E-2</v>
      </c>
      <c r="D22" s="279">
        <v>2.9038112522686024E-2</v>
      </c>
      <c r="E22" s="279">
        <v>2.6455026455026454E-2</v>
      </c>
      <c r="F22" s="279">
        <v>3.7800687285223365E-2</v>
      </c>
      <c r="G22" s="279">
        <v>2.6490066225165563E-2</v>
      </c>
      <c r="H22" s="279">
        <v>2.0967741935483872E-2</v>
      </c>
      <c r="I22" s="279">
        <v>2.0537124802527645E-2</v>
      </c>
      <c r="J22" s="279">
        <v>3.2507739938080496E-2</v>
      </c>
      <c r="K22" s="279">
        <v>2.5487256371814093E-2</v>
      </c>
    </row>
    <row r="23" spans="1:11" s="186" customFormat="1" ht="15">
      <c r="A23" s="187" t="s">
        <v>140</v>
      </c>
      <c r="B23" s="187"/>
      <c r="C23" s="278">
        <v>269</v>
      </c>
      <c r="D23" s="278">
        <v>275</v>
      </c>
      <c r="E23" s="278">
        <v>280</v>
      </c>
      <c r="F23" s="278">
        <v>288</v>
      </c>
      <c r="G23" s="278">
        <v>295</v>
      </c>
      <c r="H23" s="278">
        <v>298</v>
      </c>
      <c r="I23" s="278">
        <v>302</v>
      </c>
      <c r="J23" s="278">
        <v>311</v>
      </c>
      <c r="K23" s="278">
        <v>319</v>
      </c>
    </row>
    <row r="24" spans="1:11" s="186" customFormat="1" ht="15">
      <c r="A24" s="187"/>
      <c r="B24" s="187"/>
      <c r="C24" s="279">
        <v>-3.7037037037037038E-3</v>
      </c>
      <c r="D24" s="279">
        <v>2.2304832713754646E-2</v>
      </c>
      <c r="E24" s="279">
        <v>1.8181818181818181E-2</v>
      </c>
      <c r="F24" s="279">
        <v>2.8571428571428571E-2</v>
      </c>
      <c r="G24" s="279">
        <v>2.4305555555555556E-2</v>
      </c>
      <c r="H24" s="279">
        <v>1.0169491525423728E-2</v>
      </c>
      <c r="I24" s="279">
        <v>1.3422818791946308E-2</v>
      </c>
      <c r="J24" s="279">
        <v>2.9801324503311258E-2</v>
      </c>
      <c r="K24" s="279">
        <v>2.5723472668810289E-2</v>
      </c>
    </row>
    <row r="25" spans="1:11" s="186" customFormat="1" ht="15">
      <c r="A25" s="187" t="s">
        <v>141</v>
      </c>
      <c r="B25" s="187"/>
      <c r="C25" s="278">
        <v>213</v>
      </c>
      <c r="D25" s="278">
        <v>218</v>
      </c>
      <c r="E25" s="278">
        <v>224</v>
      </c>
      <c r="F25" s="278">
        <v>231</v>
      </c>
      <c r="G25" s="278">
        <v>239</v>
      </c>
      <c r="H25" s="278">
        <v>241</v>
      </c>
      <c r="I25" s="278">
        <v>246</v>
      </c>
      <c r="J25" s="278">
        <v>253</v>
      </c>
      <c r="K25" s="278">
        <v>259</v>
      </c>
    </row>
    <row r="26" spans="1:11" s="186" customFormat="1" ht="15">
      <c r="A26" s="272"/>
      <c r="B26" s="272"/>
      <c r="C26" s="279">
        <v>-4.4843049327354258E-2</v>
      </c>
      <c r="D26" s="279">
        <v>2.3474178403755867E-2</v>
      </c>
      <c r="E26" s="279">
        <v>2.7522935779816515E-2</v>
      </c>
      <c r="F26" s="279">
        <v>3.125E-2</v>
      </c>
      <c r="G26" s="279">
        <v>3.4632034632034632E-2</v>
      </c>
      <c r="H26" s="279">
        <v>8.368200836820083E-3</v>
      </c>
      <c r="I26" s="279">
        <v>2.0746887966804978E-2</v>
      </c>
      <c r="J26" s="279">
        <v>2.8455284552845527E-2</v>
      </c>
      <c r="K26" s="279">
        <v>2.3715415019762844E-2</v>
      </c>
    </row>
    <row r="27" spans="1:11" s="186" customFormat="1" ht="7.5" customHeight="1">
      <c r="A27" s="280"/>
      <c r="B27" s="280"/>
      <c r="C27" s="281"/>
      <c r="D27" s="281"/>
      <c r="E27" s="281"/>
      <c r="F27" s="281"/>
      <c r="G27" s="281"/>
      <c r="H27" s="281"/>
      <c r="I27" s="281"/>
      <c r="J27" s="281"/>
      <c r="K27" s="281"/>
    </row>
    <row r="28" spans="1:11" s="185" customFormat="1" ht="7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</row>
    <row r="29" spans="1:11" s="185" customFormat="1" ht="15">
      <c r="A29" s="271" t="s">
        <v>566</v>
      </c>
      <c r="B29" s="271"/>
      <c r="C29" s="271"/>
      <c r="D29" s="271"/>
      <c r="E29" s="271"/>
      <c r="F29" s="271"/>
      <c r="G29" s="271"/>
      <c r="H29" s="271"/>
      <c r="I29" s="272"/>
      <c r="J29" s="272"/>
      <c r="K29" s="272"/>
    </row>
    <row r="30" spans="1:11" s="186" customFormat="1" ht="21.75" customHeight="1">
      <c r="A30" s="187" t="s">
        <v>571</v>
      </c>
      <c r="B30" s="187"/>
      <c r="C30" s="274">
        <v>23</v>
      </c>
      <c r="D30" s="274">
        <v>24</v>
      </c>
      <c r="E30" s="274">
        <v>25</v>
      </c>
      <c r="F30" s="274">
        <v>26.4</v>
      </c>
      <c r="G30" s="274">
        <v>27.8</v>
      </c>
      <c r="H30" s="274">
        <v>29</v>
      </c>
      <c r="I30" s="274">
        <v>30</v>
      </c>
      <c r="J30" s="274">
        <v>31.5</v>
      </c>
      <c r="K30" s="274">
        <v>32.700000000000003</v>
      </c>
    </row>
    <row r="31" spans="1:11" s="186" customFormat="1" ht="15">
      <c r="A31" s="272"/>
      <c r="B31" s="272"/>
      <c r="C31" s="279">
        <v>3.1390134529147948E-2</v>
      </c>
      <c r="D31" s="279">
        <v>4.3478260869565216E-2</v>
      </c>
      <c r="E31" s="279">
        <v>4.1666666666666664E-2</v>
      </c>
      <c r="F31" s="279">
        <v>5.5999999999999946E-2</v>
      </c>
      <c r="G31" s="279">
        <v>5.3030303030303115E-2</v>
      </c>
      <c r="H31" s="279">
        <v>4.3165467625899255E-2</v>
      </c>
      <c r="I31" s="279">
        <v>3.4482758620689655E-2</v>
      </c>
      <c r="J31" s="279">
        <v>0.05</v>
      </c>
      <c r="K31" s="279">
        <v>3.8095238095238189E-2</v>
      </c>
    </row>
    <row r="32" spans="1:11" s="186" customFormat="1" ht="15" customHeight="1">
      <c r="A32" s="272" t="s">
        <v>536</v>
      </c>
      <c r="B32" s="278">
        <v>3232</v>
      </c>
      <c r="C32" s="278">
        <v>3276.5210000000002</v>
      </c>
      <c r="D32" s="278">
        <v>3339.933</v>
      </c>
      <c r="E32" s="278">
        <v>3418.7890000000002</v>
      </c>
      <c r="F32" s="278">
        <v>3514.4029999999998</v>
      </c>
      <c r="G32" s="278">
        <v>3483.8020000000001</v>
      </c>
      <c r="H32" s="278">
        <v>3524.2939999999999</v>
      </c>
      <c r="I32" s="278">
        <v>3590.29</v>
      </c>
      <c r="J32" s="278">
        <v>3640.3</v>
      </c>
      <c r="K32" s="278">
        <v>3645</v>
      </c>
    </row>
    <row r="33" spans="1:11" s="186" customFormat="1" ht="15" customHeight="1">
      <c r="A33" s="272" t="s">
        <v>537</v>
      </c>
      <c r="B33" s="278">
        <v>2026</v>
      </c>
      <c r="C33" s="278">
        <v>2055.9742500000002</v>
      </c>
      <c r="D33" s="278">
        <v>2082.8145000000004</v>
      </c>
      <c r="E33" s="278">
        <v>2111.2359999999999</v>
      </c>
      <c r="F33" s="278">
        <v>2140.5975833333332</v>
      </c>
      <c r="G33" s="278">
        <v>2172.6478333333334</v>
      </c>
      <c r="H33" s="278">
        <v>2206.3982499999997</v>
      </c>
      <c r="I33" s="278">
        <v>2235.48</v>
      </c>
      <c r="J33" s="278">
        <v>2268.16</v>
      </c>
      <c r="K33" s="278">
        <v>2286.9699999999998</v>
      </c>
    </row>
    <row r="34" spans="1:11" s="186" customFormat="1" ht="15" customHeight="1">
      <c r="A34" s="272" t="s">
        <v>594</v>
      </c>
      <c r="B34" s="470"/>
      <c r="C34" s="483">
        <v>627</v>
      </c>
      <c r="D34" s="483">
        <v>624</v>
      </c>
      <c r="E34" s="483">
        <v>618</v>
      </c>
      <c r="F34" s="483">
        <v>609</v>
      </c>
      <c r="G34" s="483">
        <v>624</v>
      </c>
      <c r="H34" s="483">
        <v>626</v>
      </c>
      <c r="I34" s="483">
        <v>623</v>
      </c>
      <c r="J34" s="483">
        <v>623</v>
      </c>
      <c r="K34" s="483">
        <v>627</v>
      </c>
    </row>
    <row r="35" spans="1:11" s="466" customFormat="1" ht="15" customHeight="1">
      <c r="A35" s="272" t="s">
        <v>595</v>
      </c>
      <c r="B35" s="470"/>
      <c r="C35" s="484">
        <v>0.22600000000000001</v>
      </c>
      <c r="D35" s="484">
        <v>0.222</v>
      </c>
      <c r="E35" s="484">
        <v>0.217</v>
      </c>
      <c r="F35" s="484">
        <v>0.222</v>
      </c>
      <c r="G35" s="484">
        <v>0.246</v>
      </c>
      <c r="H35" s="484">
        <v>0.24299999999999999</v>
      </c>
      <c r="I35" s="484">
        <v>0.23799999999999999</v>
      </c>
      <c r="J35" s="484">
        <v>0.247</v>
      </c>
      <c r="K35" s="484">
        <v>0.254</v>
      </c>
    </row>
    <row r="36" spans="1:11" s="466" customFormat="1" ht="7.5" customHeight="1">
      <c r="A36" s="465"/>
      <c r="B36" s="465"/>
      <c r="C36" s="467"/>
      <c r="D36" s="467"/>
      <c r="E36" s="467"/>
      <c r="F36" s="467"/>
      <c r="G36" s="467"/>
      <c r="H36" s="467"/>
      <c r="I36" s="467"/>
      <c r="J36" s="467"/>
      <c r="K36" s="467"/>
    </row>
    <row r="37" spans="1:11" s="186" customFormat="1" ht="7.5" customHeight="1"/>
    <row r="38" spans="1:11" s="186" customFormat="1" ht="11.25" customHeight="1">
      <c r="A38" s="187" t="s">
        <v>142</v>
      </c>
      <c r="B38" s="187"/>
    </row>
    <row r="39" spans="1:11" s="186" customFormat="1" ht="15">
      <c r="A39" s="290" t="s">
        <v>419</v>
      </c>
      <c r="B39" s="290"/>
    </row>
    <row r="40" spans="1:11" s="186" customFormat="1" ht="30" customHeight="1">
      <c r="A40" s="529" t="s">
        <v>567</v>
      </c>
      <c r="B40" s="529"/>
      <c r="C40" s="530"/>
      <c r="D40" s="530"/>
      <c r="E40" s="530"/>
      <c r="F40" s="530"/>
      <c r="G40" s="530"/>
      <c r="H40" s="530"/>
      <c r="I40" s="530"/>
      <c r="J40" s="530"/>
      <c r="K40" s="530"/>
    </row>
    <row r="41" spans="1:11" s="186" customFormat="1" ht="15">
      <c r="A41" s="283" t="s">
        <v>563</v>
      </c>
      <c r="B41" s="283"/>
      <c r="C41" s="284"/>
      <c r="D41" s="284"/>
      <c r="E41" s="284"/>
      <c r="F41" s="284"/>
      <c r="G41" s="284"/>
      <c r="H41" s="284"/>
      <c r="I41" s="284"/>
      <c r="J41" s="284"/>
      <c r="K41" s="284"/>
    </row>
    <row r="42" spans="1:11" s="186" customFormat="1" ht="30" customHeight="1">
      <c r="A42" s="529" t="s">
        <v>564</v>
      </c>
      <c r="B42" s="529"/>
      <c r="C42" s="530"/>
      <c r="D42" s="530"/>
      <c r="E42" s="530"/>
      <c r="F42" s="530"/>
      <c r="G42" s="530"/>
      <c r="H42" s="530"/>
      <c r="I42" s="530"/>
      <c r="J42" s="530"/>
      <c r="K42" s="530"/>
    </row>
    <row r="43" spans="1:11" s="186" customFormat="1" ht="15">
      <c r="A43" s="529" t="s">
        <v>619</v>
      </c>
      <c r="B43" s="529"/>
      <c r="C43" s="530"/>
      <c r="D43" s="530"/>
      <c r="E43" s="530"/>
      <c r="F43" s="530"/>
      <c r="G43" s="530"/>
      <c r="H43" s="530"/>
      <c r="I43" s="530"/>
      <c r="J43" s="530"/>
      <c r="K43" s="530"/>
    </row>
    <row r="44" spans="1:11" s="186" customFormat="1" ht="15">
      <c r="A44" s="187"/>
      <c r="B44" s="187"/>
    </row>
  </sheetData>
  <mergeCells count="3">
    <mergeCell ref="A42:K42"/>
    <mergeCell ref="A40:K40"/>
    <mergeCell ref="A43:K43"/>
  </mergeCells>
  <pageMargins left="0.6692913385826772" right="0.56999999999999995" top="0.86614173228346458" bottom="0.27559055118110237" header="0.51181102362204722" footer="0.15748031496062992"/>
  <pageSetup paperSize="9" scale="94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GridLines="0" zoomScaleNormal="100" workbookViewId="0"/>
  </sheetViews>
  <sheetFormatPr baseColWidth="10" defaultColWidth="11.5703125" defaultRowHeight="14.25"/>
  <cols>
    <col min="1" max="1" width="11.5703125" style="492"/>
    <col min="2" max="2" width="12.140625" style="492" customWidth="1"/>
    <col min="3" max="11" width="7.28515625" style="492" customWidth="1"/>
    <col min="12" max="16384" width="11.5703125" style="489"/>
  </cols>
  <sheetData>
    <row r="1" spans="1:13" s="479" customFormat="1" ht="15">
      <c r="A1" s="178" t="s">
        <v>630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49"/>
      <c r="M1" s="149"/>
    </row>
    <row r="2" spans="1:13" s="141" customFormat="1" ht="15">
      <c r="A2" s="171" t="s">
        <v>49</v>
      </c>
      <c r="B2" s="178"/>
      <c r="C2" s="171"/>
      <c r="D2" s="171"/>
      <c r="E2" s="171"/>
      <c r="F2" s="171"/>
      <c r="G2" s="171"/>
      <c r="H2" s="171"/>
      <c r="I2" s="171"/>
      <c r="J2" s="171"/>
      <c r="K2" s="171"/>
      <c r="L2" s="149"/>
      <c r="M2" s="149"/>
    </row>
    <row r="3" spans="1:13" s="141" customFormat="1" ht="15">
      <c r="A3" s="178"/>
      <c r="B3" s="178"/>
      <c r="C3" s="171"/>
      <c r="D3" s="171"/>
      <c r="E3" s="171"/>
      <c r="F3" s="171"/>
      <c r="G3" s="171"/>
      <c r="H3" s="171"/>
      <c r="I3" s="171"/>
      <c r="J3" s="171"/>
      <c r="K3" s="171"/>
      <c r="L3" s="149"/>
      <c r="M3" s="149"/>
    </row>
    <row r="4" spans="1:13" s="144" customFormat="1" ht="37.5" customHeight="1">
      <c r="A4" s="295"/>
      <c r="B4" s="295"/>
      <c r="C4" s="297">
        <v>2005</v>
      </c>
      <c r="D4" s="297">
        <v>2006</v>
      </c>
      <c r="E4" s="297">
        <v>2007</v>
      </c>
      <c r="F4" s="297">
        <v>2008</v>
      </c>
      <c r="G4" s="297">
        <v>2009</v>
      </c>
      <c r="H4" s="297">
        <v>2010</v>
      </c>
      <c r="I4" s="297">
        <v>2011</v>
      </c>
      <c r="J4" s="297" t="s">
        <v>611</v>
      </c>
      <c r="K4" s="297" t="s">
        <v>612</v>
      </c>
    </row>
    <row r="5" spans="1:13" ht="19.5" customHeight="1">
      <c r="A5" s="492" t="s">
        <v>633</v>
      </c>
      <c r="C5" s="515">
        <f>SUM(C7:C10)</f>
        <v>6060</v>
      </c>
      <c r="D5" s="515">
        <f t="shared" ref="D5:K5" si="0">SUM(D7:D10)</f>
        <v>6439</v>
      </c>
      <c r="E5" s="515">
        <f t="shared" si="0"/>
        <v>6342</v>
      </c>
      <c r="F5" s="515">
        <f t="shared" si="0"/>
        <v>6677</v>
      </c>
      <c r="G5" s="515">
        <f t="shared" si="0"/>
        <v>7655</v>
      </c>
      <c r="H5" s="515">
        <f t="shared" si="0"/>
        <v>8206</v>
      </c>
      <c r="I5" s="515">
        <f t="shared" si="0"/>
        <v>8072</v>
      </c>
      <c r="J5" s="515">
        <f t="shared" si="0"/>
        <v>8978</v>
      </c>
      <c r="K5" s="515">
        <f t="shared" si="0"/>
        <v>8916</v>
      </c>
    </row>
    <row r="6" spans="1:13" s="491" customFormat="1">
      <c r="A6" s="498" t="s">
        <v>636</v>
      </c>
      <c r="B6" s="498"/>
      <c r="C6" s="515"/>
      <c r="D6" s="515"/>
      <c r="E6" s="515"/>
      <c r="F6" s="515"/>
      <c r="G6" s="515"/>
      <c r="H6" s="515"/>
      <c r="I6" s="515"/>
      <c r="J6" s="515"/>
      <c r="K6" s="515"/>
    </row>
    <row r="7" spans="1:13" s="491" customFormat="1">
      <c r="A7" s="498" t="s">
        <v>620</v>
      </c>
      <c r="B7" s="498"/>
      <c r="C7" s="515">
        <v>3401</v>
      </c>
      <c r="D7" s="515">
        <v>3465</v>
      </c>
      <c r="E7" s="515">
        <v>3493</v>
      </c>
      <c r="F7" s="515">
        <v>3611</v>
      </c>
      <c r="G7" s="515">
        <v>4453</v>
      </c>
      <c r="H7" s="515">
        <v>4888</v>
      </c>
      <c r="I7" s="515">
        <v>4762</v>
      </c>
      <c r="J7" s="515">
        <v>5549</v>
      </c>
      <c r="K7" s="515">
        <v>5649</v>
      </c>
    </row>
    <row r="8" spans="1:13" s="491" customFormat="1">
      <c r="A8" s="498" t="s">
        <v>621</v>
      </c>
      <c r="B8" s="498"/>
      <c r="C8" s="515">
        <v>332</v>
      </c>
      <c r="D8" s="515">
        <v>322</v>
      </c>
      <c r="E8" s="515">
        <v>381</v>
      </c>
      <c r="F8" s="515">
        <v>389</v>
      </c>
      <c r="G8" s="515">
        <v>358</v>
      </c>
      <c r="H8" s="515">
        <v>352</v>
      </c>
      <c r="I8" s="515">
        <v>335</v>
      </c>
      <c r="J8" s="515">
        <v>348</v>
      </c>
      <c r="K8" s="515">
        <v>352</v>
      </c>
    </row>
    <row r="9" spans="1:13" s="491" customFormat="1">
      <c r="A9" s="498" t="s">
        <v>622</v>
      </c>
      <c r="B9" s="498"/>
      <c r="C9" s="515">
        <v>1137</v>
      </c>
      <c r="D9" s="515">
        <v>1256</v>
      </c>
      <c r="E9" s="515">
        <v>1258</v>
      </c>
      <c r="F9" s="515">
        <v>1352</v>
      </c>
      <c r="G9" s="515">
        <v>1408</v>
      </c>
      <c r="H9" s="515">
        <v>1445</v>
      </c>
      <c r="I9" s="515">
        <v>1453</v>
      </c>
      <c r="J9" s="515">
        <v>1526</v>
      </c>
      <c r="K9" s="515">
        <v>1571</v>
      </c>
    </row>
    <row r="10" spans="1:13" s="491" customFormat="1" ht="15.75">
      <c r="A10" s="498" t="s">
        <v>623</v>
      </c>
      <c r="B10" s="498"/>
      <c r="C10" s="515">
        <v>1190</v>
      </c>
      <c r="D10" s="515">
        <v>1396</v>
      </c>
      <c r="E10" s="515">
        <v>1210</v>
      </c>
      <c r="F10" s="515">
        <v>1325</v>
      </c>
      <c r="G10" s="515">
        <v>1436</v>
      </c>
      <c r="H10" s="515">
        <v>1521</v>
      </c>
      <c r="I10" s="515">
        <v>1522</v>
      </c>
      <c r="J10" s="515">
        <v>1555</v>
      </c>
      <c r="K10" s="515">
        <v>1344</v>
      </c>
    </row>
    <row r="11" spans="1:13">
      <c r="A11" s="492" t="s">
        <v>629</v>
      </c>
      <c r="C11" s="516">
        <f>SUM(C13:C16)</f>
        <v>822</v>
      </c>
      <c r="D11" s="516">
        <f t="shared" ref="D11:K11" si="1">SUM(D13:D16)</f>
        <v>857</v>
      </c>
      <c r="E11" s="516">
        <f t="shared" si="1"/>
        <v>932</v>
      </c>
      <c r="F11" s="516">
        <f t="shared" si="1"/>
        <v>952</v>
      </c>
      <c r="G11" s="516">
        <f t="shared" si="1"/>
        <v>996</v>
      </c>
      <c r="H11" s="516">
        <f t="shared" si="1"/>
        <v>990</v>
      </c>
      <c r="I11" s="516">
        <f t="shared" si="1"/>
        <v>998</v>
      </c>
      <c r="J11" s="516">
        <f t="shared" si="1"/>
        <v>1000</v>
      </c>
      <c r="K11" s="516">
        <f t="shared" si="1"/>
        <v>1002</v>
      </c>
    </row>
    <row r="12" spans="1:13">
      <c r="A12" s="498" t="s">
        <v>636</v>
      </c>
      <c r="C12" s="516"/>
      <c r="D12" s="516"/>
      <c r="E12" s="516"/>
      <c r="F12" s="516"/>
      <c r="G12" s="516"/>
      <c r="H12" s="516"/>
      <c r="I12" s="516"/>
      <c r="J12" s="516"/>
      <c r="K12" s="516"/>
    </row>
    <row r="13" spans="1:13" s="491" customFormat="1">
      <c r="A13" s="498" t="s">
        <v>624</v>
      </c>
      <c r="B13" s="498"/>
      <c r="C13" s="515">
        <v>509</v>
      </c>
      <c r="D13" s="515">
        <v>538</v>
      </c>
      <c r="E13" s="515">
        <v>601</v>
      </c>
      <c r="F13" s="515">
        <v>623</v>
      </c>
      <c r="G13" s="515">
        <v>650</v>
      </c>
      <c r="H13" s="515">
        <v>656</v>
      </c>
      <c r="I13" s="515">
        <v>668</v>
      </c>
      <c r="J13" s="515">
        <v>677</v>
      </c>
      <c r="K13" s="515">
        <v>684</v>
      </c>
    </row>
    <row r="14" spans="1:13" s="491" customFormat="1">
      <c r="A14" s="498" t="s">
        <v>625</v>
      </c>
      <c r="B14" s="498"/>
      <c r="C14" s="515">
        <v>8</v>
      </c>
      <c r="D14" s="515">
        <v>7</v>
      </c>
      <c r="E14" s="515">
        <v>8</v>
      </c>
      <c r="F14" s="515">
        <v>8</v>
      </c>
      <c r="G14" s="515">
        <v>9</v>
      </c>
      <c r="H14" s="515">
        <v>10</v>
      </c>
      <c r="I14" s="515">
        <v>9</v>
      </c>
      <c r="J14" s="515">
        <v>8</v>
      </c>
      <c r="K14" s="515">
        <v>8</v>
      </c>
    </row>
    <row r="15" spans="1:13" s="491" customFormat="1">
      <c r="A15" s="498" t="s">
        <v>626</v>
      </c>
      <c r="B15" s="498"/>
      <c r="C15" s="515">
        <v>237</v>
      </c>
      <c r="D15" s="515">
        <v>243</v>
      </c>
      <c r="E15" s="515">
        <v>256</v>
      </c>
      <c r="F15" s="515">
        <v>254</v>
      </c>
      <c r="G15" s="515">
        <v>262</v>
      </c>
      <c r="H15" s="515">
        <v>249</v>
      </c>
      <c r="I15" s="515">
        <v>255</v>
      </c>
      <c r="J15" s="515">
        <v>247</v>
      </c>
      <c r="K15" s="515">
        <v>243</v>
      </c>
    </row>
    <row r="16" spans="1:13" s="491" customFormat="1">
      <c r="A16" s="498" t="s">
        <v>627</v>
      </c>
      <c r="B16" s="498"/>
      <c r="C16" s="515">
        <v>68</v>
      </c>
      <c r="D16" s="515">
        <v>69</v>
      </c>
      <c r="E16" s="515">
        <v>67</v>
      </c>
      <c r="F16" s="515">
        <v>67</v>
      </c>
      <c r="G16" s="515">
        <v>75</v>
      </c>
      <c r="H16" s="515">
        <v>75</v>
      </c>
      <c r="I16" s="515">
        <v>66</v>
      </c>
      <c r="J16" s="515">
        <v>68</v>
      </c>
      <c r="K16" s="515">
        <v>67</v>
      </c>
    </row>
    <row r="17" spans="1:21" ht="15.75">
      <c r="A17" s="492" t="s">
        <v>634</v>
      </c>
      <c r="C17" s="516">
        <v>55</v>
      </c>
      <c r="D17" s="516">
        <v>58</v>
      </c>
      <c r="E17" s="516">
        <v>43</v>
      </c>
      <c r="F17" s="516">
        <v>41</v>
      </c>
      <c r="G17" s="516">
        <v>42</v>
      </c>
      <c r="H17" s="516">
        <v>42</v>
      </c>
      <c r="I17" s="516">
        <v>44</v>
      </c>
      <c r="J17" s="516">
        <v>46</v>
      </c>
      <c r="K17" s="516">
        <v>48</v>
      </c>
    </row>
    <row r="18" spans="1:21" s="490" customFormat="1">
      <c r="A18" s="499" t="s">
        <v>520</v>
      </c>
      <c r="B18" s="499"/>
      <c r="C18" s="517">
        <f>C5+C11+C17</f>
        <v>6937</v>
      </c>
      <c r="D18" s="517">
        <f t="shared" ref="D18:K18" si="2">D5+D11+D17</f>
        <v>7354</v>
      </c>
      <c r="E18" s="517">
        <f t="shared" si="2"/>
        <v>7317</v>
      </c>
      <c r="F18" s="517">
        <f t="shared" si="2"/>
        <v>7670</v>
      </c>
      <c r="G18" s="517">
        <f t="shared" si="2"/>
        <v>8693</v>
      </c>
      <c r="H18" s="517">
        <f t="shared" si="2"/>
        <v>9238</v>
      </c>
      <c r="I18" s="517">
        <f t="shared" si="2"/>
        <v>9114</v>
      </c>
      <c r="J18" s="517">
        <f t="shared" si="2"/>
        <v>10024</v>
      </c>
      <c r="K18" s="517">
        <f t="shared" si="2"/>
        <v>9966</v>
      </c>
    </row>
    <row r="19" spans="1:21" s="490" customFormat="1">
      <c r="A19" s="499" t="s">
        <v>45</v>
      </c>
      <c r="B19" s="499"/>
      <c r="C19" s="521">
        <v>2.8000000000000001E-2</v>
      </c>
      <c r="D19" s="521">
        <v>2.8000000000000001E-2</v>
      </c>
      <c r="E19" s="521">
        <v>2.7E-2</v>
      </c>
      <c r="F19" s="521">
        <v>2.7E-2</v>
      </c>
      <c r="G19" s="521">
        <v>3.1E-2</v>
      </c>
      <c r="H19" s="521">
        <v>3.2000000000000001E-2</v>
      </c>
      <c r="I19" s="521">
        <v>0.03</v>
      </c>
      <c r="J19" s="521">
        <v>3.3000000000000002E-2</v>
      </c>
      <c r="K19" s="521">
        <v>3.2000000000000001E-2</v>
      </c>
      <c r="M19" s="522"/>
      <c r="N19" s="522"/>
      <c r="O19" s="522"/>
      <c r="P19" s="522"/>
      <c r="Q19" s="522"/>
      <c r="R19" s="522"/>
      <c r="S19" s="522"/>
      <c r="T19" s="522"/>
      <c r="U19" s="522"/>
    </row>
    <row r="20" spans="1:21" s="490" customFormat="1">
      <c r="A20" s="502"/>
      <c r="B20" s="502"/>
      <c r="C20" s="503"/>
      <c r="D20" s="503"/>
      <c r="E20" s="503"/>
      <c r="F20" s="503"/>
      <c r="G20" s="503"/>
      <c r="H20" s="503"/>
      <c r="I20" s="503"/>
      <c r="J20" s="503"/>
      <c r="K20" s="503"/>
    </row>
    <row r="21" spans="1:21">
      <c r="C21" s="496"/>
      <c r="D21" s="496"/>
      <c r="E21" s="496"/>
      <c r="F21" s="496"/>
      <c r="G21" s="496"/>
      <c r="H21" s="496"/>
      <c r="I21" s="496"/>
      <c r="J21" s="496"/>
      <c r="K21" s="496"/>
    </row>
    <row r="22" spans="1:21" ht="14.25" customHeight="1">
      <c r="A22" s="504" t="s">
        <v>631</v>
      </c>
    </row>
    <row r="23" spans="1:21" ht="14.25" customHeight="1">
      <c r="A23" s="505" t="s">
        <v>632</v>
      </c>
    </row>
    <row r="25" spans="1:21" hidden="1">
      <c r="C25" s="492">
        <v>245.2</v>
      </c>
      <c r="D25" s="492">
        <v>259</v>
      </c>
      <c r="E25" s="492">
        <v>274</v>
      </c>
      <c r="F25" s="492">
        <v>282.7</v>
      </c>
      <c r="G25" s="492">
        <v>276.2</v>
      </c>
      <c r="H25" s="492">
        <v>286.39999999999998</v>
      </c>
      <c r="I25" s="492">
        <v>300.7</v>
      </c>
      <c r="J25" s="492">
        <v>308.2</v>
      </c>
      <c r="K25" s="492">
        <v>316.2</v>
      </c>
    </row>
  </sheetData>
  <pageMargins left="0.7" right="0.7" top="0.51" bottom="0.28999999999999998" header="0.45" footer="0.24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Normal="100" workbookViewId="0"/>
  </sheetViews>
  <sheetFormatPr baseColWidth="10" defaultColWidth="11.5703125" defaultRowHeight="14.25"/>
  <cols>
    <col min="1" max="1" width="11.5703125" style="492"/>
    <col min="2" max="2" width="12.140625" style="492" customWidth="1"/>
    <col min="3" max="11" width="7.28515625" style="492" customWidth="1"/>
    <col min="12" max="16384" width="11.5703125" style="489"/>
  </cols>
  <sheetData>
    <row r="1" spans="1:12" s="479" customFormat="1" ht="15.75">
      <c r="A1" s="178" t="s">
        <v>638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49"/>
    </row>
    <row r="2" spans="1:12" s="141" customFormat="1" ht="15">
      <c r="A2" s="171" t="s">
        <v>49</v>
      </c>
      <c r="B2" s="178"/>
      <c r="C2" s="171"/>
      <c r="D2" s="171"/>
      <c r="E2" s="171"/>
      <c r="F2" s="171"/>
      <c r="G2" s="171"/>
      <c r="H2" s="171"/>
      <c r="I2" s="171"/>
      <c r="J2" s="171"/>
      <c r="K2" s="171"/>
      <c r="L2" s="149"/>
    </row>
    <row r="3" spans="1:12" s="141" customFormat="1" ht="15">
      <c r="A3" s="178"/>
      <c r="B3" s="178"/>
      <c r="C3" s="171"/>
      <c r="D3" s="171"/>
      <c r="E3" s="171"/>
      <c r="F3" s="171"/>
      <c r="G3" s="171"/>
      <c r="H3" s="171"/>
      <c r="I3" s="171"/>
      <c r="J3" s="171"/>
      <c r="K3" s="171"/>
      <c r="L3" s="149"/>
    </row>
    <row r="4" spans="1:12" s="144" customFormat="1" ht="37.5" customHeight="1">
      <c r="A4" s="295"/>
      <c r="B4" s="295"/>
      <c r="C4" s="297">
        <v>2005</v>
      </c>
      <c r="D4" s="297">
        <v>2006</v>
      </c>
      <c r="E4" s="297">
        <v>2007</v>
      </c>
      <c r="F4" s="297">
        <v>2008</v>
      </c>
      <c r="G4" s="297">
        <v>2009</v>
      </c>
      <c r="H4" s="297">
        <v>2010</v>
      </c>
      <c r="I4" s="297">
        <v>2011</v>
      </c>
      <c r="J4" s="297" t="s">
        <v>611</v>
      </c>
      <c r="K4" s="297" t="s">
        <v>612</v>
      </c>
    </row>
    <row r="5" spans="1:12" ht="19.5" customHeight="1">
      <c r="A5" s="492" t="s">
        <v>460</v>
      </c>
      <c r="J5" s="493"/>
      <c r="K5" s="493"/>
    </row>
    <row r="6" spans="1:12" ht="14.25" customHeight="1">
      <c r="A6" s="494" t="s">
        <v>637</v>
      </c>
      <c r="C6" s="518">
        <v>2956</v>
      </c>
      <c r="D6" s="518">
        <v>3009</v>
      </c>
      <c r="E6" s="518">
        <v>3062</v>
      </c>
      <c r="F6" s="518">
        <v>3153</v>
      </c>
      <c r="G6" s="518">
        <v>3266</v>
      </c>
      <c r="H6" s="518">
        <v>3371</v>
      </c>
      <c r="I6" s="518">
        <v>3459</v>
      </c>
      <c r="J6" s="518">
        <v>3894</v>
      </c>
      <c r="K6" s="518">
        <v>3790</v>
      </c>
    </row>
    <row r="7" spans="1:12">
      <c r="A7" s="494" t="s">
        <v>613</v>
      </c>
      <c r="C7" s="518">
        <v>1134</v>
      </c>
      <c r="D7" s="518">
        <v>1139</v>
      </c>
      <c r="E7" s="518">
        <v>1139</v>
      </c>
      <c r="F7" s="518">
        <v>1147</v>
      </c>
      <c r="G7" s="518">
        <v>1158</v>
      </c>
      <c r="H7" s="518">
        <v>1166</v>
      </c>
      <c r="I7" s="518">
        <v>1164</v>
      </c>
      <c r="J7" s="518">
        <v>1278</v>
      </c>
      <c r="K7" s="518">
        <v>1220</v>
      </c>
    </row>
    <row r="8" spans="1:12">
      <c r="A8" s="494" t="s">
        <v>614</v>
      </c>
      <c r="C8" s="518">
        <v>1714</v>
      </c>
      <c r="D8" s="518">
        <v>1805</v>
      </c>
      <c r="E8" s="518">
        <v>1861</v>
      </c>
      <c r="F8" s="518">
        <v>1935</v>
      </c>
      <c r="G8" s="518">
        <v>1999</v>
      </c>
      <c r="H8" s="518">
        <v>2041</v>
      </c>
      <c r="I8" s="518">
        <v>2040</v>
      </c>
      <c r="J8" s="518">
        <v>2289</v>
      </c>
      <c r="K8" s="518">
        <v>2077</v>
      </c>
    </row>
    <row r="9" spans="1:12">
      <c r="A9" s="494" t="s">
        <v>615</v>
      </c>
      <c r="C9" s="518">
        <v>915</v>
      </c>
      <c r="D9" s="518">
        <v>933</v>
      </c>
      <c r="E9" s="518">
        <v>956</v>
      </c>
      <c r="F9" s="518">
        <v>986</v>
      </c>
      <c r="G9" s="518">
        <v>1049</v>
      </c>
      <c r="H9" s="518">
        <v>1118</v>
      </c>
      <c r="I9" s="518">
        <v>1181</v>
      </c>
      <c r="J9" s="518">
        <v>1339</v>
      </c>
      <c r="K9" s="518">
        <v>1389</v>
      </c>
    </row>
    <row r="10" spans="1:12">
      <c r="A10" s="499" t="s">
        <v>617</v>
      </c>
      <c r="B10" s="500"/>
      <c r="C10" s="519">
        <v>6719</v>
      </c>
      <c r="D10" s="519">
        <v>6886</v>
      </c>
      <c r="E10" s="519">
        <v>7018</v>
      </c>
      <c r="F10" s="519">
        <v>7221</v>
      </c>
      <c r="G10" s="519">
        <v>7472</v>
      </c>
      <c r="H10" s="519">
        <v>7696</v>
      </c>
      <c r="I10" s="519">
        <v>7844</v>
      </c>
      <c r="J10" s="519">
        <v>8800</v>
      </c>
      <c r="K10" s="519">
        <v>8476</v>
      </c>
    </row>
    <row r="11" spans="1:12">
      <c r="A11" s="500" t="s">
        <v>618</v>
      </c>
      <c r="B11" s="500"/>
      <c r="C11" s="520">
        <v>2.7E-2</v>
      </c>
      <c r="D11" s="520">
        <v>2.7E-2</v>
      </c>
      <c r="E11" s="520">
        <v>2.5999999999999999E-2</v>
      </c>
      <c r="F11" s="520">
        <v>2.5999999999999999E-2</v>
      </c>
      <c r="G11" s="520">
        <v>2.7E-2</v>
      </c>
      <c r="H11" s="520">
        <v>2.7E-2</v>
      </c>
      <c r="I11" s="520">
        <v>2.5999999999999999E-2</v>
      </c>
      <c r="J11" s="520">
        <v>2.9000000000000001E-2</v>
      </c>
      <c r="K11" s="520">
        <v>2.7E-2</v>
      </c>
    </row>
    <row r="12" spans="1:12" ht="19.5" customHeight="1">
      <c r="A12" s="492" t="s">
        <v>462</v>
      </c>
      <c r="C12" s="495"/>
      <c r="D12" s="495"/>
      <c r="E12" s="495"/>
      <c r="F12" s="495"/>
      <c r="G12" s="495"/>
      <c r="H12" s="495"/>
      <c r="I12" s="495"/>
      <c r="J12" s="495"/>
      <c r="K12" s="495"/>
    </row>
    <row r="13" spans="1:12" ht="14.25" customHeight="1">
      <c r="A13" s="494" t="s">
        <v>637</v>
      </c>
      <c r="C13" s="518">
        <v>876</v>
      </c>
      <c r="D13" s="518">
        <v>787</v>
      </c>
      <c r="E13" s="518">
        <v>827</v>
      </c>
      <c r="F13" s="518">
        <v>848</v>
      </c>
      <c r="G13" s="518">
        <v>940</v>
      </c>
      <c r="H13" s="518">
        <v>849</v>
      </c>
      <c r="I13" s="518">
        <v>820</v>
      </c>
      <c r="J13" s="518">
        <v>898</v>
      </c>
      <c r="K13" s="518">
        <v>1344</v>
      </c>
    </row>
    <row r="14" spans="1:12">
      <c r="A14" s="494" t="s">
        <v>613</v>
      </c>
      <c r="C14" s="518">
        <v>232</v>
      </c>
      <c r="D14" s="518">
        <v>227</v>
      </c>
      <c r="E14" s="518">
        <v>199</v>
      </c>
      <c r="F14" s="518">
        <v>206</v>
      </c>
      <c r="G14" s="518">
        <v>211</v>
      </c>
      <c r="H14" s="518">
        <v>211</v>
      </c>
      <c r="I14" s="518">
        <v>242</v>
      </c>
      <c r="J14" s="518">
        <v>258</v>
      </c>
      <c r="K14" s="518">
        <v>234</v>
      </c>
    </row>
    <row r="15" spans="1:12">
      <c r="A15" s="494" t="s">
        <v>614</v>
      </c>
      <c r="C15" s="518">
        <v>432</v>
      </c>
      <c r="D15" s="518">
        <v>436</v>
      </c>
      <c r="E15" s="518">
        <v>416</v>
      </c>
      <c r="F15" s="518">
        <v>413</v>
      </c>
      <c r="G15" s="518">
        <v>400</v>
      </c>
      <c r="H15" s="518">
        <v>390</v>
      </c>
      <c r="I15" s="518">
        <v>381</v>
      </c>
      <c r="J15" s="518">
        <v>388</v>
      </c>
      <c r="K15" s="518">
        <v>385</v>
      </c>
    </row>
    <row r="16" spans="1:12">
      <c r="A16" s="494" t="s">
        <v>615</v>
      </c>
      <c r="C16" s="518">
        <v>36</v>
      </c>
      <c r="D16" s="518">
        <v>36</v>
      </c>
      <c r="E16" s="518">
        <v>37</v>
      </c>
      <c r="F16" s="518">
        <v>38</v>
      </c>
      <c r="G16" s="518">
        <v>40</v>
      </c>
      <c r="H16" s="518">
        <v>41</v>
      </c>
      <c r="I16" s="518">
        <v>43</v>
      </c>
      <c r="J16" s="518">
        <v>45</v>
      </c>
      <c r="K16" s="518">
        <v>342</v>
      </c>
    </row>
    <row r="17" spans="1:11">
      <c r="A17" s="499" t="s">
        <v>617</v>
      </c>
      <c r="B17" s="500"/>
      <c r="C17" s="519">
        <v>1576</v>
      </c>
      <c r="D17" s="519">
        <v>1486</v>
      </c>
      <c r="E17" s="519">
        <v>1479</v>
      </c>
      <c r="F17" s="519">
        <v>1505</v>
      </c>
      <c r="G17" s="519">
        <v>1591</v>
      </c>
      <c r="H17" s="519">
        <v>1491</v>
      </c>
      <c r="I17" s="519">
        <v>1486</v>
      </c>
      <c r="J17" s="519">
        <v>1589</v>
      </c>
      <c r="K17" s="519">
        <v>2305</v>
      </c>
    </row>
    <row r="18" spans="1:11">
      <c r="A18" s="500" t="s">
        <v>618</v>
      </c>
      <c r="B18" s="500"/>
      <c r="C18" s="520">
        <v>6.0000000000000001E-3</v>
      </c>
      <c r="D18" s="520">
        <v>6.0000000000000001E-3</v>
      </c>
      <c r="E18" s="520">
        <v>5.0000000000000001E-3</v>
      </c>
      <c r="F18" s="520">
        <v>5.0000000000000001E-3</v>
      </c>
      <c r="G18" s="520">
        <v>6.0000000000000001E-3</v>
      </c>
      <c r="H18" s="520">
        <v>5.0000000000000001E-3</v>
      </c>
      <c r="I18" s="520">
        <v>5.0000000000000001E-3</v>
      </c>
      <c r="J18" s="520">
        <v>5.0000000000000001E-3</v>
      </c>
      <c r="K18" s="520">
        <v>7.0000000000000001E-3</v>
      </c>
    </row>
    <row r="19" spans="1:11" ht="19.5" customHeight="1">
      <c r="A19" s="492" t="s">
        <v>599</v>
      </c>
      <c r="C19" s="496"/>
      <c r="D19" s="496"/>
      <c r="E19" s="496"/>
      <c r="F19" s="496"/>
      <c r="G19" s="496"/>
      <c r="H19" s="496"/>
      <c r="I19" s="496"/>
      <c r="J19" s="496"/>
    </row>
    <row r="20" spans="1:11">
      <c r="A20" s="498" t="s">
        <v>616</v>
      </c>
      <c r="C20" s="497">
        <v>0.29699999999999999</v>
      </c>
      <c r="D20" s="497">
        <v>0.26200000000000001</v>
      </c>
      <c r="E20" s="497">
        <v>0.27100000000000002</v>
      </c>
      <c r="F20" s="497">
        <v>0.27</v>
      </c>
      <c r="G20" s="497">
        <v>0.28699999999999998</v>
      </c>
      <c r="H20" s="497">
        <v>0.252</v>
      </c>
      <c r="I20" s="497">
        <v>0.23699999999999999</v>
      </c>
      <c r="J20" s="497">
        <v>0.23100000000000001</v>
      </c>
      <c r="K20" s="497">
        <v>0.35399999999999998</v>
      </c>
    </row>
    <row r="21" spans="1:11">
      <c r="A21" s="494" t="s">
        <v>613</v>
      </c>
      <c r="C21" s="497">
        <v>0.20399999999999999</v>
      </c>
      <c r="D21" s="497">
        <v>0.20200000000000001</v>
      </c>
      <c r="E21" s="497">
        <v>0.17499999999999999</v>
      </c>
      <c r="F21" s="497">
        <v>0.183</v>
      </c>
      <c r="G21" s="497">
        <v>0.18099999999999999</v>
      </c>
      <c r="H21" s="497">
        <v>0.17899999999999999</v>
      </c>
      <c r="I21" s="497">
        <v>0.20699999999999999</v>
      </c>
      <c r="J21" s="497">
        <v>0.20300000000000001</v>
      </c>
      <c r="K21" s="497">
        <v>0.189</v>
      </c>
    </row>
    <row r="22" spans="1:11">
      <c r="A22" s="494" t="s">
        <v>614</v>
      </c>
      <c r="C22" s="497">
        <v>0.251</v>
      </c>
      <c r="D22" s="497">
        <v>0.24299999999999999</v>
      </c>
      <c r="E22" s="497">
        <v>0.22500000000000001</v>
      </c>
      <c r="F22" s="497">
        <v>0.21199999999999999</v>
      </c>
      <c r="G22" s="497">
        <v>0.2</v>
      </c>
      <c r="H22" s="497">
        <v>0.191</v>
      </c>
      <c r="I22" s="497">
        <v>0.186</v>
      </c>
      <c r="J22" s="497">
        <v>0.17</v>
      </c>
      <c r="K22" s="497">
        <v>0.183</v>
      </c>
    </row>
    <row r="23" spans="1:11">
      <c r="A23" s="494" t="s">
        <v>615</v>
      </c>
      <c r="C23" s="497">
        <v>4.2999999999999997E-2</v>
      </c>
      <c r="D23" s="497">
        <v>4.2999999999999997E-2</v>
      </c>
      <c r="E23" s="497">
        <v>4.2000000000000003E-2</v>
      </c>
      <c r="F23" s="497">
        <v>0.04</v>
      </c>
      <c r="G23" s="497">
        <v>3.7999999999999999E-2</v>
      </c>
      <c r="H23" s="497">
        <v>3.5999999999999997E-2</v>
      </c>
      <c r="I23" s="497">
        <v>3.4000000000000002E-2</v>
      </c>
      <c r="J23" s="497">
        <v>0.03</v>
      </c>
      <c r="K23" s="497">
        <v>0.245</v>
      </c>
    </row>
    <row r="24" spans="1:11">
      <c r="A24" s="499" t="s">
        <v>617</v>
      </c>
      <c r="B24" s="500"/>
      <c r="C24" s="501">
        <v>0.23499999999999999</v>
      </c>
      <c r="D24" s="501">
        <v>0.218</v>
      </c>
      <c r="E24" s="501">
        <v>0.21199999999999999</v>
      </c>
      <c r="F24" s="501">
        <v>0.20899999999999999</v>
      </c>
      <c r="G24" s="501">
        <v>0.21299999999999999</v>
      </c>
      <c r="H24" s="501">
        <v>0.19400000000000001</v>
      </c>
      <c r="I24" s="501">
        <v>0.189</v>
      </c>
      <c r="J24" s="501">
        <v>0.18099999999999999</v>
      </c>
      <c r="K24" s="501">
        <v>0.27</v>
      </c>
    </row>
    <row r="25" spans="1:11" s="490" customFormat="1">
      <c r="A25" s="502"/>
      <c r="B25" s="502"/>
      <c r="C25" s="503"/>
      <c r="D25" s="503"/>
      <c r="E25" s="503"/>
      <c r="F25" s="503"/>
      <c r="G25" s="503"/>
      <c r="H25" s="503"/>
      <c r="I25" s="503"/>
      <c r="J25" s="503"/>
      <c r="K25" s="503"/>
    </row>
    <row r="26" spans="1:11">
      <c r="C26" s="496"/>
      <c r="D26" s="496"/>
      <c r="E26" s="496"/>
      <c r="F26" s="496"/>
      <c r="G26" s="496"/>
      <c r="H26" s="496"/>
      <c r="I26" s="496"/>
      <c r="J26" s="496"/>
      <c r="K26" s="496"/>
    </row>
    <row r="27" spans="1:11" ht="14.25" customHeight="1">
      <c r="A27" s="504" t="s">
        <v>639</v>
      </c>
    </row>
    <row r="28" spans="1:11" ht="14.25" customHeight="1">
      <c r="A28" s="504" t="s">
        <v>640</v>
      </c>
    </row>
    <row r="29" spans="1:11" ht="14.25" customHeight="1">
      <c r="A29" s="504" t="s">
        <v>635</v>
      </c>
    </row>
    <row r="31" spans="1:11" hidden="1">
      <c r="C31" s="492">
        <v>245.2</v>
      </c>
      <c r="D31" s="492">
        <v>259</v>
      </c>
      <c r="E31" s="492">
        <v>274</v>
      </c>
      <c r="F31" s="492">
        <v>282.7</v>
      </c>
      <c r="G31" s="492">
        <v>276.2</v>
      </c>
      <c r="H31" s="492">
        <v>286.39999999999998</v>
      </c>
      <c r="I31" s="492">
        <v>300.7</v>
      </c>
      <c r="J31" s="492">
        <v>308.2</v>
      </c>
      <c r="K31" s="492">
        <v>316.2</v>
      </c>
    </row>
  </sheetData>
  <pageMargins left="0.7" right="0.7" top="0.51" bottom="0.28999999999999998" header="0.45" footer="0.2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90" workbookViewId="0"/>
  </sheetViews>
  <sheetFormatPr baseColWidth="10" defaultColWidth="11.42578125" defaultRowHeight="12.75"/>
  <cols>
    <col min="1" max="1" width="20.85546875" style="143" customWidth="1"/>
    <col min="2" max="2" width="5.42578125" style="143" customWidth="1"/>
    <col min="3" max="12" width="6.28515625" style="143" customWidth="1"/>
    <col min="13" max="16384" width="11.42578125" style="143"/>
  </cols>
  <sheetData>
    <row r="1" spans="1:14" ht="15.75">
      <c r="A1" s="178" t="s">
        <v>533</v>
      </c>
      <c r="B1" s="171"/>
      <c r="C1" s="171"/>
      <c r="D1" s="171"/>
      <c r="E1" s="171"/>
      <c r="F1" s="395"/>
      <c r="G1" s="395"/>
      <c r="H1" s="395"/>
      <c r="I1" s="395"/>
      <c r="J1" s="395"/>
      <c r="K1" s="395"/>
      <c r="L1" s="395"/>
      <c r="M1" s="149"/>
      <c r="N1" s="149"/>
    </row>
    <row r="2" spans="1:14" s="141" customFormat="1" ht="15">
      <c r="A2" s="171" t="s">
        <v>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49"/>
      <c r="N2" s="149"/>
    </row>
    <row r="3" spans="1:14" s="141" customFormat="1" ht="15">
      <c r="A3" s="178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49"/>
      <c r="N3" s="149"/>
    </row>
    <row r="4" spans="1:14" s="144" customFormat="1" ht="37.5" customHeight="1">
      <c r="A4" s="295"/>
      <c r="B4" s="297">
        <v>2002</v>
      </c>
      <c r="C4" s="297">
        <v>2003</v>
      </c>
      <c r="D4" s="297">
        <v>2004</v>
      </c>
      <c r="E4" s="297">
        <v>2005</v>
      </c>
      <c r="F4" s="297">
        <v>2006</v>
      </c>
      <c r="G4" s="297">
        <v>2007</v>
      </c>
      <c r="H4" s="297">
        <v>2008</v>
      </c>
      <c r="I4" s="297">
        <v>2009</v>
      </c>
      <c r="J4" s="297">
        <v>2010</v>
      </c>
      <c r="K4" s="297">
        <v>2011</v>
      </c>
      <c r="L4" s="297">
        <v>2012</v>
      </c>
    </row>
    <row r="5" spans="1:14" ht="22.5" customHeight="1">
      <c r="A5" s="178" t="s">
        <v>496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49"/>
      <c r="N5" s="149"/>
    </row>
    <row r="6" spans="1:14" ht="15">
      <c r="A6" s="171" t="s">
        <v>143</v>
      </c>
      <c r="B6" s="174">
        <v>92.048000000000002</v>
      </c>
      <c r="C6" s="174">
        <v>3.835</v>
      </c>
      <c r="D6" s="174">
        <v>2.734</v>
      </c>
      <c r="E6" s="174">
        <v>3.9460000000000002</v>
      </c>
      <c r="F6" s="174">
        <v>3.7709999999999999</v>
      </c>
      <c r="G6" s="174">
        <v>2.0430000000000001</v>
      </c>
      <c r="H6" s="174">
        <v>32.633000000000003</v>
      </c>
      <c r="I6" s="174">
        <v>1.754</v>
      </c>
      <c r="J6" s="174">
        <v>1.8109999999999999</v>
      </c>
      <c r="K6" s="174">
        <v>4.2699999999999996</v>
      </c>
      <c r="L6" s="174">
        <v>2.0720000000000001</v>
      </c>
      <c r="M6" s="149"/>
      <c r="N6" s="149"/>
    </row>
    <row r="7" spans="1:14" ht="15.75">
      <c r="A7" s="171" t="s">
        <v>497</v>
      </c>
      <c r="B7" s="174">
        <v>435.74599999999998</v>
      </c>
      <c r="C7" s="174">
        <v>542.25400000000002</v>
      </c>
      <c r="D7" s="174">
        <v>556.18299999999999</v>
      </c>
      <c r="E7" s="174">
        <v>562.13699999999994</v>
      </c>
      <c r="F7" s="174">
        <v>562.63300000000004</v>
      </c>
      <c r="G7" s="174">
        <v>576.20899999999995</v>
      </c>
      <c r="H7" s="174">
        <v>29.329000000000001</v>
      </c>
      <c r="I7" s="174">
        <v>0.61699999999999999</v>
      </c>
      <c r="J7" s="174">
        <v>0.16</v>
      </c>
      <c r="K7" s="174">
        <v>0</v>
      </c>
      <c r="L7" s="174">
        <v>0</v>
      </c>
      <c r="M7" s="149"/>
      <c r="N7" s="149"/>
    </row>
    <row r="8" spans="1:14" ht="15">
      <c r="A8" s="171" t="s">
        <v>144</v>
      </c>
      <c r="B8" s="174">
        <v>261.01600000000002</v>
      </c>
      <c r="C8" s="174">
        <v>252.84900000000002</v>
      </c>
      <c r="D8" s="174">
        <v>232.55</v>
      </c>
      <c r="E8" s="174">
        <v>273.80400000000003</v>
      </c>
      <c r="F8" s="174">
        <v>231.49299999999999</v>
      </c>
      <c r="G8" s="174">
        <v>273.67399999999998</v>
      </c>
      <c r="H8" s="174">
        <v>348.76300000000003</v>
      </c>
      <c r="I8" s="174">
        <v>252.26</v>
      </c>
      <c r="J8" s="174">
        <v>274.88400000000001</v>
      </c>
      <c r="K8" s="174">
        <v>271.33100000000002</v>
      </c>
      <c r="L8" s="174">
        <v>216.05600000000001</v>
      </c>
      <c r="M8" s="149"/>
      <c r="N8" s="149"/>
    </row>
    <row r="9" spans="1:14" ht="15">
      <c r="A9" s="171" t="s">
        <v>145</v>
      </c>
      <c r="B9" s="174">
        <v>316.82400000000001</v>
      </c>
      <c r="C9" s="174">
        <v>307.904</v>
      </c>
      <c r="D9" s="174">
        <v>354.78399999999999</v>
      </c>
      <c r="E9" s="174">
        <v>244.09700000000001</v>
      </c>
      <c r="F9" s="174">
        <v>182.89100000000002</v>
      </c>
      <c r="G9" s="174">
        <v>235.00300000000001</v>
      </c>
      <c r="H9" s="174">
        <v>212.44300000000001</v>
      </c>
      <c r="I9" s="174">
        <v>184.59100000000001</v>
      </c>
      <c r="J9" s="174">
        <v>196.41200000000001</v>
      </c>
      <c r="K9" s="174">
        <v>209.33600000000001</v>
      </c>
      <c r="L9" s="174">
        <v>176.18700000000001</v>
      </c>
      <c r="M9" s="149"/>
      <c r="N9" s="149"/>
    </row>
    <row r="10" spans="1:14" ht="30">
      <c r="A10" s="396" t="s">
        <v>498</v>
      </c>
      <c r="B10" s="174">
        <v>305.92700000000002</v>
      </c>
      <c r="C10" s="174">
        <v>265.815</v>
      </c>
      <c r="D10" s="174">
        <v>219.233</v>
      </c>
      <c r="E10" s="174">
        <v>239.87099999999998</v>
      </c>
      <c r="F10" s="174">
        <v>179.726</v>
      </c>
      <c r="G10" s="174">
        <v>600.59199999999998</v>
      </c>
      <c r="H10" s="174">
        <v>515.90499999999997</v>
      </c>
      <c r="I10" s="174">
        <v>419.57100000000003</v>
      </c>
      <c r="J10" s="174">
        <v>387.96899999999999</v>
      </c>
      <c r="K10" s="174">
        <v>393.72500000000002</v>
      </c>
      <c r="L10" s="174">
        <v>421.27100000000002</v>
      </c>
      <c r="M10" s="149"/>
      <c r="N10" s="149"/>
    </row>
    <row r="11" spans="1:14" ht="15.75">
      <c r="A11" s="171" t="s">
        <v>499</v>
      </c>
      <c r="B11" s="174">
        <v>98.947999999999993</v>
      </c>
      <c r="C11" s="174">
        <v>94.543999999999997</v>
      </c>
      <c r="D11" s="174">
        <v>84.480999999999995</v>
      </c>
      <c r="E11" s="174">
        <v>80.917000000000002</v>
      </c>
      <c r="F11" s="174">
        <v>99.24199999999999</v>
      </c>
      <c r="G11" s="174">
        <v>89.13300000000001</v>
      </c>
      <c r="H11" s="174">
        <v>93.99199999999999</v>
      </c>
      <c r="I11" s="174">
        <v>85.093999999999994</v>
      </c>
      <c r="J11" s="174">
        <v>89.478413999999987</v>
      </c>
      <c r="K11" s="174">
        <v>99.886921000000001</v>
      </c>
      <c r="L11" s="174">
        <v>110.848</v>
      </c>
      <c r="M11" s="149"/>
      <c r="N11" s="149"/>
    </row>
    <row r="12" spans="1:14" s="348" customFormat="1" ht="22.5" customHeight="1">
      <c r="A12" s="213" t="s">
        <v>146</v>
      </c>
      <c r="B12" s="214">
        <f>SUM(B6:B11)</f>
        <v>1510.5090000000002</v>
      </c>
      <c r="C12" s="214">
        <f t="shared" ref="C12:J12" si="0">SUM(C6:C11)</f>
        <v>1467.2010000000002</v>
      </c>
      <c r="D12" s="214">
        <f t="shared" si="0"/>
        <v>1449.9650000000001</v>
      </c>
      <c r="E12" s="214">
        <f t="shared" si="0"/>
        <v>1404.7719999999999</v>
      </c>
      <c r="F12" s="214">
        <f t="shared" si="0"/>
        <v>1259.7560000000001</v>
      </c>
      <c r="G12" s="214">
        <f t="shared" si="0"/>
        <v>1776.6539999999998</v>
      </c>
      <c r="H12" s="214">
        <f t="shared" si="0"/>
        <v>1233.0649999999998</v>
      </c>
      <c r="I12" s="214">
        <f>SUM(I6:I11)</f>
        <v>943.88699999999994</v>
      </c>
      <c r="J12" s="214">
        <f t="shared" si="0"/>
        <v>950.71441400000003</v>
      </c>
      <c r="K12" s="214">
        <f>SUM(K6:K11)</f>
        <v>978.54892100000006</v>
      </c>
      <c r="L12" s="214">
        <f>SUM(L6:L11)</f>
        <v>926.43399999999997</v>
      </c>
      <c r="M12" s="347"/>
      <c r="N12" s="347"/>
    </row>
    <row r="13" spans="1:14" ht="22.5" customHeight="1">
      <c r="A13" s="400" t="s">
        <v>455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49"/>
      <c r="N13" s="149"/>
    </row>
    <row r="14" spans="1:14" ht="15">
      <c r="A14" s="171" t="s">
        <v>267</v>
      </c>
      <c r="B14" s="398">
        <v>556.1</v>
      </c>
      <c r="C14" s="398">
        <v>538.654</v>
      </c>
      <c r="D14" s="398">
        <v>462.4</v>
      </c>
      <c r="E14" s="398">
        <v>473</v>
      </c>
      <c r="F14" s="398">
        <v>338</v>
      </c>
      <c r="G14" s="398">
        <v>301</v>
      </c>
      <c r="H14" s="398">
        <v>366</v>
      </c>
      <c r="I14" s="398">
        <v>517</v>
      </c>
      <c r="J14" s="398">
        <v>636</v>
      </c>
      <c r="K14" s="398">
        <v>577</v>
      </c>
      <c r="L14" s="398">
        <v>473</v>
      </c>
      <c r="M14" s="149"/>
      <c r="N14" s="149"/>
    </row>
    <row r="15" spans="1:14" ht="15">
      <c r="A15" s="171" t="s">
        <v>147</v>
      </c>
      <c r="B15" s="174">
        <v>1217</v>
      </c>
      <c r="C15" s="174">
        <v>1186</v>
      </c>
      <c r="D15" s="174">
        <v>1200</v>
      </c>
      <c r="E15" s="174">
        <v>1250</v>
      </c>
      <c r="F15" s="174">
        <v>1373</v>
      </c>
      <c r="G15" s="174">
        <v>1505</v>
      </c>
      <c r="H15" s="174">
        <v>1683</v>
      </c>
      <c r="I15" s="174">
        <v>2092</v>
      </c>
      <c r="J15" s="174">
        <v>1981</v>
      </c>
      <c r="K15" s="174">
        <v>2183</v>
      </c>
      <c r="L15" s="174">
        <v>2138</v>
      </c>
      <c r="M15" s="149"/>
      <c r="N15" s="149"/>
    </row>
    <row r="16" spans="1:14" ht="15">
      <c r="A16" s="210" t="s">
        <v>153</v>
      </c>
      <c r="B16" s="211">
        <v>780</v>
      </c>
      <c r="C16" s="211">
        <v>877</v>
      </c>
      <c r="D16" s="211">
        <v>1011</v>
      </c>
      <c r="E16" s="211">
        <v>950</v>
      </c>
      <c r="F16" s="211">
        <v>1110</v>
      </c>
      <c r="G16" s="211">
        <v>1024</v>
      </c>
      <c r="H16" s="211">
        <v>1151</v>
      </c>
      <c r="I16" s="211">
        <v>1001</v>
      </c>
      <c r="J16" s="211">
        <v>811</v>
      </c>
      <c r="K16" s="211">
        <v>621</v>
      </c>
      <c r="L16" s="211">
        <v>825</v>
      </c>
      <c r="M16" s="149"/>
      <c r="N16" s="149"/>
    </row>
    <row r="17" spans="1:14" s="348" customFormat="1" ht="37.5" customHeight="1">
      <c r="A17" s="399" t="s">
        <v>225</v>
      </c>
      <c r="B17" s="215">
        <f t="shared" ref="B17:J17" si="1">SUM(B14:B16)</f>
        <v>2553.1</v>
      </c>
      <c r="C17" s="215">
        <f t="shared" si="1"/>
        <v>2601.654</v>
      </c>
      <c r="D17" s="215">
        <f t="shared" si="1"/>
        <v>2673.4</v>
      </c>
      <c r="E17" s="215">
        <f t="shared" si="1"/>
        <v>2673</v>
      </c>
      <c r="F17" s="215">
        <f t="shared" si="1"/>
        <v>2821</v>
      </c>
      <c r="G17" s="215">
        <f t="shared" si="1"/>
        <v>2830</v>
      </c>
      <c r="H17" s="215">
        <f t="shared" si="1"/>
        <v>3200</v>
      </c>
      <c r="I17" s="215">
        <f t="shared" si="1"/>
        <v>3610</v>
      </c>
      <c r="J17" s="215">
        <f t="shared" si="1"/>
        <v>3428</v>
      </c>
      <c r="K17" s="215">
        <f>SUM(K14:K16)</f>
        <v>3381</v>
      </c>
      <c r="L17" s="215">
        <f>SUM(L14:L16)</f>
        <v>3436</v>
      </c>
      <c r="M17" s="349"/>
      <c r="N17" s="347"/>
    </row>
    <row r="18" spans="1:14" s="348" customFormat="1" ht="22.5" customHeight="1">
      <c r="A18" s="456" t="s">
        <v>148</v>
      </c>
      <c r="B18" s="455">
        <f>B12+B17</f>
        <v>4063.6090000000004</v>
      </c>
      <c r="C18" s="455">
        <f t="shared" ref="C18:L18" si="2">C12+C17</f>
        <v>4068.8550000000005</v>
      </c>
      <c r="D18" s="455">
        <f t="shared" si="2"/>
        <v>4123.3649999999998</v>
      </c>
      <c r="E18" s="455">
        <f t="shared" si="2"/>
        <v>4077.7719999999999</v>
      </c>
      <c r="F18" s="455">
        <f t="shared" si="2"/>
        <v>4080.7560000000003</v>
      </c>
      <c r="G18" s="455">
        <f t="shared" si="2"/>
        <v>4606.6539999999995</v>
      </c>
      <c r="H18" s="455">
        <f t="shared" si="2"/>
        <v>4433.0649999999996</v>
      </c>
      <c r="I18" s="455">
        <f t="shared" si="2"/>
        <v>4553.8869999999997</v>
      </c>
      <c r="J18" s="455">
        <f t="shared" si="2"/>
        <v>4378.714414</v>
      </c>
      <c r="K18" s="455">
        <f t="shared" si="2"/>
        <v>4359.5489209999996</v>
      </c>
      <c r="L18" s="455">
        <f t="shared" si="2"/>
        <v>4362.4340000000002</v>
      </c>
      <c r="M18" s="347"/>
      <c r="N18" s="347"/>
    </row>
    <row r="19" spans="1:14" s="348" customFormat="1" ht="22.5" customHeight="1">
      <c r="A19" s="209" t="s">
        <v>45</v>
      </c>
      <c r="B19" s="457">
        <v>1.7999999999999999E-2</v>
      </c>
      <c r="C19" s="457">
        <v>1.7999999999999999E-2</v>
      </c>
      <c r="D19" s="457">
        <v>1.7999999999999999E-2</v>
      </c>
      <c r="E19" s="457">
        <v>1.7000000000000001E-2</v>
      </c>
      <c r="F19" s="457">
        <v>1.6E-2</v>
      </c>
      <c r="G19" s="457">
        <v>1.7000000000000001E-2</v>
      </c>
      <c r="H19" s="457">
        <v>1.6E-2</v>
      </c>
      <c r="I19" s="457">
        <v>1.6E-2</v>
      </c>
      <c r="J19" s="457">
        <v>1.4999999999999999E-2</v>
      </c>
      <c r="K19" s="457">
        <v>1.4E-2</v>
      </c>
      <c r="L19" s="457">
        <v>1.4E-2</v>
      </c>
      <c r="M19" s="347"/>
      <c r="N19" s="347"/>
    </row>
    <row r="20" spans="1:14" ht="15">
      <c r="A20" s="149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149"/>
      <c r="N20" s="149"/>
    </row>
    <row r="21" spans="1:14" ht="15">
      <c r="A21" s="151" t="s">
        <v>172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149"/>
      <c r="N21" s="149"/>
    </row>
    <row r="22" spans="1:14" ht="15">
      <c r="A22" s="151" t="s">
        <v>446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149"/>
      <c r="N22" s="149"/>
    </row>
    <row r="23" spans="1:14" ht="15">
      <c r="A23" s="151" t="s">
        <v>226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149"/>
      <c r="N23" s="149"/>
    </row>
    <row r="24" spans="1:14" ht="15">
      <c r="A24" s="151" t="s">
        <v>227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ht="15">
      <c r="A25" s="151" t="s">
        <v>228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15">
      <c r="A26" s="151" t="s">
        <v>246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 ht="15">
      <c r="A27" s="151" t="s">
        <v>522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1:14" ht="15">
      <c r="A28" s="151" t="s">
        <v>230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ht="15">
      <c r="A29" s="151" t="s">
        <v>229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</row>
    <row r="30" spans="1:14" ht="15">
      <c r="A30" s="151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</row>
    <row r="31" spans="1:14" ht="15">
      <c r="A31" s="15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  <row r="32" spans="1:14" ht="15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</row>
    <row r="33" spans="1:14" ht="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</row>
  </sheetData>
  <printOptions horizontalCentered="1"/>
  <pageMargins left="0.2" right="0.2" top="0.49" bottom="0.21" header="0.17" footer="0.17"/>
  <pageSetup paperSize="9" scale="91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zoomScale="90" workbookViewId="0"/>
  </sheetViews>
  <sheetFormatPr baseColWidth="10" defaultRowHeight="12.75"/>
  <cols>
    <col min="1" max="1" width="48.85546875" style="143" customWidth="1"/>
    <col min="2" max="2" width="8.28515625" style="143" customWidth="1"/>
    <col min="3" max="3" width="4.85546875" style="285" customWidth="1"/>
    <col min="4" max="255" width="11.42578125" style="143"/>
    <col min="256" max="256" width="48.85546875" style="143" customWidth="1"/>
    <col min="257" max="257" width="8.28515625" style="143" customWidth="1"/>
    <col min="258" max="258" width="4.85546875" style="143" customWidth="1"/>
    <col min="259" max="259" width="27.5703125" style="143" bestFit="1" customWidth="1"/>
    <col min="260" max="511" width="11.42578125" style="143"/>
    <col min="512" max="512" width="48.85546875" style="143" customWidth="1"/>
    <col min="513" max="513" width="8.28515625" style="143" customWidth="1"/>
    <col min="514" max="514" width="4.85546875" style="143" customWidth="1"/>
    <col min="515" max="515" width="27.5703125" style="143" bestFit="1" customWidth="1"/>
    <col min="516" max="767" width="11.42578125" style="143"/>
    <col min="768" max="768" width="48.85546875" style="143" customWidth="1"/>
    <col min="769" max="769" width="8.28515625" style="143" customWidth="1"/>
    <col min="770" max="770" width="4.85546875" style="143" customWidth="1"/>
    <col min="771" max="771" width="27.5703125" style="143" bestFit="1" customWidth="1"/>
    <col min="772" max="1023" width="11.42578125" style="143"/>
    <col min="1024" max="1024" width="48.85546875" style="143" customWidth="1"/>
    <col min="1025" max="1025" width="8.28515625" style="143" customWidth="1"/>
    <col min="1026" max="1026" width="4.85546875" style="143" customWidth="1"/>
    <col min="1027" max="1027" width="27.5703125" style="143" bestFit="1" customWidth="1"/>
    <col min="1028" max="1279" width="11.42578125" style="143"/>
    <col min="1280" max="1280" width="48.85546875" style="143" customWidth="1"/>
    <col min="1281" max="1281" width="8.28515625" style="143" customWidth="1"/>
    <col min="1282" max="1282" width="4.85546875" style="143" customWidth="1"/>
    <col min="1283" max="1283" width="27.5703125" style="143" bestFit="1" customWidth="1"/>
    <col min="1284" max="1535" width="11.42578125" style="143"/>
    <col min="1536" max="1536" width="48.85546875" style="143" customWidth="1"/>
    <col min="1537" max="1537" width="8.28515625" style="143" customWidth="1"/>
    <col min="1538" max="1538" width="4.85546875" style="143" customWidth="1"/>
    <col min="1539" max="1539" width="27.5703125" style="143" bestFit="1" customWidth="1"/>
    <col min="1540" max="1791" width="11.42578125" style="143"/>
    <col min="1792" max="1792" width="48.85546875" style="143" customWidth="1"/>
    <col min="1793" max="1793" width="8.28515625" style="143" customWidth="1"/>
    <col min="1794" max="1794" width="4.85546875" style="143" customWidth="1"/>
    <col min="1795" max="1795" width="27.5703125" style="143" bestFit="1" customWidth="1"/>
    <col min="1796" max="2047" width="11.42578125" style="143"/>
    <col min="2048" max="2048" width="48.85546875" style="143" customWidth="1"/>
    <col min="2049" max="2049" width="8.28515625" style="143" customWidth="1"/>
    <col min="2050" max="2050" width="4.85546875" style="143" customWidth="1"/>
    <col min="2051" max="2051" width="27.5703125" style="143" bestFit="1" customWidth="1"/>
    <col min="2052" max="2303" width="11.42578125" style="143"/>
    <col min="2304" max="2304" width="48.85546875" style="143" customWidth="1"/>
    <col min="2305" max="2305" width="8.28515625" style="143" customWidth="1"/>
    <col min="2306" max="2306" width="4.85546875" style="143" customWidth="1"/>
    <col min="2307" max="2307" width="27.5703125" style="143" bestFit="1" customWidth="1"/>
    <col min="2308" max="2559" width="11.42578125" style="143"/>
    <col min="2560" max="2560" width="48.85546875" style="143" customWidth="1"/>
    <col min="2561" max="2561" width="8.28515625" style="143" customWidth="1"/>
    <col min="2562" max="2562" width="4.85546875" style="143" customWidth="1"/>
    <col min="2563" max="2563" width="27.5703125" style="143" bestFit="1" customWidth="1"/>
    <col min="2564" max="2815" width="11.42578125" style="143"/>
    <col min="2816" max="2816" width="48.85546875" style="143" customWidth="1"/>
    <col min="2817" max="2817" width="8.28515625" style="143" customWidth="1"/>
    <col min="2818" max="2818" width="4.85546875" style="143" customWidth="1"/>
    <col min="2819" max="2819" width="27.5703125" style="143" bestFit="1" customWidth="1"/>
    <col min="2820" max="3071" width="11.42578125" style="143"/>
    <col min="3072" max="3072" width="48.85546875" style="143" customWidth="1"/>
    <col min="3073" max="3073" width="8.28515625" style="143" customWidth="1"/>
    <col min="3074" max="3074" width="4.85546875" style="143" customWidth="1"/>
    <col min="3075" max="3075" width="27.5703125" style="143" bestFit="1" customWidth="1"/>
    <col min="3076" max="3327" width="11.42578125" style="143"/>
    <col min="3328" max="3328" width="48.85546875" style="143" customWidth="1"/>
    <col min="3329" max="3329" width="8.28515625" style="143" customWidth="1"/>
    <col min="3330" max="3330" width="4.85546875" style="143" customWidth="1"/>
    <col min="3331" max="3331" width="27.5703125" style="143" bestFit="1" customWidth="1"/>
    <col min="3332" max="3583" width="11.42578125" style="143"/>
    <col min="3584" max="3584" width="48.85546875" style="143" customWidth="1"/>
    <col min="3585" max="3585" width="8.28515625" style="143" customWidth="1"/>
    <col min="3586" max="3586" width="4.85546875" style="143" customWidth="1"/>
    <col min="3587" max="3587" width="27.5703125" style="143" bestFit="1" customWidth="1"/>
    <col min="3588" max="3839" width="11.42578125" style="143"/>
    <col min="3840" max="3840" width="48.85546875" style="143" customWidth="1"/>
    <col min="3841" max="3841" width="8.28515625" style="143" customWidth="1"/>
    <col min="3842" max="3842" width="4.85546875" style="143" customWidth="1"/>
    <col min="3843" max="3843" width="27.5703125" style="143" bestFit="1" customWidth="1"/>
    <col min="3844" max="4095" width="11.42578125" style="143"/>
    <col min="4096" max="4096" width="48.85546875" style="143" customWidth="1"/>
    <col min="4097" max="4097" width="8.28515625" style="143" customWidth="1"/>
    <col min="4098" max="4098" width="4.85546875" style="143" customWidth="1"/>
    <col min="4099" max="4099" width="27.5703125" style="143" bestFit="1" customWidth="1"/>
    <col min="4100" max="4351" width="11.42578125" style="143"/>
    <col min="4352" max="4352" width="48.85546875" style="143" customWidth="1"/>
    <col min="4353" max="4353" width="8.28515625" style="143" customWidth="1"/>
    <col min="4354" max="4354" width="4.85546875" style="143" customWidth="1"/>
    <col min="4355" max="4355" width="27.5703125" style="143" bestFit="1" customWidth="1"/>
    <col min="4356" max="4607" width="11.42578125" style="143"/>
    <col min="4608" max="4608" width="48.85546875" style="143" customWidth="1"/>
    <col min="4609" max="4609" width="8.28515625" style="143" customWidth="1"/>
    <col min="4610" max="4610" width="4.85546875" style="143" customWidth="1"/>
    <col min="4611" max="4611" width="27.5703125" style="143" bestFit="1" customWidth="1"/>
    <col min="4612" max="4863" width="11.42578125" style="143"/>
    <col min="4864" max="4864" width="48.85546875" style="143" customWidth="1"/>
    <col min="4865" max="4865" width="8.28515625" style="143" customWidth="1"/>
    <col min="4866" max="4866" width="4.85546875" style="143" customWidth="1"/>
    <col min="4867" max="4867" width="27.5703125" style="143" bestFit="1" customWidth="1"/>
    <col min="4868" max="5119" width="11.42578125" style="143"/>
    <col min="5120" max="5120" width="48.85546875" style="143" customWidth="1"/>
    <col min="5121" max="5121" width="8.28515625" style="143" customWidth="1"/>
    <col min="5122" max="5122" width="4.85546875" style="143" customWidth="1"/>
    <col min="5123" max="5123" width="27.5703125" style="143" bestFit="1" customWidth="1"/>
    <col min="5124" max="5375" width="11.42578125" style="143"/>
    <col min="5376" max="5376" width="48.85546875" style="143" customWidth="1"/>
    <col min="5377" max="5377" width="8.28515625" style="143" customWidth="1"/>
    <col min="5378" max="5378" width="4.85546875" style="143" customWidth="1"/>
    <col min="5379" max="5379" width="27.5703125" style="143" bestFit="1" customWidth="1"/>
    <col min="5380" max="5631" width="11.42578125" style="143"/>
    <col min="5632" max="5632" width="48.85546875" style="143" customWidth="1"/>
    <col min="5633" max="5633" width="8.28515625" style="143" customWidth="1"/>
    <col min="5634" max="5634" width="4.85546875" style="143" customWidth="1"/>
    <col min="5635" max="5635" width="27.5703125" style="143" bestFit="1" customWidth="1"/>
    <col min="5636" max="5887" width="11.42578125" style="143"/>
    <col min="5888" max="5888" width="48.85546875" style="143" customWidth="1"/>
    <col min="5889" max="5889" width="8.28515625" style="143" customWidth="1"/>
    <col min="5890" max="5890" width="4.85546875" style="143" customWidth="1"/>
    <col min="5891" max="5891" width="27.5703125" style="143" bestFit="1" customWidth="1"/>
    <col min="5892" max="6143" width="11.42578125" style="143"/>
    <col min="6144" max="6144" width="48.85546875" style="143" customWidth="1"/>
    <col min="6145" max="6145" width="8.28515625" style="143" customWidth="1"/>
    <col min="6146" max="6146" width="4.85546875" style="143" customWidth="1"/>
    <col min="6147" max="6147" width="27.5703125" style="143" bestFit="1" customWidth="1"/>
    <col min="6148" max="6399" width="11.42578125" style="143"/>
    <col min="6400" max="6400" width="48.85546875" style="143" customWidth="1"/>
    <col min="6401" max="6401" width="8.28515625" style="143" customWidth="1"/>
    <col min="6402" max="6402" width="4.85546875" style="143" customWidth="1"/>
    <col min="6403" max="6403" width="27.5703125" style="143" bestFit="1" customWidth="1"/>
    <col min="6404" max="6655" width="11.42578125" style="143"/>
    <col min="6656" max="6656" width="48.85546875" style="143" customWidth="1"/>
    <col min="6657" max="6657" width="8.28515625" style="143" customWidth="1"/>
    <col min="6658" max="6658" width="4.85546875" style="143" customWidth="1"/>
    <col min="6659" max="6659" width="27.5703125" style="143" bestFit="1" customWidth="1"/>
    <col min="6660" max="6911" width="11.42578125" style="143"/>
    <col min="6912" max="6912" width="48.85546875" style="143" customWidth="1"/>
    <col min="6913" max="6913" width="8.28515625" style="143" customWidth="1"/>
    <col min="6914" max="6914" width="4.85546875" style="143" customWidth="1"/>
    <col min="6915" max="6915" width="27.5703125" style="143" bestFit="1" customWidth="1"/>
    <col min="6916" max="7167" width="11.42578125" style="143"/>
    <col min="7168" max="7168" width="48.85546875" style="143" customWidth="1"/>
    <col min="7169" max="7169" width="8.28515625" style="143" customWidth="1"/>
    <col min="7170" max="7170" width="4.85546875" style="143" customWidth="1"/>
    <col min="7171" max="7171" width="27.5703125" style="143" bestFit="1" customWidth="1"/>
    <col min="7172" max="7423" width="11.42578125" style="143"/>
    <col min="7424" max="7424" width="48.85546875" style="143" customWidth="1"/>
    <col min="7425" max="7425" width="8.28515625" style="143" customWidth="1"/>
    <col min="7426" max="7426" width="4.85546875" style="143" customWidth="1"/>
    <col min="7427" max="7427" width="27.5703125" style="143" bestFit="1" customWidth="1"/>
    <col min="7428" max="7679" width="11.42578125" style="143"/>
    <col min="7680" max="7680" width="48.85546875" style="143" customWidth="1"/>
    <col min="7681" max="7681" width="8.28515625" style="143" customWidth="1"/>
    <col min="7682" max="7682" width="4.85546875" style="143" customWidth="1"/>
    <col min="7683" max="7683" width="27.5703125" style="143" bestFit="1" customWidth="1"/>
    <col min="7684" max="7935" width="11.42578125" style="143"/>
    <col min="7936" max="7936" width="48.85546875" style="143" customWidth="1"/>
    <col min="7937" max="7937" width="8.28515625" style="143" customWidth="1"/>
    <col min="7938" max="7938" width="4.85546875" style="143" customWidth="1"/>
    <col min="7939" max="7939" width="27.5703125" style="143" bestFit="1" customWidth="1"/>
    <col min="7940" max="8191" width="11.42578125" style="143"/>
    <col min="8192" max="8192" width="48.85546875" style="143" customWidth="1"/>
    <col min="8193" max="8193" width="8.28515625" style="143" customWidth="1"/>
    <col min="8194" max="8194" width="4.85546875" style="143" customWidth="1"/>
    <col min="8195" max="8195" width="27.5703125" style="143" bestFit="1" customWidth="1"/>
    <col min="8196" max="8447" width="11.42578125" style="143"/>
    <col min="8448" max="8448" width="48.85546875" style="143" customWidth="1"/>
    <col min="8449" max="8449" width="8.28515625" style="143" customWidth="1"/>
    <col min="8450" max="8450" width="4.85546875" style="143" customWidth="1"/>
    <col min="8451" max="8451" width="27.5703125" style="143" bestFit="1" customWidth="1"/>
    <col min="8452" max="8703" width="11.42578125" style="143"/>
    <col min="8704" max="8704" width="48.85546875" style="143" customWidth="1"/>
    <col min="8705" max="8705" width="8.28515625" style="143" customWidth="1"/>
    <col min="8706" max="8706" width="4.85546875" style="143" customWidth="1"/>
    <col min="8707" max="8707" width="27.5703125" style="143" bestFit="1" customWidth="1"/>
    <col min="8708" max="8959" width="11.42578125" style="143"/>
    <col min="8960" max="8960" width="48.85546875" style="143" customWidth="1"/>
    <col min="8961" max="8961" width="8.28515625" style="143" customWidth="1"/>
    <col min="8962" max="8962" width="4.85546875" style="143" customWidth="1"/>
    <col min="8963" max="8963" width="27.5703125" style="143" bestFit="1" customWidth="1"/>
    <col min="8964" max="9215" width="11.42578125" style="143"/>
    <col min="9216" max="9216" width="48.85546875" style="143" customWidth="1"/>
    <col min="9217" max="9217" width="8.28515625" style="143" customWidth="1"/>
    <col min="9218" max="9218" width="4.85546875" style="143" customWidth="1"/>
    <col min="9219" max="9219" width="27.5703125" style="143" bestFit="1" customWidth="1"/>
    <col min="9220" max="9471" width="11.42578125" style="143"/>
    <col min="9472" max="9472" width="48.85546875" style="143" customWidth="1"/>
    <col min="9473" max="9473" width="8.28515625" style="143" customWidth="1"/>
    <col min="9474" max="9474" width="4.85546875" style="143" customWidth="1"/>
    <col min="9475" max="9475" width="27.5703125" style="143" bestFit="1" customWidth="1"/>
    <col min="9476" max="9727" width="11.42578125" style="143"/>
    <col min="9728" max="9728" width="48.85546875" style="143" customWidth="1"/>
    <col min="9729" max="9729" width="8.28515625" style="143" customWidth="1"/>
    <col min="9730" max="9730" width="4.85546875" style="143" customWidth="1"/>
    <col min="9731" max="9731" width="27.5703125" style="143" bestFit="1" customWidth="1"/>
    <col min="9732" max="9983" width="11.42578125" style="143"/>
    <col min="9984" max="9984" width="48.85546875" style="143" customWidth="1"/>
    <col min="9985" max="9985" width="8.28515625" style="143" customWidth="1"/>
    <col min="9986" max="9986" width="4.85546875" style="143" customWidth="1"/>
    <col min="9987" max="9987" width="27.5703125" style="143" bestFit="1" customWidth="1"/>
    <col min="9988" max="10239" width="11.42578125" style="143"/>
    <col min="10240" max="10240" width="48.85546875" style="143" customWidth="1"/>
    <col min="10241" max="10241" width="8.28515625" style="143" customWidth="1"/>
    <col min="10242" max="10242" width="4.85546875" style="143" customWidth="1"/>
    <col min="10243" max="10243" width="27.5703125" style="143" bestFit="1" customWidth="1"/>
    <col min="10244" max="10495" width="11.42578125" style="143"/>
    <col min="10496" max="10496" width="48.85546875" style="143" customWidth="1"/>
    <col min="10497" max="10497" width="8.28515625" style="143" customWidth="1"/>
    <col min="10498" max="10498" width="4.85546875" style="143" customWidth="1"/>
    <col min="10499" max="10499" width="27.5703125" style="143" bestFit="1" customWidth="1"/>
    <col min="10500" max="10751" width="11.42578125" style="143"/>
    <col min="10752" max="10752" width="48.85546875" style="143" customWidth="1"/>
    <col min="10753" max="10753" width="8.28515625" style="143" customWidth="1"/>
    <col min="10754" max="10754" width="4.85546875" style="143" customWidth="1"/>
    <col min="10755" max="10755" width="27.5703125" style="143" bestFit="1" customWidth="1"/>
    <col min="10756" max="11007" width="11.42578125" style="143"/>
    <col min="11008" max="11008" width="48.85546875" style="143" customWidth="1"/>
    <col min="11009" max="11009" width="8.28515625" style="143" customWidth="1"/>
    <col min="11010" max="11010" width="4.85546875" style="143" customWidth="1"/>
    <col min="11011" max="11011" width="27.5703125" style="143" bestFit="1" customWidth="1"/>
    <col min="11012" max="11263" width="11.42578125" style="143"/>
    <col min="11264" max="11264" width="48.85546875" style="143" customWidth="1"/>
    <col min="11265" max="11265" width="8.28515625" style="143" customWidth="1"/>
    <col min="11266" max="11266" width="4.85546875" style="143" customWidth="1"/>
    <col min="11267" max="11267" width="27.5703125" style="143" bestFit="1" customWidth="1"/>
    <col min="11268" max="11519" width="11.42578125" style="143"/>
    <col min="11520" max="11520" width="48.85546875" style="143" customWidth="1"/>
    <col min="11521" max="11521" width="8.28515625" style="143" customWidth="1"/>
    <col min="11522" max="11522" width="4.85546875" style="143" customWidth="1"/>
    <col min="11523" max="11523" width="27.5703125" style="143" bestFit="1" customWidth="1"/>
    <col min="11524" max="11775" width="11.42578125" style="143"/>
    <col min="11776" max="11776" width="48.85546875" style="143" customWidth="1"/>
    <col min="11777" max="11777" width="8.28515625" style="143" customWidth="1"/>
    <col min="11778" max="11778" width="4.85546875" style="143" customWidth="1"/>
    <col min="11779" max="11779" width="27.5703125" style="143" bestFit="1" customWidth="1"/>
    <col min="11780" max="12031" width="11.42578125" style="143"/>
    <col min="12032" max="12032" width="48.85546875" style="143" customWidth="1"/>
    <col min="12033" max="12033" width="8.28515625" style="143" customWidth="1"/>
    <col min="12034" max="12034" width="4.85546875" style="143" customWidth="1"/>
    <col min="12035" max="12035" width="27.5703125" style="143" bestFit="1" customWidth="1"/>
    <col min="12036" max="12287" width="11.42578125" style="143"/>
    <col min="12288" max="12288" width="48.85546875" style="143" customWidth="1"/>
    <col min="12289" max="12289" width="8.28515625" style="143" customWidth="1"/>
    <col min="12290" max="12290" width="4.85546875" style="143" customWidth="1"/>
    <col min="12291" max="12291" width="27.5703125" style="143" bestFit="1" customWidth="1"/>
    <col min="12292" max="12543" width="11.42578125" style="143"/>
    <col min="12544" max="12544" width="48.85546875" style="143" customWidth="1"/>
    <col min="12545" max="12545" width="8.28515625" style="143" customWidth="1"/>
    <col min="12546" max="12546" width="4.85546875" style="143" customWidth="1"/>
    <col min="12547" max="12547" width="27.5703125" style="143" bestFit="1" customWidth="1"/>
    <col min="12548" max="12799" width="11.42578125" style="143"/>
    <col min="12800" max="12800" width="48.85546875" style="143" customWidth="1"/>
    <col min="12801" max="12801" width="8.28515625" style="143" customWidth="1"/>
    <col min="12802" max="12802" width="4.85546875" style="143" customWidth="1"/>
    <col min="12803" max="12803" width="27.5703125" style="143" bestFit="1" customWidth="1"/>
    <col min="12804" max="13055" width="11.42578125" style="143"/>
    <col min="13056" max="13056" width="48.85546875" style="143" customWidth="1"/>
    <col min="13057" max="13057" width="8.28515625" style="143" customWidth="1"/>
    <col min="13058" max="13058" width="4.85546875" style="143" customWidth="1"/>
    <col min="13059" max="13059" width="27.5703125" style="143" bestFit="1" customWidth="1"/>
    <col min="13060" max="13311" width="11.42578125" style="143"/>
    <col min="13312" max="13312" width="48.85546875" style="143" customWidth="1"/>
    <col min="13313" max="13313" width="8.28515625" style="143" customWidth="1"/>
    <col min="13314" max="13314" width="4.85546875" style="143" customWidth="1"/>
    <col min="13315" max="13315" width="27.5703125" style="143" bestFit="1" customWidth="1"/>
    <col min="13316" max="13567" width="11.42578125" style="143"/>
    <col min="13568" max="13568" width="48.85546875" style="143" customWidth="1"/>
    <col min="13569" max="13569" width="8.28515625" style="143" customWidth="1"/>
    <col min="13570" max="13570" width="4.85546875" style="143" customWidth="1"/>
    <col min="13571" max="13571" width="27.5703125" style="143" bestFit="1" customWidth="1"/>
    <col min="13572" max="13823" width="11.42578125" style="143"/>
    <col min="13824" max="13824" width="48.85546875" style="143" customWidth="1"/>
    <col min="13825" max="13825" width="8.28515625" style="143" customWidth="1"/>
    <col min="13826" max="13826" width="4.85546875" style="143" customWidth="1"/>
    <col min="13827" max="13827" width="27.5703125" style="143" bestFit="1" customWidth="1"/>
    <col min="13828" max="14079" width="11.42578125" style="143"/>
    <col min="14080" max="14080" width="48.85546875" style="143" customWidth="1"/>
    <col min="14081" max="14081" width="8.28515625" style="143" customWidth="1"/>
    <col min="14082" max="14082" width="4.85546875" style="143" customWidth="1"/>
    <col min="14083" max="14083" width="27.5703125" style="143" bestFit="1" customWidth="1"/>
    <col min="14084" max="14335" width="11.42578125" style="143"/>
    <col min="14336" max="14336" width="48.85546875" style="143" customWidth="1"/>
    <col min="14337" max="14337" width="8.28515625" style="143" customWidth="1"/>
    <col min="14338" max="14338" width="4.85546875" style="143" customWidth="1"/>
    <col min="14339" max="14339" width="27.5703125" style="143" bestFit="1" customWidth="1"/>
    <col min="14340" max="14591" width="11.42578125" style="143"/>
    <col min="14592" max="14592" width="48.85546875" style="143" customWidth="1"/>
    <col min="14593" max="14593" width="8.28515625" style="143" customWidth="1"/>
    <col min="14594" max="14594" width="4.85546875" style="143" customWidth="1"/>
    <col min="14595" max="14595" width="27.5703125" style="143" bestFit="1" customWidth="1"/>
    <col min="14596" max="14847" width="11.42578125" style="143"/>
    <col min="14848" max="14848" width="48.85546875" style="143" customWidth="1"/>
    <col min="14849" max="14849" width="8.28515625" style="143" customWidth="1"/>
    <col min="14850" max="14850" width="4.85546875" style="143" customWidth="1"/>
    <col min="14851" max="14851" width="27.5703125" style="143" bestFit="1" customWidth="1"/>
    <col min="14852" max="15103" width="11.42578125" style="143"/>
    <col min="15104" max="15104" width="48.85546875" style="143" customWidth="1"/>
    <col min="15105" max="15105" width="8.28515625" style="143" customWidth="1"/>
    <col min="15106" max="15106" width="4.85546875" style="143" customWidth="1"/>
    <col min="15107" max="15107" width="27.5703125" style="143" bestFit="1" customWidth="1"/>
    <col min="15108" max="15359" width="11.42578125" style="143"/>
    <col min="15360" max="15360" width="48.85546875" style="143" customWidth="1"/>
    <col min="15361" max="15361" width="8.28515625" style="143" customWidth="1"/>
    <col min="15362" max="15362" width="4.85546875" style="143" customWidth="1"/>
    <col min="15363" max="15363" width="27.5703125" style="143" bestFit="1" customWidth="1"/>
    <col min="15364" max="15615" width="11.42578125" style="143"/>
    <col min="15616" max="15616" width="48.85546875" style="143" customWidth="1"/>
    <col min="15617" max="15617" width="8.28515625" style="143" customWidth="1"/>
    <col min="15618" max="15618" width="4.85546875" style="143" customWidth="1"/>
    <col min="15619" max="15619" width="27.5703125" style="143" bestFit="1" customWidth="1"/>
    <col min="15620" max="15871" width="11.42578125" style="143"/>
    <col min="15872" max="15872" width="48.85546875" style="143" customWidth="1"/>
    <col min="15873" max="15873" width="8.28515625" style="143" customWidth="1"/>
    <col min="15874" max="15874" width="4.85546875" style="143" customWidth="1"/>
    <col min="15875" max="15875" width="27.5703125" style="143" bestFit="1" customWidth="1"/>
    <col min="15876" max="16127" width="11.42578125" style="143"/>
    <col min="16128" max="16128" width="48.85546875" style="143" customWidth="1"/>
    <col min="16129" max="16129" width="8.28515625" style="143" customWidth="1"/>
    <col min="16130" max="16130" width="4.85546875" style="143" customWidth="1"/>
    <col min="16131" max="16131" width="27.5703125" style="143" bestFit="1" customWidth="1"/>
    <col min="16132" max="16384" width="11.42578125" style="143"/>
  </cols>
  <sheetData>
    <row r="1" spans="1:3" ht="15.75">
      <c r="A1" s="178" t="s">
        <v>523</v>
      </c>
      <c r="B1" s="395"/>
      <c r="C1" s="239"/>
    </row>
    <row r="2" spans="1:3" s="141" customFormat="1" ht="15">
      <c r="A2" s="171" t="s">
        <v>49</v>
      </c>
      <c r="B2" s="171"/>
      <c r="C2" s="149"/>
    </row>
    <row r="3" spans="1:3" s="141" customFormat="1" ht="15">
      <c r="A3" s="178"/>
      <c r="B3" s="171"/>
      <c r="C3" s="149"/>
    </row>
    <row r="4" spans="1:3" s="402" customFormat="1" ht="22.5" customHeight="1">
      <c r="A4" s="404"/>
      <c r="B4" s="405">
        <v>2013</v>
      </c>
      <c r="C4" s="401"/>
    </row>
    <row r="5" spans="1:3" ht="22.5" customHeight="1">
      <c r="A5" s="178" t="s">
        <v>447</v>
      </c>
      <c r="B5" s="174"/>
      <c r="C5" s="239"/>
    </row>
    <row r="6" spans="1:3" ht="15">
      <c r="A6" s="171" t="s">
        <v>448</v>
      </c>
      <c r="B6" s="174">
        <v>0.23599999999999999</v>
      </c>
      <c r="C6" s="239"/>
    </row>
    <row r="7" spans="1:3" ht="15">
      <c r="A7" s="171" t="s">
        <v>449</v>
      </c>
      <c r="B7" s="174">
        <v>44.537999999999997</v>
      </c>
      <c r="C7" s="149"/>
    </row>
    <row r="8" spans="1:3" ht="15">
      <c r="A8" s="171" t="s">
        <v>450</v>
      </c>
      <c r="B8" s="174">
        <v>241.27</v>
      </c>
      <c r="C8" s="239"/>
    </row>
    <row r="9" spans="1:3" ht="15">
      <c r="A9" s="171" t="s">
        <v>451</v>
      </c>
      <c r="B9" s="174">
        <v>89.694000000000003</v>
      </c>
      <c r="C9" s="239"/>
    </row>
    <row r="10" spans="1:3" ht="15">
      <c r="A10" s="171" t="s">
        <v>452</v>
      </c>
      <c r="B10" s="174">
        <v>2.3660000000000001</v>
      </c>
      <c r="C10" s="239"/>
    </row>
    <row r="11" spans="1:3" ht="15">
      <c r="A11" s="171" t="s">
        <v>391</v>
      </c>
      <c r="B11" s="174">
        <v>64.387</v>
      </c>
      <c r="C11" s="239"/>
    </row>
    <row r="12" spans="1:3" ht="15">
      <c r="A12" s="171" t="s">
        <v>453</v>
      </c>
      <c r="B12" s="174">
        <v>65.087000000000003</v>
      </c>
      <c r="C12" s="239"/>
    </row>
    <row r="13" spans="1:3" ht="15">
      <c r="A13" s="171" t="s">
        <v>454</v>
      </c>
      <c r="B13" s="174">
        <v>0.34300000000000003</v>
      </c>
      <c r="C13" s="239"/>
    </row>
    <row r="14" spans="1:3" ht="15">
      <c r="A14" s="171" t="s">
        <v>397</v>
      </c>
      <c r="B14" s="174">
        <v>250.25800000000001</v>
      </c>
      <c r="C14" s="239"/>
    </row>
    <row r="15" spans="1:3" s="145" customFormat="1" ht="22.5" customHeight="1">
      <c r="A15" s="213" t="s">
        <v>146</v>
      </c>
      <c r="B15" s="214">
        <f>SUM(B6:B14)</f>
        <v>758.17899999999997</v>
      </c>
      <c r="C15" s="323"/>
    </row>
    <row r="16" spans="1:3" ht="22.5" customHeight="1">
      <c r="A16" s="397" t="s">
        <v>455</v>
      </c>
      <c r="B16" s="406"/>
      <c r="C16" s="239"/>
    </row>
    <row r="17" spans="1:3" ht="15">
      <c r="A17" s="171" t="s">
        <v>267</v>
      </c>
      <c r="B17" s="398">
        <v>530</v>
      </c>
      <c r="C17" s="239"/>
    </row>
    <row r="18" spans="1:3" ht="15">
      <c r="A18" s="171" t="s">
        <v>147</v>
      </c>
      <c r="B18" s="174">
        <v>1819</v>
      </c>
      <c r="C18" s="239"/>
    </row>
    <row r="19" spans="1:3" ht="15">
      <c r="A19" s="210" t="s">
        <v>153</v>
      </c>
      <c r="B19" s="211">
        <v>1055</v>
      </c>
      <c r="C19" s="239"/>
    </row>
    <row r="20" spans="1:3" s="145" customFormat="1" ht="22.5" customHeight="1">
      <c r="A20" s="399" t="s">
        <v>456</v>
      </c>
      <c r="B20" s="215">
        <f>SUM(B17:B19)</f>
        <v>3404</v>
      </c>
      <c r="C20" s="323"/>
    </row>
    <row r="21" spans="1:3" s="145" customFormat="1" ht="22.5" customHeight="1">
      <c r="A21" s="456" t="s">
        <v>148</v>
      </c>
      <c r="B21" s="455">
        <f>B15+B20</f>
        <v>4162.1790000000001</v>
      </c>
      <c r="C21" s="323"/>
    </row>
    <row r="22" spans="1:3" s="145" customFormat="1" ht="22.5" customHeight="1">
      <c r="A22" s="209" t="s">
        <v>45</v>
      </c>
      <c r="B22" s="457">
        <f>B21/1000/Ü8!L15</f>
        <v>1.3163121442125237E-2</v>
      </c>
      <c r="C22" s="323"/>
    </row>
    <row r="23" spans="1:3" ht="15">
      <c r="A23" s="149"/>
      <c r="B23" s="346"/>
      <c r="C23" s="239"/>
    </row>
    <row r="24" spans="1:3" ht="15">
      <c r="A24" s="151" t="s">
        <v>172</v>
      </c>
      <c r="B24" s="149"/>
      <c r="C24" s="239"/>
    </row>
    <row r="25" spans="1:3" ht="27">
      <c r="A25" s="482" t="s">
        <v>589</v>
      </c>
      <c r="B25" s="403"/>
      <c r="C25" s="239"/>
    </row>
    <row r="26" spans="1:3" ht="15">
      <c r="A26" s="149"/>
      <c r="B26" s="149"/>
      <c r="C26" s="239"/>
    </row>
    <row r="27" spans="1:3" ht="15">
      <c r="A27" s="149"/>
      <c r="B27" s="149"/>
      <c r="C27" s="239"/>
    </row>
    <row r="28" spans="1:3" ht="15">
      <c r="A28" s="149"/>
      <c r="B28" s="149"/>
      <c r="C28" s="239"/>
    </row>
    <row r="29" spans="1:3" ht="15">
      <c r="A29" s="149"/>
      <c r="B29" s="149"/>
      <c r="C29" s="239"/>
    </row>
  </sheetData>
  <printOptions horizontalCentered="1"/>
  <pageMargins left="0.19685039370078741" right="0.19685039370078741" top="0.47244094488188981" bottom="0.19685039370078741" header="0.15748031496062992" footer="0.15748031496062992"/>
  <pageSetup paperSize="9" scale="11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showGridLines="0" workbookViewId="0"/>
  </sheetViews>
  <sheetFormatPr baseColWidth="10" defaultColWidth="11.42578125" defaultRowHeight="12.75"/>
  <cols>
    <col min="1" max="1" width="2.7109375" style="236" customWidth="1"/>
    <col min="2" max="2" width="3" style="236" customWidth="1"/>
    <col min="3" max="3" width="17" style="236" customWidth="1"/>
    <col min="4" max="14" width="8.7109375" style="236" customWidth="1"/>
    <col min="15" max="16384" width="11.42578125" style="236"/>
  </cols>
  <sheetData>
    <row r="1" spans="1:254" s="1" customFormat="1" ht="15">
      <c r="A1" s="172" t="s">
        <v>581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20"/>
      <c r="P1" s="220"/>
      <c r="Q1" s="220"/>
      <c r="R1" s="160"/>
      <c r="S1" s="160"/>
      <c r="T1" s="221"/>
      <c r="U1" s="221"/>
      <c r="V1" s="221"/>
      <c r="W1" s="160"/>
      <c r="X1" s="160"/>
      <c r="Y1" s="160"/>
      <c r="Z1" s="160"/>
      <c r="AA1" s="160"/>
      <c r="AB1" s="160"/>
      <c r="AC1" s="160"/>
      <c r="AD1" s="160"/>
      <c r="AE1" s="160"/>
      <c r="AF1" s="221"/>
      <c r="AG1" s="221"/>
      <c r="AH1" s="221"/>
      <c r="AI1" s="160"/>
      <c r="AJ1" s="160"/>
      <c r="AK1" s="160"/>
      <c r="AL1" s="160"/>
      <c r="AM1" s="160"/>
      <c r="AN1" s="160"/>
      <c r="AO1" s="160"/>
      <c r="AP1" s="160"/>
      <c r="AQ1" s="160"/>
      <c r="AR1" s="221"/>
      <c r="AS1" s="221"/>
      <c r="AT1" s="221"/>
      <c r="AU1" s="160"/>
      <c r="AV1" s="160"/>
      <c r="AW1" s="160"/>
      <c r="AX1" s="160"/>
      <c r="AY1" s="160"/>
      <c r="AZ1" s="160"/>
      <c r="BA1" s="160"/>
      <c r="BB1" s="160"/>
      <c r="BC1" s="160"/>
      <c r="BD1" s="221"/>
      <c r="BE1" s="221"/>
      <c r="BF1" s="221"/>
      <c r="BG1" s="160"/>
      <c r="BH1" s="160"/>
      <c r="BI1" s="160"/>
      <c r="BJ1" s="160"/>
      <c r="BK1" s="160"/>
      <c r="BL1" s="160"/>
      <c r="BM1" s="160"/>
      <c r="BN1" s="160"/>
      <c r="BO1" s="160"/>
      <c r="BP1" s="221"/>
      <c r="BQ1" s="221"/>
      <c r="BR1" s="221"/>
      <c r="BS1" s="160"/>
      <c r="BT1" s="160"/>
      <c r="BU1" s="160"/>
      <c r="BV1" s="160"/>
      <c r="BW1" s="160"/>
      <c r="BX1" s="160"/>
      <c r="BY1" s="160"/>
      <c r="BZ1" s="160"/>
      <c r="CA1" s="160"/>
      <c r="CB1" s="221"/>
      <c r="CC1" s="221"/>
      <c r="CD1" s="221"/>
      <c r="CE1" s="160"/>
      <c r="CF1" s="160"/>
      <c r="CG1" s="160"/>
      <c r="CH1" s="160"/>
      <c r="CI1" s="160"/>
      <c r="CJ1" s="160"/>
      <c r="CK1" s="160"/>
      <c r="CL1" s="160"/>
      <c r="CM1" s="160"/>
      <c r="CN1" s="221"/>
      <c r="CO1" s="221"/>
      <c r="CP1" s="221"/>
      <c r="CQ1" s="160"/>
      <c r="CR1" s="160"/>
      <c r="CS1" s="160"/>
      <c r="CT1" s="160"/>
      <c r="CU1" s="160"/>
      <c r="CV1" s="160"/>
      <c r="CW1" s="160"/>
      <c r="CX1" s="160"/>
      <c r="CY1" s="160"/>
      <c r="CZ1" s="221"/>
      <c r="DA1" s="221"/>
      <c r="DB1" s="221"/>
      <c r="DC1" s="160"/>
      <c r="DD1" s="160"/>
      <c r="DE1" s="160"/>
      <c r="DF1" s="160"/>
      <c r="DG1" s="160"/>
      <c r="DH1" s="160"/>
      <c r="DI1" s="160"/>
      <c r="DJ1" s="160"/>
      <c r="DK1" s="160"/>
      <c r="DL1" s="221"/>
      <c r="DM1" s="221"/>
      <c r="DN1" s="221"/>
      <c r="DO1" s="160"/>
      <c r="DP1" s="160"/>
      <c r="DQ1" s="160"/>
      <c r="DR1" s="160"/>
      <c r="DS1" s="160"/>
      <c r="DT1" s="160"/>
      <c r="DU1" s="160"/>
      <c r="DV1" s="160"/>
      <c r="DW1" s="160"/>
      <c r="DX1" s="221"/>
      <c r="DY1" s="221"/>
      <c r="DZ1" s="221"/>
      <c r="EA1" s="160"/>
      <c r="EB1" s="160"/>
      <c r="EC1" s="160"/>
      <c r="ED1" s="160"/>
      <c r="EE1" s="160"/>
      <c r="EF1" s="160"/>
      <c r="EG1" s="160"/>
      <c r="EH1" s="160"/>
      <c r="EI1" s="160"/>
      <c r="EJ1" s="221"/>
      <c r="EK1" s="221"/>
      <c r="EL1" s="221"/>
      <c r="EM1" s="160"/>
      <c r="EN1" s="160"/>
      <c r="EO1" s="160"/>
      <c r="EP1" s="160"/>
      <c r="EQ1" s="160"/>
      <c r="ER1" s="160"/>
      <c r="ES1" s="160"/>
      <c r="ET1" s="160"/>
      <c r="EU1" s="160"/>
      <c r="EV1" s="221"/>
      <c r="EW1" s="221"/>
      <c r="EX1" s="221"/>
      <c r="EY1" s="160"/>
      <c r="EZ1" s="160"/>
      <c r="FA1" s="160"/>
      <c r="FB1" s="160"/>
      <c r="FC1" s="160"/>
      <c r="FD1" s="160"/>
      <c r="FE1" s="160"/>
      <c r="FF1" s="160"/>
      <c r="FG1" s="160"/>
      <c r="FH1" s="221"/>
      <c r="FI1" s="221"/>
      <c r="FJ1" s="221"/>
      <c r="FK1" s="160"/>
      <c r="FL1" s="160"/>
      <c r="FM1" s="160"/>
      <c r="FN1" s="160"/>
      <c r="FO1" s="160"/>
      <c r="FP1" s="160"/>
      <c r="FQ1" s="160"/>
      <c r="FR1" s="160"/>
      <c r="FS1" s="160"/>
      <c r="FT1" s="221"/>
      <c r="FU1" s="221"/>
      <c r="FV1" s="221"/>
      <c r="FW1" s="160"/>
      <c r="FX1" s="160"/>
      <c r="FY1" s="160"/>
      <c r="FZ1" s="160"/>
      <c r="GA1" s="160"/>
      <c r="GB1" s="160"/>
      <c r="GC1" s="160"/>
      <c r="GD1" s="160"/>
      <c r="GE1" s="160"/>
      <c r="GF1" s="221"/>
      <c r="GG1" s="221"/>
      <c r="GH1" s="221"/>
      <c r="GI1" s="160"/>
      <c r="GJ1" s="160"/>
      <c r="GK1" s="160"/>
      <c r="GL1" s="160"/>
      <c r="GM1" s="160"/>
      <c r="GN1" s="160"/>
      <c r="GO1" s="160"/>
      <c r="GP1" s="160"/>
      <c r="GQ1" s="160"/>
      <c r="GR1" s="221"/>
      <c r="GS1" s="221"/>
      <c r="GT1" s="221"/>
      <c r="GU1" s="160"/>
      <c r="GV1" s="160"/>
      <c r="GW1" s="160"/>
      <c r="GX1" s="160"/>
      <c r="GY1" s="160"/>
      <c r="GZ1" s="160"/>
      <c r="HA1" s="160"/>
      <c r="HB1" s="160"/>
      <c r="HC1" s="160"/>
      <c r="HD1" s="221"/>
      <c r="HE1" s="221"/>
      <c r="HF1" s="221"/>
      <c r="HG1" s="160"/>
      <c r="HH1" s="160"/>
      <c r="HI1" s="160"/>
      <c r="HJ1" s="160"/>
      <c r="HK1" s="160"/>
      <c r="HL1" s="160"/>
      <c r="HM1" s="160"/>
      <c r="HN1" s="160"/>
      <c r="HO1" s="160"/>
      <c r="HP1" s="221"/>
      <c r="HQ1" s="221"/>
      <c r="HR1" s="221"/>
      <c r="HS1" s="160"/>
      <c r="HT1" s="160"/>
      <c r="HU1" s="160"/>
      <c r="HV1" s="160"/>
      <c r="HW1" s="160"/>
      <c r="HX1" s="160"/>
      <c r="HY1" s="160"/>
      <c r="HZ1" s="160"/>
      <c r="IA1" s="160"/>
      <c r="IB1" s="221"/>
      <c r="IC1" s="221"/>
      <c r="ID1" s="221"/>
      <c r="IE1" s="160"/>
      <c r="IF1" s="160"/>
      <c r="IG1" s="160"/>
      <c r="IH1" s="160"/>
      <c r="II1" s="160"/>
      <c r="IJ1" s="160"/>
      <c r="IK1" s="160"/>
      <c r="IL1" s="160"/>
      <c r="IM1" s="160"/>
      <c r="IN1" s="221"/>
      <c r="IO1" s="221"/>
      <c r="IP1" s="221"/>
      <c r="IQ1" s="160"/>
      <c r="IR1" s="160"/>
      <c r="IS1" s="160"/>
      <c r="IT1" s="160"/>
    </row>
    <row r="2" spans="1:254" s="9" customFormat="1" ht="15">
      <c r="A2" s="170" t="s">
        <v>49</v>
      </c>
      <c r="B2" s="222"/>
      <c r="C2" s="222"/>
      <c r="D2" s="222"/>
      <c r="E2" s="168"/>
      <c r="F2" s="168"/>
      <c r="G2" s="168"/>
      <c r="H2" s="168"/>
      <c r="I2" s="168"/>
      <c r="J2" s="168"/>
      <c r="K2" s="222"/>
      <c r="L2" s="222"/>
      <c r="M2" s="222"/>
      <c r="N2" s="222"/>
      <c r="O2" s="222"/>
      <c r="P2" s="222"/>
      <c r="Q2" s="168"/>
      <c r="R2" s="168"/>
      <c r="S2" s="168"/>
      <c r="T2" s="223"/>
      <c r="U2" s="223"/>
      <c r="V2" s="223"/>
      <c r="W2" s="222"/>
      <c r="X2" s="222"/>
      <c r="Y2" s="222"/>
      <c r="Z2" s="222"/>
      <c r="AA2" s="222"/>
      <c r="AB2" s="222"/>
      <c r="AC2" s="168"/>
      <c r="AD2" s="168"/>
      <c r="AE2" s="168"/>
      <c r="AF2" s="223"/>
      <c r="AG2" s="223"/>
      <c r="AH2" s="223"/>
      <c r="AI2" s="222"/>
      <c r="AJ2" s="222"/>
      <c r="AK2" s="222"/>
      <c r="AL2" s="222"/>
      <c r="AM2" s="222"/>
      <c r="AN2" s="222"/>
      <c r="AO2" s="168"/>
      <c r="AP2" s="168"/>
      <c r="AQ2" s="168"/>
      <c r="AR2" s="223"/>
      <c r="AS2" s="223"/>
      <c r="AT2" s="223"/>
      <c r="AU2" s="222"/>
      <c r="AV2" s="222"/>
      <c r="AW2" s="222"/>
      <c r="AX2" s="222"/>
      <c r="AY2" s="222"/>
      <c r="AZ2" s="222"/>
      <c r="BA2" s="168"/>
      <c r="BB2" s="168"/>
      <c r="BC2" s="168"/>
      <c r="BD2" s="223"/>
      <c r="BE2" s="223"/>
      <c r="BF2" s="223"/>
      <c r="BG2" s="222"/>
      <c r="BH2" s="222"/>
      <c r="BI2" s="222"/>
      <c r="BJ2" s="222"/>
      <c r="BK2" s="222"/>
      <c r="BL2" s="222"/>
      <c r="BM2" s="168"/>
      <c r="BN2" s="168"/>
      <c r="BO2" s="168"/>
      <c r="BP2" s="223"/>
      <c r="BQ2" s="223"/>
      <c r="BR2" s="223"/>
      <c r="BS2" s="222"/>
      <c r="BT2" s="222"/>
      <c r="BU2" s="222"/>
      <c r="BV2" s="222"/>
      <c r="BW2" s="222"/>
      <c r="BX2" s="222"/>
      <c r="BY2" s="168"/>
      <c r="BZ2" s="168"/>
      <c r="CA2" s="168"/>
      <c r="CB2" s="223"/>
      <c r="CC2" s="223"/>
      <c r="CD2" s="223"/>
      <c r="CE2" s="222"/>
      <c r="CF2" s="222"/>
      <c r="CG2" s="222"/>
      <c r="CH2" s="222"/>
      <c r="CI2" s="222"/>
      <c r="CJ2" s="222"/>
      <c r="CK2" s="168"/>
      <c r="CL2" s="168"/>
      <c r="CM2" s="168"/>
      <c r="CN2" s="223"/>
      <c r="CO2" s="223"/>
      <c r="CP2" s="223"/>
      <c r="CQ2" s="222"/>
      <c r="CR2" s="222"/>
      <c r="CS2" s="222"/>
      <c r="CT2" s="222"/>
      <c r="CU2" s="222"/>
      <c r="CV2" s="222"/>
      <c r="CW2" s="168"/>
      <c r="CX2" s="168"/>
      <c r="CY2" s="168"/>
      <c r="CZ2" s="223"/>
      <c r="DA2" s="223"/>
      <c r="DB2" s="223"/>
      <c r="DC2" s="222"/>
      <c r="DD2" s="222"/>
      <c r="DE2" s="222"/>
      <c r="DF2" s="222"/>
      <c r="DG2" s="222"/>
      <c r="DH2" s="222"/>
      <c r="DI2" s="168"/>
      <c r="DJ2" s="168"/>
      <c r="DK2" s="168"/>
      <c r="DL2" s="223"/>
      <c r="DM2" s="223"/>
      <c r="DN2" s="223"/>
      <c r="DO2" s="222"/>
      <c r="DP2" s="222"/>
      <c r="DQ2" s="222"/>
      <c r="DR2" s="222"/>
      <c r="DS2" s="222"/>
      <c r="DT2" s="222"/>
      <c r="DU2" s="168"/>
      <c r="DV2" s="168"/>
      <c r="DW2" s="168"/>
      <c r="DX2" s="223"/>
      <c r="DY2" s="223"/>
      <c r="DZ2" s="223"/>
      <c r="EA2" s="222"/>
      <c r="EB2" s="222"/>
      <c r="EC2" s="222"/>
      <c r="ED2" s="222"/>
      <c r="EE2" s="222"/>
      <c r="EF2" s="222"/>
      <c r="EG2" s="168"/>
      <c r="EH2" s="168"/>
      <c r="EI2" s="168"/>
      <c r="EJ2" s="223"/>
      <c r="EK2" s="223"/>
      <c r="EL2" s="223"/>
      <c r="EM2" s="222"/>
      <c r="EN2" s="222"/>
      <c r="EO2" s="222"/>
      <c r="EP2" s="222"/>
      <c r="EQ2" s="222"/>
      <c r="ER2" s="222"/>
      <c r="ES2" s="168"/>
      <c r="ET2" s="168"/>
      <c r="EU2" s="168"/>
      <c r="EV2" s="223"/>
      <c r="EW2" s="223"/>
      <c r="EX2" s="223"/>
      <c r="EY2" s="222"/>
      <c r="EZ2" s="222"/>
      <c r="FA2" s="222"/>
      <c r="FB2" s="222"/>
      <c r="FC2" s="222"/>
      <c r="FD2" s="222"/>
      <c r="FE2" s="168"/>
      <c r="FF2" s="168"/>
      <c r="FG2" s="168"/>
      <c r="FH2" s="223"/>
      <c r="FI2" s="223"/>
      <c r="FJ2" s="223"/>
      <c r="FK2" s="222"/>
      <c r="FL2" s="222"/>
      <c r="FM2" s="222"/>
      <c r="FN2" s="222"/>
      <c r="FO2" s="222"/>
      <c r="FP2" s="222"/>
      <c r="FQ2" s="168"/>
      <c r="FR2" s="168"/>
      <c r="FS2" s="168"/>
      <c r="FT2" s="223"/>
      <c r="FU2" s="223"/>
      <c r="FV2" s="223"/>
      <c r="FW2" s="222"/>
      <c r="FX2" s="222"/>
      <c r="FY2" s="222"/>
      <c r="FZ2" s="222"/>
      <c r="GA2" s="222"/>
      <c r="GB2" s="222"/>
      <c r="GC2" s="168"/>
      <c r="GD2" s="168"/>
      <c r="GE2" s="168"/>
      <c r="GF2" s="223"/>
      <c r="GG2" s="223"/>
      <c r="GH2" s="223"/>
      <c r="GI2" s="222"/>
      <c r="GJ2" s="222"/>
      <c r="GK2" s="222"/>
      <c r="GL2" s="222"/>
      <c r="GM2" s="222"/>
      <c r="GN2" s="222"/>
      <c r="GO2" s="168"/>
      <c r="GP2" s="168"/>
      <c r="GQ2" s="168"/>
      <c r="GR2" s="223"/>
      <c r="GS2" s="223"/>
      <c r="GT2" s="223"/>
      <c r="GU2" s="222"/>
      <c r="GV2" s="222"/>
      <c r="GW2" s="222"/>
      <c r="GX2" s="222"/>
      <c r="GY2" s="222"/>
      <c r="GZ2" s="222"/>
      <c r="HA2" s="168"/>
      <c r="HB2" s="168"/>
      <c r="HC2" s="168"/>
      <c r="HD2" s="223"/>
      <c r="HE2" s="223"/>
      <c r="HF2" s="223"/>
      <c r="HG2" s="222"/>
      <c r="HH2" s="222"/>
      <c r="HI2" s="222"/>
      <c r="HJ2" s="222"/>
      <c r="HK2" s="222"/>
      <c r="HL2" s="222"/>
      <c r="HM2" s="168"/>
      <c r="HN2" s="168"/>
      <c r="HO2" s="168"/>
      <c r="HP2" s="223"/>
      <c r="HQ2" s="223"/>
      <c r="HR2" s="223"/>
      <c r="HS2" s="222"/>
      <c r="HT2" s="222"/>
      <c r="HU2" s="222"/>
      <c r="HV2" s="222"/>
      <c r="HW2" s="222"/>
      <c r="HX2" s="222"/>
      <c r="HY2" s="168"/>
      <c r="HZ2" s="168"/>
      <c r="IA2" s="168"/>
      <c r="IB2" s="223"/>
      <c r="IC2" s="223"/>
      <c r="ID2" s="223"/>
      <c r="IE2" s="222"/>
      <c r="IF2" s="222"/>
      <c r="IG2" s="222"/>
      <c r="IH2" s="222"/>
      <c r="II2" s="222"/>
      <c r="IJ2" s="222"/>
      <c r="IK2" s="168"/>
      <c r="IL2" s="168"/>
      <c r="IM2" s="168"/>
      <c r="IN2" s="223"/>
      <c r="IO2" s="223"/>
      <c r="IP2" s="223"/>
      <c r="IQ2" s="222"/>
      <c r="IR2" s="222"/>
      <c r="IS2" s="222"/>
      <c r="IT2" s="222"/>
    </row>
    <row r="3" spans="1:254" s="3" customFormat="1" ht="11.25" customHeight="1">
      <c r="A3" s="224"/>
      <c r="B3" s="224"/>
      <c r="C3" s="224"/>
      <c r="D3" s="224"/>
      <c r="E3" s="225"/>
      <c r="F3" s="225"/>
      <c r="G3" s="225"/>
      <c r="H3" s="154"/>
      <c r="I3" s="154"/>
      <c r="J3" s="154"/>
      <c r="K3" s="224"/>
      <c r="L3" s="224"/>
      <c r="M3" s="224"/>
      <c r="N3" s="224"/>
      <c r="O3" s="224"/>
      <c r="P3" s="224"/>
      <c r="Q3" s="225"/>
      <c r="R3" s="225"/>
      <c r="S3" s="225"/>
      <c r="T3" s="226"/>
      <c r="U3" s="226"/>
      <c r="V3" s="226"/>
      <c r="W3" s="224"/>
      <c r="X3" s="224"/>
      <c r="Y3" s="224"/>
      <c r="Z3" s="224"/>
      <c r="AA3" s="224"/>
      <c r="AB3" s="224"/>
      <c r="AC3" s="225"/>
      <c r="AD3" s="225"/>
      <c r="AE3" s="225"/>
      <c r="AF3" s="226"/>
      <c r="AG3" s="226"/>
      <c r="AH3" s="226"/>
      <c r="AI3" s="224"/>
      <c r="AJ3" s="224"/>
      <c r="AK3" s="224"/>
      <c r="AL3" s="224"/>
      <c r="AM3" s="224"/>
      <c r="AN3" s="224"/>
      <c r="AO3" s="225"/>
      <c r="AP3" s="225"/>
      <c r="AQ3" s="225"/>
      <c r="AR3" s="226"/>
      <c r="AS3" s="226"/>
      <c r="AT3" s="226"/>
      <c r="AU3" s="224"/>
      <c r="AV3" s="224"/>
      <c r="AW3" s="224"/>
      <c r="AX3" s="224"/>
      <c r="AY3" s="224"/>
      <c r="AZ3" s="224"/>
      <c r="BA3" s="225"/>
      <c r="BB3" s="225"/>
      <c r="BC3" s="225"/>
      <c r="BD3" s="226"/>
      <c r="BE3" s="226"/>
      <c r="BF3" s="226"/>
      <c r="BG3" s="224"/>
      <c r="BH3" s="224"/>
      <c r="BI3" s="224"/>
      <c r="BJ3" s="224"/>
      <c r="BK3" s="224"/>
      <c r="BL3" s="224"/>
      <c r="BM3" s="225"/>
      <c r="BN3" s="225"/>
      <c r="BO3" s="225"/>
      <c r="BP3" s="226"/>
      <c r="BQ3" s="226"/>
      <c r="BR3" s="226"/>
      <c r="BS3" s="224"/>
      <c r="BT3" s="224"/>
      <c r="BU3" s="224"/>
      <c r="BV3" s="224"/>
      <c r="BW3" s="224"/>
      <c r="BX3" s="224"/>
      <c r="BY3" s="225"/>
      <c r="BZ3" s="225"/>
      <c r="CA3" s="225"/>
      <c r="CB3" s="226"/>
      <c r="CC3" s="226"/>
      <c r="CD3" s="226"/>
      <c r="CE3" s="224"/>
      <c r="CF3" s="224"/>
      <c r="CG3" s="224"/>
      <c r="CH3" s="224"/>
      <c r="CI3" s="224"/>
      <c r="CJ3" s="224"/>
      <c r="CK3" s="225"/>
      <c r="CL3" s="225"/>
      <c r="CM3" s="225"/>
      <c r="CN3" s="226"/>
      <c r="CO3" s="226"/>
      <c r="CP3" s="226"/>
      <c r="CQ3" s="224"/>
      <c r="CR3" s="224"/>
      <c r="CS3" s="224"/>
      <c r="CT3" s="224"/>
      <c r="CU3" s="224"/>
      <c r="CV3" s="224"/>
      <c r="CW3" s="225"/>
      <c r="CX3" s="225"/>
      <c r="CY3" s="225"/>
      <c r="CZ3" s="226"/>
      <c r="DA3" s="226"/>
      <c r="DB3" s="226"/>
      <c r="DC3" s="224"/>
      <c r="DD3" s="224"/>
      <c r="DE3" s="224"/>
      <c r="DF3" s="224"/>
      <c r="DG3" s="224"/>
      <c r="DH3" s="224"/>
      <c r="DI3" s="225"/>
      <c r="DJ3" s="225"/>
      <c r="DK3" s="225"/>
      <c r="DL3" s="226"/>
      <c r="DM3" s="226"/>
      <c r="DN3" s="226"/>
      <c r="DO3" s="224"/>
      <c r="DP3" s="224"/>
      <c r="DQ3" s="224"/>
      <c r="DR3" s="224"/>
      <c r="DS3" s="224"/>
      <c r="DT3" s="224"/>
      <c r="DU3" s="225"/>
      <c r="DV3" s="225"/>
      <c r="DW3" s="225"/>
      <c r="DX3" s="226"/>
      <c r="DY3" s="226"/>
      <c r="DZ3" s="226"/>
      <c r="EA3" s="224"/>
      <c r="EB3" s="224"/>
      <c r="EC3" s="224"/>
      <c r="ED3" s="224"/>
      <c r="EE3" s="224"/>
      <c r="EF3" s="224"/>
      <c r="EG3" s="225"/>
      <c r="EH3" s="225"/>
      <c r="EI3" s="225"/>
      <c r="EJ3" s="226"/>
      <c r="EK3" s="226"/>
      <c r="EL3" s="226"/>
      <c r="EM3" s="224"/>
      <c r="EN3" s="224"/>
      <c r="EO3" s="224"/>
      <c r="EP3" s="224"/>
      <c r="EQ3" s="224"/>
      <c r="ER3" s="224"/>
      <c r="ES3" s="225"/>
      <c r="ET3" s="225"/>
      <c r="EU3" s="225"/>
      <c r="EV3" s="226"/>
      <c r="EW3" s="226"/>
      <c r="EX3" s="226"/>
      <c r="EY3" s="224"/>
      <c r="EZ3" s="224"/>
      <c r="FA3" s="224"/>
      <c r="FB3" s="224"/>
      <c r="FC3" s="224"/>
      <c r="FD3" s="224"/>
      <c r="FE3" s="225"/>
      <c r="FF3" s="225"/>
      <c r="FG3" s="225"/>
      <c r="FH3" s="226"/>
      <c r="FI3" s="226"/>
      <c r="FJ3" s="226"/>
      <c r="FK3" s="224"/>
      <c r="FL3" s="224"/>
      <c r="FM3" s="224"/>
      <c r="FN3" s="224"/>
      <c r="FO3" s="224"/>
      <c r="FP3" s="224"/>
      <c r="FQ3" s="225"/>
      <c r="FR3" s="225"/>
      <c r="FS3" s="225"/>
      <c r="FT3" s="226"/>
      <c r="FU3" s="226"/>
      <c r="FV3" s="226"/>
      <c r="FW3" s="224"/>
      <c r="FX3" s="224"/>
      <c r="FY3" s="224"/>
      <c r="FZ3" s="224"/>
      <c r="GA3" s="224"/>
      <c r="GB3" s="224"/>
      <c r="GC3" s="225"/>
      <c r="GD3" s="225"/>
      <c r="GE3" s="225"/>
      <c r="GF3" s="226"/>
      <c r="GG3" s="226"/>
      <c r="GH3" s="226"/>
      <c r="GI3" s="224"/>
      <c r="GJ3" s="224"/>
      <c r="GK3" s="224"/>
      <c r="GL3" s="224"/>
      <c r="GM3" s="224"/>
      <c r="GN3" s="224"/>
      <c r="GO3" s="225"/>
      <c r="GP3" s="225"/>
      <c r="GQ3" s="225"/>
      <c r="GR3" s="226"/>
      <c r="GS3" s="226"/>
      <c r="GT3" s="226"/>
      <c r="GU3" s="224"/>
      <c r="GV3" s="224"/>
      <c r="GW3" s="224"/>
      <c r="GX3" s="224"/>
      <c r="GY3" s="224"/>
      <c r="GZ3" s="224"/>
      <c r="HA3" s="225"/>
      <c r="HB3" s="225"/>
      <c r="HC3" s="225"/>
      <c r="HD3" s="226"/>
      <c r="HE3" s="226"/>
      <c r="HF3" s="226"/>
      <c r="HG3" s="224"/>
      <c r="HH3" s="224"/>
      <c r="HI3" s="224"/>
      <c r="HJ3" s="224"/>
      <c r="HK3" s="224"/>
      <c r="HL3" s="224"/>
      <c r="HM3" s="225"/>
      <c r="HN3" s="225"/>
      <c r="HO3" s="225"/>
      <c r="HP3" s="226"/>
      <c r="HQ3" s="226"/>
      <c r="HR3" s="226"/>
      <c r="HS3" s="224"/>
      <c r="HT3" s="224"/>
      <c r="HU3" s="224"/>
      <c r="HV3" s="224"/>
      <c r="HW3" s="224"/>
      <c r="HX3" s="224"/>
      <c r="HY3" s="225"/>
      <c r="HZ3" s="225"/>
      <c r="IA3" s="225"/>
      <c r="IB3" s="226"/>
      <c r="IC3" s="226"/>
      <c r="ID3" s="226"/>
      <c r="IE3" s="224"/>
      <c r="IF3" s="224"/>
      <c r="IG3" s="224"/>
      <c r="IH3" s="224"/>
      <c r="II3" s="224"/>
      <c r="IJ3" s="224"/>
      <c r="IK3" s="225"/>
      <c r="IL3" s="225"/>
      <c r="IM3" s="225"/>
      <c r="IN3" s="226"/>
      <c r="IO3" s="226"/>
      <c r="IP3" s="226"/>
      <c r="IQ3" s="224"/>
      <c r="IR3" s="224"/>
      <c r="IS3" s="224"/>
      <c r="IT3" s="224"/>
    </row>
    <row r="4" spans="1:254" s="4" customFormat="1" ht="34.5" customHeight="1">
      <c r="A4" s="227"/>
      <c r="B4" s="228"/>
      <c r="C4" s="228"/>
      <c r="D4" s="228">
        <v>2002</v>
      </c>
      <c r="E4" s="228">
        <v>2003</v>
      </c>
      <c r="F4" s="228">
        <v>2004</v>
      </c>
      <c r="G4" s="228">
        <v>2005</v>
      </c>
      <c r="H4" s="228">
        <v>2006</v>
      </c>
      <c r="I4" s="228">
        <v>2007</v>
      </c>
      <c r="J4" s="228">
        <v>2008</v>
      </c>
      <c r="K4" s="228">
        <v>2009</v>
      </c>
      <c r="L4" s="228">
        <v>2010</v>
      </c>
      <c r="M4" s="228">
        <v>2011</v>
      </c>
      <c r="N4" s="487" t="s">
        <v>606</v>
      </c>
      <c r="O4" s="229"/>
      <c r="P4" s="230"/>
      <c r="Q4" s="230"/>
      <c r="R4" s="229"/>
      <c r="S4" s="231"/>
      <c r="T4" s="231"/>
      <c r="U4" s="231"/>
      <c r="V4" s="229"/>
      <c r="W4" s="232"/>
      <c r="X4" s="229"/>
      <c r="Y4" s="229"/>
      <c r="Z4" s="231"/>
      <c r="AA4" s="231"/>
      <c r="AB4" s="231"/>
      <c r="AC4" s="229"/>
      <c r="AD4" s="229"/>
      <c r="AE4" s="231"/>
      <c r="AF4" s="231"/>
      <c r="AG4" s="231"/>
      <c r="AH4" s="229"/>
      <c r="AI4" s="232"/>
      <c r="AJ4" s="229"/>
      <c r="AK4" s="229"/>
      <c r="AL4" s="231"/>
      <c r="AM4" s="231"/>
      <c r="AN4" s="231"/>
      <c r="AO4" s="229"/>
      <c r="AP4" s="229"/>
      <c r="AQ4" s="231"/>
      <c r="AR4" s="231"/>
      <c r="AS4" s="231"/>
      <c r="AT4" s="229"/>
      <c r="AU4" s="232"/>
      <c r="AV4" s="229"/>
      <c r="AW4" s="229"/>
      <c r="AX4" s="231"/>
      <c r="AY4" s="231"/>
      <c r="AZ4" s="231"/>
      <c r="BA4" s="229"/>
      <c r="BB4" s="229"/>
      <c r="BC4" s="231"/>
      <c r="BD4" s="231"/>
      <c r="BE4" s="231"/>
      <c r="BF4" s="229"/>
      <c r="BG4" s="232"/>
      <c r="BH4" s="229"/>
      <c r="BI4" s="229"/>
      <c r="BJ4" s="231"/>
      <c r="BK4" s="231"/>
      <c r="BL4" s="231"/>
      <c r="BM4" s="229"/>
      <c r="BN4" s="229"/>
      <c r="BO4" s="231"/>
      <c r="BP4" s="231"/>
      <c r="BQ4" s="231"/>
      <c r="BR4" s="229"/>
      <c r="BS4" s="232"/>
      <c r="BT4" s="229"/>
      <c r="BU4" s="229"/>
      <c r="BV4" s="231"/>
      <c r="BW4" s="231"/>
      <c r="BX4" s="231"/>
      <c r="BY4" s="229"/>
      <c r="BZ4" s="229"/>
      <c r="CA4" s="231"/>
      <c r="CB4" s="231"/>
      <c r="CC4" s="231"/>
      <c r="CD4" s="229"/>
      <c r="CE4" s="232"/>
      <c r="CF4" s="229"/>
      <c r="CG4" s="229"/>
      <c r="CH4" s="231"/>
      <c r="CI4" s="231"/>
      <c r="CJ4" s="231"/>
      <c r="CK4" s="229"/>
      <c r="CL4" s="229"/>
      <c r="CM4" s="231"/>
      <c r="CN4" s="231"/>
      <c r="CO4" s="231"/>
      <c r="CP4" s="229"/>
      <c r="CQ4" s="232"/>
      <c r="CR4" s="229"/>
      <c r="CS4" s="229"/>
      <c r="CT4" s="231"/>
      <c r="CU4" s="231"/>
      <c r="CV4" s="231"/>
      <c r="CW4" s="229"/>
      <c r="CX4" s="229"/>
      <c r="CY4" s="231"/>
      <c r="CZ4" s="231"/>
      <c r="DA4" s="231"/>
      <c r="DB4" s="229"/>
      <c r="DC4" s="232"/>
      <c r="DD4" s="229"/>
      <c r="DE4" s="229"/>
      <c r="DF4" s="231"/>
      <c r="DG4" s="231"/>
      <c r="DH4" s="231"/>
      <c r="DI4" s="229"/>
      <c r="DJ4" s="229"/>
      <c r="DK4" s="231"/>
      <c r="DL4" s="231"/>
      <c r="DM4" s="231"/>
      <c r="DN4" s="229"/>
      <c r="DO4" s="232"/>
      <c r="DP4" s="229"/>
      <c r="DQ4" s="229"/>
      <c r="DR4" s="231"/>
      <c r="DS4" s="231"/>
      <c r="DT4" s="231"/>
      <c r="DU4" s="229"/>
      <c r="DV4" s="229"/>
      <c r="DW4" s="231"/>
      <c r="DX4" s="231"/>
      <c r="DY4" s="231"/>
      <c r="DZ4" s="229"/>
      <c r="EA4" s="232"/>
      <c r="EB4" s="229"/>
      <c r="EC4" s="229"/>
      <c r="ED4" s="231"/>
      <c r="EE4" s="231"/>
      <c r="EF4" s="231"/>
      <c r="EG4" s="229"/>
      <c r="EH4" s="229"/>
      <c r="EI4" s="231"/>
      <c r="EJ4" s="231"/>
      <c r="EK4" s="231"/>
      <c r="EL4" s="229"/>
      <c r="EM4" s="232"/>
      <c r="EN4" s="229"/>
      <c r="EO4" s="229"/>
      <c r="EP4" s="231"/>
      <c r="EQ4" s="231"/>
      <c r="ER4" s="231"/>
      <c r="ES4" s="229"/>
      <c r="ET4" s="229"/>
      <c r="EU4" s="231"/>
      <c r="EV4" s="231"/>
      <c r="EW4" s="231"/>
      <c r="EX4" s="229"/>
      <c r="EY4" s="232"/>
      <c r="EZ4" s="229"/>
      <c r="FA4" s="229"/>
      <c r="FB4" s="231"/>
      <c r="FC4" s="231"/>
      <c r="FD4" s="231"/>
      <c r="FE4" s="229"/>
      <c r="FF4" s="229"/>
      <c r="FG4" s="231"/>
      <c r="FH4" s="231"/>
      <c r="FI4" s="231"/>
      <c r="FJ4" s="229"/>
      <c r="FK4" s="232"/>
      <c r="FL4" s="229"/>
      <c r="FM4" s="229"/>
      <c r="FN4" s="231"/>
      <c r="FO4" s="231"/>
      <c r="FP4" s="231"/>
      <c r="FQ4" s="229"/>
      <c r="FR4" s="229"/>
      <c r="FS4" s="231"/>
      <c r="FT4" s="231"/>
      <c r="FU4" s="231"/>
      <c r="FV4" s="229"/>
      <c r="FW4" s="232"/>
      <c r="FX4" s="229"/>
      <c r="FY4" s="229"/>
      <c r="FZ4" s="231"/>
      <c r="GA4" s="231"/>
      <c r="GB4" s="231"/>
      <c r="GC4" s="229"/>
      <c r="GD4" s="229"/>
      <c r="GE4" s="231"/>
      <c r="GF4" s="231"/>
      <c r="GG4" s="231"/>
      <c r="GH4" s="229"/>
      <c r="GI4" s="232"/>
      <c r="GJ4" s="229"/>
      <c r="GK4" s="229"/>
      <c r="GL4" s="231"/>
      <c r="GM4" s="231"/>
      <c r="GN4" s="231"/>
      <c r="GO4" s="229"/>
      <c r="GP4" s="229"/>
      <c r="GQ4" s="231"/>
      <c r="GR4" s="231"/>
      <c r="GS4" s="231"/>
      <c r="GT4" s="229"/>
      <c r="GU4" s="232"/>
      <c r="GV4" s="229"/>
      <c r="GW4" s="229"/>
      <c r="GX4" s="231"/>
      <c r="GY4" s="231"/>
      <c r="GZ4" s="231"/>
      <c r="HA4" s="229"/>
      <c r="HB4" s="229"/>
      <c r="HC4" s="231"/>
      <c r="HD4" s="231"/>
      <c r="HE4" s="231"/>
      <c r="HF4" s="229"/>
      <c r="HG4" s="232"/>
      <c r="HH4" s="229"/>
      <c r="HI4" s="229"/>
      <c r="HJ4" s="231"/>
      <c r="HK4" s="231"/>
      <c r="HL4" s="231"/>
      <c r="HM4" s="229"/>
      <c r="HN4" s="229"/>
      <c r="HO4" s="231"/>
      <c r="HP4" s="231"/>
      <c r="HQ4" s="231"/>
      <c r="HR4" s="229"/>
      <c r="HS4" s="232"/>
      <c r="HT4" s="229"/>
      <c r="HU4" s="229"/>
      <c r="HV4" s="231"/>
      <c r="HW4" s="231"/>
      <c r="HX4" s="231"/>
      <c r="HY4" s="229"/>
      <c r="HZ4" s="229"/>
      <c r="IA4" s="231"/>
      <c r="IB4" s="231"/>
      <c r="IC4" s="231"/>
      <c r="ID4" s="229"/>
      <c r="IE4" s="232"/>
      <c r="IF4" s="229"/>
      <c r="IG4" s="229"/>
      <c r="IH4" s="231"/>
      <c r="II4" s="231"/>
      <c r="IJ4" s="231"/>
      <c r="IK4" s="229"/>
      <c r="IL4" s="229"/>
      <c r="IM4" s="231"/>
      <c r="IN4" s="231"/>
      <c r="IO4" s="231"/>
      <c r="IP4" s="229"/>
      <c r="IQ4" s="232"/>
      <c r="IR4" s="229"/>
      <c r="IS4" s="229"/>
      <c r="IT4" s="231"/>
    </row>
    <row r="5" spans="1:254" s="142" customFormat="1" ht="11.2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88"/>
      <c r="P5" s="177"/>
      <c r="Q5" s="177"/>
      <c r="R5" s="149"/>
      <c r="S5" s="149"/>
    </row>
    <row r="6" spans="1:254" ht="14.25">
      <c r="A6" s="233" t="s">
        <v>233</v>
      </c>
      <c r="B6" s="233"/>
      <c r="C6" s="233"/>
      <c r="D6" s="234">
        <v>47603</v>
      </c>
      <c r="E6" s="234">
        <v>46711</v>
      </c>
      <c r="F6" s="234">
        <v>48391</v>
      </c>
      <c r="G6" s="234">
        <v>50951</v>
      </c>
      <c r="H6" s="234">
        <v>53865.99</v>
      </c>
      <c r="I6" s="234">
        <v>62225</v>
      </c>
      <c r="J6" s="234">
        <v>77718.198999999993</v>
      </c>
      <c r="K6" s="234">
        <v>69665</v>
      </c>
      <c r="L6" s="234">
        <v>68394</v>
      </c>
      <c r="M6" s="234">
        <v>69692</v>
      </c>
      <c r="N6" s="234">
        <v>64855</v>
      </c>
      <c r="O6" s="235"/>
      <c r="P6" s="235"/>
      <c r="Q6" s="235"/>
    </row>
    <row r="7" spans="1:254" ht="14.25">
      <c r="A7" s="233" t="s">
        <v>149</v>
      </c>
      <c r="B7" s="233"/>
      <c r="C7" s="233"/>
      <c r="D7" s="234">
        <v>215</v>
      </c>
      <c r="E7" s="234">
        <v>198</v>
      </c>
      <c r="F7" s="234">
        <v>132</v>
      </c>
      <c r="G7" s="234">
        <v>45</v>
      </c>
      <c r="H7" s="234">
        <v>36</v>
      </c>
      <c r="I7" s="234">
        <v>32.200000000000003</v>
      </c>
      <c r="J7" s="234">
        <v>31.33</v>
      </c>
      <c r="K7" s="234">
        <v>0.1</v>
      </c>
      <c r="L7" s="234">
        <v>0</v>
      </c>
      <c r="M7" s="234">
        <v>0</v>
      </c>
      <c r="N7" s="234">
        <v>0</v>
      </c>
      <c r="O7" s="235"/>
      <c r="P7" s="235"/>
      <c r="Q7" s="235"/>
    </row>
    <row r="8" spans="1:254" ht="14.25">
      <c r="A8" s="233" t="s">
        <v>150</v>
      </c>
      <c r="B8" s="233"/>
      <c r="C8" s="233"/>
      <c r="D8" s="234">
        <v>5</v>
      </c>
      <c r="E8" s="234">
        <v>3</v>
      </c>
      <c r="F8" s="234">
        <v>2</v>
      </c>
      <c r="G8" s="234">
        <v>1</v>
      </c>
      <c r="H8" s="234">
        <v>1</v>
      </c>
      <c r="I8" s="234">
        <v>1</v>
      </c>
      <c r="J8" s="234">
        <v>1</v>
      </c>
      <c r="K8" s="234">
        <v>0.05</v>
      </c>
      <c r="L8" s="234">
        <v>0</v>
      </c>
      <c r="M8" s="234">
        <v>0</v>
      </c>
      <c r="N8" s="234">
        <v>0</v>
      </c>
      <c r="O8" s="235"/>
      <c r="P8" s="235"/>
      <c r="Q8" s="235"/>
    </row>
    <row r="9" spans="1:254" ht="14.25">
      <c r="A9" s="238" t="s">
        <v>231</v>
      </c>
      <c r="B9" s="238"/>
      <c r="C9" s="238"/>
      <c r="D9" s="234">
        <v>926</v>
      </c>
      <c r="E9" s="234">
        <v>736</v>
      </c>
      <c r="F9" s="234">
        <v>675</v>
      </c>
      <c r="G9" s="234">
        <v>467</v>
      </c>
      <c r="H9" s="234">
        <v>243</v>
      </c>
      <c r="I9" s="234">
        <v>189.37</v>
      </c>
      <c r="J9" s="234">
        <v>53.1</v>
      </c>
      <c r="K9" s="234">
        <v>22.51</v>
      </c>
      <c r="L9" s="234">
        <v>13</v>
      </c>
      <c r="M9" s="234">
        <v>5</v>
      </c>
      <c r="N9" s="234">
        <v>0</v>
      </c>
    </row>
    <row r="10" spans="1:254" ht="14.25">
      <c r="A10" s="238" t="s">
        <v>232</v>
      </c>
      <c r="B10" s="238"/>
      <c r="C10" s="238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</row>
    <row r="11" spans="1:254" ht="14.25">
      <c r="A11" s="238" t="s">
        <v>151</v>
      </c>
      <c r="B11" s="238"/>
      <c r="C11" s="238"/>
      <c r="D11" s="234"/>
      <c r="E11" s="234"/>
      <c r="F11" s="234"/>
      <c r="G11" s="234"/>
      <c r="H11" s="234"/>
      <c r="I11" s="240"/>
      <c r="J11" s="240"/>
      <c r="K11" s="240"/>
      <c r="L11" s="240"/>
      <c r="M11" s="240"/>
      <c r="N11" s="240"/>
    </row>
    <row r="12" spans="1:254" ht="14.25">
      <c r="A12" s="240"/>
      <c r="B12" s="238" t="s">
        <v>152</v>
      </c>
      <c r="C12" s="238"/>
      <c r="D12" s="234"/>
      <c r="E12" s="234"/>
      <c r="F12" s="234"/>
      <c r="G12" s="234"/>
      <c r="H12" s="234"/>
      <c r="I12" s="240"/>
      <c r="J12" s="240"/>
      <c r="K12" s="240"/>
      <c r="L12" s="240"/>
      <c r="M12" s="240"/>
      <c r="N12" s="240"/>
    </row>
    <row r="13" spans="1:254" ht="14.25">
      <c r="A13" s="240"/>
      <c r="B13" s="240"/>
      <c r="C13" s="241" t="s">
        <v>153</v>
      </c>
      <c r="D13" s="234">
        <v>2709</v>
      </c>
      <c r="E13" s="234">
        <v>3533</v>
      </c>
      <c r="F13" s="234">
        <v>4379</v>
      </c>
      <c r="G13" s="234">
        <v>5950</v>
      </c>
      <c r="H13" s="234">
        <v>5994</v>
      </c>
      <c r="I13" s="234">
        <v>7035.82</v>
      </c>
      <c r="J13" s="234">
        <v>7917.38</v>
      </c>
      <c r="K13" s="234">
        <v>8690.98</v>
      </c>
      <c r="L13" s="234">
        <v>9332</v>
      </c>
      <c r="M13" s="234">
        <v>9378</v>
      </c>
      <c r="N13" s="234">
        <v>10378</v>
      </c>
    </row>
    <row r="14" spans="1:254" ht="14.25">
      <c r="A14" s="240"/>
      <c r="B14" s="240"/>
      <c r="C14" s="241" t="s">
        <v>135</v>
      </c>
      <c r="D14" s="234">
        <v>1</v>
      </c>
      <c r="E14" s="234">
        <v>1</v>
      </c>
      <c r="F14" s="234">
        <v>1</v>
      </c>
      <c r="G14" s="234">
        <v>1</v>
      </c>
      <c r="H14" s="234">
        <v>1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254" ht="14.25">
      <c r="A15" s="240"/>
      <c r="B15" s="233" t="s">
        <v>154</v>
      </c>
      <c r="C15" s="233"/>
      <c r="D15" s="234">
        <v>51</v>
      </c>
      <c r="E15" s="234">
        <v>35</v>
      </c>
      <c r="F15" s="234">
        <v>20</v>
      </c>
      <c r="G15" s="234">
        <v>6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254" ht="30.2" customHeight="1">
      <c r="A16" s="240"/>
      <c r="B16" s="531" t="s">
        <v>237</v>
      </c>
      <c r="C16" s="531"/>
      <c r="D16" s="234">
        <v>786</v>
      </c>
      <c r="E16" s="234">
        <v>561</v>
      </c>
      <c r="F16" s="234">
        <v>359</v>
      </c>
      <c r="G16" s="234">
        <v>14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ht="14.25">
      <c r="A17" s="240"/>
      <c r="B17" s="233" t="s">
        <v>234</v>
      </c>
      <c r="C17" s="23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</row>
    <row r="18" spans="1:14" ht="14.25">
      <c r="A18" s="240"/>
      <c r="B18" s="238"/>
      <c r="C18" s="238" t="s">
        <v>267</v>
      </c>
      <c r="D18" s="234">
        <v>287.57</v>
      </c>
      <c r="E18" s="234">
        <v>244.25</v>
      </c>
      <c r="F18" s="234">
        <v>175</v>
      </c>
      <c r="G18" s="234">
        <v>102.18</v>
      </c>
      <c r="H18" s="234">
        <v>54.07</v>
      </c>
      <c r="I18" s="234">
        <v>28.78</v>
      </c>
      <c r="J18" s="234">
        <v>21.66</v>
      </c>
      <c r="K18" s="234">
        <v>0</v>
      </c>
      <c r="L18" s="234">
        <v>0</v>
      </c>
      <c r="M18" s="234">
        <v>0</v>
      </c>
      <c r="N18" s="234">
        <v>0</v>
      </c>
    </row>
    <row r="19" spans="1:14" ht="14.25">
      <c r="A19" s="240"/>
      <c r="B19" s="238"/>
      <c r="C19" s="238" t="s">
        <v>268</v>
      </c>
      <c r="D19" s="234">
        <v>0</v>
      </c>
      <c r="E19" s="234">
        <v>524</v>
      </c>
      <c r="F19" s="234">
        <v>1814</v>
      </c>
      <c r="G19" s="234">
        <v>1814</v>
      </c>
      <c r="H19" s="234">
        <v>1674</v>
      </c>
      <c r="I19" s="234">
        <v>1674</v>
      </c>
      <c r="J19" s="234">
        <v>1674</v>
      </c>
      <c r="K19" s="234">
        <v>1177.75</v>
      </c>
      <c r="L19" s="234">
        <v>1177</v>
      </c>
      <c r="M19" s="234">
        <v>1177</v>
      </c>
      <c r="N19" s="234">
        <v>1177</v>
      </c>
    </row>
    <row r="20" spans="1:14" ht="14.25">
      <c r="A20" s="233" t="s">
        <v>235</v>
      </c>
      <c r="B20" s="233"/>
      <c r="C20" s="233"/>
      <c r="D20" s="234">
        <f>2060-D21-D22</f>
        <v>1600.54</v>
      </c>
      <c r="E20" s="234">
        <f>2760-E21-E22</f>
        <v>1761.53</v>
      </c>
      <c r="F20" s="234">
        <f>3219-F21-F22</f>
        <v>1878.3899999999999</v>
      </c>
      <c r="G20" s="234">
        <f>5017-G21-G22</f>
        <v>2331</v>
      </c>
      <c r="H20" s="234">
        <f>7027-H21-H22</f>
        <v>2564.1299999999997</v>
      </c>
      <c r="I20" s="234">
        <f>8878-I21-I22</f>
        <v>2411.9799999999996</v>
      </c>
      <c r="J20" s="234">
        <f>10439.349-J21-J22</f>
        <v>2168.3590000000004</v>
      </c>
      <c r="K20" s="234">
        <f>11860.56-K21-K22</f>
        <v>2114.6899999999996</v>
      </c>
      <c r="L20" s="234">
        <f>14787-L21-L22</f>
        <v>2741.01</v>
      </c>
      <c r="M20" s="289">
        <v>2531</v>
      </c>
      <c r="N20" s="289">
        <v>1907</v>
      </c>
    </row>
    <row r="21" spans="1:14" ht="14.25">
      <c r="A21" s="233" t="s">
        <v>269</v>
      </c>
      <c r="B21" s="233"/>
      <c r="D21" s="234">
        <v>459.46</v>
      </c>
      <c r="E21" s="234">
        <v>998.47</v>
      </c>
      <c r="F21" s="234">
        <v>847.01</v>
      </c>
      <c r="G21" s="234">
        <v>1193</v>
      </c>
      <c r="H21" s="234">
        <v>1414.27</v>
      </c>
      <c r="I21" s="234">
        <v>1692.42</v>
      </c>
      <c r="J21" s="234">
        <v>1974.07</v>
      </c>
      <c r="K21" s="234">
        <v>2021.66</v>
      </c>
      <c r="L21" s="234">
        <v>2430.4299999999998</v>
      </c>
      <c r="M21" s="234">
        <v>2677</v>
      </c>
      <c r="N21" s="234">
        <v>2622</v>
      </c>
    </row>
    <row r="22" spans="1:14" ht="14.25">
      <c r="A22" s="233" t="s">
        <v>270</v>
      </c>
      <c r="B22" s="233"/>
      <c r="D22" s="234">
        <v>0</v>
      </c>
      <c r="E22" s="234">
        <v>0</v>
      </c>
      <c r="F22" s="234">
        <v>493.6</v>
      </c>
      <c r="G22" s="234">
        <v>1493</v>
      </c>
      <c r="H22" s="234">
        <v>3048.6</v>
      </c>
      <c r="I22" s="234">
        <v>4773.6000000000004</v>
      </c>
      <c r="J22" s="234">
        <v>6296.92</v>
      </c>
      <c r="K22" s="234">
        <v>7724.21</v>
      </c>
      <c r="L22" s="234">
        <v>9615.56</v>
      </c>
      <c r="M22" s="234">
        <v>10928</v>
      </c>
      <c r="N22" s="234">
        <v>11923</v>
      </c>
    </row>
    <row r="23" spans="1:14" ht="14.25">
      <c r="A23" s="233" t="s">
        <v>155</v>
      </c>
      <c r="B23" s="233"/>
      <c r="C23" s="233"/>
      <c r="D23" s="234"/>
      <c r="E23" s="234"/>
      <c r="F23" s="234"/>
      <c r="G23" s="234"/>
      <c r="H23" s="234">
        <v>900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ht="14.25">
      <c r="A24" s="242" t="s">
        <v>156</v>
      </c>
      <c r="B24" s="234"/>
      <c r="C24" s="234"/>
      <c r="D24" s="234"/>
      <c r="E24" s="234"/>
      <c r="F24" s="234"/>
      <c r="G24" s="234"/>
      <c r="H24" s="234"/>
      <c r="I24" s="234"/>
      <c r="J24" s="234">
        <v>4000</v>
      </c>
      <c r="K24" s="234">
        <v>24420.25</v>
      </c>
      <c r="L24" s="234">
        <v>25245</v>
      </c>
      <c r="M24" s="234">
        <v>14449</v>
      </c>
      <c r="N24" s="234">
        <v>8684</v>
      </c>
    </row>
    <row r="25" spans="1:14" ht="14.25">
      <c r="A25" s="242" t="s">
        <v>157</v>
      </c>
      <c r="B25" s="234"/>
      <c r="C25" s="234"/>
      <c r="D25" s="234"/>
      <c r="E25" s="234"/>
      <c r="F25" s="234"/>
      <c r="G25" s="234"/>
      <c r="H25" s="234"/>
      <c r="I25" s="234"/>
      <c r="J25" s="234">
        <v>5700</v>
      </c>
      <c r="K25" s="234">
        <v>1700</v>
      </c>
      <c r="L25" s="234">
        <v>1200</v>
      </c>
      <c r="M25" s="234">
        <v>2101</v>
      </c>
      <c r="N25" s="234">
        <v>2911</v>
      </c>
    </row>
    <row r="26" spans="1:14" ht="14.25">
      <c r="A26" s="233" t="s">
        <v>158</v>
      </c>
      <c r="B26" s="233"/>
      <c r="C26" s="233"/>
      <c r="D26" s="234"/>
      <c r="E26" s="234"/>
      <c r="F26" s="234"/>
      <c r="G26" s="234"/>
      <c r="H26" s="234"/>
      <c r="I26" s="234"/>
      <c r="J26" s="234"/>
      <c r="K26" s="234">
        <v>146.63</v>
      </c>
      <c r="L26" s="234">
        <v>1303</v>
      </c>
      <c r="M26" s="234">
        <v>1213</v>
      </c>
      <c r="N26" s="234">
        <v>1021</v>
      </c>
    </row>
    <row r="27" spans="1:14" ht="14.25">
      <c r="A27" s="233" t="s">
        <v>418</v>
      </c>
      <c r="B27" s="233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>
        <v>605</v>
      </c>
      <c r="N27" s="234">
        <v>6810</v>
      </c>
    </row>
    <row r="28" spans="1:14" s="246" customFormat="1" ht="22.7" customHeight="1">
      <c r="A28" s="243" t="s">
        <v>236</v>
      </c>
      <c r="B28" s="243"/>
      <c r="C28" s="243"/>
      <c r="D28" s="244">
        <v>54644</v>
      </c>
      <c r="E28" s="244">
        <v>55306</v>
      </c>
      <c r="F28" s="244">
        <f>SUM(F6:F22)</f>
        <v>59167</v>
      </c>
      <c r="G28" s="244">
        <f>SUM(G6:G22)</f>
        <v>64368.18</v>
      </c>
      <c r="H28" s="244">
        <f>SUM(H6:H25)</f>
        <v>69796.06</v>
      </c>
      <c r="I28" s="244">
        <f>SUM(I6:I25)</f>
        <v>80064.17</v>
      </c>
      <c r="J28" s="244">
        <f>SUM(J6:J25)</f>
        <v>107556.01800000001</v>
      </c>
      <c r="K28" s="244">
        <f>SUM(K6:K26)</f>
        <v>117683.83000000002</v>
      </c>
      <c r="L28" s="244">
        <f>SUM(L6:L26)</f>
        <v>121450.99999999999</v>
      </c>
      <c r="M28" s="244">
        <f>SUM(M6:M27)</f>
        <v>114756</v>
      </c>
      <c r="N28" s="244">
        <f>SUM(N6:N27)</f>
        <v>112288</v>
      </c>
    </row>
    <row r="29" spans="1:14" ht="1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s="250" customFormat="1" ht="19.5" customHeight="1">
      <c r="A30" s="216" t="s">
        <v>172</v>
      </c>
      <c r="B30" s="247"/>
      <c r="C30" s="247"/>
      <c r="D30" s="247"/>
      <c r="E30" s="247"/>
      <c r="F30" s="247"/>
      <c r="G30" s="247"/>
      <c r="H30" s="248"/>
      <c r="I30" s="248"/>
      <c r="J30" s="248"/>
      <c r="K30" s="248"/>
      <c r="L30" s="248"/>
      <c r="M30" s="248"/>
      <c r="N30" s="248"/>
    </row>
    <row r="31" spans="1:14" s="250" customFormat="1" ht="25.5" customHeight="1">
      <c r="A31" s="532" t="s">
        <v>577</v>
      </c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249"/>
    </row>
    <row r="32" spans="1:14" s="250" customFormat="1" ht="15" hidden="1" customHeight="1">
      <c r="A32" s="486" t="s">
        <v>576</v>
      </c>
      <c r="B32" s="247"/>
      <c r="C32" s="247"/>
      <c r="D32" s="247"/>
      <c r="E32" s="247"/>
      <c r="F32" s="247"/>
      <c r="G32" s="247"/>
      <c r="H32" s="248"/>
      <c r="I32" s="248"/>
      <c r="J32" s="248"/>
      <c r="K32" s="248"/>
      <c r="L32" s="248"/>
      <c r="M32" s="248"/>
      <c r="N32" s="248"/>
    </row>
    <row r="33" spans="1:14" s="253" customFormat="1" ht="14.25">
      <c r="A33" s="251" t="s">
        <v>242</v>
      </c>
      <c r="B33" s="252"/>
      <c r="C33" s="252"/>
      <c r="D33" s="252"/>
      <c r="E33" s="252"/>
      <c r="F33" s="252"/>
      <c r="G33" s="252"/>
      <c r="H33" s="233"/>
      <c r="I33" s="233"/>
      <c r="J33" s="233"/>
      <c r="K33" s="233"/>
      <c r="L33" s="233"/>
      <c r="M33" s="233"/>
      <c r="N33" s="233"/>
    </row>
    <row r="34" spans="1:14" ht="14.25">
      <c r="A34" s="251" t="s">
        <v>534</v>
      </c>
      <c r="B34" s="254"/>
      <c r="C34" s="254"/>
      <c r="D34" s="254"/>
      <c r="E34" s="254"/>
      <c r="F34" s="254"/>
      <c r="G34" s="254"/>
      <c r="H34" s="240"/>
      <c r="I34" s="240"/>
      <c r="J34" s="240"/>
      <c r="K34" s="240"/>
      <c r="L34" s="240"/>
      <c r="M34" s="240"/>
      <c r="N34" s="240"/>
    </row>
    <row r="35" spans="1:14" s="250" customFormat="1" ht="25.5" customHeight="1">
      <c r="A35" s="532" t="s">
        <v>578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249"/>
    </row>
    <row r="36" spans="1:14" ht="12.75" hidden="1" customHeight="1">
      <c r="A36" s="251"/>
      <c r="B36" s="254"/>
      <c r="C36" s="254"/>
      <c r="D36" s="254"/>
      <c r="E36" s="254"/>
      <c r="F36" s="254"/>
      <c r="G36" s="254"/>
      <c r="H36" s="240"/>
      <c r="I36" s="240"/>
      <c r="J36" s="240"/>
      <c r="K36" s="240"/>
      <c r="L36" s="240"/>
      <c r="M36" s="240"/>
      <c r="N36" s="240"/>
    </row>
    <row r="37" spans="1:14" ht="42.75" customHeight="1">
      <c r="A37" s="532" t="s">
        <v>524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239"/>
    </row>
    <row r="38" spans="1:14" ht="14.25">
      <c r="A38" s="251"/>
      <c r="B38" s="254"/>
      <c r="C38" s="254"/>
      <c r="D38" s="254"/>
      <c r="E38" s="254"/>
      <c r="F38" s="254"/>
      <c r="G38" s="254"/>
      <c r="H38" s="240"/>
      <c r="I38" s="240"/>
      <c r="J38" s="240"/>
      <c r="K38" s="240"/>
      <c r="L38" s="240"/>
      <c r="M38" s="240"/>
      <c r="N38" s="240"/>
    </row>
    <row r="39" spans="1:14" ht="14.25">
      <c r="A39" s="251"/>
      <c r="B39" s="254"/>
      <c r="C39" s="254"/>
      <c r="D39" s="254"/>
      <c r="E39" s="254"/>
      <c r="F39" s="254"/>
      <c r="G39" s="254"/>
      <c r="H39" s="240"/>
      <c r="I39" s="240"/>
      <c r="J39" s="240"/>
      <c r="K39" s="240"/>
      <c r="L39" s="240"/>
      <c r="M39" s="240"/>
      <c r="N39" s="240"/>
    </row>
    <row r="40" spans="1:14" ht="14.25">
      <c r="A40" s="251"/>
      <c r="B40" s="254"/>
      <c r="C40" s="254"/>
      <c r="D40" s="254"/>
      <c r="E40" s="254"/>
      <c r="F40" s="254"/>
      <c r="G40" s="254"/>
      <c r="H40" s="240"/>
      <c r="I40" s="240"/>
      <c r="J40" s="240"/>
      <c r="K40" s="240"/>
      <c r="L40" s="240"/>
      <c r="M40" s="240"/>
      <c r="N40" s="240"/>
    </row>
    <row r="41" spans="1:14" ht="14.2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</row>
    <row r="42" spans="1:14" ht="1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</row>
  </sheetData>
  <mergeCells count="4">
    <mergeCell ref="B16:C16"/>
    <mergeCell ref="A37:M37"/>
    <mergeCell ref="A31:M31"/>
    <mergeCell ref="A35:M35"/>
  </mergeCells>
  <pageMargins left="0.23622047244094491" right="0.23622047244094491" top="0.35433070866141736" bottom="0.35433070866141736" header="0.11811023622047245" footer="0.11811023622047245"/>
  <pageSetup paperSize="9" scale="85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0"/>
  <sheetViews>
    <sheetView showGridLines="0" zoomScaleNormal="100" workbookViewId="0">
      <selection sqref="A1:L1"/>
    </sheetView>
  </sheetViews>
  <sheetFormatPr baseColWidth="10" defaultRowHeight="12.75"/>
  <cols>
    <col min="1" max="1" width="32.5703125" style="15" customWidth="1"/>
    <col min="2" max="4" width="6.5703125" style="15" customWidth="1"/>
    <col min="5" max="5" width="1.42578125" style="15" customWidth="1"/>
    <col min="6" max="7" width="6.5703125" style="15" customWidth="1"/>
    <col min="8" max="8" width="1.42578125" style="15" customWidth="1"/>
    <col min="9" max="11" width="6.5703125" style="15" customWidth="1"/>
    <col min="12" max="12" width="1.42578125" style="15" customWidth="1"/>
    <col min="13" max="16384" width="11.42578125" style="15"/>
  </cols>
  <sheetData>
    <row r="1" spans="1:251" s="1" customFormat="1" ht="30" customHeight="1">
      <c r="A1" s="535" t="s">
        <v>553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112"/>
      <c r="N1" s="112"/>
      <c r="O1" s="35"/>
      <c r="P1" s="35"/>
      <c r="Q1" s="36"/>
      <c r="R1" s="36"/>
      <c r="S1" s="36"/>
      <c r="T1" s="35"/>
      <c r="U1" s="35"/>
      <c r="V1" s="35"/>
      <c r="W1" s="35"/>
      <c r="X1" s="35"/>
      <c r="Y1" s="35"/>
      <c r="Z1" s="35"/>
      <c r="AA1" s="35"/>
      <c r="AB1" s="35"/>
      <c r="AC1" s="36"/>
      <c r="AD1" s="36"/>
      <c r="AE1" s="36"/>
      <c r="AF1" s="35"/>
      <c r="AG1" s="35"/>
      <c r="AH1" s="35"/>
      <c r="AI1" s="35"/>
      <c r="AJ1" s="35"/>
      <c r="AK1" s="35"/>
      <c r="AL1" s="35"/>
      <c r="AM1" s="35"/>
      <c r="AN1" s="35"/>
      <c r="AO1" s="36"/>
      <c r="AP1" s="36"/>
      <c r="AQ1" s="36"/>
      <c r="AR1" s="35"/>
      <c r="AS1" s="35"/>
      <c r="AT1" s="35"/>
      <c r="AU1" s="35"/>
      <c r="AV1" s="35"/>
      <c r="AW1" s="35"/>
      <c r="AX1" s="35"/>
      <c r="AY1" s="35"/>
      <c r="AZ1" s="35"/>
      <c r="BA1" s="36"/>
      <c r="BB1" s="36"/>
      <c r="BC1" s="36"/>
      <c r="BD1" s="35"/>
      <c r="BE1" s="35"/>
      <c r="BF1" s="35"/>
      <c r="BG1" s="35"/>
      <c r="BH1" s="35"/>
      <c r="BI1" s="35"/>
      <c r="BJ1" s="35"/>
      <c r="BK1" s="35"/>
      <c r="BL1" s="35"/>
      <c r="BM1" s="36"/>
      <c r="BN1" s="36"/>
      <c r="BO1" s="36"/>
      <c r="BP1" s="35"/>
      <c r="BQ1" s="35"/>
      <c r="BR1" s="35"/>
      <c r="BS1" s="35"/>
      <c r="BT1" s="35"/>
      <c r="BU1" s="35"/>
      <c r="BV1" s="35"/>
      <c r="BW1" s="35"/>
      <c r="BX1" s="35"/>
      <c r="BY1" s="36"/>
      <c r="BZ1" s="36"/>
      <c r="CA1" s="36"/>
      <c r="CB1" s="35"/>
      <c r="CC1" s="35"/>
      <c r="CD1" s="35"/>
      <c r="CE1" s="35"/>
      <c r="CF1" s="35"/>
      <c r="CG1" s="35"/>
      <c r="CH1" s="35"/>
      <c r="CI1" s="35"/>
      <c r="CJ1" s="35"/>
      <c r="CK1" s="36"/>
      <c r="CL1" s="36"/>
      <c r="CM1" s="36"/>
      <c r="CN1" s="35"/>
      <c r="CO1" s="35"/>
      <c r="CP1" s="35"/>
      <c r="CQ1" s="35"/>
      <c r="CR1" s="35"/>
      <c r="CS1" s="35"/>
      <c r="CT1" s="35"/>
      <c r="CU1" s="35"/>
      <c r="CV1" s="35"/>
      <c r="CW1" s="36"/>
      <c r="CX1" s="36"/>
      <c r="CY1" s="36"/>
      <c r="CZ1" s="35"/>
      <c r="DA1" s="35"/>
      <c r="DB1" s="35"/>
      <c r="DC1" s="35"/>
      <c r="DD1" s="35"/>
      <c r="DE1" s="35"/>
      <c r="DF1" s="35"/>
      <c r="DG1" s="35"/>
      <c r="DH1" s="35"/>
      <c r="DI1" s="36"/>
      <c r="DJ1" s="36"/>
      <c r="DK1" s="36"/>
      <c r="DL1" s="35"/>
      <c r="DM1" s="35"/>
      <c r="DN1" s="35"/>
      <c r="DO1" s="35"/>
      <c r="DP1" s="35"/>
      <c r="DQ1" s="35"/>
      <c r="DR1" s="35"/>
      <c r="DS1" s="35"/>
      <c r="DT1" s="35"/>
      <c r="DU1" s="36"/>
      <c r="DV1" s="36"/>
      <c r="DW1" s="36"/>
      <c r="DX1" s="35"/>
      <c r="DY1" s="35"/>
      <c r="DZ1" s="35"/>
      <c r="EA1" s="35"/>
      <c r="EB1" s="35"/>
      <c r="EC1" s="35"/>
      <c r="ED1" s="35"/>
      <c r="EE1" s="35"/>
      <c r="EF1" s="35"/>
      <c r="EG1" s="36"/>
      <c r="EH1" s="36"/>
      <c r="EI1" s="36"/>
      <c r="EJ1" s="35"/>
      <c r="EK1" s="35"/>
      <c r="EL1" s="35"/>
      <c r="EM1" s="35"/>
      <c r="EN1" s="35"/>
      <c r="EO1" s="35"/>
      <c r="EP1" s="35"/>
      <c r="EQ1" s="35"/>
      <c r="ER1" s="35"/>
      <c r="ES1" s="36"/>
      <c r="ET1" s="36"/>
      <c r="EU1" s="36"/>
      <c r="EV1" s="35"/>
      <c r="EW1" s="35"/>
      <c r="EX1" s="35"/>
      <c r="EY1" s="35"/>
      <c r="EZ1" s="35"/>
      <c r="FA1" s="35"/>
      <c r="FB1" s="35"/>
      <c r="FC1" s="35"/>
      <c r="FD1" s="35"/>
      <c r="FE1" s="36"/>
      <c r="FF1" s="36"/>
      <c r="FG1" s="36"/>
      <c r="FH1" s="35"/>
      <c r="FI1" s="35"/>
      <c r="FJ1" s="35"/>
      <c r="FK1" s="35"/>
      <c r="FL1" s="35"/>
      <c r="FM1" s="35"/>
      <c r="FN1" s="35"/>
      <c r="FO1" s="35"/>
      <c r="FP1" s="35"/>
      <c r="FQ1" s="36"/>
      <c r="FR1" s="36"/>
      <c r="FS1" s="36"/>
      <c r="FT1" s="35"/>
      <c r="FU1" s="35"/>
      <c r="FV1" s="35"/>
      <c r="FW1" s="35"/>
      <c r="FX1" s="35"/>
      <c r="FY1" s="35"/>
      <c r="FZ1" s="35"/>
      <c r="GA1" s="35"/>
      <c r="GB1" s="35"/>
      <c r="GC1" s="36"/>
      <c r="GD1" s="36"/>
      <c r="GE1" s="36"/>
      <c r="GF1" s="35"/>
      <c r="GG1" s="35"/>
      <c r="GH1" s="35"/>
      <c r="GI1" s="35"/>
      <c r="GJ1" s="35"/>
      <c r="GK1" s="35"/>
      <c r="GL1" s="35"/>
      <c r="GM1" s="35"/>
      <c r="GN1" s="35"/>
      <c r="GO1" s="36"/>
      <c r="GP1" s="36"/>
      <c r="GQ1" s="36"/>
      <c r="GR1" s="35"/>
      <c r="GS1" s="35"/>
      <c r="GT1" s="35"/>
      <c r="GU1" s="35"/>
      <c r="GV1" s="35"/>
      <c r="GW1" s="35"/>
      <c r="GX1" s="35"/>
      <c r="GY1" s="35"/>
      <c r="GZ1" s="35"/>
      <c r="HA1" s="36"/>
      <c r="HB1" s="36"/>
      <c r="HC1" s="36"/>
      <c r="HD1" s="35"/>
      <c r="HE1" s="35"/>
      <c r="HF1" s="35"/>
      <c r="HG1" s="35"/>
      <c r="HH1" s="35"/>
      <c r="HI1" s="35"/>
      <c r="HJ1" s="35"/>
      <c r="HK1" s="35"/>
      <c r="HL1" s="35"/>
      <c r="HM1" s="36"/>
      <c r="HN1" s="36"/>
      <c r="HO1" s="36"/>
      <c r="HP1" s="35"/>
      <c r="HQ1" s="35"/>
      <c r="HR1" s="35"/>
      <c r="HS1" s="35"/>
      <c r="HT1" s="35"/>
      <c r="HU1" s="35"/>
      <c r="HV1" s="35"/>
      <c r="HW1" s="35"/>
      <c r="HX1" s="35"/>
      <c r="HY1" s="36"/>
      <c r="HZ1" s="36"/>
      <c r="IA1" s="36"/>
      <c r="IB1" s="35"/>
      <c r="IC1" s="35"/>
      <c r="ID1" s="35"/>
      <c r="IE1" s="35"/>
      <c r="IF1" s="35"/>
      <c r="IG1" s="35"/>
      <c r="IH1" s="35"/>
      <c r="II1" s="35"/>
      <c r="IJ1" s="35"/>
      <c r="IK1" s="36"/>
      <c r="IL1" s="36"/>
      <c r="IM1" s="36"/>
      <c r="IN1" s="35"/>
      <c r="IO1" s="35"/>
      <c r="IP1" s="35"/>
      <c r="IQ1" s="35"/>
    </row>
    <row r="2" spans="1:251" s="9" customFormat="1" ht="15">
      <c r="A2" s="75"/>
      <c r="B2" s="75"/>
      <c r="C2" s="75"/>
      <c r="D2" s="75"/>
      <c r="E2" s="38"/>
      <c r="F2" s="38"/>
      <c r="G2" s="38"/>
      <c r="H2" s="37"/>
      <c r="I2" s="37"/>
      <c r="J2" s="37"/>
      <c r="K2" s="37"/>
      <c r="L2" s="37"/>
      <c r="M2" s="37"/>
      <c r="N2" s="38"/>
      <c r="O2" s="38"/>
      <c r="P2" s="38"/>
      <c r="Q2" s="39"/>
      <c r="R2" s="39"/>
      <c r="S2" s="39"/>
      <c r="T2" s="37"/>
      <c r="U2" s="37"/>
      <c r="V2" s="37"/>
      <c r="W2" s="37"/>
      <c r="X2" s="37"/>
      <c r="Y2" s="37"/>
      <c r="Z2" s="38"/>
      <c r="AA2" s="38"/>
      <c r="AB2" s="38"/>
      <c r="AC2" s="39"/>
      <c r="AD2" s="39"/>
      <c r="AE2" s="39"/>
      <c r="AF2" s="37"/>
      <c r="AG2" s="37"/>
      <c r="AH2" s="37"/>
      <c r="AI2" s="37"/>
      <c r="AJ2" s="37"/>
      <c r="AK2" s="37"/>
      <c r="AL2" s="38"/>
      <c r="AM2" s="38"/>
      <c r="AN2" s="38"/>
      <c r="AO2" s="39"/>
      <c r="AP2" s="39"/>
      <c r="AQ2" s="39"/>
      <c r="AR2" s="37"/>
      <c r="AS2" s="37"/>
      <c r="AT2" s="37"/>
      <c r="AU2" s="37"/>
      <c r="AV2" s="37"/>
      <c r="AW2" s="37"/>
      <c r="AX2" s="38"/>
      <c r="AY2" s="38"/>
      <c r="AZ2" s="38"/>
      <c r="BA2" s="39"/>
      <c r="BB2" s="39"/>
      <c r="BC2" s="39"/>
      <c r="BD2" s="37"/>
      <c r="BE2" s="37"/>
      <c r="BF2" s="37"/>
      <c r="BG2" s="37"/>
      <c r="BH2" s="37"/>
      <c r="BI2" s="37"/>
      <c r="BJ2" s="38"/>
      <c r="BK2" s="38"/>
      <c r="BL2" s="38"/>
      <c r="BM2" s="39"/>
      <c r="BN2" s="39"/>
      <c r="BO2" s="39"/>
      <c r="BP2" s="37"/>
      <c r="BQ2" s="37"/>
      <c r="BR2" s="37"/>
      <c r="BS2" s="37"/>
      <c r="BT2" s="37"/>
      <c r="BU2" s="37"/>
      <c r="BV2" s="38"/>
      <c r="BW2" s="38"/>
      <c r="BX2" s="38"/>
      <c r="BY2" s="39"/>
      <c r="BZ2" s="39"/>
      <c r="CA2" s="39"/>
      <c r="CB2" s="37"/>
      <c r="CC2" s="37"/>
      <c r="CD2" s="37"/>
      <c r="CE2" s="37"/>
      <c r="CF2" s="37"/>
      <c r="CG2" s="37"/>
      <c r="CH2" s="38"/>
      <c r="CI2" s="38"/>
      <c r="CJ2" s="38"/>
      <c r="CK2" s="39"/>
      <c r="CL2" s="39"/>
      <c r="CM2" s="39"/>
      <c r="CN2" s="37"/>
      <c r="CO2" s="37"/>
      <c r="CP2" s="37"/>
      <c r="CQ2" s="37"/>
      <c r="CR2" s="37"/>
      <c r="CS2" s="37"/>
      <c r="CT2" s="38"/>
      <c r="CU2" s="38"/>
      <c r="CV2" s="38"/>
      <c r="CW2" s="39"/>
      <c r="CX2" s="39"/>
      <c r="CY2" s="39"/>
      <c r="CZ2" s="37"/>
      <c r="DA2" s="37"/>
      <c r="DB2" s="37"/>
      <c r="DC2" s="37"/>
      <c r="DD2" s="37"/>
      <c r="DE2" s="37"/>
      <c r="DF2" s="38"/>
      <c r="DG2" s="38"/>
      <c r="DH2" s="38"/>
      <c r="DI2" s="39"/>
      <c r="DJ2" s="39"/>
      <c r="DK2" s="39"/>
      <c r="DL2" s="37"/>
      <c r="DM2" s="37"/>
      <c r="DN2" s="37"/>
      <c r="DO2" s="37"/>
      <c r="DP2" s="37"/>
      <c r="DQ2" s="37"/>
      <c r="DR2" s="38"/>
      <c r="DS2" s="38"/>
      <c r="DT2" s="38"/>
      <c r="DU2" s="39"/>
      <c r="DV2" s="39"/>
      <c r="DW2" s="39"/>
      <c r="DX2" s="37"/>
      <c r="DY2" s="37"/>
      <c r="DZ2" s="37"/>
      <c r="EA2" s="37"/>
      <c r="EB2" s="37"/>
      <c r="EC2" s="37"/>
      <c r="ED2" s="38"/>
      <c r="EE2" s="38"/>
      <c r="EF2" s="38"/>
      <c r="EG2" s="39"/>
      <c r="EH2" s="39"/>
      <c r="EI2" s="39"/>
      <c r="EJ2" s="37"/>
      <c r="EK2" s="37"/>
      <c r="EL2" s="37"/>
      <c r="EM2" s="37"/>
      <c r="EN2" s="37"/>
      <c r="EO2" s="37"/>
      <c r="EP2" s="38"/>
      <c r="EQ2" s="38"/>
      <c r="ER2" s="38"/>
      <c r="ES2" s="39"/>
      <c r="ET2" s="39"/>
      <c r="EU2" s="39"/>
      <c r="EV2" s="37"/>
      <c r="EW2" s="37"/>
      <c r="EX2" s="37"/>
      <c r="EY2" s="37"/>
      <c r="EZ2" s="37"/>
      <c r="FA2" s="37"/>
      <c r="FB2" s="38"/>
      <c r="FC2" s="38"/>
      <c r="FD2" s="38"/>
      <c r="FE2" s="39"/>
      <c r="FF2" s="39"/>
      <c r="FG2" s="39"/>
      <c r="FH2" s="37"/>
      <c r="FI2" s="37"/>
      <c r="FJ2" s="37"/>
      <c r="FK2" s="37"/>
      <c r="FL2" s="37"/>
      <c r="FM2" s="37"/>
      <c r="FN2" s="38"/>
      <c r="FO2" s="38"/>
      <c r="FP2" s="38"/>
      <c r="FQ2" s="39"/>
      <c r="FR2" s="39"/>
      <c r="FS2" s="39"/>
      <c r="FT2" s="37"/>
      <c r="FU2" s="37"/>
      <c r="FV2" s="37"/>
      <c r="FW2" s="37"/>
      <c r="FX2" s="37"/>
      <c r="FY2" s="37"/>
      <c r="FZ2" s="38"/>
      <c r="GA2" s="38"/>
      <c r="GB2" s="38"/>
      <c r="GC2" s="39"/>
      <c r="GD2" s="39"/>
      <c r="GE2" s="39"/>
      <c r="GF2" s="37"/>
      <c r="GG2" s="37"/>
      <c r="GH2" s="37"/>
      <c r="GI2" s="37"/>
      <c r="GJ2" s="37"/>
      <c r="GK2" s="37"/>
      <c r="GL2" s="38"/>
      <c r="GM2" s="38"/>
      <c r="GN2" s="38"/>
      <c r="GO2" s="39"/>
      <c r="GP2" s="39"/>
      <c r="GQ2" s="39"/>
      <c r="GR2" s="37"/>
      <c r="GS2" s="37"/>
      <c r="GT2" s="37"/>
      <c r="GU2" s="37"/>
      <c r="GV2" s="37"/>
      <c r="GW2" s="37"/>
      <c r="GX2" s="38"/>
      <c r="GY2" s="38"/>
      <c r="GZ2" s="38"/>
      <c r="HA2" s="39"/>
      <c r="HB2" s="39"/>
      <c r="HC2" s="39"/>
      <c r="HD2" s="37"/>
      <c r="HE2" s="37"/>
      <c r="HF2" s="37"/>
      <c r="HG2" s="37"/>
      <c r="HH2" s="37"/>
      <c r="HI2" s="37"/>
      <c r="HJ2" s="38"/>
      <c r="HK2" s="38"/>
      <c r="HL2" s="38"/>
      <c r="HM2" s="39"/>
      <c r="HN2" s="39"/>
      <c r="HO2" s="39"/>
      <c r="HP2" s="37"/>
      <c r="HQ2" s="37"/>
      <c r="HR2" s="37"/>
      <c r="HS2" s="37"/>
      <c r="HT2" s="37"/>
      <c r="HU2" s="37"/>
      <c r="HV2" s="38"/>
      <c r="HW2" s="38"/>
      <c r="HX2" s="38"/>
      <c r="HY2" s="39"/>
      <c r="HZ2" s="39"/>
      <c r="IA2" s="39"/>
      <c r="IB2" s="37"/>
      <c r="IC2" s="37"/>
      <c r="ID2" s="37"/>
      <c r="IE2" s="37"/>
      <c r="IF2" s="37"/>
      <c r="IG2" s="37"/>
      <c r="IH2" s="38"/>
      <c r="II2" s="38"/>
      <c r="IJ2" s="38"/>
      <c r="IK2" s="39"/>
      <c r="IL2" s="39"/>
      <c r="IM2" s="39"/>
      <c r="IN2" s="37"/>
      <c r="IO2" s="37"/>
      <c r="IP2" s="37"/>
      <c r="IQ2" s="37"/>
    </row>
    <row r="3" spans="1:251" s="4" customFormat="1" ht="34.5" customHeight="1">
      <c r="A3" s="166" t="s">
        <v>440</v>
      </c>
      <c r="B3" s="167">
        <v>2005</v>
      </c>
      <c r="C3" s="167">
        <v>2006</v>
      </c>
      <c r="D3" s="167">
        <v>2007</v>
      </c>
      <c r="E3" s="167"/>
      <c r="F3" s="167">
        <v>2008</v>
      </c>
      <c r="G3" s="167">
        <v>2009</v>
      </c>
      <c r="H3" s="167"/>
      <c r="I3" s="167">
        <v>2010</v>
      </c>
      <c r="J3" s="167">
        <v>2011</v>
      </c>
      <c r="K3" s="167">
        <v>2012</v>
      </c>
      <c r="L3" s="167"/>
      <c r="M3" s="181"/>
      <c r="N3" s="181"/>
      <c r="O3" s="53"/>
      <c r="P3" s="54"/>
      <c r="Q3" s="54"/>
      <c r="R3" s="54"/>
      <c r="S3" s="53"/>
      <c r="T3" s="52"/>
      <c r="U3" s="53"/>
      <c r="V3" s="53"/>
      <c r="W3" s="54"/>
      <c r="X3" s="54"/>
      <c r="Y3" s="54"/>
      <c r="Z3" s="53"/>
      <c r="AA3" s="53"/>
      <c r="AB3" s="54"/>
      <c r="AC3" s="54"/>
      <c r="AD3" s="54"/>
      <c r="AE3" s="53"/>
      <c r="AF3" s="52"/>
      <c r="AG3" s="53"/>
      <c r="AH3" s="53"/>
      <c r="AI3" s="54"/>
      <c r="AJ3" s="54"/>
      <c r="AK3" s="54"/>
      <c r="AL3" s="53"/>
      <c r="AM3" s="53"/>
      <c r="AN3" s="54"/>
      <c r="AO3" s="54"/>
      <c r="AP3" s="54"/>
      <c r="AQ3" s="53"/>
      <c r="AR3" s="52"/>
      <c r="AS3" s="53"/>
      <c r="AT3" s="53"/>
      <c r="AU3" s="54"/>
      <c r="AV3" s="54"/>
      <c r="AW3" s="54"/>
      <c r="AX3" s="53"/>
      <c r="AY3" s="53"/>
      <c r="AZ3" s="54"/>
      <c r="BA3" s="54"/>
      <c r="BB3" s="54"/>
      <c r="BC3" s="53"/>
      <c r="BD3" s="52"/>
      <c r="BE3" s="53"/>
      <c r="BF3" s="53"/>
      <c r="BG3" s="54"/>
      <c r="BH3" s="54"/>
      <c r="BI3" s="54"/>
      <c r="BJ3" s="53"/>
      <c r="BK3" s="53"/>
      <c r="BL3" s="54"/>
      <c r="BM3" s="54"/>
      <c r="BN3" s="54"/>
      <c r="BO3" s="53"/>
      <c r="BP3" s="52"/>
      <c r="BQ3" s="53"/>
      <c r="BR3" s="53"/>
      <c r="BS3" s="54"/>
      <c r="BT3" s="54"/>
      <c r="BU3" s="54"/>
      <c r="BV3" s="53"/>
      <c r="BW3" s="53"/>
      <c r="BX3" s="54"/>
      <c r="BY3" s="54"/>
      <c r="BZ3" s="54"/>
      <c r="CA3" s="53"/>
      <c r="CB3" s="52"/>
      <c r="CC3" s="53"/>
      <c r="CD3" s="53"/>
      <c r="CE3" s="54"/>
      <c r="CF3" s="54"/>
      <c r="CG3" s="54"/>
      <c r="CH3" s="53"/>
      <c r="CI3" s="53"/>
      <c r="CJ3" s="54"/>
      <c r="CK3" s="54"/>
      <c r="CL3" s="54"/>
      <c r="CM3" s="53"/>
      <c r="CN3" s="52"/>
      <c r="CO3" s="53"/>
      <c r="CP3" s="53"/>
      <c r="CQ3" s="54"/>
      <c r="CR3" s="54"/>
      <c r="CS3" s="54"/>
      <c r="CT3" s="53"/>
      <c r="CU3" s="53"/>
      <c r="CV3" s="54"/>
      <c r="CW3" s="54"/>
      <c r="CX3" s="54"/>
      <c r="CY3" s="53"/>
      <c r="CZ3" s="52"/>
      <c r="DA3" s="53"/>
      <c r="DB3" s="53"/>
      <c r="DC3" s="54"/>
      <c r="DD3" s="54"/>
      <c r="DE3" s="54"/>
      <c r="DF3" s="53"/>
      <c r="DG3" s="53"/>
      <c r="DH3" s="54"/>
      <c r="DI3" s="54"/>
      <c r="DJ3" s="54"/>
      <c r="DK3" s="53"/>
      <c r="DL3" s="52"/>
      <c r="DM3" s="53"/>
      <c r="DN3" s="53"/>
      <c r="DO3" s="54"/>
      <c r="DP3" s="54"/>
      <c r="DQ3" s="54"/>
      <c r="DR3" s="53"/>
      <c r="DS3" s="53"/>
      <c r="DT3" s="54"/>
      <c r="DU3" s="54"/>
      <c r="DV3" s="54"/>
      <c r="DW3" s="53"/>
      <c r="DX3" s="52"/>
      <c r="DY3" s="53"/>
      <c r="DZ3" s="53"/>
      <c r="EA3" s="54"/>
      <c r="EB3" s="54"/>
      <c r="EC3" s="54"/>
      <c r="ED3" s="53"/>
      <c r="EE3" s="53"/>
      <c r="EF3" s="54"/>
      <c r="EG3" s="54"/>
      <c r="EH3" s="54"/>
      <c r="EI3" s="53"/>
      <c r="EJ3" s="52"/>
      <c r="EK3" s="53"/>
      <c r="EL3" s="53"/>
      <c r="EM3" s="54"/>
      <c r="EN3" s="54"/>
      <c r="EO3" s="54"/>
      <c r="EP3" s="53"/>
      <c r="EQ3" s="53"/>
      <c r="ER3" s="54"/>
      <c r="ES3" s="54"/>
      <c r="ET3" s="54"/>
      <c r="EU3" s="53"/>
      <c r="EV3" s="52"/>
      <c r="EW3" s="53"/>
      <c r="EX3" s="53"/>
      <c r="EY3" s="54"/>
      <c r="EZ3" s="54"/>
      <c r="FA3" s="54"/>
      <c r="FB3" s="53"/>
      <c r="FC3" s="53"/>
      <c r="FD3" s="54"/>
      <c r="FE3" s="54"/>
      <c r="FF3" s="54"/>
      <c r="FG3" s="53"/>
      <c r="FH3" s="52"/>
      <c r="FI3" s="53"/>
      <c r="FJ3" s="53"/>
      <c r="FK3" s="54"/>
      <c r="FL3" s="54"/>
      <c r="FM3" s="54"/>
      <c r="FN3" s="53"/>
      <c r="FO3" s="53"/>
      <c r="FP3" s="54"/>
      <c r="FQ3" s="54"/>
      <c r="FR3" s="54"/>
      <c r="FS3" s="53"/>
      <c r="FT3" s="52"/>
      <c r="FU3" s="53"/>
      <c r="FV3" s="53"/>
      <c r="FW3" s="54"/>
      <c r="FX3" s="54"/>
      <c r="FY3" s="54"/>
      <c r="FZ3" s="53"/>
      <c r="GA3" s="53"/>
      <c r="GB3" s="54"/>
      <c r="GC3" s="54"/>
      <c r="GD3" s="54"/>
      <c r="GE3" s="53"/>
      <c r="GF3" s="52"/>
      <c r="GG3" s="53"/>
      <c r="GH3" s="53"/>
      <c r="GI3" s="54"/>
      <c r="GJ3" s="54"/>
      <c r="GK3" s="54"/>
      <c r="GL3" s="53"/>
      <c r="GM3" s="53"/>
      <c r="GN3" s="54"/>
      <c r="GO3" s="54"/>
      <c r="GP3" s="54"/>
      <c r="GQ3" s="53"/>
      <c r="GR3" s="52"/>
      <c r="GS3" s="53"/>
      <c r="GT3" s="53"/>
      <c r="GU3" s="54"/>
      <c r="GV3" s="54"/>
      <c r="GW3" s="54"/>
      <c r="GX3" s="53"/>
      <c r="GY3" s="53"/>
      <c r="GZ3" s="54"/>
      <c r="HA3" s="54"/>
      <c r="HB3" s="54"/>
      <c r="HC3" s="53"/>
      <c r="HD3" s="52"/>
      <c r="HE3" s="53"/>
      <c r="HF3" s="53"/>
      <c r="HG3" s="54"/>
      <c r="HH3" s="54"/>
      <c r="HI3" s="54"/>
      <c r="HJ3" s="53"/>
      <c r="HK3" s="53"/>
      <c r="HL3" s="54"/>
      <c r="HM3" s="54"/>
      <c r="HN3" s="54"/>
      <c r="HO3" s="53"/>
      <c r="HP3" s="52"/>
      <c r="HQ3" s="53"/>
      <c r="HR3" s="53"/>
      <c r="HS3" s="54"/>
      <c r="HT3" s="54"/>
      <c r="HU3" s="54"/>
      <c r="HV3" s="53"/>
      <c r="HW3" s="53"/>
      <c r="HX3" s="54"/>
      <c r="HY3" s="54"/>
      <c r="HZ3" s="54"/>
      <c r="IA3" s="53"/>
      <c r="IB3" s="52"/>
      <c r="IC3" s="53"/>
      <c r="ID3" s="53"/>
      <c r="IE3" s="54"/>
      <c r="IF3" s="54"/>
      <c r="IG3" s="54"/>
      <c r="IH3" s="53"/>
      <c r="II3" s="53"/>
      <c r="IJ3" s="54"/>
      <c r="IK3" s="54"/>
      <c r="IL3" s="54"/>
      <c r="IM3" s="53"/>
      <c r="IN3" s="52"/>
      <c r="IO3" s="53"/>
      <c r="IP3" s="53"/>
      <c r="IQ3" s="54"/>
    </row>
    <row r="4" spans="1:251" s="189" customFormat="1" ht="1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251" s="59" customFormat="1" ht="15">
      <c r="A5" s="408" t="s">
        <v>430</v>
      </c>
      <c r="B5" s="409">
        <v>48798</v>
      </c>
      <c r="C5" s="409">
        <v>47545</v>
      </c>
      <c r="D5" s="409">
        <v>48030</v>
      </c>
      <c r="E5" s="409"/>
      <c r="F5" s="409">
        <v>47814</v>
      </c>
      <c r="G5" s="409">
        <v>47654</v>
      </c>
      <c r="H5" s="409"/>
      <c r="I5" s="409">
        <v>47236</v>
      </c>
      <c r="J5" s="409">
        <v>46682</v>
      </c>
      <c r="K5" s="409">
        <v>47835</v>
      </c>
      <c r="L5" s="104"/>
    </row>
    <row r="6" spans="1:251" s="59" customFormat="1" ht="15">
      <c r="A6" s="408" t="s">
        <v>431</v>
      </c>
      <c r="B6" s="409">
        <v>1965</v>
      </c>
      <c r="C6" s="409">
        <v>1965</v>
      </c>
      <c r="D6" s="409">
        <v>1917</v>
      </c>
      <c r="E6" s="409"/>
      <c r="F6" s="409">
        <v>1942</v>
      </c>
      <c r="G6" s="409">
        <v>1942</v>
      </c>
      <c r="H6" s="409"/>
      <c r="I6" s="409">
        <v>2011</v>
      </c>
      <c r="J6" s="409">
        <v>2070</v>
      </c>
      <c r="K6" s="409">
        <v>2065</v>
      </c>
      <c r="L6" s="64"/>
    </row>
    <row r="7" spans="1:251" s="59" customFormat="1" ht="15">
      <c r="A7" s="408" t="s">
        <v>556</v>
      </c>
      <c r="B7" s="409">
        <v>219</v>
      </c>
      <c r="C7" s="409">
        <v>219</v>
      </c>
      <c r="D7" s="409">
        <v>286</v>
      </c>
      <c r="E7" s="409"/>
      <c r="F7" s="409">
        <v>343</v>
      </c>
      <c r="G7" s="409">
        <v>343</v>
      </c>
      <c r="H7" s="409"/>
      <c r="I7" s="409">
        <v>370</v>
      </c>
      <c r="J7" s="409">
        <v>379</v>
      </c>
      <c r="K7" s="409">
        <v>386</v>
      </c>
      <c r="L7" s="64"/>
    </row>
    <row r="8" spans="1:251" s="59" customFormat="1" ht="15">
      <c r="A8" s="408" t="s">
        <v>555</v>
      </c>
      <c r="B8" s="409">
        <v>34243</v>
      </c>
      <c r="C8" s="409">
        <v>34229</v>
      </c>
      <c r="D8" s="409">
        <v>37728</v>
      </c>
      <c r="E8" s="409"/>
      <c r="F8" s="409">
        <v>37877</v>
      </c>
      <c r="G8" s="409">
        <v>38660</v>
      </c>
      <c r="H8" s="409"/>
      <c r="I8" s="409">
        <v>38651</v>
      </c>
      <c r="J8" s="409">
        <v>38398</v>
      </c>
      <c r="K8" s="409">
        <v>38132</v>
      </c>
      <c r="L8" s="64"/>
    </row>
    <row r="9" spans="1:251" s="59" customFormat="1" ht="15">
      <c r="A9" s="408" t="s">
        <v>441</v>
      </c>
      <c r="B9" s="409">
        <v>341</v>
      </c>
      <c r="C9" s="409">
        <v>341</v>
      </c>
      <c r="D9" s="409">
        <v>341</v>
      </c>
      <c r="E9" s="409"/>
      <c r="F9" s="409">
        <v>341</v>
      </c>
      <c r="G9" s="409">
        <v>342</v>
      </c>
      <c r="H9" s="409"/>
      <c r="I9" s="409">
        <v>335</v>
      </c>
      <c r="J9" s="409">
        <v>331</v>
      </c>
      <c r="K9" s="409">
        <v>325</v>
      </c>
      <c r="L9" s="64"/>
    </row>
    <row r="10" spans="1:251" s="59" customFormat="1" ht="15">
      <c r="A10" s="408" t="s">
        <v>434</v>
      </c>
      <c r="B10" s="409">
        <v>30551</v>
      </c>
      <c r="C10" s="409">
        <v>29446</v>
      </c>
      <c r="D10" s="409">
        <v>30049</v>
      </c>
      <c r="E10" s="409"/>
      <c r="F10" s="409">
        <v>29623</v>
      </c>
      <c r="G10" s="409">
        <v>29787</v>
      </c>
      <c r="H10" s="409"/>
      <c r="I10" s="409">
        <v>29941</v>
      </c>
      <c r="J10" s="409">
        <v>30166</v>
      </c>
      <c r="K10" s="409">
        <v>30370</v>
      </c>
      <c r="L10" s="64"/>
    </row>
    <row r="11" spans="1:251" s="59" customFormat="1" ht="15">
      <c r="A11" s="408" t="s">
        <v>435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64"/>
    </row>
    <row r="12" spans="1:251" s="59" customFormat="1" ht="15">
      <c r="A12" s="408" t="s">
        <v>442</v>
      </c>
      <c r="B12" s="409">
        <v>16947</v>
      </c>
      <c r="C12" s="409">
        <v>16538</v>
      </c>
      <c r="D12" s="409">
        <v>17852</v>
      </c>
      <c r="E12" s="409"/>
      <c r="F12" s="409">
        <v>17746</v>
      </c>
      <c r="G12" s="409">
        <v>17586</v>
      </c>
      <c r="H12" s="409"/>
      <c r="I12" s="409">
        <v>17513</v>
      </c>
      <c r="J12" s="409">
        <v>17286</v>
      </c>
      <c r="K12" s="409">
        <v>15416</v>
      </c>
      <c r="L12" s="410" t="s">
        <v>160</v>
      </c>
    </row>
    <row r="13" spans="1:251" s="59" customFormat="1" ht="15">
      <c r="A13" s="408" t="s">
        <v>443</v>
      </c>
      <c r="B13" s="409">
        <v>186</v>
      </c>
      <c r="C13" s="409">
        <v>181</v>
      </c>
      <c r="D13" s="409">
        <v>180</v>
      </c>
      <c r="E13" s="409"/>
      <c r="F13" s="409">
        <v>179</v>
      </c>
      <c r="G13" s="409">
        <v>179</v>
      </c>
      <c r="H13" s="409"/>
      <c r="I13" s="409">
        <v>176</v>
      </c>
      <c r="J13" s="409">
        <v>58</v>
      </c>
      <c r="K13" s="409">
        <v>51</v>
      </c>
      <c r="L13" s="64"/>
    </row>
    <row r="14" spans="1:251" s="59" customFormat="1" ht="15">
      <c r="A14" s="408" t="s">
        <v>437</v>
      </c>
      <c r="B14" s="409">
        <v>216</v>
      </c>
      <c r="C14" s="409">
        <v>208</v>
      </c>
      <c r="D14" s="409">
        <v>209</v>
      </c>
      <c r="E14" s="409"/>
      <c r="F14" s="409">
        <v>209</v>
      </c>
      <c r="G14" s="409">
        <v>209</v>
      </c>
      <c r="H14" s="409"/>
      <c r="I14" s="409">
        <v>213</v>
      </c>
      <c r="J14" s="409">
        <v>225</v>
      </c>
      <c r="K14" s="409">
        <v>227</v>
      </c>
      <c r="L14" s="64"/>
    </row>
    <row r="15" spans="1:251" s="59" customFormat="1" ht="15">
      <c r="A15" s="411" t="s">
        <v>159</v>
      </c>
      <c r="B15" s="412">
        <f>SUM(B5:B14)</f>
        <v>133466</v>
      </c>
      <c r="C15" s="412">
        <f>SUM(C5:C14)</f>
        <v>130672</v>
      </c>
      <c r="D15" s="412">
        <f>SUM(D5:D14)</f>
        <v>136592</v>
      </c>
      <c r="E15" s="410" t="s">
        <v>168</v>
      </c>
      <c r="F15" s="412">
        <f>SUM(F5:F14)</f>
        <v>136074</v>
      </c>
      <c r="G15" s="412">
        <f>SUM(G5:G14)</f>
        <v>136702</v>
      </c>
      <c r="H15" s="410" t="s">
        <v>165</v>
      </c>
      <c r="I15" s="412">
        <f>SUM(I5:I14)</f>
        <v>136446</v>
      </c>
      <c r="J15" s="412">
        <f>SUM(J5:J14)</f>
        <v>135595</v>
      </c>
      <c r="K15" s="412">
        <f>SUM(K5:K14)</f>
        <v>134807</v>
      </c>
      <c r="L15" s="64"/>
    </row>
    <row r="16" spans="1:251" s="59" customFormat="1" ht="15">
      <c r="A16" s="411" t="s">
        <v>500</v>
      </c>
      <c r="B16" s="409">
        <v>37584</v>
      </c>
      <c r="C16" s="409">
        <v>36572</v>
      </c>
      <c r="D16" s="409">
        <v>35598</v>
      </c>
      <c r="E16" s="409"/>
      <c r="F16" s="409">
        <v>34571</v>
      </c>
      <c r="G16" s="409">
        <v>33227</v>
      </c>
      <c r="H16" s="409"/>
      <c r="I16" s="409">
        <v>32420</v>
      </c>
      <c r="J16" s="409">
        <v>30716</v>
      </c>
      <c r="K16" s="409">
        <v>29155</v>
      </c>
      <c r="L16" s="64"/>
    </row>
    <row r="17" spans="1:12" s="59" customFormat="1" ht="15">
      <c r="A17" s="411" t="s">
        <v>501</v>
      </c>
      <c r="B17" s="409">
        <v>91</v>
      </c>
      <c r="C17" s="409">
        <v>90</v>
      </c>
      <c r="D17" s="413" t="s">
        <v>79</v>
      </c>
      <c r="E17" s="409"/>
      <c r="F17" s="413" t="s">
        <v>79</v>
      </c>
      <c r="G17" s="413" t="s">
        <v>79</v>
      </c>
      <c r="H17" s="413"/>
      <c r="I17" s="413" t="s">
        <v>79</v>
      </c>
      <c r="J17" s="413" t="s">
        <v>79</v>
      </c>
      <c r="K17" s="413" t="s">
        <v>79</v>
      </c>
      <c r="L17" s="64"/>
    </row>
    <row r="18" spans="1:12" s="59" customFormat="1" ht="15">
      <c r="A18" s="411" t="s">
        <v>444</v>
      </c>
      <c r="B18" s="412">
        <f>SUM(B15:B17)</f>
        <v>171141</v>
      </c>
      <c r="C18" s="412">
        <f>C15+C16+C17</f>
        <v>167334</v>
      </c>
      <c r="D18" s="412">
        <f>D16+D15</f>
        <v>172190</v>
      </c>
      <c r="E18" s="412"/>
      <c r="F18" s="412">
        <f>F16+F15</f>
        <v>170645</v>
      </c>
      <c r="G18" s="412">
        <f t="shared" ref="G18:K18" si="0">G16+G15</f>
        <v>169929</v>
      </c>
      <c r="H18" s="412"/>
      <c r="I18" s="412">
        <f t="shared" si="0"/>
        <v>168866</v>
      </c>
      <c r="J18" s="412">
        <f t="shared" si="0"/>
        <v>166311</v>
      </c>
      <c r="K18" s="412">
        <f t="shared" si="0"/>
        <v>163962</v>
      </c>
      <c r="L18" s="64"/>
    </row>
    <row r="19" spans="1:12" s="59" customFormat="1" ht="1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</row>
    <row r="20" spans="1:12" s="59" customFormat="1" ht="15"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2" s="200" customFormat="1" ht="19.5" customHeight="1">
      <c r="A21" s="197" t="s">
        <v>161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2" s="199" customFormat="1" ht="15" customHeight="1">
      <c r="A22" s="534" t="s">
        <v>243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2" s="59" customFormat="1" ht="23.25" customHeight="1">
      <c r="A23" s="533" t="s">
        <v>572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</row>
    <row r="24" spans="1:12" s="59" customFormat="1" ht="23.25" customHeight="1">
      <c r="A24" s="533" t="s">
        <v>573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</row>
    <row r="25" spans="1:12" s="59" customFormat="1" ht="15" hidden="1">
      <c r="A25" s="218"/>
      <c r="B25" s="198"/>
      <c r="C25" s="198"/>
      <c r="D25" s="198"/>
      <c r="E25" s="198"/>
      <c r="F25" s="198"/>
      <c r="J25" s="198"/>
      <c r="K25" s="198"/>
    </row>
    <row r="26" spans="1:12" s="59" customFormat="1" ht="13.5" customHeight="1">
      <c r="A26" s="188" t="s">
        <v>445</v>
      </c>
    </row>
    <row r="27" spans="1:12" s="59" customFormat="1" ht="23.25" customHeight="1">
      <c r="A27" s="533" t="s">
        <v>525</v>
      </c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</row>
    <row r="28" spans="1:12" s="59" customFormat="1" ht="15"/>
    <row r="29" spans="1:12" s="59" customFormat="1" ht="15"/>
    <row r="30" spans="1:12" s="59" customFormat="1" ht="15"/>
  </sheetData>
  <mergeCells count="5">
    <mergeCell ref="A27:L27"/>
    <mergeCell ref="A22:K22"/>
    <mergeCell ref="A1:L1"/>
    <mergeCell ref="A24:L24"/>
    <mergeCell ref="A23:L23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3"/>
  <sheetViews>
    <sheetView showGridLines="0" zoomScaleNormal="100" workbookViewId="0">
      <selection sqref="A1:C1"/>
    </sheetView>
  </sheetViews>
  <sheetFormatPr baseColWidth="10" defaultRowHeight="12.75"/>
  <cols>
    <col min="1" max="1" width="59.85546875" style="15" customWidth="1"/>
    <col min="2" max="2" width="8.42578125" style="15" customWidth="1"/>
    <col min="3" max="3" width="2" style="15" customWidth="1"/>
    <col min="4" max="16384" width="11.42578125" style="15"/>
  </cols>
  <sheetData>
    <row r="1" spans="1:241" s="1" customFormat="1" ht="30" customHeight="1">
      <c r="A1" s="535" t="s">
        <v>554</v>
      </c>
      <c r="B1" s="535"/>
      <c r="C1" s="535"/>
      <c r="D1" s="417"/>
      <c r="E1" s="418"/>
      <c r="F1" s="112"/>
      <c r="G1" s="112"/>
      <c r="H1" s="36"/>
      <c r="I1" s="36"/>
      <c r="J1" s="35"/>
      <c r="K1" s="35"/>
      <c r="L1" s="35"/>
      <c r="M1" s="35"/>
      <c r="N1" s="35"/>
      <c r="O1" s="35"/>
      <c r="P1" s="35"/>
      <c r="Q1" s="35"/>
      <c r="R1" s="35"/>
      <c r="S1" s="36"/>
      <c r="T1" s="36"/>
      <c r="U1" s="36"/>
      <c r="V1" s="35"/>
      <c r="W1" s="35"/>
      <c r="X1" s="35"/>
      <c r="Y1" s="35"/>
      <c r="Z1" s="35"/>
      <c r="AA1" s="35"/>
      <c r="AB1" s="35"/>
      <c r="AC1" s="35"/>
      <c r="AD1" s="35"/>
      <c r="AE1" s="36"/>
      <c r="AF1" s="36"/>
      <c r="AG1" s="36"/>
      <c r="AH1" s="35"/>
      <c r="AI1" s="35"/>
      <c r="AJ1" s="35"/>
      <c r="AK1" s="35"/>
      <c r="AL1" s="35"/>
      <c r="AM1" s="35"/>
      <c r="AN1" s="35"/>
      <c r="AO1" s="35"/>
      <c r="AP1" s="35"/>
      <c r="AQ1" s="36"/>
      <c r="AR1" s="36"/>
      <c r="AS1" s="36"/>
      <c r="AT1" s="35"/>
      <c r="AU1" s="35"/>
      <c r="AV1" s="35"/>
      <c r="AW1" s="35"/>
      <c r="AX1" s="35"/>
      <c r="AY1" s="35"/>
      <c r="AZ1" s="35"/>
      <c r="BA1" s="35"/>
      <c r="BB1" s="35"/>
      <c r="BC1" s="36"/>
      <c r="BD1" s="36"/>
      <c r="BE1" s="36"/>
      <c r="BF1" s="35"/>
      <c r="BG1" s="35"/>
      <c r="BH1" s="35"/>
      <c r="BI1" s="35"/>
      <c r="BJ1" s="35"/>
      <c r="BK1" s="35"/>
      <c r="BL1" s="35"/>
      <c r="BM1" s="35"/>
      <c r="BN1" s="35"/>
      <c r="BO1" s="36"/>
      <c r="BP1" s="36"/>
      <c r="BQ1" s="36"/>
      <c r="BR1" s="35"/>
      <c r="BS1" s="35"/>
      <c r="BT1" s="35"/>
      <c r="BU1" s="35"/>
      <c r="BV1" s="35"/>
      <c r="BW1" s="35"/>
      <c r="BX1" s="35"/>
      <c r="BY1" s="35"/>
      <c r="BZ1" s="35"/>
      <c r="CA1" s="36"/>
      <c r="CB1" s="36"/>
      <c r="CC1" s="36"/>
      <c r="CD1" s="35"/>
      <c r="CE1" s="35"/>
      <c r="CF1" s="35"/>
      <c r="CG1" s="35"/>
      <c r="CH1" s="35"/>
      <c r="CI1" s="35"/>
      <c r="CJ1" s="35"/>
      <c r="CK1" s="35"/>
      <c r="CL1" s="35"/>
      <c r="CM1" s="36"/>
      <c r="CN1" s="36"/>
      <c r="CO1" s="36"/>
      <c r="CP1" s="35"/>
      <c r="CQ1" s="35"/>
      <c r="CR1" s="35"/>
      <c r="CS1" s="35"/>
      <c r="CT1" s="35"/>
      <c r="CU1" s="35"/>
      <c r="CV1" s="35"/>
      <c r="CW1" s="35"/>
      <c r="CX1" s="35"/>
      <c r="CY1" s="36"/>
      <c r="CZ1" s="36"/>
      <c r="DA1" s="36"/>
      <c r="DB1" s="35"/>
      <c r="DC1" s="35"/>
      <c r="DD1" s="35"/>
      <c r="DE1" s="35"/>
      <c r="DF1" s="35"/>
      <c r="DG1" s="35"/>
      <c r="DH1" s="35"/>
      <c r="DI1" s="35"/>
      <c r="DJ1" s="35"/>
      <c r="DK1" s="36"/>
      <c r="DL1" s="36"/>
      <c r="DM1" s="36"/>
      <c r="DN1" s="35"/>
      <c r="DO1" s="35"/>
      <c r="DP1" s="35"/>
      <c r="DQ1" s="35"/>
      <c r="DR1" s="35"/>
      <c r="DS1" s="35"/>
      <c r="DT1" s="35"/>
      <c r="DU1" s="35"/>
      <c r="DV1" s="35"/>
      <c r="DW1" s="36"/>
      <c r="DX1" s="36"/>
      <c r="DY1" s="36"/>
      <c r="DZ1" s="35"/>
      <c r="EA1" s="35"/>
      <c r="EB1" s="35"/>
      <c r="EC1" s="35"/>
      <c r="ED1" s="35"/>
      <c r="EE1" s="35"/>
      <c r="EF1" s="35"/>
      <c r="EG1" s="35"/>
      <c r="EH1" s="35"/>
      <c r="EI1" s="36"/>
      <c r="EJ1" s="36"/>
      <c r="EK1" s="36"/>
      <c r="EL1" s="35"/>
      <c r="EM1" s="35"/>
      <c r="EN1" s="35"/>
      <c r="EO1" s="35"/>
      <c r="EP1" s="35"/>
      <c r="EQ1" s="35"/>
      <c r="ER1" s="35"/>
      <c r="ES1" s="35"/>
      <c r="ET1" s="35"/>
      <c r="EU1" s="36"/>
      <c r="EV1" s="36"/>
      <c r="EW1" s="36"/>
      <c r="EX1" s="35"/>
      <c r="EY1" s="35"/>
      <c r="EZ1" s="35"/>
      <c r="FA1" s="35"/>
      <c r="FB1" s="35"/>
      <c r="FC1" s="35"/>
      <c r="FD1" s="35"/>
      <c r="FE1" s="35"/>
      <c r="FF1" s="35"/>
      <c r="FG1" s="36"/>
      <c r="FH1" s="36"/>
      <c r="FI1" s="36"/>
      <c r="FJ1" s="35"/>
      <c r="FK1" s="35"/>
      <c r="FL1" s="35"/>
      <c r="FM1" s="35"/>
      <c r="FN1" s="35"/>
      <c r="FO1" s="35"/>
      <c r="FP1" s="35"/>
      <c r="FQ1" s="35"/>
      <c r="FR1" s="35"/>
      <c r="FS1" s="36"/>
      <c r="FT1" s="36"/>
      <c r="FU1" s="36"/>
      <c r="FV1" s="35"/>
      <c r="FW1" s="35"/>
      <c r="FX1" s="35"/>
      <c r="FY1" s="35"/>
      <c r="FZ1" s="35"/>
      <c r="GA1" s="35"/>
      <c r="GB1" s="35"/>
      <c r="GC1" s="35"/>
      <c r="GD1" s="35"/>
      <c r="GE1" s="36"/>
      <c r="GF1" s="36"/>
      <c r="GG1" s="36"/>
      <c r="GH1" s="35"/>
      <c r="GI1" s="35"/>
      <c r="GJ1" s="35"/>
      <c r="GK1" s="35"/>
      <c r="GL1" s="35"/>
      <c r="GM1" s="35"/>
      <c r="GN1" s="35"/>
      <c r="GO1" s="35"/>
      <c r="GP1" s="35"/>
      <c r="GQ1" s="36"/>
      <c r="GR1" s="36"/>
      <c r="GS1" s="36"/>
      <c r="GT1" s="35"/>
      <c r="GU1" s="35"/>
      <c r="GV1" s="35"/>
      <c r="GW1" s="35"/>
      <c r="GX1" s="35"/>
      <c r="GY1" s="35"/>
      <c r="GZ1" s="35"/>
      <c r="HA1" s="35"/>
      <c r="HB1" s="35"/>
      <c r="HC1" s="36"/>
      <c r="HD1" s="36"/>
      <c r="HE1" s="36"/>
      <c r="HF1" s="35"/>
      <c r="HG1" s="35"/>
      <c r="HH1" s="35"/>
      <c r="HI1" s="35"/>
      <c r="HJ1" s="35"/>
      <c r="HK1" s="35"/>
      <c r="HL1" s="35"/>
      <c r="HM1" s="35"/>
      <c r="HN1" s="35"/>
      <c r="HO1" s="36"/>
      <c r="HP1" s="36"/>
      <c r="HQ1" s="36"/>
      <c r="HR1" s="35"/>
      <c r="HS1" s="35"/>
      <c r="HT1" s="35"/>
      <c r="HU1" s="35"/>
      <c r="HV1" s="35"/>
      <c r="HW1" s="35"/>
      <c r="HX1" s="35"/>
      <c r="HY1" s="35"/>
      <c r="HZ1" s="35"/>
      <c r="IA1" s="36"/>
      <c r="IB1" s="36"/>
      <c r="IC1" s="36"/>
      <c r="ID1" s="35"/>
      <c r="IE1" s="35"/>
      <c r="IF1" s="35"/>
      <c r="IG1" s="35"/>
    </row>
    <row r="2" spans="1:241" s="9" customFormat="1" ht="15">
      <c r="A2" s="75"/>
      <c r="B2" s="75"/>
      <c r="C2" s="75"/>
      <c r="D2" s="75"/>
      <c r="E2" s="38"/>
      <c r="F2" s="38"/>
      <c r="G2" s="38"/>
      <c r="H2" s="39"/>
      <c r="I2" s="39"/>
      <c r="J2" s="37"/>
      <c r="K2" s="37"/>
      <c r="L2" s="37"/>
      <c r="M2" s="37"/>
      <c r="N2" s="37"/>
      <c r="O2" s="37"/>
      <c r="P2" s="38"/>
      <c r="Q2" s="38"/>
      <c r="R2" s="38"/>
      <c r="S2" s="39"/>
      <c r="T2" s="39"/>
      <c r="U2" s="39"/>
      <c r="V2" s="37"/>
      <c r="W2" s="37"/>
      <c r="X2" s="37"/>
      <c r="Y2" s="37"/>
      <c r="Z2" s="37"/>
      <c r="AA2" s="37"/>
      <c r="AB2" s="38"/>
      <c r="AC2" s="38"/>
      <c r="AD2" s="38"/>
      <c r="AE2" s="39"/>
      <c r="AF2" s="39"/>
      <c r="AG2" s="39"/>
      <c r="AH2" s="37"/>
      <c r="AI2" s="37"/>
      <c r="AJ2" s="37"/>
      <c r="AK2" s="37"/>
      <c r="AL2" s="37"/>
      <c r="AM2" s="37"/>
      <c r="AN2" s="38"/>
      <c r="AO2" s="38"/>
      <c r="AP2" s="38"/>
      <c r="AQ2" s="39"/>
      <c r="AR2" s="39"/>
      <c r="AS2" s="39"/>
      <c r="AT2" s="37"/>
      <c r="AU2" s="37"/>
      <c r="AV2" s="37"/>
      <c r="AW2" s="37"/>
      <c r="AX2" s="37"/>
      <c r="AY2" s="37"/>
      <c r="AZ2" s="38"/>
      <c r="BA2" s="38"/>
      <c r="BB2" s="38"/>
      <c r="BC2" s="39"/>
      <c r="BD2" s="39"/>
      <c r="BE2" s="39"/>
      <c r="BF2" s="37"/>
      <c r="BG2" s="37"/>
      <c r="BH2" s="37"/>
      <c r="BI2" s="37"/>
      <c r="BJ2" s="37"/>
      <c r="BK2" s="37"/>
      <c r="BL2" s="38"/>
      <c r="BM2" s="38"/>
      <c r="BN2" s="38"/>
      <c r="BO2" s="39"/>
      <c r="BP2" s="39"/>
      <c r="BQ2" s="39"/>
      <c r="BR2" s="37"/>
      <c r="BS2" s="37"/>
      <c r="BT2" s="37"/>
      <c r="BU2" s="37"/>
      <c r="BV2" s="37"/>
      <c r="BW2" s="37"/>
      <c r="BX2" s="38"/>
      <c r="BY2" s="38"/>
      <c r="BZ2" s="38"/>
      <c r="CA2" s="39"/>
      <c r="CB2" s="39"/>
      <c r="CC2" s="39"/>
      <c r="CD2" s="37"/>
      <c r="CE2" s="37"/>
      <c r="CF2" s="37"/>
      <c r="CG2" s="37"/>
      <c r="CH2" s="37"/>
      <c r="CI2" s="37"/>
      <c r="CJ2" s="38"/>
      <c r="CK2" s="38"/>
      <c r="CL2" s="38"/>
      <c r="CM2" s="39"/>
      <c r="CN2" s="39"/>
      <c r="CO2" s="39"/>
      <c r="CP2" s="37"/>
      <c r="CQ2" s="37"/>
      <c r="CR2" s="37"/>
      <c r="CS2" s="37"/>
      <c r="CT2" s="37"/>
      <c r="CU2" s="37"/>
      <c r="CV2" s="38"/>
      <c r="CW2" s="38"/>
      <c r="CX2" s="38"/>
      <c r="CY2" s="39"/>
      <c r="CZ2" s="39"/>
      <c r="DA2" s="39"/>
      <c r="DB2" s="37"/>
      <c r="DC2" s="37"/>
      <c r="DD2" s="37"/>
      <c r="DE2" s="37"/>
      <c r="DF2" s="37"/>
      <c r="DG2" s="37"/>
      <c r="DH2" s="38"/>
      <c r="DI2" s="38"/>
      <c r="DJ2" s="38"/>
      <c r="DK2" s="39"/>
      <c r="DL2" s="39"/>
      <c r="DM2" s="39"/>
      <c r="DN2" s="37"/>
      <c r="DO2" s="37"/>
      <c r="DP2" s="37"/>
      <c r="DQ2" s="37"/>
      <c r="DR2" s="37"/>
      <c r="DS2" s="37"/>
      <c r="DT2" s="38"/>
      <c r="DU2" s="38"/>
      <c r="DV2" s="38"/>
      <c r="DW2" s="39"/>
      <c r="DX2" s="39"/>
      <c r="DY2" s="39"/>
      <c r="DZ2" s="37"/>
      <c r="EA2" s="37"/>
      <c r="EB2" s="37"/>
      <c r="EC2" s="37"/>
      <c r="ED2" s="37"/>
      <c r="EE2" s="37"/>
      <c r="EF2" s="38"/>
      <c r="EG2" s="38"/>
      <c r="EH2" s="38"/>
      <c r="EI2" s="39"/>
      <c r="EJ2" s="39"/>
      <c r="EK2" s="39"/>
      <c r="EL2" s="37"/>
      <c r="EM2" s="37"/>
      <c r="EN2" s="37"/>
      <c r="EO2" s="37"/>
      <c r="EP2" s="37"/>
      <c r="EQ2" s="37"/>
      <c r="ER2" s="38"/>
      <c r="ES2" s="38"/>
      <c r="ET2" s="38"/>
      <c r="EU2" s="39"/>
      <c r="EV2" s="39"/>
      <c r="EW2" s="39"/>
      <c r="EX2" s="37"/>
      <c r="EY2" s="37"/>
      <c r="EZ2" s="37"/>
      <c r="FA2" s="37"/>
      <c r="FB2" s="37"/>
      <c r="FC2" s="37"/>
      <c r="FD2" s="38"/>
      <c r="FE2" s="38"/>
      <c r="FF2" s="38"/>
      <c r="FG2" s="39"/>
      <c r="FH2" s="39"/>
      <c r="FI2" s="39"/>
      <c r="FJ2" s="37"/>
      <c r="FK2" s="37"/>
      <c r="FL2" s="37"/>
      <c r="FM2" s="37"/>
      <c r="FN2" s="37"/>
      <c r="FO2" s="37"/>
      <c r="FP2" s="38"/>
      <c r="FQ2" s="38"/>
      <c r="FR2" s="38"/>
      <c r="FS2" s="39"/>
      <c r="FT2" s="39"/>
      <c r="FU2" s="39"/>
      <c r="FV2" s="37"/>
      <c r="FW2" s="37"/>
      <c r="FX2" s="37"/>
      <c r="FY2" s="37"/>
      <c r="FZ2" s="37"/>
      <c r="GA2" s="37"/>
      <c r="GB2" s="38"/>
      <c r="GC2" s="38"/>
      <c r="GD2" s="38"/>
      <c r="GE2" s="39"/>
      <c r="GF2" s="39"/>
      <c r="GG2" s="39"/>
      <c r="GH2" s="37"/>
      <c r="GI2" s="37"/>
      <c r="GJ2" s="37"/>
      <c r="GK2" s="37"/>
      <c r="GL2" s="37"/>
      <c r="GM2" s="37"/>
      <c r="GN2" s="38"/>
      <c r="GO2" s="38"/>
      <c r="GP2" s="38"/>
      <c r="GQ2" s="39"/>
      <c r="GR2" s="39"/>
      <c r="GS2" s="39"/>
      <c r="GT2" s="37"/>
      <c r="GU2" s="37"/>
      <c r="GV2" s="37"/>
      <c r="GW2" s="37"/>
      <c r="GX2" s="37"/>
      <c r="GY2" s="37"/>
      <c r="GZ2" s="38"/>
      <c r="HA2" s="38"/>
      <c r="HB2" s="38"/>
      <c r="HC2" s="39"/>
      <c r="HD2" s="39"/>
      <c r="HE2" s="39"/>
      <c r="HF2" s="37"/>
      <c r="HG2" s="37"/>
      <c r="HH2" s="37"/>
      <c r="HI2" s="37"/>
      <c r="HJ2" s="37"/>
      <c r="HK2" s="37"/>
      <c r="HL2" s="38"/>
      <c r="HM2" s="38"/>
      <c r="HN2" s="38"/>
      <c r="HO2" s="39"/>
      <c r="HP2" s="39"/>
      <c r="HQ2" s="39"/>
      <c r="HR2" s="37"/>
      <c r="HS2" s="37"/>
      <c r="HT2" s="37"/>
      <c r="HU2" s="37"/>
      <c r="HV2" s="37"/>
      <c r="HW2" s="37"/>
      <c r="HX2" s="38"/>
      <c r="HY2" s="38"/>
      <c r="HZ2" s="38"/>
      <c r="IA2" s="39"/>
      <c r="IB2" s="39"/>
      <c r="IC2" s="39"/>
      <c r="ID2" s="37"/>
      <c r="IE2" s="37"/>
      <c r="IF2" s="37"/>
      <c r="IG2" s="37"/>
    </row>
    <row r="3" spans="1:241" s="4" customFormat="1" ht="34.5" customHeight="1">
      <c r="A3" s="55" t="s">
        <v>429</v>
      </c>
      <c r="B3" s="41">
        <v>2013</v>
      </c>
      <c r="C3" s="41"/>
      <c r="D3" s="53"/>
      <c r="E3" s="53"/>
      <c r="F3" s="53"/>
      <c r="G3" s="53"/>
      <c r="H3" s="54"/>
      <c r="I3" s="53"/>
      <c r="J3" s="52"/>
      <c r="K3" s="53"/>
      <c r="L3" s="53"/>
      <c r="M3" s="54"/>
      <c r="N3" s="54"/>
      <c r="O3" s="54"/>
      <c r="P3" s="53"/>
      <c r="Q3" s="53"/>
      <c r="R3" s="54"/>
      <c r="S3" s="54"/>
      <c r="T3" s="54"/>
      <c r="U3" s="53"/>
      <c r="V3" s="52"/>
      <c r="W3" s="53"/>
      <c r="X3" s="53"/>
      <c r="Y3" s="54"/>
      <c r="Z3" s="54"/>
      <c r="AA3" s="54"/>
      <c r="AB3" s="53"/>
      <c r="AC3" s="53"/>
      <c r="AD3" s="54"/>
      <c r="AE3" s="54"/>
      <c r="AF3" s="54"/>
      <c r="AG3" s="53"/>
      <c r="AH3" s="52"/>
      <c r="AI3" s="53"/>
      <c r="AJ3" s="53"/>
      <c r="AK3" s="54"/>
      <c r="AL3" s="54"/>
      <c r="AM3" s="54"/>
      <c r="AN3" s="53"/>
      <c r="AO3" s="53"/>
      <c r="AP3" s="54"/>
      <c r="AQ3" s="54"/>
      <c r="AR3" s="54"/>
      <c r="AS3" s="53"/>
      <c r="AT3" s="52"/>
      <c r="AU3" s="53"/>
      <c r="AV3" s="53"/>
      <c r="AW3" s="54"/>
      <c r="AX3" s="54"/>
      <c r="AY3" s="54"/>
      <c r="AZ3" s="53"/>
      <c r="BA3" s="53"/>
      <c r="BB3" s="54"/>
      <c r="BC3" s="54"/>
      <c r="BD3" s="54"/>
      <c r="BE3" s="53"/>
      <c r="BF3" s="52"/>
      <c r="BG3" s="53"/>
      <c r="BH3" s="53"/>
      <c r="BI3" s="54"/>
      <c r="BJ3" s="54"/>
      <c r="BK3" s="54"/>
      <c r="BL3" s="53"/>
      <c r="BM3" s="53"/>
      <c r="BN3" s="54"/>
      <c r="BO3" s="54"/>
      <c r="BP3" s="54"/>
      <c r="BQ3" s="53"/>
      <c r="BR3" s="52"/>
      <c r="BS3" s="53"/>
      <c r="BT3" s="53"/>
      <c r="BU3" s="54"/>
      <c r="BV3" s="54"/>
      <c r="BW3" s="54"/>
      <c r="BX3" s="53"/>
      <c r="BY3" s="53"/>
      <c r="BZ3" s="54"/>
      <c r="CA3" s="54"/>
      <c r="CB3" s="54"/>
      <c r="CC3" s="53"/>
      <c r="CD3" s="52"/>
      <c r="CE3" s="53"/>
      <c r="CF3" s="53"/>
      <c r="CG3" s="54"/>
      <c r="CH3" s="54"/>
      <c r="CI3" s="54"/>
      <c r="CJ3" s="53"/>
      <c r="CK3" s="53"/>
      <c r="CL3" s="54"/>
      <c r="CM3" s="54"/>
      <c r="CN3" s="54"/>
      <c r="CO3" s="53"/>
      <c r="CP3" s="52"/>
      <c r="CQ3" s="53"/>
      <c r="CR3" s="53"/>
      <c r="CS3" s="54"/>
      <c r="CT3" s="54"/>
      <c r="CU3" s="54"/>
      <c r="CV3" s="53"/>
      <c r="CW3" s="53"/>
      <c r="CX3" s="54"/>
      <c r="CY3" s="54"/>
      <c r="CZ3" s="54"/>
      <c r="DA3" s="53"/>
      <c r="DB3" s="52"/>
      <c r="DC3" s="53"/>
      <c r="DD3" s="53"/>
      <c r="DE3" s="54"/>
      <c r="DF3" s="54"/>
      <c r="DG3" s="54"/>
      <c r="DH3" s="53"/>
      <c r="DI3" s="53"/>
      <c r="DJ3" s="54"/>
      <c r="DK3" s="54"/>
      <c r="DL3" s="54"/>
      <c r="DM3" s="53"/>
      <c r="DN3" s="52"/>
      <c r="DO3" s="53"/>
      <c r="DP3" s="53"/>
      <c r="DQ3" s="54"/>
      <c r="DR3" s="54"/>
      <c r="DS3" s="54"/>
      <c r="DT3" s="53"/>
      <c r="DU3" s="53"/>
      <c r="DV3" s="54"/>
      <c r="DW3" s="54"/>
      <c r="DX3" s="54"/>
      <c r="DY3" s="53"/>
      <c r="DZ3" s="52"/>
      <c r="EA3" s="53"/>
      <c r="EB3" s="53"/>
      <c r="EC3" s="54"/>
      <c r="ED3" s="54"/>
      <c r="EE3" s="54"/>
      <c r="EF3" s="53"/>
      <c r="EG3" s="53"/>
      <c r="EH3" s="54"/>
      <c r="EI3" s="54"/>
      <c r="EJ3" s="54"/>
      <c r="EK3" s="53"/>
      <c r="EL3" s="52"/>
      <c r="EM3" s="53"/>
      <c r="EN3" s="53"/>
      <c r="EO3" s="54"/>
      <c r="EP3" s="54"/>
      <c r="EQ3" s="54"/>
      <c r="ER3" s="53"/>
      <c r="ES3" s="53"/>
      <c r="ET3" s="54"/>
      <c r="EU3" s="54"/>
      <c r="EV3" s="54"/>
      <c r="EW3" s="53"/>
      <c r="EX3" s="52"/>
      <c r="EY3" s="53"/>
      <c r="EZ3" s="53"/>
      <c r="FA3" s="54"/>
      <c r="FB3" s="54"/>
      <c r="FC3" s="54"/>
      <c r="FD3" s="53"/>
      <c r="FE3" s="53"/>
      <c r="FF3" s="54"/>
      <c r="FG3" s="54"/>
      <c r="FH3" s="54"/>
      <c r="FI3" s="53"/>
      <c r="FJ3" s="52"/>
      <c r="FK3" s="53"/>
      <c r="FL3" s="53"/>
      <c r="FM3" s="54"/>
      <c r="FN3" s="54"/>
      <c r="FO3" s="54"/>
      <c r="FP3" s="53"/>
      <c r="FQ3" s="53"/>
      <c r="FR3" s="54"/>
      <c r="FS3" s="54"/>
      <c r="FT3" s="54"/>
      <c r="FU3" s="53"/>
      <c r="FV3" s="52"/>
      <c r="FW3" s="53"/>
      <c r="FX3" s="53"/>
      <c r="FY3" s="54"/>
      <c r="FZ3" s="54"/>
      <c r="GA3" s="54"/>
      <c r="GB3" s="53"/>
      <c r="GC3" s="53"/>
      <c r="GD3" s="54"/>
      <c r="GE3" s="54"/>
      <c r="GF3" s="54"/>
      <c r="GG3" s="53"/>
      <c r="GH3" s="52"/>
      <c r="GI3" s="53"/>
      <c r="GJ3" s="53"/>
      <c r="GK3" s="54"/>
      <c r="GL3" s="54"/>
      <c r="GM3" s="54"/>
      <c r="GN3" s="53"/>
      <c r="GO3" s="53"/>
      <c r="GP3" s="54"/>
      <c r="GQ3" s="54"/>
      <c r="GR3" s="54"/>
      <c r="GS3" s="53"/>
      <c r="GT3" s="52"/>
      <c r="GU3" s="53"/>
      <c r="GV3" s="53"/>
      <c r="GW3" s="54"/>
      <c r="GX3" s="54"/>
      <c r="GY3" s="54"/>
      <c r="GZ3" s="53"/>
      <c r="HA3" s="53"/>
      <c r="HB3" s="54"/>
      <c r="HC3" s="54"/>
      <c r="HD3" s="54"/>
      <c r="HE3" s="53"/>
      <c r="HF3" s="52"/>
      <c r="HG3" s="53"/>
      <c r="HH3" s="53"/>
      <c r="HI3" s="54"/>
      <c r="HJ3" s="54"/>
      <c r="HK3" s="54"/>
      <c r="HL3" s="53"/>
      <c r="HM3" s="53"/>
      <c r="HN3" s="54"/>
      <c r="HO3" s="54"/>
      <c r="HP3" s="54"/>
      <c r="HQ3" s="53"/>
      <c r="HR3" s="52"/>
      <c r="HS3" s="53"/>
      <c r="HT3" s="53"/>
      <c r="HU3" s="54"/>
      <c r="HV3" s="54"/>
      <c r="HW3" s="54"/>
      <c r="HX3" s="53"/>
      <c r="HY3" s="53"/>
      <c r="HZ3" s="54"/>
      <c r="IA3" s="54"/>
      <c r="IB3" s="54"/>
      <c r="IC3" s="53"/>
      <c r="ID3" s="52"/>
      <c r="IE3" s="53"/>
      <c r="IF3" s="53"/>
      <c r="IG3" s="54"/>
    </row>
    <row r="4" spans="1:241" s="189" customFormat="1" ht="15">
      <c r="A4" s="329"/>
      <c r="B4" s="329"/>
      <c r="C4" s="329"/>
      <c r="D4" s="329"/>
    </row>
    <row r="5" spans="1:241" s="59" customFormat="1" ht="15">
      <c r="A5" s="191" t="s">
        <v>430</v>
      </c>
      <c r="B5" s="192">
        <v>48097.4</v>
      </c>
      <c r="C5" s="92"/>
      <c r="D5" s="92"/>
      <c r="E5" s="60"/>
      <c r="F5" s="60"/>
      <c r="G5" s="60"/>
    </row>
    <row r="6" spans="1:241" s="59" customFormat="1" ht="15">
      <c r="A6" s="191" t="s">
        <v>431</v>
      </c>
      <c r="B6" s="192">
        <v>2102</v>
      </c>
      <c r="C6" s="78"/>
      <c r="D6" s="78"/>
    </row>
    <row r="7" spans="1:241" s="59" customFormat="1" ht="15">
      <c r="A7" s="191" t="s">
        <v>556</v>
      </c>
      <c r="B7" s="192">
        <v>490</v>
      </c>
      <c r="C7" s="78"/>
      <c r="D7" s="78"/>
    </row>
    <row r="8" spans="1:241" s="59" customFormat="1" ht="15">
      <c r="A8" s="191" t="s">
        <v>432</v>
      </c>
      <c r="B8" s="192">
        <v>37904</v>
      </c>
      <c r="C8" s="78"/>
      <c r="D8" s="78"/>
    </row>
    <row r="9" spans="1:241" s="59" customFormat="1" ht="15">
      <c r="A9" s="191" t="s">
        <v>433</v>
      </c>
      <c r="B9" s="192">
        <v>310</v>
      </c>
      <c r="C9" s="78"/>
      <c r="D9" s="78"/>
    </row>
    <row r="10" spans="1:241" s="59" customFormat="1" ht="15.75">
      <c r="A10" s="191" t="s">
        <v>434</v>
      </c>
      <c r="B10" s="192">
        <v>29902.6</v>
      </c>
      <c r="C10" s="330" t="s">
        <v>168</v>
      </c>
      <c r="D10" s="78"/>
    </row>
    <row r="11" spans="1:241" s="59" customFormat="1" ht="15">
      <c r="A11" s="191" t="s">
        <v>435</v>
      </c>
      <c r="B11" s="192">
        <v>13918</v>
      </c>
      <c r="C11" s="78"/>
      <c r="D11" s="78"/>
    </row>
    <row r="12" spans="1:241" s="59" customFormat="1" ht="15">
      <c r="A12" s="191" t="s">
        <v>436</v>
      </c>
      <c r="B12" s="192">
        <v>50</v>
      </c>
      <c r="C12" s="92"/>
      <c r="D12" s="78"/>
    </row>
    <row r="13" spans="1:241" s="59" customFormat="1" ht="15">
      <c r="A13" s="191" t="s">
        <v>437</v>
      </c>
      <c r="B13" s="192">
        <v>737</v>
      </c>
      <c r="C13" s="92"/>
      <c r="D13" s="78"/>
    </row>
    <row r="14" spans="1:241" s="59" customFormat="1" ht="15">
      <c r="A14" s="193" t="s">
        <v>438</v>
      </c>
      <c r="B14" s="194">
        <f>SUM(B5:B13)</f>
        <v>133511</v>
      </c>
      <c r="C14" s="92"/>
      <c r="D14" s="78"/>
    </row>
    <row r="15" spans="1:241" s="59" customFormat="1" ht="15.75">
      <c r="A15" s="193" t="s">
        <v>439</v>
      </c>
      <c r="B15" s="192">
        <v>27934</v>
      </c>
      <c r="C15" s="92"/>
      <c r="D15" s="78"/>
    </row>
    <row r="16" spans="1:241" s="59" customFormat="1" ht="15">
      <c r="A16" s="193" t="s">
        <v>162</v>
      </c>
      <c r="B16" s="194">
        <f t="shared" ref="B16" si="0">B15+B14</f>
        <v>161445</v>
      </c>
      <c r="C16" s="92"/>
      <c r="D16" s="78"/>
    </row>
    <row r="17" spans="1:7" s="59" customFormat="1" ht="15">
      <c r="A17" s="195"/>
      <c r="B17" s="196"/>
      <c r="C17" s="196"/>
      <c r="D17" s="78"/>
    </row>
    <row r="18" spans="1:7" s="59" customFormat="1" ht="15">
      <c r="B18" s="60"/>
      <c r="C18" s="60"/>
    </row>
    <row r="19" spans="1:7" s="200" customFormat="1" ht="19.5" customHeight="1">
      <c r="A19" s="331" t="s">
        <v>161</v>
      </c>
      <c r="B19" s="332"/>
      <c r="C19" s="332"/>
    </row>
    <row r="20" spans="1:7" s="199" customFormat="1" ht="22.5" customHeight="1">
      <c r="A20" s="536" t="s">
        <v>526</v>
      </c>
      <c r="B20" s="536"/>
      <c r="C20" s="536"/>
      <c r="D20" s="416"/>
      <c r="E20" s="416"/>
      <c r="F20" s="416"/>
      <c r="G20" s="416"/>
    </row>
    <row r="21" spans="1:7" s="199" customFormat="1" ht="33.75" customHeight="1">
      <c r="A21" s="536" t="s">
        <v>503</v>
      </c>
      <c r="B21" s="536"/>
      <c r="C21" s="536"/>
      <c r="D21" s="416"/>
      <c r="E21" s="416"/>
      <c r="F21" s="416"/>
      <c r="G21" s="416"/>
    </row>
    <row r="22" spans="1:7" s="199" customFormat="1" ht="22.5" customHeight="1">
      <c r="A22" s="536" t="s">
        <v>502</v>
      </c>
      <c r="B22" s="536"/>
      <c r="C22" s="536"/>
      <c r="D22" s="416"/>
      <c r="E22" s="416"/>
      <c r="F22" s="416"/>
      <c r="G22" s="416"/>
    </row>
    <row r="23" spans="1:7" s="59" customFormat="1" ht="12" customHeight="1">
      <c r="A23" s="188"/>
    </row>
  </sheetData>
  <mergeCells count="4">
    <mergeCell ref="A1:C1"/>
    <mergeCell ref="A20:C20"/>
    <mergeCell ref="A21:C21"/>
    <mergeCell ref="A22:C22"/>
  </mergeCells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workbookViewId="0"/>
  </sheetViews>
  <sheetFormatPr baseColWidth="10" defaultRowHeight="11.45" customHeight="1"/>
  <cols>
    <col min="1" max="1" width="25.7109375" style="13" customWidth="1"/>
    <col min="2" max="2" width="5.140625" style="13" customWidth="1"/>
    <col min="3" max="12" width="5.85546875" style="13" customWidth="1"/>
    <col min="13" max="16384" width="11.42578125" style="13"/>
  </cols>
  <sheetData>
    <row r="1" spans="1:256" s="1" customFormat="1" ht="15">
      <c r="A1" s="172" t="s">
        <v>37</v>
      </c>
      <c r="B1" s="160"/>
      <c r="C1" s="160"/>
      <c r="D1" s="160"/>
      <c r="E1" s="160"/>
      <c r="F1" s="160"/>
      <c r="G1" s="160"/>
      <c r="H1" s="160"/>
      <c r="I1" s="221"/>
      <c r="J1" s="221"/>
      <c r="K1" s="221"/>
      <c r="L1" s="221"/>
      <c r="M1" s="160"/>
      <c r="N1" s="160"/>
      <c r="O1" s="160"/>
      <c r="P1" s="160"/>
      <c r="Q1" s="160"/>
      <c r="R1" s="160"/>
      <c r="S1" s="160"/>
      <c r="T1" s="160"/>
      <c r="U1" s="160"/>
      <c r="V1" s="221"/>
      <c r="W1" s="221"/>
      <c r="X1" s="221"/>
      <c r="Y1" s="160"/>
      <c r="Z1" s="160"/>
      <c r="AA1" s="160"/>
      <c r="AB1" s="160"/>
      <c r="AC1" s="160"/>
      <c r="AD1" s="160"/>
      <c r="AE1" s="160"/>
      <c r="AF1" s="160"/>
      <c r="AG1" s="160"/>
      <c r="AH1" s="221"/>
      <c r="AI1" s="221"/>
      <c r="AJ1" s="221"/>
      <c r="AK1" s="160"/>
      <c r="AL1" s="160"/>
      <c r="AM1" s="160"/>
      <c r="AN1" s="160"/>
      <c r="AO1" s="160"/>
      <c r="AP1" s="160"/>
      <c r="AQ1" s="160"/>
      <c r="AR1" s="160"/>
      <c r="AS1" s="160"/>
      <c r="AT1" s="221"/>
      <c r="AU1" s="221"/>
      <c r="AV1" s="221"/>
      <c r="AW1" s="160"/>
      <c r="AX1" s="160"/>
      <c r="AY1" s="160"/>
      <c r="AZ1" s="160"/>
      <c r="BA1" s="160"/>
      <c r="BB1" s="160"/>
      <c r="BC1" s="160"/>
      <c r="BD1" s="160"/>
      <c r="BE1" s="160"/>
      <c r="BF1" s="221"/>
      <c r="BG1" s="221"/>
      <c r="BH1" s="221"/>
      <c r="BI1" s="160"/>
      <c r="BJ1" s="160"/>
      <c r="BK1" s="160"/>
      <c r="BL1" s="160"/>
      <c r="BM1" s="160"/>
      <c r="BN1" s="160"/>
      <c r="BO1" s="160"/>
      <c r="BP1" s="160"/>
      <c r="BQ1" s="160"/>
      <c r="BR1" s="221"/>
      <c r="BS1" s="221"/>
      <c r="BT1" s="221"/>
      <c r="BU1" s="160"/>
      <c r="BV1" s="160"/>
      <c r="BW1" s="160"/>
      <c r="BX1" s="160"/>
      <c r="BY1" s="160"/>
      <c r="BZ1" s="160"/>
      <c r="CA1" s="160"/>
      <c r="CB1" s="160"/>
      <c r="CC1" s="160"/>
      <c r="CD1" s="221"/>
      <c r="CE1" s="221"/>
      <c r="CF1" s="221"/>
      <c r="CG1" s="160"/>
      <c r="CH1" s="160"/>
      <c r="CI1" s="160"/>
      <c r="CJ1" s="160"/>
      <c r="CK1" s="160"/>
      <c r="CL1" s="160"/>
      <c r="CM1" s="160"/>
      <c r="CN1" s="160"/>
      <c r="CO1" s="160"/>
      <c r="CP1" s="221"/>
      <c r="CQ1" s="221"/>
      <c r="CR1" s="221"/>
      <c r="CS1" s="160"/>
      <c r="CT1" s="160"/>
      <c r="CU1" s="160"/>
      <c r="CV1" s="160"/>
      <c r="CW1" s="160"/>
      <c r="CX1" s="160"/>
      <c r="CY1" s="160"/>
      <c r="CZ1" s="160"/>
      <c r="DA1" s="160"/>
      <c r="DB1" s="221"/>
      <c r="DC1" s="221"/>
      <c r="DD1" s="221"/>
      <c r="DE1" s="160"/>
      <c r="DF1" s="160"/>
      <c r="DG1" s="160"/>
      <c r="DH1" s="160"/>
      <c r="DI1" s="160"/>
      <c r="DJ1" s="160"/>
      <c r="DK1" s="160"/>
      <c r="DL1" s="160"/>
      <c r="DM1" s="160"/>
      <c r="DN1" s="221"/>
      <c r="DO1" s="221"/>
      <c r="DP1" s="221"/>
      <c r="DQ1" s="160"/>
      <c r="DR1" s="160"/>
      <c r="DS1" s="160"/>
      <c r="DT1" s="160"/>
      <c r="DU1" s="160"/>
      <c r="DV1" s="160"/>
      <c r="DW1" s="160"/>
      <c r="DX1" s="160"/>
      <c r="DY1" s="160"/>
      <c r="DZ1" s="221"/>
      <c r="EA1" s="221"/>
      <c r="EB1" s="221"/>
      <c r="EC1" s="160"/>
      <c r="ED1" s="160"/>
      <c r="EE1" s="160"/>
      <c r="EF1" s="160"/>
      <c r="EG1" s="160"/>
      <c r="EH1" s="160"/>
      <c r="EI1" s="160"/>
      <c r="EJ1" s="160"/>
      <c r="EK1" s="160"/>
      <c r="EL1" s="221"/>
      <c r="EM1" s="221"/>
      <c r="EN1" s="221"/>
      <c r="EO1" s="160"/>
      <c r="EP1" s="160"/>
      <c r="EQ1" s="160"/>
      <c r="ER1" s="160"/>
      <c r="ES1" s="160"/>
      <c r="ET1" s="160"/>
      <c r="EU1" s="160"/>
      <c r="EV1" s="160"/>
      <c r="EW1" s="160"/>
      <c r="EX1" s="221"/>
      <c r="EY1" s="221"/>
      <c r="EZ1" s="221"/>
      <c r="FA1" s="160"/>
      <c r="FB1" s="160"/>
      <c r="FC1" s="160"/>
      <c r="FD1" s="160"/>
      <c r="FE1" s="160"/>
      <c r="FF1" s="160"/>
      <c r="FG1" s="160"/>
      <c r="FH1" s="160"/>
      <c r="FI1" s="160"/>
      <c r="FJ1" s="221"/>
      <c r="FK1" s="221"/>
      <c r="FL1" s="221"/>
      <c r="FM1" s="160"/>
      <c r="FN1" s="160"/>
      <c r="FO1" s="160"/>
      <c r="FP1" s="160"/>
      <c r="FQ1" s="160"/>
      <c r="FR1" s="160"/>
      <c r="FS1" s="160"/>
      <c r="FT1" s="160"/>
      <c r="FU1" s="160"/>
      <c r="FV1" s="221"/>
      <c r="FW1" s="221"/>
      <c r="FX1" s="221"/>
      <c r="FY1" s="160"/>
      <c r="FZ1" s="160"/>
      <c r="GA1" s="160"/>
      <c r="GB1" s="160"/>
      <c r="GC1" s="160"/>
      <c r="GD1" s="160"/>
      <c r="GE1" s="160"/>
      <c r="GF1" s="160"/>
      <c r="GG1" s="160"/>
      <c r="GH1" s="221"/>
      <c r="GI1" s="221"/>
      <c r="GJ1" s="221"/>
      <c r="GK1" s="160"/>
      <c r="GL1" s="160"/>
      <c r="GM1" s="160"/>
      <c r="GN1" s="160"/>
      <c r="GO1" s="160"/>
      <c r="GP1" s="160"/>
      <c r="GQ1" s="160"/>
      <c r="GR1" s="160"/>
      <c r="GS1" s="160"/>
      <c r="GT1" s="221"/>
      <c r="GU1" s="221"/>
      <c r="GV1" s="221"/>
      <c r="GW1" s="160"/>
      <c r="GX1" s="160"/>
      <c r="GY1" s="160"/>
      <c r="GZ1" s="160"/>
      <c r="HA1" s="160"/>
      <c r="HB1" s="160"/>
      <c r="HC1" s="160"/>
      <c r="HD1" s="160"/>
      <c r="HE1" s="160"/>
      <c r="HF1" s="221"/>
      <c r="HG1" s="221"/>
      <c r="HH1" s="221"/>
      <c r="HI1" s="160"/>
      <c r="HJ1" s="160"/>
      <c r="HK1" s="160"/>
      <c r="HL1" s="160"/>
      <c r="HM1" s="160"/>
      <c r="HN1" s="160"/>
      <c r="HO1" s="160"/>
      <c r="HP1" s="160"/>
      <c r="HQ1" s="160"/>
      <c r="HR1" s="221"/>
      <c r="HS1" s="221"/>
      <c r="HT1" s="221"/>
      <c r="HU1" s="160"/>
      <c r="HV1" s="160"/>
      <c r="HW1" s="160"/>
      <c r="HX1" s="160"/>
      <c r="HY1" s="160"/>
      <c r="HZ1" s="160"/>
      <c r="IA1" s="160"/>
      <c r="IB1" s="160"/>
      <c r="IC1" s="160"/>
      <c r="ID1" s="221"/>
      <c r="IE1" s="221"/>
      <c r="IF1" s="221"/>
      <c r="IG1" s="160"/>
      <c r="IH1" s="160"/>
      <c r="II1" s="160"/>
      <c r="IJ1" s="160"/>
      <c r="IK1" s="160"/>
      <c r="IL1" s="160"/>
      <c r="IM1" s="160"/>
      <c r="IN1" s="160"/>
      <c r="IO1" s="160"/>
      <c r="IP1" s="221"/>
      <c r="IQ1" s="221"/>
      <c r="IR1" s="221"/>
      <c r="IS1" s="160"/>
      <c r="IT1" s="160"/>
      <c r="IU1" s="160"/>
      <c r="IV1" s="160"/>
    </row>
    <row r="2" spans="1:256" s="9" customFormat="1" ht="15">
      <c r="A2" s="170" t="s">
        <v>36</v>
      </c>
      <c r="B2" s="222"/>
      <c r="C2" s="222"/>
      <c r="D2" s="222"/>
      <c r="E2" s="222"/>
      <c r="F2" s="168"/>
      <c r="G2" s="168"/>
      <c r="H2" s="168"/>
      <c r="I2" s="223"/>
      <c r="J2" s="223"/>
      <c r="K2" s="223"/>
      <c r="L2" s="223"/>
      <c r="M2" s="222"/>
      <c r="N2" s="222"/>
      <c r="O2" s="222"/>
      <c r="P2" s="222"/>
      <c r="Q2" s="222"/>
      <c r="R2" s="222"/>
      <c r="S2" s="168"/>
      <c r="T2" s="168"/>
      <c r="U2" s="168"/>
      <c r="V2" s="223"/>
      <c r="W2" s="223"/>
      <c r="X2" s="223"/>
      <c r="Y2" s="222"/>
      <c r="Z2" s="222"/>
      <c r="AA2" s="222"/>
      <c r="AB2" s="222"/>
      <c r="AC2" s="222"/>
      <c r="AD2" s="222"/>
      <c r="AE2" s="168"/>
      <c r="AF2" s="168"/>
      <c r="AG2" s="168"/>
      <c r="AH2" s="223"/>
      <c r="AI2" s="223"/>
      <c r="AJ2" s="223"/>
      <c r="AK2" s="222"/>
      <c r="AL2" s="222"/>
      <c r="AM2" s="222"/>
      <c r="AN2" s="222"/>
      <c r="AO2" s="222"/>
      <c r="AP2" s="222"/>
      <c r="AQ2" s="168"/>
      <c r="AR2" s="168"/>
      <c r="AS2" s="168"/>
      <c r="AT2" s="223"/>
      <c r="AU2" s="223"/>
      <c r="AV2" s="223"/>
      <c r="AW2" s="222"/>
      <c r="AX2" s="222"/>
      <c r="AY2" s="222"/>
      <c r="AZ2" s="222"/>
      <c r="BA2" s="222"/>
      <c r="BB2" s="222"/>
      <c r="BC2" s="168"/>
      <c r="BD2" s="168"/>
      <c r="BE2" s="168"/>
      <c r="BF2" s="223"/>
      <c r="BG2" s="223"/>
      <c r="BH2" s="223"/>
      <c r="BI2" s="222"/>
      <c r="BJ2" s="222"/>
      <c r="BK2" s="222"/>
      <c r="BL2" s="222"/>
      <c r="BM2" s="222"/>
      <c r="BN2" s="222"/>
      <c r="BO2" s="168"/>
      <c r="BP2" s="168"/>
      <c r="BQ2" s="168"/>
      <c r="BR2" s="223"/>
      <c r="BS2" s="223"/>
      <c r="BT2" s="223"/>
      <c r="BU2" s="222"/>
      <c r="BV2" s="222"/>
      <c r="BW2" s="222"/>
      <c r="BX2" s="222"/>
      <c r="BY2" s="222"/>
      <c r="BZ2" s="222"/>
      <c r="CA2" s="168"/>
      <c r="CB2" s="168"/>
      <c r="CC2" s="168"/>
      <c r="CD2" s="223"/>
      <c r="CE2" s="223"/>
      <c r="CF2" s="223"/>
      <c r="CG2" s="222"/>
      <c r="CH2" s="222"/>
      <c r="CI2" s="222"/>
      <c r="CJ2" s="222"/>
      <c r="CK2" s="222"/>
      <c r="CL2" s="222"/>
      <c r="CM2" s="168"/>
      <c r="CN2" s="168"/>
      <c r="CO2" s="168"/>
      <c r="CP2" s="223"/>
      <c r="CQ2" s="223"/>
      <c r="CR2" s="223"/>
      <c r="CS2" s="222"/>
      <c r="CT2" s="222"/>
      <c r="CU2" s="222"/>
      <c r="CV2" s="222"/>
      <c r="CW2" s="222"/>
      <c r="CX2" s="222"/>
      <c r="CY2" s="168"/>
      <c r="CZ2" s="168"/>
      <c r="DA2" s="168"/>
      <c r="DB2" s="223"/>
      <c r="DC2" s="223"/>
      <c r="DD2" s="223"/>
      <c r="DE2" s="222"/>
      <c r="DF2" s="222"/>
      <c r="DG2" s="222"/>
      <c r="DH2" s="222"/>
      <c r="DI2" s="222"/>
      <c r="DJ2" s="222"/>
      <c r="DK2" s="168"/>
      <c r="DL2" s="168"/>
      <c r="DM2" s="168"/>
      <c r="DN2" s="223"/>
      <c r="DO2" s="223"/>
      <c r="DP2" s="223"/>
      <c r="DQ2" s="222"/>
      <c r="DR2" s="222"/>
      <c r="DS2" s="222"/>
      <c r="DT2" s="222"/>
      <c r="DU2" s="222"/>
      <c r="DV2" s="222"/>
      <c r="DW2" s="168"/>
      <c r="DX2" s="168"/>
      <c r="DY2" s="168"/>
      <c r="DZ2" s="223"/>
      <c r="EA2" s="223"/>
      <c r="EB2" s="223"/>
      <c r="EC2" s="222"/>
      <c r="ED2" s="222"/>
      <c r="EE2" s="222"/>
      <c r="EF2" s="222"/>
      <c r="EG2" s="222"/>
      <c r="EH2" s="222"/>
      <c r="EI2" s="168"/>
      <c r="EJ2" s="168"/>
      <c r="EK2" s="168"/>
      <c r="EL2" s="223"/>
      <c r="EM2" s="223"/>
      <c r="EN2" s="223"/>
      <c r="EO2" s="222"/>
      <c r="EP2" s="222"/>
      <c r="EQ2" s="222"/>
      <c r="ER2" s="222"/>
      <c r="ES2" s="222"/>
      <c r="ET2" s="222"/>
      <c r="EU2" s="168"/>
      <c r="EV2" s="168"/>
      <c r="EW2" s="168"/>
      <c r="EX2" s="223"/>
      <c r="EY2" s="223"/>
      <c r="EZ2" s="223"/>
      <c r="FA2" s="222"/>
      <c r="FB2" s="222"/>
      <c r="FC2" s="222"/>
      <c r="FD2" s="222"/>
      <c r="FE2" s="222"/>
      <c r="FF2" s="222"/>
      <c r="FG2" s="168"/>
      <c r="FH2" s="168"/>
      <c r="FI2" s="168"/>
      <c r="FJ2" s="223"/>
      <c r="FK2" s="223"/>
      <c r="FL2" s="223"/>
      <c r="FM2" s="222"/>
      <c r="FN2" s="222"/>
      <c r="FO2" s="222"/>
      <c r="FP2" s="222"/>
      <c r="FQ2" s="222"/>
      <c r="FR2" s="222"/>
      <c r="FS2" s="168"/>
      <c r="FT2" s="168"/>
      <c r="FU2" s="168"/>
      <c r="FV2" s="223"/>
      <c r="FW2" s="223"/>
      <c r="FX2" s="223"/>
      <c r="FY2" s="222"/>
      <c r="FZ2" s="222"/>
      <c r="GA2" s="222"/>
      <c r="GB2" s="222"/>
      <c r="GC2" s="222"/>
      <c r="GD2" s="222"/>
      <c r="GE2" s="168"/>
      <c r="GF2" s="168"/>
      <c r="GG2" s="168"/>
      <c r="GH2" s="223"/>
      <c r="GI2" s="223"/>
      <c r="GJ2" s="223"/>
      <c r="GK2" s="222"/>
      <c r="GL2" s="222"/>
      <c r="GM2" s="222"/>
      <c r="GN2" s="222"/>
      <c r="GO2" s="222"/>
      <c r="GP2" s="222"/>
      <c r="GQ2" s="168"/>
      <c r="GR2" s="168"/>
      <c r="GS2" s="168"/>
      <c r="GT2" s="223"/>
      <c r="GU2" s="223"/>
      <c r="GV2" s="223"/>
      <c r="GW2" s="222"/>
      <c r="GX2" s="222"/>
      <c r="GY2" s="222"/>
      <c r="GZ2" s="222"/>
      <c r="HA2" s="222"/>
      <c r="HB2" s="222"/>
      <c r="HC2" s="168"/>
      <c r="HD2" s="168"/>
      <c r="HE2" s="168"/>
      <c r="HF2" s="223"/>
      <c r="HG2" s="223"/>
      <c r="HH2" s="223"/>
      <c r="HI2" s="222"/>
      <c r="HJ2" s="222"/>
      <c r="HK2" s="222"/>
      <c r="HL2" s="222"/>
      <c r="HM2" s="222"/>
      <c r="HN2" s="222"/>
      <c r="HO2" s="168"/>
      <c r="HP2" s="168"/>
      <c r="HQ2" s="168"/>
      <c r="HR2" s="223"/>
      <c r="HS2" s="223"/>
      <c r="HT2" s="223"/>
      <c r="HU2" s="222"/>
      <c r="HV2" s="222"/>
      <c r="HW2" s="222"/>
      <c r="HX2" s="222"/>
      <c r="HY2" s="222"/>
      <c r="HZ2" s="222"/>
      <c r="IA2" s="168"/>
      <c r="IB2" s="168"/>
      <c r="IC2" s="168"/>
      <c r="ID2" s="223"/>
      <c r="IE2" s="223"/>
      <c r="IF2" s="223"/>
      <c r="IG2" s="222"/>
      <c r="IH2" s="222"/>
      <c r="II2" s="222"/>
      <c r="IJ2" s="222"/>
      <c r="IK2" s="222"/>
      <c r="IL2" s="222"/>
      <c r="IM2" s="168"/>
      <c r="IN2" s="168"/>
      <c r="IO2" s="168"/>
      <c r="IP2" s="223"/>
      <c r="IQ2" s="223"/>
      <c r="IR2" s="223"/>
      <c r="IS2" s="222"/>
      <c r="IT2" s="222"/>
      <c r="IU2" s="222"/>
      <c r="IV2" s="222"/>
    </row>
    <row r="3" spans="1:256" s="3" customFormat="1" ht="18" customHeight="1">
      <c r="A3" s="224"/>
      <c r="B3" s="224"/>
      <c r="C3" s="224"/>
      <c r="D3" s="224"/>
      <c r="E3" s="224"/>
      <c r="F3" s="225"/>
      <c r="G3" s="225"/>
      <c r="H3" s="225"/>
      <c r="I3" s="226"/>
      <c r="J3" s="226"/>
      <c r="K3" s="226"/>
      <c r="L3" s="226"/>
      <c r="M3" s="224"/>
      <c r="N3" s="224"/>
      <c r="O3" s="224"/>
      <c r="P3" s="224"/>
      <c r="Q3" s="224"/>
      <c r="R3" s="224"/>
      <c r="S3" s="225"/>
      <c r="T3" s="225"/>
      <c r="U3" s="225"/>
      <c r="V3" s="226"/>
      <c r="W3" s="226"/>
      <c r="X3" s="226"/>
      <c r="Y3" s="224"/>
      <c r="Z3" s="224"/>
      <c r="AA3" s="224"/>
      <c r="AB3" s="224"/>
      <c r="AC3" s="224"/>
      <c r="AD3" s="224"/>
      <c r="AE3" s="225"/>
      <c r="AF3" s="225"/>
      <c r="AG3" s="225"/>
      <c r="AH3" s="226"/>
      <c r="AI3" s="226"/>
      <c r="AJ3" s="226"/>
      <c r="AK3" s="224"/>
      <c r="AL3" s="224"/>
      <c r="AM3" s="224"/>
      <c r="AN3" s="224"/>
      <c r="AO3" s="224"/>
      <c r="AP3" s="224"/>
      <c r="AQ3" s="225"/>
      <c r="AR3" s="225"/>
      <c r="AS3" s="225"/>
      <c r="AT3" s="226"/>
      <c r="AU3" s="226"/>
      <c r="AV3" s="226"/>
      <c r="AW3" s="224"/>
      <c r="AX3" s="224"/>
      <c r="AY3" s="224"/>
      <c r="AZ3" s="224"/>
      <c r="BA3" s="224"/>
      <c r="BB3" s="224"/>
      <c r="BC3" s="225"/>
      <c r="BD3" s="225"/>
      <c r="BE3" s="225"/>
      <c r="BF3" s="226"/>
      <c r="BG3" s="226"/>
      <c r="BH3" s="226"/>
      <c r="BI3" s="224"/>
      <c r="BJ3" s="224"/>
      <c r="BK3" s="224"/>
      <c r="BL3" s="224"/>
      <c r="BM3" s="224"/>
      <c r="BN3" s="224"/>
      <c r="BO3" s="225"/>
      <c r="BP3" s="225"/>
      <c r="BQ3" s="225"/>
      <c r="BR3" s="226"/>
      <c r="BS3" s="226"/>
      <c r="BT3" s="226"/>
      <c r="BU3" s="224"/>
      <c r="BV3" s="224"/>
      <c r="BW3" s="224"/>
      <c r="BX3" s="224"/>
      <c r="BY3" s="224"/>
      <c r="BZ3" s="224"/>
      <c r="CA3" s="225"/>
      <c r="CB3" s="225"/>
      <c r="CC3" s="225"/>
      <c r="CD3" s="226"/>
      <c r="CE3" s="226"/>
      <c r="CF3" s="226"/>
      <c r="CG3" s="224"/>
      <c r="CH3" s="224"/>
      <c r="CI3" s="224"/>
      <c r="CJ3" s="224"/>
      <c r="CK3" s="224"/>
      <c r="CL3" s="224"/>
      <c r="CM3" s="225"/>
      <c r="CN3" s="225"/>
      <c r="CO3" s="225"/>
      <c r="CP3" s="226"/>
      <c r="CQ3" s="226"/>
      <c r="CR3" s="226"/>
      <c r="CS3" s="224"/>
      <c r="CT3" s="224"/>
      <c r="CU3" s="224"/>
      <c r="CV3" s="224"/>
      <c r="CW3" s="224"/>
      <c r="CX3" s="224"/>
      <c r="CY3" s="225"/>
      <c r="CZ3" s="225"/>
      <c r="DA3" s="225"/>
      <c r="DB3" s="226"/>
      <c r="DC3" s="226"/>
      <c r="DD3" s="226"/>
      <c r="DE3" s="224"/>
      <c r="DF3" s="224"/>
      <c r="DG3" s="224"/>
      <c r="DH3" s="224"/>
      <c r="DI3" s="224"/>
      <c r="DJ3" s="224"/>
      <c r="DK3" s="225"/>
      <c r="DL3" s="225"/>
      <c r="DM3" s="225"/>
      <c r="DN3" s="226"/>
      <c r="DO3" s="226"/>
      <c r="DP3" s="226"/>
      <c r="DQ3" s="224"/>
      <c r="DR3" s="224"/>
      <c r="DS3" s="224"/>
      <c r="DT3" s="224"/>
      <c r="DU3" s="224"/>
      <c r="DV3" s="224"/>
      <c r="DW3" s="225"/>
      <c r="DX3" s="225"/>
      <c r="DY3" s="225"/>
      <c r="DZ3" s="226"/>
      <c r="EA3" s="226"/>
      <c r="EB3" s="226"/>
      <c r="EC3" s="224"/>
      <c r="ED3" s="224"/>
      <c r="EE3" s="224"/>
      <c r="EF3" s="224"/>
      <c r="EG3" s="224"/>
      <c r="EH3" s="224"/>
      <c r="EI3" s="225"/>
      <c r="EJ3" s="225"/>
      <c r="EK3" s="225"/>
      <c r="EL3" s="226"/>
      <c r="EM3" s="226"/>
      <c r="EN3" s="226"/>
      <c r="EO3" s="224"/>
      <c r="EP3" s="224"/>
      <c r="EQ3" s="224"/>
      <c r="ER3" s="224"/>
      <c r="ES3" s="224"/>
      <c r="ET3" s="224"/>
      <c r="EU3" s="225"/>
      <c r="EV3" s="225"/>
      <c r="EW3" s="225"/>
      <c r="EX3" s="226"/>
      <c r="EY3" s="226"/>
      <c r="EZ3" s="226"/>
      <c r="FA3" s="224"/>
      <c r="FB3" s="224"/>
      <c r="FC3" s="224"/>
      <c r="FD3" s="224"/>
      <c r="FE3" s="224"/>
      <c r="FF3" s="224"/>
      <c r="FG3" s="225"/>
      <c r="FH3" s="225"/>
      <c r="FI3" s="225"/>
      <c r="FJ3" s="226"/>
      <c r="FK3" s="226"/>
      <c r="FL3" s="226"/>
      <c r="FM3" s="224"/>
      <c r="FN3" s="224"/>
      <c r="FO3" s="224"/>
      <c r="FP3" s="224"/>
      <c r="FQ3" s="224"/>
      <c r="FR3" s="224"/>
      <c r="FS3" s="225"/>
      <c r="FT3" s="225"/>
      <c r="FU3" s="225"/>
      <c r="FV3" s="226"/>
      <c r="FW3" s="226"/>
      <c r="FX3" s="226"/>
      <c r="FY3" s="224"/>
      <c r="FZ3" s="224"/>
      <c r="GA3" s="224"/>
      <c r="GB3" s="224"/>
      <c r="GC3" s="224"/>
      <c r="GD3" s="224"/>
      <c r="GE3" s="225"/>
      <c r="GF3" s="225"/>
      <c r="GG3" s="225"/>
      <c r="GH3" s="226"/>
      <c r="GI3" s="226"/>
      <c r="GJ3" s="226"/>
      <c r="GK3" s="224"/>
      <c r="GL3" s="224"/>
      <c r="GM3" s="224"/>
      <c r="GN3" s="224"/>
      <c r="GO3" s="224"/>
      <c r="GP3" s="224"/>
      <c r="GQ3" s="225"/>
      <c r="GR3" s="225"/>
      <c r="GS3" s="225"/>
      <c r="GT3" s="226"/>
      <c r="GU3" s="226"/>
      <c r="GV3" s="226"/>
      <c r="GW3" s="224"/>
      <c r="GX3" s="224"/>
      <c r="GY3" s="224"/>
      <c r="GZ3" s="224"/>
      <c r="HA3" s="224"/>
      <c r="HB3" s="224"/>
      <c r="HC3" s="225"/>
      <c r="HD3" s="225"/>
      <c r="HE3" s="225"/>
      <c r="HF3" s="226"/>
      <c r="HG3" s="226"/>
      <c r="HH3" s="226"/>
      <c r="HI3" s="224"/>
      <c r="HJ3" s="224"/>
      <c r="HK3" s="224"/>
      <c r="HL3" s="224"/>
      <c r="HM3" s="224"/>
      <c r="HN3" s="224"/>
      <c r="HO3" s="225"/>
      <c r="HP3" s="225"/>
      <c r="HQ3" s="225"/>
      <c r="HR3" s="226"/>
      <c r="HS3" s="226"/>
      <c r="HT3" s="226"/>
      <c r="HU3" s="224"/>
      <c r="HV3" s="224"/>
      <c r="HW3" s="224"/>
      <c r="HX3" s="224"/>
      <c r="HY3" s="224"/>
      <c r="HZ3" s="224"/>
      <c r="IA3" s="225"/>
      <c r="IB3" s="225"/>
      <c r="IC3" s="225"/>
      <c r="ID3" s="226"/>
      <c r="IE3" s="226"/>
      <c r="IF3" s="226"/>
      <c r="IG3" s="224"/>
      <c r="IH3" s="224"/>
      <c r="II3" s="224"/>
      <c r="IJ3" s="224"/>
      <c r="IK3" s="224"/>
      <c r="IL3" s="224"/>
      <c r="IM3" s="225"/>
      <c r="IN3" s="225"/>
      <c r="IO3" s="225"/>
      <c r="IP3" s="226"/>
      <c r="IQ3" s="226"/>
      <c r="IR3" s="226"/>
      <c r="IS3" s="224"/>
      <c r="IT3" s="224"/>
      <c r="IU3" s="224"/>
      <c r="IV3" s="224"/>
    </row>
    <row r="4" spans="1:256" s="4" customFormat="1" ht="28.5" customHeight="1">
      <c r="A4" s="303" t="s">
        <v>33</v>
      </c>
      <c r="B4" s="296">
        <v>2003</v>
      </c>
      <c r="C4" s="296">
        <v>2004</v>
      </c>
      <c r="D4" s="296">
        <v>2005</v>
      </c>
      <c r="E4" s="296">
        <v>2006</v>
      </c>
      <c r="F4" s="296">
        <v>2007</v>
      </c>
      <c r="G4" s="296">
        <v>2008</v>
      </c>
      <c r="H4" s="296">
        <v>2009</v>
      </c>
      <c r="I4" s="296">
        <v>2010</v>
      </c>
      <c r="J4" s="296">
        <v>2011</v>
      </c>
      <c r="K4" s="296">
        <v>2012</v>
      </c>
      <c r="L4" s="296">
        <v>2013</v>
      </c>
      <c r="M4" s="232"/>
      <c r="N4" s="229"/>
      <c r="O4" s="229"/>
      <c r="P4" s="231"/>
      <c r="Q4" s="231"/>
      <c r="R4" s="231"/>
      <c r="S4" s="229"/>
      <c r="T4" s="229"/>
      <c r="U4" s="231"/>
      <c r="V4" s="231"/>
      <c r="W4" s="231"/>
      <c r="X4" s="229"/>
      <c r="Y4" s="232"/>
      <c r="Z4" s="229"/>
      <c r="AA4" s="229"/>
      <c r="AB4" s="231"/>
      <c r="AC4" s="231"/>
      <c r="AD4" s="231"/>
      <c r="AE4" s="229"/>
      <c r="AF4" s="229"/>
      <c r="AG4" s="231"/>
      <c r="AH4" s="231"/>
      <c r="AI4" s="231"/>
      <c r="AJ4" s="229"/>
      <c r="AK4" s="232"/>
      <c r="AL4" s="229"/>
      <c r="AM4" s="229"/>
      <c r="AN4" s="231"/>
      <c r="AO4" s="231"/>
      <c r="AP4" s="231"/>
      <c r="AQ4" s="229"/>
      <c r="AR4" s="229"/>
      <c r="AS4" s="231"/>
      <c r="AT4" s="231"/>
      <c r="AU4" s="231"/>
      <c r="AV4" s="229"/>
      <c r="AW4" s="232"/>
      <c r="AX4" s="229"/>
      <c r="AY4" s="229"/>
      <c r="AZ4" s="231"/>
      <c r="BA4" s="231"/>
      <c r="BB4" s="231"/>
      <c r="BC4" s="229"/>
      <c r="BD4" s="229"/>
      <c r="BE4" s="231"/>
      <c r="BF4" s="231"/>
      <c r="BG4" s="231"/>
      <c r="BH4" s="229"/>
      <c r="BI4" s="232"/>
      <c r="BJ4" s="229"/>
      <c r="BK4" s="229"/>
      <c r="BL4" s="231"/>
      <c r="BM4" s="231"/>
      <c r="BN4" s="231"/>
      <c r="BO4" s="229"/>
      <c r="BP4" s="229"/>
      <c r="BQ4" s="231"/>
      <c r="BR4" s="231"/>
      <c r="BS4" s="231"/>
      <c r="BT4" s="229"/>
      <c r="BU4" s="232"/>
      <c r="BV4" s="229"/>
      <c r="BW4" s="229"/>
      <c r="BX4" s="231"/>
      <c r="BY4" s="231"/>
      <c r="BZ4" s="231"/>
      <c r="CA4" s="229"/>
      <c r="CB4" s="229"/>
      <c r="CC4" s="231"/>
      <c r="CD4" s="231"/>
      <c r="CE4" s="231"/>
      <c r="CF4" s="229"/>
      <c r="CG4" s="232"/>
      <c r="CH4" s="229"/>
      <c r="CI4" s="229"/>
      <c r="CJ4" s="231"/>
      <c r="CK4" s="231"/>
      <c r="CL4" s="231"/>
      <c r="CM4" s="229"/>
      <c r="CN4" s="229"/>
      <c r="CO4" s="231"/>
      <c r="CP4" s="231"/>
      <c r="CQ4" s="231"/>
      <c r="CR4" s="229"/>
      <c r="CS4" s="232"/>
      <c r="CT4" s="229"/>
      <c r="CU4" s="229"/>
      <c r="CV4" s="231"/>
      <c r="CW4" s="231"/>
      <c r="CX4" s="231"/>
      <c r="CY4" s="229"/>
      <c r="CZ4" s="229"/>
      <c r="DA4" s="231"/>
      <c r="DB4" s="231"/>
      <c r="DC4" s="231"/>
      <c r="DD4" s="229"/>
      <c r="DE4" s="232"/>
      <c r="DF4" s="229"/>
      <c r="DG4" s="229"/>
      <c r="DH4" s="231"/>
      <c r="DI4" s="231"/>
      <c r="DJ4" s="231"/>
      <c r="DK4" s="229"/>
      <c r="DL4" s="229"/>
      <c r="DM4" s="231"/>
      <c r="DN4" s="231"/>
      <c r="DO4" s="231"/>
      <c r="DP4" s="229"/>
      <c r="DQ4" s="232"/>
      <c r="DR4" s="229"/>
      <c r="DS4" s="229"/>
      <c r="DT4" s="231"/>
      <c r="DU4" s="231"/>
      <c r="DV4" s="231"/>
      <c r="DW4" s="229"/>
      <c r="DX4" s="229"/>
      <c r="DY4" s="231"/>
      <c r="DZ4" s="231"/>
      <c r="EA4" s="231"/>
      <c r="EB4" s="229"/>
      <c r="EC4" s="232"/>
      <c r="ED4" s="229"/>
      <c r="EE4" s="229"/>
      <c r="EF4" s="231"/>
      <c r="EG4" s="231"/>
      <c r="EH4" s="231"/>
      <c r="EI4" s="229"/>
      <c r="EJ4" s="229"/>
      <c r="EK4" s="231"/>
      <c r="EL4" s="231"/>
      <c r="EM4" s="231"/>
      <c r="EN4" s="229"/>
      <c r="EO4" s="232"/>
      <c r="EP4" s="229"/>
      <c r="EQ4" s="229"/>
      <c r="ER4" s="231"/>
      <c r="ES4" s="231"/>
      <c r="ET4" s="231"/>
      <c r="EU4" s="229"/>
      <c r="EV4" s="229"/>
      <c r="EW4" s="231"/>
      <c r="EX4" s="231"/>
      <c r="EY4" s="231"/>
      <c r="EZ4" s="229"/>
      <c r="FA4" s="232"/>
      <c r="FB4" s="229"/>
      <c r="FC4" s="229"/>
      <c r="FD4" s="231"/>
      <c r="FE4" s="231"/>
      <c r="FF4" s="231"/>
      <c r="FG4" s="229"/>
      <c r="FH4" s="229"/>
      <c r="FI4" s="231"/>
      <c r="FJ4" s="231"/>
      <c r="FK4" s="231"/>
      <c r="FL4" s="229"/>
      <c r="FM4" s="232"/>
      <c r="FN4" s="229"/>
      <c r="FO4" s="229"/>
      <c r="FP4" s="231"/>
      <c r="FQ4" s="231"/>
      <c r="FR4" s="231"/>
      <c r="FS4" s="229"/>
      <c r="FT4" s="229"/>
      <c r="FU4" s="231"/>
      <c r="FV4" s="231"/>
      <c r="FW4" s="231"/>
      <c r="FX4" s="229"/>
      <c r="FY4" s="232"/>
      <c r="FZ4" s="229"/>
      <c r="GA4" s="229"/>
      <c r="GB4" s="231"/>
      <c r="GC4" s="231"/>
      <c r="GD4" s="231"/>
      <c r="GE4" s="229"/>
      <c r="GF4" s="229"/>
      <c r="GG4" s="231"/>
      <c r="GH4" s="231"/>
      <c r="GI4" s="231"/>
      <c r="GJ4" s="229"/>
      <c r="GK4" s="232"/>
      <c r="GL4" s="229"/>
      <c r="GM4" s="229"/>
      <c r="GN4" s="231"/>
      <c r="GO4" s="231"/>
      <c r="GP4" s="231"/>
      <c r="GQ4" s="229"/>
      <c r="GR4" s="229"/>
      <c r="GS4" s="231"/>
      <c r="GT4" s="231"/>
      <c r="GU4" s="231"/>
      <c r="GV4" s="229"/>
      <c r="GW4" s="232"/>
      <c r="GX4" s="229"/>
      <c r="GY4" s="229"/>
      <c r="GZ4" s="231"/>
      <c r="HA4" s="231"/>
      <c r="HB4" s="231"/>
      <c r="HC4" s="229"/>
      <c r="HD4" s="229"/>
      <c r="HE4" s="231"/>
      <c r="HF4" s="231"/>
      <c r="HG4" s="231"/>
      <c r="HH4" s="229"/>
      <c r="HI4" s="232"/>
      <c r="HJ4" s="229"/>
      <c r="HK4" s="229"/>
      <c r="HL4" s="231"/>
      <c r="HM4" s="231"/>
      <c r="HN4" s="231"/>
      <c r="HO4" s="229"/>
      <c r="HP4" s="229"/>
      <c r="HQ4" s="231"/>
      <c r="HR4" s="231"/>
      <c r="HS4" s="231"/>
      <c r="HT4" s="229"/>
      <c r="HU4" s="232"/>
      <c r="HV4" s="229"/>
      <c r="HW4" s="229"/>
      <c r="HX4" s="231"/>
      <c r="HY4" s="231"/>
      <c r="HZ4" s="231"/>
      <c r="IA4" s="229"/>
      <c r="IB4" s="229"/>
      <c r="IC4" s="231"/>
      <c r="ID4" s="231"/>
      <c r="IE4" s="231"/>
      <c r="IF4" s="229"/>
      <c r="IG4" s="232"/>
      <c r="IH4" s="229"/>
      <c r="II4" s="229"/>
      <c r="IJ4" s="231"/>
      <c r="IK4" s="231"/>
      <c r="IL4" s="231"/>
      <c r="IM4" s="229"/>
      <c r="IN4" s="229"/>
      <c r="IO4" s="231"/>
      <c r="IP4" s="231"/>
      <c r="IQ4" s="231"/>
      <c r="IR4" s="229"/>
      <c r="IS4" s="232"/>
      <c r="IT4" s="229"/>
      <c r="IU4" s="229"/>
      <c r="IV4" s="231"/>
    </row>
    <row r="5" spans="1:256" s="12" customFormat="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7" customFormat="1" ht="14.25">
      <c r="A6" s="44" t="s">
        <v>32</v>
      </c>
      <c r="B6" s="298">
        <v>8.1999999999999993</v>
      </c>
      <c r="C6" s="298">
        <v>8.4</v>
      </c>
      <c r="D6" s="298">
        <v>8.5</v>
      </c>
      <c r="E6" s="298">
        <v>8.3000000000000007</v>
      </c>
      <c r="F6" s="298">
        <v>7.5</v>
      </c>
      <c r="G6" s="298">
        <v>7</v>
      </c>
      <c r="H6" s="298">
        <v>7.9</v>
      </c>
      <c r="I6" s="298">
        <v>8.3000000000000007</v>
      </c>
      <c r="J6" s="298">
        <v>7.2</v>
      </c>
      <c r="K6" s="299">
        <v>7.5</v>
      </c>
      <c r="L6" s="298">
        <v>7.7</v>
      </c>
      <c r="M6" s="44"/>
      <c r="N6" s="298"/>
      <c r="O6" s="298"/>
      <c r="P6" s="298"/>
      <c r="Q6" s="298"/>
      <c r="R6" s="298"/>
      <c r="S6" s="298"/>
      <c r="T6" s="299"/>
      <c r="U6" s="299"/>
      <c r="V6" s="299"/>
      <c r="W6" s="299"/>
      <c r="X6" s="299"/>
      <c r="Y6" s="44"/>
      <c r="Z6" s="298"/>
      <c r="AA6" s="298"/>
      <c r="AB6" s="298"/>
      <c r="AC6" s="298"/>
      <c r="AD6" s="298"/>
      <c r="AE6" s="298"/>
      <c r="AF6" s="299"/>
      <c r="AG6" s="299"/>
      <c r="AH6" s="299"/>
      <c r="AI6" s="299"/>
      <c r="AJ6" s="299"/>
      <c r="AK6" s="44"/>
      <c r="AL6" s="298"/>
      <c r="AM6" s="298"/>
      <c r="AN6" s="298"/>
      <c r="AO6" s="298"/>
      <c r="AP6" s="298"/>
      <c r="AQ6" s="298"/>
      <c r="AR6" s="299"/>
      <c r="AS6" s="299"/>
      <c r="AT6" s="299"/>
      <c r="AU6" s="299"/>
      <c r="AV6" s="299"/>
      <c r="AW6" s="44"/>
      <c r="AX6" s="298"/>
      <c r="AY6" s="298"/>
      <c r="AZ6" s="298"/>
      <c r="BA6" s="298"/>
      <c r="BB6" s="298"/>
      <c r="BC6" s="298"/>
      <c r="BD6" s="299"/>
      <c r="BE6" s="299"/>
      <c r="BF6" s="299"/>
      <c r="BG6" s="299"/>
      <c r="BH6" s="299"/>
      <c r="BI6" s="44"/>
      <c r="BJ6" s="298"/>
      <c r="BK6" s="298"/>
      <c r="BL6" s="298"/>
      <c r="BM6" s="298"/>
      <c r="BN6" s="298"/>
      <c r="BO6" s="298"/>
      <c r="BP6" s="299"/>
      <c r="BQ6" s="299"/>
      <c r="BR6" s="299"/>
      <c r="BS6" s="299"/>
      <c r="BT6" s="299"/>
      <c r="BU6" s="44"/>
      <c r="BV6" s="298"/>
      <c r="BW6" s="298"/>
      <c r="BX6" s="298"/>
      <c r="BY6" s="298"/>
      <c r="BZ6" s="298"/>
      <c r="CA6" s="298"/>
      <c r="CB6" s="299"/>
      <c r="CC6" s="299"/>
      <c r="CD6" s="299"/>
      <c r="CE6" s="299"/>
      <c r="CF6" s="299"/>
      <c r="CG6" s="44"/>
      <c r="CH6" s="298"/>
      <c r="CI6" s="298"/>
      <c r="CJ6" s="298"/>
      <c r="CK6" s="298"/>
      <c r="CL6" s="298"/>
      <c r="CM6" s="298"/>
      <c r="CN6" s="299"/>
      <c r="CO6" s="299"/>
      <c r="CP6" s="299"/>
      <c r="CQ6" s="299"/>
      <c r="CR6" s="299"/>
      <c r="CS6" s="44"/>
      <c r="CT6" s="298"/>
      <c r="CU6" s="298"/>
      <c r="CV6" s="298"/>
      <c r="CW6" s="298"/>
      <c r="CX6" s="298"/>
      <c r="CY6" s="298"/>
      <c r="CZ6" s="299"/>
      <c r="DA6" s="299"/>
      <c r="DB6" s="299"/>
      <c r="DC6" s="299"/>
      <c r="DD6" s="299"/>
      <c r="DE6" s="44"/>
      <c r="DF6" s="298"/>
      <c r="DG6" s="298"/>
      <c r="DH6" s="298"/>
      <c r="DI6" s="298"/>
      <c r="DJ6" s="298"/>
      <c r="DK6" s="298"/>
      <c r="DL6" s="299"/>
      <c r="DM6" s="299"/>
      <c r="DN6" s="299"/>
      <c r="DO6" s="299"/>
      <c r="DP6" s="299"/>
      <c r="DQ6" s="44"/>
      <c r="DR6" s="298"/>
      <c r="DS6" s="298"/>
      <c r="DT6" s="298"/>
      <c r="DU6" s="298"/>
      <c r="DV6" s="298"/>
      <c r="DW6" s="298"/>
      <c r="DX6" s="299"/>
      <c r="DY6" s="299"/>
      <c r="DZ6" s="299"/>
      <c r="EA6" s="299"/>
      <c r="EB6" s="299"/>
      <c r="EC6" s="44"/>
      <c r="ED6" s="298"/>
      <c r="EE6" s="298"/>
      <c r="EF6" s="298"/>
      <c r="EG6" s="298"/>
      <c r="EH6" s="298"/>
      <c r="EI6" s="298"/>
      <c r="EJ6" s="299"/>
      <c r="EK6" s="299"/>
      <c r="EL6" s="299"/>
      <c r="EM6" s="299"/>
      <c r="EN6" s="299"/>
      <c r="EO6" s="44"/>
      <c r="EP6" s="298"/>
      <c r="EQ6" s="298"/>
      <c r="ER6" s="298"/>
      <c r="ES6" s="298"/>
      <c r="ET6" s="298"/>
      <c r="EU6" s="298"/>
      <c r="EV6" s="299"/>
      <c r="EW6" s="299"/>
      <c r="EX6" s="299"/>
      <c r="EY6" s="299"/>
      <c r="EZ6" s="299"/>
      <c r="FA6" s="44"/>
      <c r="FB6" s="298"/>
      <c r="FC6" s="298"/>
      <c r="FD6" s="298"/>
      <c r="FE6" s="298"/>
      <c r="FF6" s="298"/>
      <c r="FG6" s="298"/>
      <c r="FH6" s="299"/>
      <c r="FI6" s="299"/>
      <c r="FJ6" s="299"/>
      <c r="FK6" s="299"/>
      <c r="FL6" s="299"/>
      <c r="FM6" s="44"/>
      <c r="FN6" s="298"/>
      <c r="FO6" s="298"/>
      <c r="FP6" s="298"/>
      <c r="FQ6" s="298"/>
      <c r="FR6" s="298"/>
      <c r="FS6" s="298"/>
      <c r="FT6" s="299"/>
      <c r="FU6" s="299"/>
      <c r="FV6" s="299"/>
      <c r="FW6" s="299"/>
      <c r="FX6" s="299"/>
      <c r="FY6" s="44"/>
      <c r="FZ6" s="298"/>
      <c r="GA6" s="298"/>
      <c r="GB6" s="298"/>
      <c r="GC6" s="298"/>
      <c r="GD6" s="298"/>
      <c r="GE6" s="298"/>
      <c r="GF6" s="299"/>
      <c r="GG6" s="299"/>
      <c r="GH6" s="299"/>
      <c r="GI6" s="299"/>
      <c r="GJ6" s="299"/>
      <c r="GK6" s="44"/>
      <c r="GL6" s="298"/>
      <c r="GM6" s="298"/>
      <c r="GN6" s="298"/>
      <c r="GO6" s="298"/>
      <c r="GP6" s="298"/>
      <c r="GQ6" s="298"/>
      <c r="GR6" s="299"/>
      <c r="GS6" s="299"/>
      <c r="GT6" s="299"/>
      <c r="GU6" s="299"/>
      <c r="GV6" s="299"/>
      <c r="GW6" s="44"/>
      <c r="GX6" s="298"/>
      <c r="GY6" s="298"/>
      <c r="GZ6" s="298"/>
      <c r="HA6" s="298"/>
      <c r="HB6" s="298"/>
      <c r="HC6" s="298"/>
      <c r="HD6" s="299"/>
      <c r="HE6" s="299"/>
      <c r="HF6" s="299"/>
      <c r="HG6" s="299"/>
      <c r="HH6" s="299"/>
      <c r="HI6" s="44"/>
      <c r="HJ6" s="298"/>
      <c r="HK6" s="298"/>
      <c r="HL6" s="298"/>
      <c r="HM6" s="298"/>
      <c r="HN6" s="298"/>
      <c r="HO6" s="298"/>
      <c r="HP6" s="299"/>
      <c r="HQ6" s="299"/>
      <c r="HR6" s="299"/>
      <c r="HS6" s="299"/>
      <c r="HT6" s="299"/>
      <c r="HU6" s="44"/>
      <c r="HV6" s="298"/>
      <c r="HW6" s="298"/>
      <c r="HX6" s="298"/>
      <c r="HY6" s="298"/>
      <c r="HZ6" s="298"/>
      <c r="IA6" s="298"/>
      <c r="IB6" s="299"/>
      <c r="IC6" s="299"/>
      <c r="ID6" s="299"/>
      <c r="IE6" s="299"/>
      <c r="IF6" s="299"/>
      <c r="IG6" s="44"/>
      <c r="IH6" s="298"/>
      <c r="II6" s="298"/>
      <c r="IJ6" s="298"/>
      <c r="IK6" s="298"/>
      <c r="IL6" s="298"/>
      <c r="IM6" s="298"/>
      <c r="IN6" s="299"/>
      <c r="IO6" s="299"/>
      <c r="IP6" s="299"/>
      <c r="IQ6" s="299"/>
      <c r="IR6" s="299"/>
      <c r="IS6" s="44"/>
      <c r="IT6" s="298"/>
      <c r="IU6" s="298"/>
      <c r="IV6" s="298"/>
    </row>
    <row r="7" spans="1:256" s="7" customFormat="1" ht="14.25">
      <c r="A7" s="44" t="s">
        <v>31</v>
      </c>
      <c r="B7" s="298">
        <v>9.8000000000000007</v>
      </c>
      <c r="C7" s="298">
        <v>10.5</v>
      </c>
      <c r="D7" s="298">
        <v>11.3</v>
      </c>
      <c r="E7" s="298">
        <v>10.3</v>
      </c>
      <c r="F7" s="298">
        <v>8.6999999999999993</v>
      </c>
      <c r="G7" s="298">
        <v>7.5</v>
      </c>
      <c r="H7" s="298">
        <v>7.8</v>
      </c>
      <c r="I7" s="298">
        <v>7.1</v>
      </c>
      <c r="J7" s="298">
        <v>5.9</v>
      </c>
      <c r="K7" s="299">
        <v>5.5</v>
      </c>
      <c r="L7" s="298">
        <v>5.6</v>
      </c>
      <c r="M7" s="44"/>
      <c r="N7" s="298"/>
      <c r="O7" s="298"/>
      <c r="P7" s="298"/>
      <c r="Q7" s="298"/>
      <c r="R7" s="298"/>
      <c r="S7" s="298"/>
      <c r="T7" s="299"/>
      <c r="U7" s="299"/>
      <c r="V7" s="299"/>
      <c r="W7" s="299"/>
      <c r="X7" s="299"/>
      <c r="Y7" s="44"/>
      <c r="Z7" s="298"/>
      <c r="AA7" s="298"/>
      <c r="AB7" s="298"/>
      <c r="AC7" s="298"/>
      <c r="AD7" s="298"/>
      <c r="AE7" s="298"/>
      <c r="AF7" s="299"/>
      <c r="AG7" s="299"/>
      <c r="AH7" s="299"/>
      <c r="AI7" s="299"/>
      <c r="AJ7" s="299"/>
      <c r="AK7" s="44"/>
      <c r="AL7" s="298"/>
      <c r="AM7" s="298"/>
      <c r="AN7" s="298"/>
      <c r="AO7" s="298"/>
      <c r="AP7" s="298"/>
      <c r="AQ7" s="298"/>
      <c r="AR7" s="299"/>
      <c r="AS7" s="299"/>
      <c r="AT7" s="299"/>
      <c r="AU7" s="299"/>
      <c r="AV7" s="299"/>
      <c r="AW7" s="44"/>
      <c r="AX7" s="298"/>
      <c r="AY7" s="298"/>
      <c r="AZ7" s="298"/>
      <c r="BA7" s="298"/>
      <c r="BB7" s="298"/>
      <c r="BC7" s="298"/>
      <c r="BD7" s="299"/>
      <c r="BE7" s="299"/>
      <c r="BF7" s="299"/>
      <c r="BG7" s="299"/>
      <c r="BH7" s="299"/>
      <c r="BI7" s="44"/>
      <c r="BJ7" s="298"/>
      <c r="BK7" s="298"/>
      <c r="BL7" s="298"/>
      <c r="BM7" s="298"/>
      <c r="BN7" s="298"/>
      <c r="BO7" s="298"/>
      <c r="BP7" s="299"/>
      <c r="BQ7" s="299"/>
      <c r="BR7" s="299"/>
      <c r="BS7" s="299"/>
      <c r="BT7" s="299"/>
      <c r="BU7" s="44"/>
      <c r="BV7" s="298"/>
      <c r="BW7" s="298"/>
      <c r="BX7" s="298"/>
      <c r="BY7" s="298"/>
      <c r="BZ7" s="298"/>
      <c r="CA7" s="298"/>
      <c r="CB7" s="299"/>
      <c r="CC7" s="299"/>
      <c r="CD7" s="299"/>
      <c r="CE7" s="299"/>
      <c r="CF7" s="299"/>
      <c r="CG7" s="44"/>
      <c r="CH7" s="298"/>
      <c r="CI7" s="298"/>
      <c r="CJ7" s="298"/>
      <c r="CK7" s="298"/>
      <c r="CL7" s="298"/>
      <c r="CM7" s="298"/>
      <c r="CN7" s="299"/>
      <c r="CO7" s="299"/>
      <c r="CP7" s="299"/>
      <c r="CQ7" s="299"/>
      <c r="CR7" s="299"/>
      <c r="CS7" s="44"/>
      <c r="CT7" s="298"/>
      <c r="CU7" s="298"/>
      <c r="CV7" s="298"/>
      <c r="CW7" s="298"/>
      <c r="CX7" s="298"/>
      <c r="CY7" s="298"/>
      <c r="CZ7" s="299"/>
      <c r="DA7" s="299"/>
      <c r="DB7" s="299"/>
      <c r="DC7" s="299"/>
      <c r="DD7" s="299"/>
      <c r="DE7" s="44"/>
      <c r="DF7" s="298"/>
      <c r="DG7" s="298"/>
      <c r="DH7" s="298"/>
      <c r="DI7" s="298"/>
      <c r="DJ7" s="298"/>
      <c r="DK7" s="298"/>
      <c r="DL7" s="299"/>
      <c r="DM7" s="299"/>
      <c r="DN7" s="299"/>
      <c r="DO7" s="299"/>
      <c r="DP7" s="299"/>
      <c r="DQ7" s="44"/>
      <c r="DR7" s="298"/>
      <c r="DS7" s="298"/>
      <c r="DT7" s="298"/>
      <c r="DU7" s="298"/>
      <c r="DV7" s="298"/>
      <c r="DW7" s="298"/>
      <c r="DX7" s="299"/>
      <c r="DY7" s="299"/>
      <c r="DZ7" s="299"/>
      <c r="EA7" s="299"/>
      <c r="EB7" s="299"/>
      <c r="EC7" s="44"/>
      <c r="ED7" s="298"/>
      <c r="EE7" s="298"/>
      <c r="EF7" s="298"/>
      <c r="EG7" s="298"/>
      <c r="EH7" s="298"/>
      <c r="EI7" s="298"/>
      <c r="EJ7" s="299"/>
      <c r="EK7" s="299"/>
      <c r="EL7" s="299"/>
      <c r="EM7" s="299"/>
      <c r="EN7" s="299"/>
      <c r="EO7" s="44"/>
      <c r="EP7" s="298"/>
      <c r="EQ7" s="298"/>
      <c r="ER7" s="298"/>
      <c r="ES7" s="298"/>
      <c r="ET7" s="298"/>
      <c r="EU7" s="298"/>
      <c r="EV7" s="299"/>
      <c r="EW7" s="299"/>
      <c r="EX7" s="299"/>
      <c r="EY7" s="299"/>
      <c r="EZ7" s="299"/>
      <c r="FA7" s="44"/>
      <c r="FB7" s="298"/>
      <c r="FC7" s="298"/>
      <c r="FD7" s="298"/>
      <c r="FE7" s="298"/>
      <c r="FF7" s="298"/>
      <c r="FG7" s="298"/>
      <c r="FH7" s="299"/>
      <c r="FI7" s="299"/>
      <c r="FJ7" s="299"/>
      <c r="FK7" s="299"/>
      <c r="FL7" s="299"/>
      <c r="FM7" s="44"/>
      <c r="FN7" s="298"/>
      <c r="FO7" s="298"/>
      <c r="FP7" s="298"/>
      <c r="FQ7" s="298"/>
      <c r="FR7" s="298"/>
      <c r="FS7" s="298"/>
      <c r="FT7" s="299"/>
      <c r="FU7" s="299"/>
      <c r="FV7" s="299"/>
      <c r="FW7" s="299"/>
      <c r="FX7" s="299"/>
      <c r="FY7" s="44"/>
      <c r="FZ7" s="298"/>
      <c r="GA7" s="298"/>
      <c r="GB7" s="298"/>
      <c r="GC7" s="298"/>
      <c r="GD7" s="298"/>
      <c r="GE7" s="298"/>
      <c r="GF7" s="299"/>
      <c r="GG7" s="299"/>
      <c r="GH7" s="299"/>
      <c r="GI7" s="299"/>
      <c r="GJ7" s="299"/>
      <c r="GK7" s="44"/>
      <c r="GL7" s="298"/>
      <c r="GM7" s="298"/>
      <c r="GN7" s="298"/>
      <c r="GO7" s="298"/>
      <c r="GP7" s="298"/>
      <c r="GQ7" s="298"/>
      <c r="GR7" s="299"/>
      <c r="GS7" s="299"/>
      <c r="GT7" s="299"/>
      <c r="GU7" s="299"/>
      <c r="GV7" s="299"/>
      <c r="GW7" s="44"/>
      <c r="GX7" s="298"/>
      <c r="GY7" s="298"/>
      <c r="GZ7" s="298"/>
      <c r="HA7" s="298"/>
      <c r="HB7" s="298"/>
      <c r="HC7" s="298"/>
      <c r="HD7" s="299"/>
      <c r="HE7" s="299"/>
      <c r="HF7" s="299"/>
      <c r="HG7" s="299"/>
      <c r="HH7" s="299"/>
      <c r="HI7" s="44"/>
      <c r="HJ7" s="298"/>
      <c r="HK7" s="298"/>
      <c r="HL7" s="298"/>
      <c r="HM7" s="298"/>
      <c r="HN7" s="298"/>
      <c r="HO7" s="298"/>
      <c r="HP7" s="299"/>
      <c r="HQ7" s="299"/>
      <c r="HR7" s="299"/>
      <c r="HS7" s="299"/>
      <c r="HT7" s="299"/>
      <c r="HU7" s="44"/>
      <c r="HV7" s="298"/>
      <c r="HW7" s="298"/>
      <c r="HX7" s="298"/>
      <c r="HY7" s="298"/>
      <c r="HZ7" s="298"/>
      <c r="IA7" s="298"/>
      <c r="IB7" s="299"/>
      <c r="IC7" s="299"/>
      <c r="ID7" s="299"/>
      <c r="IE7" s="299"/>
      <c r="IF7" s="299"/>
      <c r="IG7" s="44"/>
      <c r="IH7" s="298"/>
      <c r="II7" s="298"/>
      <c r="IJ7" s="298"/>
      <c r="IK7" s="298"/>
      <c r="IL7" s="298"/>
      <c r="IM7" s="298"/>
      <c r="IN7" s="299"/>
      <c r="IO7" s="299"/>
      <c r="IP7" s="299"/>
      <c r="IQ7" s="299"/>
      <c r="IR7" s="299"/>
      <c r="IS7" s="44"/>
      <c r="IT7" s="298"/>
      <c r="IU7" s="298"/>
      <c r="IV7" s="298"/>
    </row>
    <row r="8" spans="1:256" s="7" customFormat="1" ht="14.25">
      <c r="A8" s="44" t="s">
        <v>30</v>
      </c>
      <c r="B8" s="298">
        <v>4.5999999999999996</v>
      </c>
      <c r="C8" s="298">
        <v>4.5</v>
      </c>
      <c r="D8" s="298">
        <v>4.4000000000000004</v>
      </c>
      <c r="E8" s="298">
        <v>4.5</v>
      </c>
      <c r="F8" s="298">
        <v>4.5999999999999996</v>
      </c>
      <c r="G8" s="298">
        <v>6.3</v>
      </c>
      <c r="H8" s="298">
        <v>11.9</v>
      </c>
      <c r="I8" s="298">
        <v>13.7</v>
      </c>
      <c r="J8" s="298">
        <v>14.4</v>
      </c>
      <c r="K8" s="299">
        <v>14.8</v>
      </c>
      <c r="L8" s="298">
        <v>14.7</v>
      </c>
      <c r="M8" s="44"/>
      <c r="N8" s="298"/>
      <c r="O8" s="298"/>
      <c r="P8" s="298"/>
      <c r="Q8" s="299"/>
      <c r="R8" s="298"/>
      <c r="S8" s="298"/>
      <c r="T8" s="299"/>
      <c r="U8" s="299"/>
      <c r="V8" s="299"/>
      <c r="W8" s="299"/>
      <c r="X8" s="299"/>
      <c r="Y8" s="44"/>
      <c r="Z8" s="298"/>
      <c r="AA8" s="298"/>
      <c r="AB8" s="298"/>
      <c r="AC8" s="299"/>
      <c r="AD8" s="298"/>
      <c r="AE8" s="298"/>
      <c r="AF8" s="299"/>
      <c r="AG8" s="299"/>
      <c r="AH8" s="299"/>
      <c r="AI8" s="299"/>
      <c r="AJ8" s="299"/>
      <c r="AK8" s="44"/>
      <c r="AL8" s="298"/>
      <c r="AM8" s="298"/>
      <c r="AN8" s="298"/>
      <c r="AO8" s="299"/>
      <c r="AP8" s="298"/>
      <c r="AQ8" s="298"/>
      <c r="AR8" s="299"/>
      <c r="AS8" s="299"/>
      <c r="AT8" s="299"/>
      <c r="AU8" s="299"/>
      <c r="AV8" s="299"/>
      <c r="AW8" s="44"/>
      <c r="AX8" s="298"/>
      <c r="AY8" s="298"/>
      <c r="AZ8" s="298"/>
      <c r="BA8" s="299"/>
      <c r="BB8" s="298"/>
      <c r="BC8" s="298"/>
      <c r="BD8" s="299"/>
      <c r="BE8" s="299"/>
      <c r="BF8" s="299"/>
      <c r="BG8" s="299"/>
      <c r="BH8" s="299"/>
      <c r="BI8" s="44"/>
      <c r="BJ8" s="298"/>
      <c r="BK8" s="298"/>
      <c r="BL8" s="298"/>
      <c r="BM8" s="299"/>
      <c r="BN8" s="298"/>
      <c r="BO8" s="298"/>
      <c r="BP8" s="299"/>
      <c r="BQ8" s="299"/>
      <c r="BR8" s="299"/>
      <c r="BS8" s="299"/>
      <c r="BT8" s="299"/>
      <c r="BU8" s="44"/>
      <c r="BV8" s="298"/>
      <c r="BW8" s="298"/>
      <c r="BX8" s="298"/>
      <c r="BY8" s="299"/>
      <c r="BZ8" s="298"/>
      <c r="CA8" s="298"/>
      <c r="CB8" s="299"/>
      <c r="CC8" s="299"/>
      <c r="CD8" s="299"/>
      <c r="CE8" s="299"/>
      <c r="CF8" s="299"/>
      <c r="CG8" s="44"/>
      <c r="CH8" s="298"/>
      <c r="CI8" s="298"/>
      <c r="CJ8" s="298"/>
      <c r="CK8" s="299"/>
      <c r="CL8" s="298"/>
      <c r="CM8" s="298"/>
      <c r="CN8" s="299"/>
      <c r="CO8" s="299"/>
      <c r="CP8" s="299"/>
      <c r="CQ8" s="299"/>
      <c r="CR8" s="299"/>
      <c r="CS8" s="44"/>
      <c r="CT8" s="298"/>
      <c r="CU8" s="298"/>
      <c r="CV8" s="298"/>
      <c r="CW8" s="299"/>
      <c r="CX8" s="298"/>
      <c r="CY8" s="298"/>
      <c r="CZ8" s="299"/>
      <c r="DA8" s="299"/>
      <c r="DB8" s="299"/>
      <c r="DC8" s="299"/>
      <c r="DD8" s="299"/>
      <c r="DE8" s="44"/>
      <c r="DF8" s="298"/>
      <c r="DG8" s="298"/>
      <c r="DH8" s="298"/>
      <c r="DI8" s="299"/>
      <c r="DJ8" s="298"/>
      <c r="DK8" s="298"/>
      <c r="DL8" s="299"/>
      <c r="DM8" s="299"/>
      <c r="DN8" s="299"/>
      <c r="DO8" s="299"/>
      <c r="DP8" s="299"/>
      <c r="DQ8" s="44"/>
      <c r="DR8" s="298"/>
      <c r="DS8" s="298"/>
      <c r="DT8" s="298"/>
      <c r="DU8" s="299"/>
      <c r="DV8" s="298"/>
      <c r="DW8" s="298"/>
      <c r="DX8" s="299"/>
      <c r="DY8" s="299"/>
      <c r="DZ8" s="299"/>
      <c r="EA8" s="299"/>
      <c r="EB8" s="299"/>
      <c r="EC8" s="44"/>
      <c r="ED8" s="298"/>
      <c r="EE8" s="298"/>
      <c r="EF8" s="298"/>
      <c r="EG8" s="299"/>
      <c r="EH8" s="298"/>
      <c r="EI8" s="298"/>
      <c r="EJ8" s="299"/>
      <c r="EK8" s="299"/>
      <c r="EL8" s="299"/>
      <c r="EM8" s="299"/>
      <c r="EN8" s="299"/>
      <c r="EO8" s="44"/>
      <c r="EP8" s="298"/>
      <c r="EQ8" s="298"/>
      <c r="ER8" s="298"/>
      <c r="ES8" s="299"/>
      <c r="ET8" s="298"/>
      <c r="EU8" s="298"/>
      <c r="EV8" s="299"/>
      <c r="EW8" s="299"/>
      <c r="EX8" s="299"/>
      <c r="EY8" s="299"/>
      <c r="EZ8" s="299"/>
      <c r="FA8" s="44"/>
      <c r="FB8" s="298"/>
      <c r="FC8" s="298"/>
      <c r="FD8" s="298"/>
      <c r="FE8" s="299"/>
      <c r="FF8" s="298"/>
      <c r="FG8" s="298"/>
      <c r="FH8" s="299"/>
      <c r="FI8" s="299"/>
      <c r="FJ8" s="299"/>
      <c r="FK8" s="299"/>
      <c r="FL8" s="299"/>
      <c r="FM8" s="44"/>
      <c r="FN8" s="298"/>
      <c r="FO8" s="298"/>
      <c r="FP8" s="298"/>
      <c r="FQ8" s="299"/>
      <c r="FR8" s="298"/>
      <c r="FS8" s="298"/>
      <c r="FT8" s="299"/>
      <c r="FU8" s="299"/>
      <c r="FV8" s="299"/>
      <c r="FW8" s="299"/>
      <c r="FX8" s="299"/>
      <c r="FY8" s="44"/>
      <c r="FZ8" s="298"/>
      <c r="GA8" s="298"/>
      <c r="GB8" s="298"/>
      <c r="GC8" s="299"/>
      <c r="GD8" s="298"/>
      <c r="GE8" s="298"/>
      <c r="GF8" s="299"/>
      <c r="GG8" s="299"/>
      <c r="GH8" s="299"/>
      <c r="GI8" s="299"/>
      <c r="GJ8" s="299"/>
      <c r="GK8" s="44"/>
      <c r="GL8" s="298"/>
      <c r="GM8" s="298"/>
      <c r="GN8" s="298"/>
      <c r="GO8" s="299"/>
      <c r="GP8" s="298"/>
      <c r="GQ8" s="298"/>
      <c r="GR8" s="299"/>
      <c r="GS8" s="299"/>
      <c r="GT8" s="299"/>
      <c r="GU8" s="299"/>
      <c r="GV8" s="299"/>
      <c r="GW8" s="44"/>
      <c r="GX8" s="298"/>
      <c r="GY8" s="298"/>
      <c r="GZ8" s="298"/>
      <c r="HA8" s="299"/>
      <c r="HB8" s="298"/>
      <c r="HC8" s="298"/>
      <c r="HD8" s="299"/>
      <c r="HE8" s="299"/>
      <c r="HF8" s="299"/>
      <c r="HG8" s="299"/>
      <c r="HH8" s="299"/>
      <c r="HI8" s="44"/>
      <c r="HJ8" s="298"/>
      <c r="HK8" s="298"/>
      <c r="HL8" s="298"/>
      <c r="HM8" s="299"/>
      <c r="HN8" s="298"/>
      <c r="HO8" s="298"/>
      <c r="HP8" s="299"/>
      <c r="HQ8" s="299"/>
      <c r="HR8" s="299"/>
      <c r="HS8" s="299"/>
      <c r="HT8" s="299"/>
      <c r="HU8" s="44"/>
      <c r="HV8" s="298"/>
      <c r="HW8" s="298"/>
      <c r="HX8" s="298"/>
      <c r="HY8" s="299"/>
      <c r="HZ8" s="298"/>
      <c r="IA8" s="298"/>
      <c r="IB8" s="299"/>
      <c r="IC8" s="299"/>
      <c r="ID8" s="299"/>
      <c r="IE8" s="299"/>
      <c r="IF8" s="299"/>
      <c r="IG8" s="44"/>
      <c r="IH8" s="298"/>
      <c r="II8" s="298"/>
      <c r="IJ8" s="298"/>
      <c r="IK8" s="299"/>
      <c r="IL8" s="298"/>
      <c r="IM8" s="298"/>
      <c r="IN8" s="299"/>
      <c r="IO8" s="299"/>
      <c r="IP8" s="299"/>
      <c r="IQ8" s="299"/>
      <c r="IR8" s="299"/>
      <c r="IS8" s="44"/>
      <c r="IT8" s="298"/>
      <c r="IU8" s="298"/>
      <c r="IV8" s="298"/>
    </row>
    <row r="9" spans="1:256" s="7" customFormat="1" ht="14.25">
      <c r="A9" s="45" t="s">
        <v>29</v>
      </c>
      <c r="B9" s="298">
        <v>9.6999999999999993</v>
      </c>
      <c r="C9" s="298">
        <v>10.5</v>
      </c>
      <c r="D9" s="298">
        <v>9.9</v>
      </c>
      <c r="E9" s="298">
        <v>8.9</v>
      </c>
      <c r="F9" s="298">
        <v>8.3000000000000007</v>
      </c>
      <c r="G9" s="298">
        <v>7.7</v>
      </c>
      <c r="H9" s="298">
        <v>9.5</v>
      </c>
      <c r="I9" s="298">
        <v>12.6</v>
      </c>
      <c r="J9" s="298">
        <v>17.7</v>
      </c>
      <c r="K9" s="298">
        <v>23.6</v>
      </c>
      <c r="L9" s="298">
        <v>24</v>
      </c>
      <c r="M9" s="45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45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45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45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45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45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45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45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45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45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45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45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45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45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45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45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45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45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45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45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45"/>
      <c r="IT9" s="298"/>
      <c r="IU9" s="298"/>
      <c r="IV9" s="298"/>
    </row>
    <row r="10" spans="1:256" s="7" customFormat="1" ht="14.25">
      <c r="A10" s="44" t="s">
        <v>28</v>
      </c>
      <c r="B10" s="298">
        <v>11.4</v>
      </c>
      <c r="C10" s="298">
        <v>10.9</v>
      </c>
      <c r="D10" s="298">
        <v>9.1999999999999993</v>
      </c>
      <c r="E10" s="298">
        <v>8.5</v>
      </c>
      <c r="F10" s="298">
        <v>8.3000000000000007</v>
      </c>
      <c r="G10" s="298">
        <v>11.3</v>
      </c>
      <c r="H10" s="298">
        <v>18</v>
      </c>
      <c r="I10" s="298">
        <v>20.100000000000001</v>
      </c>
      <c r="J10" s="298">
        <v>21.7</v>
      </c>
      <c r="K10" s="298">
        <v>25.1</v>
      </c>
      <c r="L10" s="298">
        <v>26.6</v>
      </c>
      <c r="M10" s="44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44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44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44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44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44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44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44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44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44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44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44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44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44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44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44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44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44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44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44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44"/>
      <c r="IT10" s="298"/>
      <c r="IU10" s="298"/>
      <c r="IV10" s="298"/>
    </row>
    <row r="11" spans="1:256" s="7" customFormat="1" ht="14.25">
      <c r="A11" s="44" t="s">
        <v>27</v>
      </c>
      <c r="B11" s="298">
        <v>8.9</v>
      </c>
      <c r="C11" s="298">
        <v>9.3000000000000007</v>
      </c>
      <c r="D11" s="298">
        <v>9.3000000000000007</v>
      </c>
      <c r="E11" s="298">
        <v>9.1999999999999993</v>
      </c>
      <c r="F11" s="298">
        <v>8.4</v>
      </c>
      <c r="G11" s="298">
        <v>7.8</v>
      </c>
      <c r="H11" s="298">
        <v>9.5</v>
      </c>
      <c r="I11" s="298">
        <v>9.6999999999999993</v>
      </c>
      <c r="J11" s="298">
        <v>9.6</v>
      </c>
      <c r="K11" s="299">
        <v>10.199999999999999</v>
      </c>
      <c r="L11" s="298">
        <v>10.7</v>
      </c>
      <c r="M11" s="44"/>
      <c r="N11" s="229"/>
      <c r="O11" s="298"/>
      <c r="P11" s="298"/>
      <c r="Q11" s="298"/>
      <c r="R11" s="298"/>
      <c r="S11" s="298"/>
      <c r="T11" s="299"/>
      <c r="U11" s="299"/>
      <c r="V11" s="299"/>
      <c r="W11" s="299"/>
      <c r="X11" s="299"/>
      <c r="Y11" s="44"/>
      <c r="Z11" s="298"/>
      <c r="AA11" s="298"/>
      <c r="AB11" s="298"/>
      <c r="AC11" s="298"/>
      <c r="AD11" s="298"/>
      <c r="AE11" s="298"/>
      <c r="AF11" s="299"/>
      <c r="AG11" s="299"/>
      <c r="AH11" s="299"/>
      <c r="AI11" s="299"/>
      <c r="AJ11" s="299"/>
      <c r="AK11" s="44"/>
      <c r="AL11" s="298"/>
      <c r="AM11" s="298"/>
      <c r="AN11" s="298"/>
      <c r="AO11" s="298"/>
      <c r="AP11" s="298"/>
      <c r="AQ11" s="298"/>
      <c r="AR11" s="299"/>
      <c r="AS11" s="299"/>
      <c r="AT11" s="299"/>
      <c r="AU11" s="299"/>
      <c r="AV11" s="299"/>
      <c r="AW11" s="44"/>
      <c r="AX11" s="298"/>
      <c r="AY11" s="298"/>
      <c r="AZ11" s="298"/>
      <c r="BA11" s="298"/>
      <c r="BB11" s="298"/>
      <c r="BC11" s="298"/>
      <c r="BD11" s="299"/>
      <c r="BE11" s="299"/>
      <c r="BF11" s="299"/>
      <c r="BG11" s="299"/>
      <c r="BH11" s="299"/>
      <c r="BI11" s="44"/>
      <c r="BJ11" s="298"/>
      <c r="BK11" s="298"/>
      <c r="BL11" s="298"/>
      <c r="BM11" s="298"/>
      <c r="BN11" s="298"/>
      <c r="BO11" s="298"/>
      <c r="BP11" s="299"/>
      <c r="BQ11" s="299"/>
      <c r="BR11" s="299"/>
      <c r="BS11" s="299"/>
      <c r="BT11" s="299"/>
      <c r="BU11" s="44"/>
      <c r="BV11" s="298"/>
      <c r="BW11" s="298"/>
      <c r="BX11" s="298"/>
      <c r="BY11" s="298"/>
      <c r="BZ11" s="298"/>
      <c r="CA11" s="298"/>
      <c r="CB11" s="299"/>
      <c r="CC11" s="299"/>
      <c r="CD11" s="299"/>
      <c r="CE11" s="299"/>
      <c r="CF11" s="299"/>
      <c r="CG11" s="44"/>
      <c r="CH11" s="298"/>
      <c r="CI11" s="298"/>
      <c r="CJ11" s="298"/>
      <c r="CK11" s="298"/>
      <c r="CL11" s="298"/>
      <c r="CM11" s="298"/>
      <c r="CN11" s="299"/>
      <c r="CO11" s="299"/>
      <c r="CP11" s="299"/>
      <c r="CQ11" s="299"/>
      <c r="CR11" s="299"/>
      <c r="CS11" s="44"/>
      <c r="CT11" s="298"/>
      <c r="CU11" s="298"/>
      <c r="CV11" s="298"/>
      <c r="CW11" s="298"/>
      <c r="CX11" s="298"/>
      <c r="CY11" s="298"/>
      <c r="CZ11" s="299"/>
      <c r="DA11" s="299"/>
      <c r="DB11" s="299"/>
      <c r="DC11" s="299"/>
      <c r="DD11" s="299"/>
      <c r="DE11" s="44"/>
      <c r="DF11" s="298"/>
      <c r="DG11" s="298"/>
      <c r="DH11" s="298"/>
      <c r="DI11" s="298"/>
      <c r="DJ11" s="298"/>
      <c r="DK11" s="298"/>
      <c r="DL11" s="299"/>
      <c r="DM11" s="299"/>
      <c r="DN11" s="299"/>
      <c r="DO11" s="299"/>
      <c r="DP11" s="299"/>
      <c r="DQ11" s="44"/>
      <c r="DR11" s="298"/>
      <c r="DS11" s="298"/>
      <c r="DT11" s="298"/>
      <c r="DU11" s="298"/>
      <c r="DV11" s="298"/>
      <c r="DW11" s="298"/>
      <c r="DX11" s="299"/>
      <c r="DY11" s="299"/>
      <c r="DZ11" s="299"/>
      <c r="EA11" s="299"/>
      <c r="EB11" s="299"/>
      <c r="EC11" s="44"/>
      <c r="ED11" s="298"/>
      <c r="EE11" s="298"/>
      <c r="EF11" s="298"/>
      <c r="EG11" s="298"/>
      <c r="EH11" s="298"/>
      <c r="EI11" s="298"/>
      <c r="EJ11" s="299"/>
      <c r="EK11" s="299"/>
      <c r="EL11" s="299"/>
      <c r="EM11" s="299"/>
      <c r="EN11" s="299"/>
      <c r="EO11" s="44"/>
      <c r="EP11" s="298"/>
      <c r="EQ11" s="298"/>
      <c r="ER11" s="298"/>
      <c r="ES11" s="298"/>
      <c r="ET11" s="298"/>
      <c r="EU11" s="298"/>
      <c r="EV11" s="299"/>
      <c r="EW11" s="299"/>
      <c r="EX11" s="299"/>
      <c r="EY11" s="299"/>
      <c r="EZ11" s="299"/>
      <c r="FA11" s="44"/>
      <c r="FB11" s="298"/>
      <c r="FC11" s="298"/>
      <c r="FD11" s="298"/>
      <c r="FE11" s="298"/>
      <c r="FF11" s="298"/>
      <c r="FG11" s="298"/>
      <c r="FH11" s="299"/>
      <c r="FI11" s="299"/>
      <c r="FJ11" s="299"/>
      <c r="FK11" s="299"/>
      <c r="FL11" s="299"/>
      <c r="FM11" s="44"/>
      <c r="FN11" s="298"/>
      <c r="FO11" s="298"/>
      <c r="FP11" s="298"/>
      <c r="FQ11" s="298"/>
      <c r="FR11" s="298"/>
      <c r="FS11" s="298"/>
      <c r="FT11" s="299"/>
      <c r="FU11" s="299"/>
      <c r="FV11" s="299"/>
      <c r="FW11" s="299"/>
      <c r="FX11" s="299"/>
      <c r="FY11" s="44"/>
      <c r="FZ11" s="298"/>
      <c r="GA11" s="298"/>
      <c r="GB11" s="298"/>
      <c r="GC11" s="298"/>
      <c r="GD11" s="298"/>
      <c r="GE11" s="298"/>
      <c r="GF11" s="299"/>
      <c r="GG11" s="299"/>
      <c r="GH11" s="299"/>
      <c r="GI11" s="299"/>
      <c r="GJ11" s="299"/>
      <c r="GK11" s="44"/>
      <c r="GL11" s="298"/>
      <c r="GM11" s="298"/>
      <c r="GN11" s="298"/>
      <c r="GO11" s="298"/>
      <c r="GP11" s="298"/>
      <c r="GQ11" s="298"/>
      <c r="GR11" s="299"/>
      <c r="GS11" s="299"/>
      <c r="GT11" s="299"/>
      <c r="GU11" s="299"/>
      <c r="GV11" s="299"/>
      <c r="GW11" s="44"/>
      <c r="GX11" s="298"/>
      <c r="GY11" s="298"/>
      <c r="GZ11" s="298"/>
      <c r="HA11" s="298"/>
      <c r="HB11" s="298"/>
      <c r="HC11" s="298"/>
      <c r="HD11" s="299"/>
      <c r="HE11" s="299"/>
      <c r="HF11" s="299"/>
      <c r="HG11" s="299"/>
      <c r="HH11" s="299"/>
      <c r="HI11" s="44"/>
      <c r="HJ11" s="298"/>
      <c r="HK11" s="298"/>
      <c r="HL11" s="298"/>
      <c r="HM11" s="298"/>
      <c r="HN11" s="298"/>
      <c r="HO11" s="298"/>
      <c r="HP11" s="299"/>
      <c r="HQ11" s="299"/>
      <c r="HR11" s="299"/>
      <c r="HS11" s="299"/>
      <c r="HT11" s="299"/>
      <c r="HU11" s="44"/>
      <c r="HV11" s="298"/>
      <c r="HW11" s="298"/>
      <c r="HX11" s="298"/>
      <c r="HY11" s="298"/>
      <c r="HZ11" s="298"/>
      <c r="IA11" s="298"/>
      <c r="IB11" s="299"/>
      <c r="IC11" s="299"/>
      <c r="ID11" s="299"/>
      <c r="IE11" s="299"/>
      <c r="IF11" s="299"/>
      <c r="IG11" s="44"/>
      <c r="IH11" s="298"/>
      <c r="II11" s="298"/>
      <c r="IJ11" s="298"/>
      <c r="IK11" s="298"/>
      <c r="IL11" s="298"/>
      <c r="IM11" s="298"/>
      <c r="IN11" s="299"/>
      <c r="IO11" s="299"/>
      <c r="IP11" s="299"/>
      <c r="IQ11" s="299"/>
      <c r="IR11" s="299"/>
      <c r="IS11" s="44"/>
      <c r="IT11" s="298"/>
      <c r="IU11" s="298"/>
      <c r="IV11" s="298"/>
    </row>
    <row r="12" spans="1:256" s="7" customFormat="1" ht="14.25">
      <c r="A12" s="44" t="s">
        <v>26</v>
      </c>
      <c r="B12" s="298">
        <v>8.4</v>
      </c>
      <c r="C12" s="298">
        <v>8</v>
      </c>
      <c r="D12" s="298">
        <v>7.7</v>
      </c>
      <c r="E12" s="298">
        <v>6.8</v>
      </c>
      <c r="F12" s="298">
        <v>6.1</v>
      </c>
      <c r="G12" s="298">
        <v>6.7</v>
      </c>
      <c r="H12" s="298">
        <v>7.8</v>
      </c>
      <c r="I12" s="298">
        <v>8.4</v>
      </c>
      <c r="J12" s="298">
        <v>8.4</v>
      </c>
      <c r="K12" s="299">
        <v>10.6</v>
      </c>
      <c r="L12" s="298">
        <v>11.5</v>
      </c>
      <c r="M12" s="44"/>
      <c r="N12" s="298"/>
      <c r="O12" s="298"/>
      <c r="P12" s="298"/>
      <c r="Q12" s="298"/>
      <c r="R12" s="298"/>
      <c r="S12" s="298"/>
      <c r="T12" s="299"/>
      <c r="U12" s="299"/>
      <c r="V12" s="299"/>
      <c r="W12" s="299"/>
      <c r="X12" s="299"/>
      <c r="Y12" s="44"/>
      <c r="Z12" s="298"/>
      <c r="AA12" s="298"/>
      <c r="AB12" s="298"/>
      <c r="AC12" s="298"/>
      <c r="AD12" s="298"/>
      <c r="AE12" s="298"/>
      <c r="AF12" s="299"/>
      <c r="AG12" s="299"/>
      <c r="AH12" s="299"/>
      <c r="AI12" s="299"/>
      <c r="AJ12" s="299"/>
      <c r="AK12" s="44"/>
      <c r="AL12" s="298"/>
      <c r="AM12" s="298"/>
      <c r="AN12" s="298"/>
      <c r="AO12" s="298"/>
      <c r="AP12" s="298"/>
      <c r="AQ12" s="298"/>
      <c r="AR12" s="299"/>
      <c r="AS12" s="299"/>
      <c r="AT12" s="299"/>
      <c r="AU12" s="299"/>
      <c r="AV12" s="299"/>
      <c r="AW12" s="44"/>
      <c r="AX12" s="298"/>
      <c r="AY12" s="298"/>
      <c r="AZ12" s="298"/>
      <c r="BA12" s="298"/>
      <c r="BB12" s="298"/>
      <c r="BC12" s="298"/>
      <c r="BD12" s="299"/>
      <c r="BE12" s="299"/>
      <c r="BF12" s="299"/>
      <c r="BG12" s="299"/>
      <c r="BH12" s="299"/>
      <c r="BI12" s="44"/>
      <c r="BJ12" s="298"/>
      <c r="BK12" s="298"/>
      <c r="BL12" s="298"/>
      <c r="BM12" s="298"/>
      <c r="BN12" s="298"/>
      <c r="BO12" s="298"/>
      <c r="BP12" s="299"/>
      <c r="BQ12" s="299"/>
      <c r="BR12" s="299"/>
      <c r="BS12" s="299"/>
      <c r="BT12" s="299"/>
      <c r="BU12" s="44"/>
      <c r="BV12" s="298"/>
      <c r="BW12" s="298"/>
      <c r="BX12" s="298"/>
      <c r="BY12" s="298"/>
      <c r="BZ12" s="298"/>
      <c r="CA12" s="298"/>
      <c r="CB12" s="299"/>
      <c r="CC12" s="299"/>
      <c r="CD12" s="299"/>
      <c r="CE12" s="299"/>
      <c r="CF12" s="299"/>
      <c r="CG12" s="44"/>
      <c r="CH12" s="298"/>
      <c r="CI12" s="298"/>
      <c r="CJ12" s="298"/>
      <c r="CK12" s="298"/>
      <c r="CL12" s="298"/>
      <c r="CM12" s="298"/>
      <c r="CN12" s="299"/>
      <c r="CO12" s="299"/>
      <c r="CP12" s="299"/>
      <c r="CQ12" s="299"/>
      <c r="CR12" s="299"/>
      <c r="CS12" s="44"/>
      <c r="CT12" s="298"/>
      <c r="CU12" s="298"/>
      <c r="CV12" s="298"/>
      <c r="CW12" s="298"/>
      <c r="CX12" s="298"/>
      <c r="CY12" s="298"/>
      <c r="CZ12" s="299"/>
      <c r="DA12" s="299"/>
      <c r="DB12" s="299"/>
      <c r="DC12" s="299"/>
      <c r="DD12" s="299"/>
      <c r="DE12" s="44"/>
      <c r="DF12" s="298"/>
      <c r="DG12" s="298"/>
      <c r="DH12" s="298"/>
      <c r="DI12" s="298"/>
      <c r="DJ12" s="298"/>
      <c r="DK12" s="298"/>
      <c r="DL12" s="299"/>
      <c r="DM12" s="299"/>
      <c r="DN12" s="299"/>
      <c r="DO12" s="299"/>
      <c r="DP12" s="299"/>
      <c r="DQ12" s="44"/>
      <c r="DR12" s="298"/>
      <c r="DS12" s="298"/>
      <c r="DT12" s="298"/>
      <c r="DU12" s="298"/>
      <c r="DV12" s="298"/>
      <c r="DW12" s="298"/>
      <c r="DX12" s="299"/>
      <c r="DY12" s="299"/>
      <c r="DZ12" s="299"/>
      <c r="EA12" s="299"/>
      <c r="EB12" s="299"/>
      <c r="EC12" s="44"/>
      <c r="ED12" s="298"/>
      <c r="EE12" s="298"/>
      <c r="EF12" s="298"/>
      <c r="EG12" s="298"/>
      <c r="EH12" s="298"/>
      <c r="EI12" s="298"/>
      <c r="EJ12" s="299"/>
      <c r="EK12" s="299"/>
      <c r="EL12" s="299"/>
      <c r="EM12" s="299"/>
      <c r="EN12" s="299"/>
      <c r="EO12" s="44"/>
      <c r="EP12" s="298"/>
      <c r="EQ12" s="298"/>
      <c r="ER12" s="298"/>
      <c r="ES12" s="298"/>
      <c r="ET12" s="298"/>
      <c r="EU12" s="298"/>
      <c r="EV12" s="299"/>
      <c r="EW12" s="299"/>
      <c r="EX12" s="299"/>
      <c r="EY12" s="299"/>
      <c r="EZ12" s="299"/>
      <c r="FA12" s="44"/>
      <c r="FB12" s="298"/>
      <c r="FC12" s="298"/>
      <c r="FD12" s="298"/>
      <c r="FE12" s="298"/>
      <c r="FF12" s="298"/>
      <c r="FG12" s="298"/>
      <c r="FH12" s="299"/>
      <c r="FI12" s="299"/>
      <c r="FJ12" s="299"/>
      <c r="FK12" s="299"/>
      <c r="FL12" s="299"/>
      <c r="FM12" s="44"/>
      <c r="FN12" s="298"/>
      <c r="FO12" s="298"/>
      <c r="FP12" s="298"/>
      <c r="FQ12" s="298"/>
      <c r="FR12" s="298"/>
      <c r="FS12" s="298"/>
      <c r="FT12" s="299"/>
      <c r="FU12" s="299"/>
      <c r="FV12" s="299"/>
      <c r="FW12" s="299"/>
      <c r="FX12" s="299"/>
      <c r="FY12" s="44"/>
      <c r="FZ12" s="298"/>
      <c r="GA12" s="298"/>
      <c r="GB12" s="298"/>
      <c r="GC12" s="298"/>
      <c r="GD12" s="298"/>
      <c r="GE12" s="298"/>
      <c r="GF12" s="299"/>
      <c r="GG12" s="299"/>
      <c r="GH12" s="299"/>
      <c r="GI12" s="299"/>
      <c r="GJ12" s="299"/>
      <c r="GK12" s="44"/>
      <c r="GL12" s="298"/>
      <c r="GM12" s="298"/>
      <c r="GN12" s="298"/>
      <c r="GO12" s="298"/>
      <c r="GP12" s="298"/>
      <c r="GQ12" s="298"/>
      <c r="GR12" s="299"/>
      <c r="GS12" s="299"/>
      <c r="GT12" s="299"/>
      <c r="GU12" s="299"/>
      <c r="GV12" s="299"/>
      <c r="GW12" s="44"/>
      <c r="GX12" s="298"/>
      <c r="GY12" s="298"/>
      <c r="GZ12" s="298"/>
      <c r="HA12" s="298"/>
      <c r="HB12" s="298"/>
      <c r="HC12" s="298"/>
      <c r="HD12" s="299"/>
      <c r="HE12" s="299"/>
      <c r="HF12" s="299"/>
      <c r="HG12" s="299"/>
      <c r="HH12" s="299"/>
      <c r="HI12" s="44"/>
      <c r="HJ12" s="298"/>
      <c r="HK12" s="298"/>
      <c r="HL12" s="298"/>
      <c r="HM12" s="298"/>
      <c r="HN12" s="298"/>
      <c r="HO12" s="298"/>
      <c r="HP12" s="299"/>
      <c r="HQ12" s="299"/>
      <c r="HR12" s="299"/>
      <c r="HS12" s="299"/>
      <c r="HT12" s="299"/>
      <c r="HU12" s="44"/>
      <c r="HV12" s="298"/>
      <c r="HW12" s="298"/>
      <c r="HX12" s="298"/>
      <c r="HY12" s="298"/>
      <c r="HZ12" s="298"/>
      <c r="IA12" s="298"/>
      <c r="IB12" s="299"/>
      <c r="IC12" s="299"/>
      <c r="ID12" s="299"/>
      <c r="IE12" s="299"/>
      <c r="IF12" s="299"/>
      <c r="IG12" s="44"/>
      <c r="IH12" s="298"/>
      <c r="II12" s="298"/>
      <c r="IJ12" s="298"/>
      <c r="IK12" s="298"/>
      <c r="IL12" s="298"/>
      <c r="IM12" s="298"/>
      <c r="IN12" s="299"/>
      <c r="IO12" s="299"/>
      <c r="IP12" s="299"/>
      <c r="IQ12" s="299"/>
      <c r="IR12" s="299"/>
      <c r="IS12" s="44"/>
      <c r="IT12" s="298"/>
      <c r="IU12" s="298"/>
      <c r="IV12" s="298"/>
    </row>
    <row r="13" spans="1:256" s="7" customFormat="1" ht="14.25">
      <c r="A13" s="44" t="s">
        <v>25</v>
      </c>
      <c r="B13" s="298">
        <v>4.2</v>
      </c>
      <c r="C13" s="298">
        <v>4.7</v>
      </c>
      <c r="D13" s="298">
        <v>5.5</v>
      </c>
      <c r="E13" s="298">
        <v>4.7</v>
      </c>
      <c r="F13" s="298">
        <v>4.0999999999999996</v>
      </c>
      <c r="G13" s="298">
        <v>3.8</v>
      </c>
      <c r="H13" s="298">
        <v>5.5</v>
      </c>
      <c r="I13" s="298">
        <v>6.4</v>
      </c>
      <c r="J13" s="298">
        <v>7.9</v>
      </c>
      <c r="K13" s="299">
        <v>12.1</v>
      </c>
      <c r="L13" s="298">
        <v>13.1</v>
      </c>
      <c r="M13" s="44"/>
      <c r="N13" s="298"/>
      <c r="O13" s="298"/>
      <c r="P13" s="298"/>
      <c r="Q13" s="299"/>
      <c r="R13" s="298"/>
      <c r="S13" s="298"/>
      <c r="T13" s="299"/>
      <c r="U13" s="299"/>
      <c r="V13" s="299"/>
      <c r="W13" s="299"/>
      <c r="X13" s="299"/>
      <c r="Y13" s="44"/>
      <c r="Z13" s="298"/>
      <c r="AA13" s="298"/>
      <c r="AB13" s="298"/>
      <c r="AC13" s="299"/>
      <c r="AD13" s="298"/>
      <c r="AE13" s="298"/>
      <c r="AF13" s="299"/>
      <c r="AG13" s="299"/>
      <c r="AH13" s="299"/>
      <c r="AI13" s="299"/>
      <c r="AJ13" s="299"/>
      <c r="AK13" s="44"/>
      <c r="AL13" s="298"/>
      <c r="AM13" s="298"/>
      <c r="AN13" s="298"/>
      <c r="AO13" s="299"/>
      <c r="AP13" s="298"/>
      <c r="AQ13" s="298"/>
      <c r="AR13" s="299"/>
      <c r="AS13" s="299"/>
      <c r="AT13" s="299"/>
      <c r="AU13" s="299"/>
      <c r="AV13" s="299"/>
      <c r="AW13" s="44"/>
      <c r="AX13" s="298"/>
      <c r="AY13" s="298"/>
      <c r="AZ13" s="298"/>
      <c r="BA13" s="299"/>
      <c r="BB13" s="298"/>
      <c r="BC13" s="298"/>
      <c r="BD13" s="299"/>
      <c r="BE13" s="299"/>
      <c r="BF13" s="299"/>
      <c r="BG13" s="299"/>
      <c r="BH13" s="299"/>
      <c r="BI13" s="44"/>
      <c r="BJ13" s="298"/>
      <c r="BK13" s="298"/>
      <c r="BL13" s="298"/>
      <c r="BM13" s="299"/>
      <c r="BN13" s="298"/>
      <c r="BO13" s="298"/>
      <c r="BP13" s="299"/>
      <c r="BQ13" s="299"/>
      <c r="BR13" s="299"/>
      <c r="BS13" s="299"/>
      <c r="BT13" s="299"/>
      <c r="BU13" s="44"/>
      <c r="BV13" s="298"/>
      <c r="BW13" s="298"/>
      <c r="BX13" s="298"/>
      <c r="BY13" s="299"/>
      <c r="BZ13" s="298"/>
      <c r="CA13" s="298"/>
      <c r="CB13" s="299"/>
      <c r="CC13" s="299"/>
      <c r="CD13" s="299"/>
      <c r="CE13" s="299"/>
      <c r="CF13" s="299"/>
      <c r="CG13" s="44"/>
      <c r="CH13" s="298"/>
      <c r="CI13" s="298"/>
      <c r="CJ13" s="298"/>
      <c r="CK13" s="299"/>
      <c r="CL13" s="298"/>
      <c r="CM13" s="298"/>
      <c r="CN13" s="299"/>
      <c r="CO13" s="299"/>
      <c r="CP13" s="299"/>
      <c r="CQ13" s="299"/>
      <c r="CR13" s="299"/>
      <c r="CS13" s="44"/>
      <c r="CT13" s="298"/>
      <c r="CU13" s="298"/>
      <c r="CV13" s="298"/>
      <c r="CW13" s="299"/>
      <c r="CX13" s="298"/>
      <c r="CY13" s="298"/>
      <c r="CZ13" s="299"/>
      <c r="DA13" s="299"/>
      <c r="DB13" s="299"/>
      <c r="DC13" s="299"/>
      <c r="DD13" s="299"/>
      <c r="DE13" s="44"/>
      <c r="DF13" s="298"/>
      <c r="DG13" s="298"/>
      <c r="DH13" s="298"/>
      <c r="DI13" s="299"/>
      <c r="DJ13" s="298"/>
      <c r="DK13" s="298"/>
      <c r="DL13" s="299"/>
      <c r="DM13" s="299"/>
      <c r="DN13" s="299"/>
      <c r="DO13" s="299"/>
      <c r="DP13" s="299"/>
      <c r="DQ13" s="44"/>
      <c r="DR13" s="298"/>
      <c r="DS13" s="298"/>
      <c r="DT13" s="298"/>
      <c r="DU13" s="299"/>
      <c r="DV13" s="298"/>
      <c r="DW13" s="298"/>
      <c r="DX13" s="299"/>
      <c r="DY13" s="299"/>
      <c r="DZ13" s="299"/>
      <c r="EA13" s="299"/>
      <c r="EB13" s="299"/>
      <c r="EC13" s="44"/>
      <c r="ED13" s="298"/>
      <c r="EE13" s="298"/>
      <c r="EF13" s="298"/>
      <c r="EG13" s="299"/>
      <c r="EH13" s="298"/>
      <c r="EI13" s="298"/>
      <c r="EJ13" s="299"/>
      <c r="EK13" s="299"/>
      <c r="EL13" s="299"/>
      <c r="EM13" s="299"/>
      <c r="EN13" s="299"/>
      <c r="EO13" s="44"/>
      <c r="EP13" s="298"/>
      <c r="EQ13" s="298"/>
      <c r="ER13" s="298"/>
      <c r="ES13" s="299"/>
      <c r="ET13" s="298"/>
      <c r="EU13" s="298"/>
      <c r="EV13" s="299"/>
      <c r="EW13" s="299"/>
      <c r="EX13" s="299"/>
      <c r="EY13" s="299"/>
      <c r="EZ13" s="299"/>
      <c r="FA13" s="44"/>
      <c r="FB13" s="298"/>
      <c r="FC13" s="298"/>
      <c r="FD13" s="298"/>
      <c r="FE13" s="299"/>
      <c r="FF13" s="298"/>
      <c r="FG13" s="298"/>
      <c r="FH13" s="299"/>
      <c r="FI13" s="299"/>
      <c r="FJ13" s="299"/>
      <c r="FK13" s="299"/>
      <c r="FL13" s="299"/>
      <c r="FM13" s="44"/>
      <c r="FN13" s="298"/>
      <c r="FO13" s="298"/>
      <c r="FP13" s="298"/>
      <c r="FQ13" s="299"/>
      <c r="FR13" s="298"/>
      <c r="FS13" s="298"/>
      <c r="FT13" s="299"/>
      <c r="FU13" s="299"/>
      <c r="FV13" s="299"/>
      <c r="FW13" s="299"/>
      <c r="FX13" s="299"/>
      <c r="FY13" s="44"/>
      <c r="FZ13" s="298"/>
      <c r="GA13" s="298"/>
      <c r="GB13" s="298"/>
      <c r="GC13" s="299"/>
      <c r="GD13" s="298"/>
      <c r="GE13" s="298"/>
      <c r="GF13" s="299"/>
      <c r="GG13" s="299"/>
      <c r="GH13" s="299"/>
      <c r="GI13" s="299"/>
      <c r="GJ13" s="299"/>
      <c r="GK13" s="44"/>
      <c r="GL13" s="298"/>
      <c r="GM13" s="298"/>
      <c r="GN13" s="298"/>
      <c r="GO13" s="299"/>
      <c r="GP13" s="298"/>
      <c r="GQ13" s="298"/>
      <c r="GR13" s="299"/>
      <c r="GS13" s="299"/>
      <c r="GT13" s="299"/>
      <c r="GU13" s="299"/>
      <c r="GV13" s="299"/>
      <c r="GW13" s="44"/>
      <c r="GX13" s="298"/>
      <c r="GY13" s="298"/>
      <c r="GZ13" s="298"/>
      <c r="HA13" s="299"/>
      <c r="HB13" s="298"/>
      <c r="HC13" s="298"/>
      <c r="HD13" s="299"/>
      <c r="HE13" s="299"/>
      <c r="HF13" s="299"/>
      <c r="HG13" s="299"/>
      <c r="HH13" s="299"/>
      <c r="HI13" s="44"/>
      <c r="HJ13" s="298"/>
      <c r="HK13" s="298"/>
      <c r="HL13" s="298"/>
      <c r="HM13" s="299"/>
      <c r="HN13" s="298"/>
      <c r="HO13" s="298"/>
      <c r="HP13" s="299"/>
      <c r="HQ13" s="299"/>
      <c r="HR13" s="299"/>
      <c r="HS13" s="299"/>
      <c r="HT13" s="299"/>
      <c r="HU13" s="44"/>
      <c r="HV13" s="298"/>
      <c r="HW13" s="298"/>
      <c r="HX13" s="298"/>
      <c r="HY13" s="299"/>
      <c r="HZ13" s="298"/>
      <c r="IA13" s="298"/>
      <c r="IB13" s="299"/>
      <c r="IC13" s="299"/>
      <c r="ID13" s="299"/>
      <c r="IE13" s="299"/>
      <c r="IF13" s="299"/>
      <c r="IG13" s="44"/>
      <c r="IH13" s="298"/>
      <c r="II13" s="298"/>
      <c r="IJ13" s="298"/>
      <c r="IK13" s="299"/>
      <c r="IL13" s="298"/>
      <c r="IM13" s="298"/>
      <c r="IN13" s="299"/>
      <c r="IO13" s="299"/>
      <c r="IP13" s="299"/>
      <c r="IQ13" s="299"/>
      <c r="IR13" s="299"/>
      <c r="IS13" s="44"/>
      <c r="IT13" s="298"/>
      <c r="IU13" s="298"/>
      <c r="IV13" s="298"/>
    </row>
    <row r="14" spans="1:256" s="7" customFormat="1" ht="14.25">
      <c r="A14" s="45" t="s">
        <v>24</v>
      </c>
      <c r="B14" s="298">
        <v>3.8</v>
      </c>
      <c r="C14" s="298">
        <v>5</v>
      </c>
      <c r="D14" s="298">
        <v>4.5999999999999996</v>
      </c>
      <c r="E14" s="298">
        <v>4.5999999999999996</v>
      </c>
      <c r="F14" s="298">
        <v>4.2</v>
      </c>
      <c r="G14" s="298">
        <v>4.9000000000000004</v>
      </c>
      <c r="H14" s="298">
        <v>5.0999999999999996</v>
      </c>
      <c r="I14" s="298">
        <v>4.5999999999999996</v>
      </c>
      <c r="J14" s="298">
        <v>4.8</v>
      </c>
      <c r="K14" s="298">
        <v>5.4</v>
      </c>
      <c r="L14" s="298">
        <v>6.4</v>
      </c>
      <c r="M14" s="45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45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45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45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45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45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45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45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45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45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45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45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45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45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45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45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45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45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45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45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45"/>
      <c r="IT14" s="298"/>
      <c r="IU14" s="298"/>
      <c r="IV14" s="298"/>
    </row>
    <row r="15" spans="1:256" s="7" customFormat="1" ht="14.25">
      <c r="A15" s="44" t="s">
        <v>23</v>
      </c>
      <c r="B15" s="298">
        <v>7.7</v>
      </c>
      <c r="C15" s="298">
        <v>7.2</v>
      </c>
      <c r="D15" s="298">
        <v>7.3</v>
      </c>
      <c r="E15" s="298">
        <v>6.9</v>
      </c>
      <c r="F15" s="298">
        <v>6.5</v>
      </c>
      <c r="G15" s="298">
        <v>6</v>
      </c>
      <c r="H15" s="298">
        <v>6.9</v>
      </c>
      <c r="I15" s="298">
        <v>6.9</v>
      </c>
      <c r="J15" s="298">
        <v>6.5</v>
      </c>
      <c r="K15" s="298">
        <v>6.3</v>
      </c>
      <c r="L15" s="298">
        <v>6.3</v>
      </c>
      <c r="M15" s="44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44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44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44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44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44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44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44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44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44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44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44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44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44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44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44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44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44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44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44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44"/>
      <c r="IT15" s="298"/>
      <c r="IU15" s="298"/>
      <c r="IV15" s="298"/>
    </row>
    <row r="16" spans="1:256" s="7" customFormat="1" ht="14.25">
      <c r="A16" s="44" t="s">
        <v>22</v>
      </c>
      <c r="B16" s="298">
        <v>4.2</v>
      </c>
      <c r="C16" s="298">
        <v>5.0999999999999996</v>
      </c>
      <c r="D16" s="298">
        <v>5.3</v>
      </c>
      <c r="E16" s="298">
        <v>4.4000000000000004</v>
      </c>
      <c r="F16" s="298">
        <v>3.6</v>
      </c>
      <c r="G16" s="298">
        <v>3.1</v>
      </c>
      <c r="H16" s="298">
        <v>3.7</v>
      </c>
      <c r="I16" s="298">
        <v>4.5</v>
      </c>
      <c r="J16" s="298">
        <v>4.4000000000000004</v>
      </c>
      <c r="K16" s="299">
        <v>5.4</v>
      </c>
      <c r="L16" s="298">
        <v>6.1</v>
      </c>
      <c r="M16" s="44"/>
      <c r="N16" s="298"/>
      <c r="O16" s="298"/>
      <c r="P16" s="298"/>
      <c r="Q16" s="298"/>
      <c r="R16" s="298"/>
      <c r="S16" s="298"/>
      <c r="T16" s="299"/>
      <c r="U16" s="299"/>
      <c r="V16" s="299"/>
      <c r="W16" s="299"/>
      <c r="X16" s="299"/>
      <c r="Y16" s="44"/>
      <c r="Z16" s="298"/>
      <c r="AA16" s="298"/>
      <c r="AB16" s="298"/>
      <c r="AC16" s="298"/>
      <c r="AD16" s="298"/>
      <c r="AE16" s="298"/>
      <c r="AF16" s="299"/>
      <c r="AG16" s="299"/>
      <c r="AH16" s="299"/>
      <c r="AI16" s="299"/>
      <c r="AJ16" s="299"/>
      <c r="AK16" s="44"/>
      <c r="AL16" s="298"/>
      <c r="AM16" s="298"/>
      <c r="AN16" s="298"/>
      <c r="AO16" s="298"/>
      <c r="AP16" s="298"/>
      <c r="AQ16" s="298"/>
      <c r="AR16" s="299"/>
      <c r="AS16" s="299"/>
      <c r="AT16" s="299"/>
      <c r="AU16" s="299"/>
      <c r="AV16" s="299"/>
      <c r="AW16" s="44"/>
      <c r="AX16" s="298"/>
      <c r="AY16" s="298"/>
      <c r="AZ16" s="298"/>
      <c r="BA16" s="298"/>
      <c r="BB16" s="298"/>
      <c r="BC16" s="298"/>
      <c r="BD16" s="299"/>
      <c r="BE16" s="299"/>
      <c r="BF16" s="299"/>
      <c r="BG16" s="299"/>
      <c r="BH16" s="299"/>
      <c r="BI16" s="44"/>
      <c r="BJ16" s="298"/>
      <c r="BK16" s="298"/>
      <c r="BL16" s="298"/>
      <c r="BM16" s="298"/>
      <c r="BN16" s="298"/>
      <c r="BO16" s="298"/>
      <c r="BP16" s="299"/>
      <c r="BQ16" s="299"/>
      <c r="BR16" s="299"/>
      <c r="BS16" s="299"/>
      <c r="BT16" s="299"/>
      <c r="BU16" s="44"/>
      <c r="BV16" s="298"/>
      <c r="BW16" s="298"/>
      <c r="BX16" s="298"/>
      <c r="BY16" s="298"/>
      <c r="BZ16" s="298"/>
      <c r="CA16" s="298"/>
      <c r="CB16" s="299"/>
      <c r="CC16" s="299"/>
      <c r="CD16" s="299"/>
      <c r="CE16" s="299"/>
      <c r="CF16" s="299"/>
      <c r="CG16" s="44"/>
      <c r="CH16" s="298"/>
      <c r="CI16" s="298"/>
      <c r="CJ16" s="298"/>
      <c r="CK16" s="298"/>
      <c r="CL16" s="298"/>
      <c r="CM16" s="298"/>
      <c r="CN16" s="299"/>
      <c r="CO16" s="299"/>
      <c r="CP16" s="299"/>
      <c r="CQ16" s="299"/>
      <c r="CR16" s="299"/>
      <c r="CS16" s="44"/>
      <c r="CT16" s="298"/>
      <c r="CU16" s="298"/>
      <c r="CV16" s="298"/>
      <c r="CW16" s="298"/>
      <c r="CX16" s="298"/>
      <c r="CY16" s="298"/>
      <c r="CZ16" s="299"/>
      <c r="DA16" s="299"/>
      <c r="DB16" s="299"/>
      <c r="DC16" s="299"/>
      <c r="DD16" s="299"/>
      <c r="DE16" s="44"/>
      <c r="DF16" s="298"/>
      <c r="DG16" s="298"/>
      <c r="DH16" s="298"/>
      <c r="DI16" s="298"/>
      <c r="DJ16" s="298"/>
      <c r="DK16" s="298"/>
      <c r="DL16" s="299"/>
      <c r="DM16" s="299"/>
      <c r="DN16" s="299"/>
      <c r="DO16" s="299"/>
      <c r="DP16" s="299"/>
      <c r="DQ16" s="44"/>
      <c r="DR16" s="298"/>
      <c r="DS16" s="298"/>
      <c r="DT16" s="298"/>
      <c r="DU16" s="298"/>
      <c r="DV16" s="298"/>
      <c r="DW16" s="298"/>
      <c r="DX16" s="299"/>
      <c r="DY16" s="299"/>
      <c r="DZ16" s="299"/>
      <c r="EA16" s="299"/>
      <c r="EB16" s="299"/>
      <c r="EC16" s="44"/>
      <c r="ED16" s="298"/>
      <c r="EE16" s="298"/>
      <c r="EF16" s="298"/>
      <c r="EG16" s="298"/>
      <c r="EH16" s="298"/>
      <c r="EI16" s="298"/>
      <c r="EJ16" s="299"/>
      <c r="EK16" s="299"/>
      <c r="EL16" s="299"/>
      <c r="EM16" s="299"/>
      <c r="EN16" s="299"/>
      <c r="EO16" s="44"/>
      <c r="EP16" s="298"/>
      <c r="EQ16" s="298"/>
      <c r="ER16" s="298"/>
      <c r="ES16" s="298"/>
      <c r="ET16" s="298"/>
      <c r="EU16" s="298"/>
      <c r="EV16" s="299"/>
      <c r="EW16" s="299"/>
      <c r="EX16" s="299"/>
      <c r="EY16" s="299"/>
      <c r="EZ16" s="299"/>
      <c r="FA16" s="44"/>
      <c r="FB16" s="298"/>
      <c r="FC16" s="298"/>
      <c r="FD16" s="298"/>
      <c r="FE16" s="298"/>
      <c r="FF16" s="298"/>
      <c r="FG16" s="298"/>
      <c r="FH16" s="299"/>
      <c r="FI16" s="299"/>
      <c r="FJ16" s="299"/>
      <c r="FK16" s="299"/>
      <c r="FL16" s="299"/>
      <c r="FM16" s="44"/>
      <c r="FN16" s="298"/>
      <c r="FO16" s="298"/>
      <c r="FP16" s="298"/>
      <c r="FQ16" s="298"/>
      <c r="FR16" s="298"/>
      <c r="FS16" s="298"/>
      <c r="FT16" s="299"/>
      <c r="FU16" s="299"/>
      <c r="FV16" s="299"/>
      <c r="FW16" s="299"/>
      <c r="FX16" s="299"/>
      <c r="FY16" s="44"/>
      <c r="FZ16" s="298"/>
      <c r="GA16" s="298"/>
      <c r="GB16" s="298"/>
      <c r="GC16" s="298"/>
      <c r="GD16" s="298"/>
      <c r="GE16" s="298"/>
      <c r="GF16" s="299"/>
      <c r="GG16" s="299"/>
      <c r="GH16" s="299"/>
      <c r="GI16" s="299"/>
      <c r="GJ16" s="299"/>
      <c r="GK16" s="44"/>
      <c r="GL16" s="298"/>
      <c r="GM16" s="298"/>
      <c r="GN16" s="298"/>
      <c r="GO16" s="298"/>
      <c r="GP16" s="298"/>
      <c r="GQ16" s="298"/>
      <c r="GR16" s="299"/>
      <c r="GS16" s="299"/>
      <c r="GT16" s="299"/>
      <c r="GU16" s="299"/>
      <c r="GV16" s="299"/>
      <c r="GW16" s="44"/>
      <c r="GX16" s="298"/>
      <c r="GY16" s="298"/>
      <c r="GZ16" s="298"/>
      <c r="HA16" s="298"/>
      <c r="HB16" s="298"/>
      <c r="HC16" s="298"/>
      <c r="HD16" s="299"/>
      <c r="HE16" s="299"/>
      <c r="HF16" s="299"/>
      <c r="HG16" s="299"/>
      <c r="HH16" s="299"/>
      <c r="HI16" s="44"/>
      <c r="HJ16" s="298"/>
      <c r="HK16" s="298"/>
      <c r="HL16" s="298"/>
      <c r="HM16" s="298"/>
      <c r="HN16" s="298"/>
      <c r="HO16" s="298"/>
      <c r="HP16" s="299"/>
      <c r="HQ16" s="299"/>
      <c r="HR16" s="299"/>
      <c r="HS16" s="299"/>
      <c r="HT16" s="299"/>
      <c r="HU16" s="44"/>
      <c r="HV16" s="298"/>
      <c r="HW16" s="298"/>
      <c r="HX16" s="298"/>
      <c r="HY16" s="298"/>
      <c r="HZ16" s="298"/>
      <c r="IA16" s="298"/>
      <c r="IB16" s="299"/>
      <c r="IC16" s="299"/>
      <c r="ID16" s="299"/>
      <c r="IE16" s="299"/>
      <c r="IF16" s="299"/>
      <c r="IG16" s="44"/>
      <c r="IH16" s="298"/>
      <c r="II16" s="298"/>
      <c r="IJ16" s="298"/>
      <c r="IK16" s="298"/>
      <c r="IL16" s="298"/>
      <c r="IM16" s="298"/>
      <c r="IN16" s="299"/>
      <c r="IO16" s="299"/>
      <c r="IP16" s="299"/>
      <c r="IQ16" s="299"/>
      <c r="IR16" s="299"/>
      <c r="IS16" s="44"/>
      <c r="IT16" s="298"/>
      <c r="IU16" s="298"/>
      <c r="IV16" s="298"/>
    </row>
    <row r="17" spans="1:256" s="11" customFormat="1" ht="14.25">
      <c r="A17" s="43" t="s">
        <v>21</v>
      </c>
      <c r="B17" s="304">
        <v>4.3</v>
      </c>
      <c r="C17" s="304">
        <v>4.9000000000000004</v>
      </c>
      <c r="D17" s="304">
        <v>5.2</v>
      </c>
      <c r="E17" s="304">
        <v>4.8</v>
      </c>
      <c r="F17" s="304">
        <v>4.4000000000000004</v>
      </c>
      <c r="G17" s="304">
        <v>3.8</v>
      </c>
      <c r="H17" s="304">
        <v>4.8</v>
      </c>
      <c r="I17" s="304">
        <v>4.4000000000000004</v>
      </c>
      <c r="J17" s="304">
        <v>4.2</v>
      </c>
      <c r="K17" s="305">
        <v>4.5</v>
      </c>
      <c r="L17" s="304">
        <v>4.7</v>
      </c>
      <c r="M17" s="43"/>
      <c r="N17" s="304"/>
      <c r="O17" s="304"/>
      <c r="P17" s="304"/>
      <c r="Q17" s="304"/>
      <c r="R17" s="304"/>
      <c r="S17" s="304"/>
      <c r="T17" s="305"/>
      <c r="U17" s="305"/>
      <c r="V17" s="305"/>
      <c r="W17" s="305"/>
      <c r="X17" s="305"/>
      <c r="Y17" s="43"/>
      <c r="Z17" s="304"/>
      <c r="AA17" s="304"/>
      <c r="AB17" s="304"/>
      <c r="AC17" s="304"/>
      <c r="AD17" s="304"/>
      <c r="AE17" s="304"/>
      <c r="AF17" s="305"/>
      <c r="AG17" s="305"/>
      <c r="AH17" s="305"/>
      <c r="AI17" s="305"/>
      <c r="AJ17" s="305"/>
      <c r="AK17" s="43"/>
      <c r="AL17" s="304"/>
      <c r="AM17" s="304"/>
      <c r="AN17" s="304"/>
      <c r="AO17" s="304"/>
      <c r="AP17" s="304"/>
      <c r="AQ17" s="304"/>
      <c r="AR17" s="305"/>
      <c r="AS17" s="305"/>
      <c r="AT17" s="305"/>
      <c r="AU17" s="305"/>
      <c r="AV17" s="305"/>
      <c r="AW17" s="43"/>
      <c r="AX17" s="304"/>
      <c r="AY17" s="304"/>
      <c r="AZ17" s="304"/>
      <c r="BA17" s="304"/>
      <c r="BB17" s="304"/>
      <c r="BC17" s="304"/>
      <c r="BD17" s="305"/>
      <c r="BE17" s="305"/>
      <c r="BF17" s="305"/>
      <c r="BG17" s="305"/>
      <c r="BH17" s="305"/>
      <c r="BI17" s="43"/>
      <c r="BJ17" s="304"/>
      <c r="BK17" s="304"/>
      <c r="BL17" s="304"/>
      <c r="BM17" s="304"/>
      <c r="BN17" s="304"/>
      <c r="BO17" s="304"/>
      <c r="BP17" s="305"/>
      <c r="BQ17" s="305"/>
      <c r="BR17" s="305"/>
      <c r="BS17" s="305"/>
      <c r="BT17" s="305"/>
      <c r="BU17" s="43"/>
      <c r="BV17" s="304"/>
      <c r="BW17" s="304"/>
      <c r="BX17" s="304"/>
      <c r="BY17" s="304"/>
      <c r="BZ17" s="304"/>
      <c r="CA17" s="304"/>
      <c r="CB17" s="305"/>
      <c r="CC17" s="305"/>
      <c r="CD17" s="305"/>
      <c r="CE17" s="305"/>
      <c r="CF17" s="305"/>
      <c r="CG17" s="43"/>
      <c r="CH17" s="304"/>
      <c r="CI17" s="304"/>
      <c r="CJ17" s="304"/>
      <c r="CK17" s="304"/>
      <c r="CL17" s="304"/>
      <c r="CM17" s="304"/>
      <c r="CN17" s="305"/>
      <c r="CO17" s="305"/>
      <c r="CP17" s="305"/>
      <c r="CQ17" s="305"/>
      <c r="CR17" s="305"/>
      <c r="CS17" s="43"/>
      <c r="CT17" s="304"/>
      <c r="CU17" s="304"/>
      <c r="CV17" s="304"/>
      <c r="CW17" s="304"/>
      <c r="CX17" s="304"/>
      <c r="CY17" s="304"/>
      <c r="CZ17" s="305"/>
      <c r="DA17" s="305"/>
      <c r="DB17" s="305"/>
      <c r="DC17" s="305"/>
      <c r="DD17" s="305"/>
      <c r="DE17" s="43"/>
      <c r="DF17" s="304"/>
      <c r="DG17" s="304"/>
      <c r="DH17" s="304"/>
      <c r="DI17" s="304"/>
      <c r="DJ17" s="304"/>
      <c r="DK17" s="304"/>
      <c r="DL17" s="305"/>
      <c r="DM17" s="305"/>
      <c r="DN17" s="305"/>
      <c r="DO17" s="305"/>
      <c r="DP17" s="305"/>
      <c r="DQ17" s="43"/>
      <c r="DR17" s="304"/>
      <c r="DS17" s="304"/>
      <c r="DT17" s="304"/>
      <c r="DU17" s="304"/>
      <c r="DV17" s="304"/>
      <c r="DW17" s="304"/>
      <c r="DX17" s="305"/>
      <c r="DY17" s="305"/>
      <c r="DZ17" s="305"/>
      <c r="EA17" s="305"/>
      <c r="EB17" s="305"/>
      <c r="EC17" s="43"/>
      <c r="ED17" s="304"/>
      <c r="EE17" s="304"/>
      <c r="EF17" s="304"/>
      <c r="EG17" s="304"/>
      <c r="EH17" s="304"/>
      <c r="EI17" s="304"/>
      <c r="EJ17" s="305"/>
      <c r="EK17" s="305"/>
      <c r="EL17" s="305"/>
      <c r="EM17" s="305"/>
      <c r="EN17" s="305"/>
      <c r="EO17" s="43"/>
      <c r="EP17" s="304"/>
      <c r="EQ17" s="304"/>
      <c r="ER17" s="304"/>
      <c r="ES17" s="304"/>
      <c r="ET17" s="304"/>
      <c r="EU17" s="304"/>
      <c r="EV17" s="305"/>
      <c r="EW17" s="305"/>
      <c r="EX17" s="305"/>
      <c r="EY17" s="305"/>
      <c r="EZ17" s="305"/>
      <c r="FA17" s="43"/>
      <c r="FB17" s="304"/>
      <c r="FC17" s="304"/>
      <c r="FD17" s="304"/>
      <c r="FE17" s="304"/>
      <c r="FF17" s="304"/>
      <c r="FG17" s="304"/>
      <c r="FH17" s="305"/>
      <c r="FI17" s="305"/>
      <c r="FJ17" s="305"/>
      <c r="FK17" s="305"/>
      <c r="FL17" s="305"/>
      <c r="FM17" s="43"/>
      <c r="FN17" s="304"/>
      <c r="FO17" s="304"/>
      <c r="FP17" s="304"/>
      <c r="FQ17" s="304"/>
      <c r="FR17" s="304"/>
      <c r="FS17" s="304"/>
      <c r="FT17" s="305"/>
      <c r="FU17" s="305"/>
      <c r="FV17" s="305"/>
      <c r="FW17" s="305"/>
      <c r="FX17" s="305"/>
      <c r="FY17" s="43"/>
      <c r="FZ17" s="304"/>
      <c r="GA17" s="304"/>
      <c r="GB17" s="304"/>
      <c r="GC17" s="304"/>
      <c r="GD17" s="304"/>
      <c r="GE17" s="304"/>
      <c r="GF17" s="305"/>
      <c r="GG17" s="305"/>
      <c r="GH17" s="305"/>
      <c r="GI17" s="305"/>
      <c r="GJ17" s="305"/>
      <c r="GK17" s="43"/>
      <c r="GL17" s="304"/>
      <c r="GM17" s="304"/>
      <c r="GN17" s="304"/>
      <c r="GO17" s="304"/>
      <c r="GP17" s="304"/>
      <c r="GQ17" s="304"/>
      <c r="GR17" s="305"/>
      <c r="GS17" s="305"/>
      <c r="GT17" s="305"/>
      <c r="GU17" s="305"/>
      <c r="GV17" s="305"/>
      <c r="GW17" s="43"/>
      <c r="GX17" s="304"/>
      <c r="GY17" s="304"/>
      <c r="GZ17" s="304"/>
      <c r="HA17" s="304"/>
      <c r="HB17" s="304"/>
      <c r="HC17" s="304"/>
      <c r="HD17" s="305"/>
      <c r="HE17" s="305"/>
      <c r="HF17" s="305"/>
      <c r="HG17" s="305"/>
      <c r="HH17" s="305"/>
      <c r="HI17" s="43"/>
      <c r="HJ17" s="304"/>
      <c r="HK17" s="304"/>
      <c r="HL17" s="304"/>
      <c r="HM17" s="304"/>
      <c r="HN17" s="304"/>
      <c r="HO17" s="304"/>
      <c r="HP17" s="305"/>
      <c r="HQ17" s="305"/>
      <c r="HR17" s="305"/>
      <c r="HS17" s="305"/>
      <c r="HT17" s="305"/>
      <c r="HU17" s="43"/>
      <c r="HV17" s="304"/>
      <c r="HW17" s="304"/>
      <c r="HX17" s="304"/>
      <c r="HY17" s="304"/>
      <c r="HZ17" s="304"/>
      <c r="IA17" s="304"/>
      <c r="IB17" s="305"/>
      <c r="IC17" s="305"/>
      <c r="ID17" s="305"/>
      <c r="IE17" s="305"/>
      <c r="IF17" s="305"/>
      <c r="IG17" s="43"/>
      <c r="IH17" s="304"/>
      <c r="II17" s="304"/>
      <c r="IJ17" s="304"/>
      <c r="IK17" s="304"/>
      <c r="IL17" s="304"/>
      <c r="IM17" s="304"/>
      <c r="IN17" s="305"/>
      <c r="IO17" s="305"/>
      <c r="IP17" s="305"/>
      <c r="IQ17" s="305"/>
      <c r="IR17" s="305"/>
      <c r="IS17" s="43"/>
      <c r="IT17" s="304"/>
      <c r="IU17" s="304"/>
      <c r="IV17" s="304"/>
    </row>
    <row r="18" spans="1:256" s="11" customFormat="1" ht="15.75">
      <c r="A18" s="43" t="s">
        <v>645</v>
      </c>
      <c r="B18" s="304">
        <v>4.2847161966266363</v>
      </c>
      <c r="C18" s="304">
        <v>4.946161672323405</v>
      </c>
      <c r="D18" s="305">
        <v>5.1600649562619765</v>
      </c>
      <c r="E18" s="304">
        <v>4.7510711527666567</v>
      </c>
      <c r="F18" s="304">
        <v>4.4179935017339922</v>
      </c>
      <c r="G18" s="305">
        <v>3.8286436017756542</v>
      </c>
      <c r="H18" s="305">
        <v>4.7900853252941955</v>
      </c>
      <c r="I18" s="305">
        <v>4.4053871487552021</v>
      </c>
      <c r="J18" s="305">
        <v>4.1542911285952844</v>
      </c>
      <c r="K18" s="305">
        <v>4.4000000000000004</v>
      </c>
      <c r="L18" s="304">
        <v>4.8</v>
      </c>
      <c r="M18" s="43"/>
      <c r="N18" s="304"/>
      <c r="O18" s="304"/>
      <c r="P18" s="304"/>
      <c r="Q18" s="305"/>
      <c r="R18" s="304"/>
      <c r="S18" s="304"/>
      <c r="T18" s="305"/>
      <c r="U18" s="305"/>
      <c r="V18" s="305"/>
      <c r="W18" s="305"/>
      <c r="X18" s="305"/>
      <c r="Y18" s="43"/>
      <c r="Z18" s="304"/>
      <c r="AA18" s="304"/>
      <c r="AB18" s="304"/>
      <c r="AC18" s="305"/>
      <c r="AD18" s="304"/>
      <c r="AE18" s="304"/>
      <c r="AF18" s="305"/>
      <c r="AG18" s="305"/>
      <c r="AH18" s="305"/>
      <c r="AI18" s="305"/>
      <c r="AJ18" s="305"/>
      <c r="AK18" s="43"/>
      <c r="AL18" s="304"/>
      <c r="AM18" s="304"/>
      <c r="AN18" s="304"/>
      <c r="AO18" s="305"/>
      <c r="AP18" s="304"/>
      <c r="AQ18" s="304"/>
      <c r="AR18" s="305"/>
      <c r="AS18" s="305"/>
      <c r="AT18" s="305"/>
      <c r="AU18" s="305"/>
      <c r="AV18" s="305"/>
      <c r="AW18" s="43"/>
      <c r="AX18" s="304"/>
      <c r="AY18" s="304"/>
      <c r="AZ18" s="304"/>
      <c r="BA18" s="305"/>
      <c r="BB18" s="304"/>
      <c r="BC18" s="304"/>
      <c r="BD18" s="305"/>
      <c r="BE18" s="305"/>
      <c r="BF18" s="305"/>
      <c r="BG18" s="305"/>
      <c r="BH18" s="305"/>
      <c r="BI18" s="43"/>
      <c r="BJ18" s="304"/>
      <c r="BK18" s="304"/>
      <c r="BL18" s="304"/>
      <c r="BM18" s="305"/>
      <c r="BN18" s="304"/>
      <c r="BO18" s="304"/>
      <c r="BP18" s="305"/>
      <c r="BQ18" s="305"/>
      <c r="BR18" s="305"/>
      <c r="BS18" s="305"/>
      <c r="BT18" s="305"/>
      <c r="BU18" s="43"/>
      <c r="BV18" s="304"/>
      <c r="BW18" s="304"/>
      <c r="BX18" s="304"/>
      <c r="BY18" s="305"/>
      <c r="BZ18" s="304"/>
      <c r="CA18" s="304"/>
      <c r="CB18" s="305"/>
      <c r="CC18" s="305"/>
      <c r="CD18" s="305"/>
      <c r="CE18" s="305"/>
      <c r="CF18" s="305"/>
      <c r="CG18" s="43"/>
      <c r="CH18" s="304"/>
      <c r="CI18" s="304"/>
      <c r="CJ18" s="304"/>
      <c r="CK18" s="305"/>
      <c r="CL18" s="304"/>
      <c r="CM18" s="304"/>
      <c r="CN18" s="305"/>
      <c r="CO18" s="305"/>
      <c r="CP18" s="305"/>
      <c r="CQ18" s="305"/>
      <c r="CR18" s="305"/>
      <c r="CS18" s="43"/>
      <c r="CT18" s="304"/>
      <c r="CU18" s="304"/>
      <c r="CV18" s="304"/>
      <c r="CW18" s="305"/>
      <c r="CX18" s="304"/>
      <c r="CY18" s="304"/>
      <c r="CZ18" s="305"/>
      <c r="DA18" s="305"/>
      <c r="DB18" s="305"/>
      <c r="DC18" s="305"/>
      <c r="DD18" s="305"/>
      <c r="DE18" s="43"/>
      <c r="DF18" s="304"/>
      <c r="DG18" s="304"/>
      <c r="DH18" s="304"/>
      <c r="DI18" s="305"/>
      <c r="DJ18" s="304"/>
      <c r="DK18" s="304"/>
      <c r="DL18" s="305"/>
      <c r="DM18" s="305"/>
      <c r="DN18" s="305"/>
      <c r="DO18" s="305"/>
      <c r="DP18" s="305"/>
      <c r="DQ18" s="43"/>
      <c r="DR18" s="304"/>
      <c r="DS18" s="304"/>
      <c r="DT18" s="304"/>
      <c r="DU18" s="305"/>
      <c r="DV18" s="304"/>
      <c r="DW18" s="304"/>
      <c r="DX18" s="305"/>
      <c r="DY18" s="305"/>
      <c r="DZ18" s="305"/>
      <c r="EA18" s="305"/>
      <c r="EB18" s="305"/>
      <c r="EC18" s="43"/>
      <c r="ED18" s="304"/>
      <c r="EE18" s="304"/>
      <c r="EF18" s="304"/>
      <c r="EG18" s="305"/>
      <c r="EH18" s="304"/>
      <c r="EI18" s="304"/>
      <c r="EJ18" s="305"/>
      <c r="EK18" s="305"/>
      <c r="EL18" s="305"/>
      <c r="EM18" s="305"/>
      <c r="EN18" s="305"/>
      <c r="EO18" s="43"/>
      <c r="EP18" s="304"/>
      <c r="EQ18" s="304"/>
      <c r="ER18" s="304"/>
      <c r="ES18" s="305"/>
      <c r="ET18" s="304"/>
      <c r="EU18" s="304"/>
      <c r="EV18" s="305"/>
      <c r="EW18" s="305"/>
      <c r="EX18" s="305"/>
      <c r="EY18" s="305"/>
      <c r="EZ18" s="305"/>
      <c r="FA18" s="43"/>
      <c r="FB18" s="304"/>
      <c r="FC18" s="304"/>
      <c r="FD18" s="304"/>
      <c r="FE18" s="305"/>
      <c r="FF18" s="304"/>
      <c r="FG18" s="304"/>
      <c r="FH18" s="305"/>
      <c r="FI18" s="305"/>
      <c r="FJ18" s="305"/>
      <c r="FK18" s="305"/>
      <c r="FL18" s="305"/>
      <c r="FM18" s="43"/>
      <c r="FN18" s="304"/>
      <c r="FO18" s="304"/>
      <c r="FP18" s="304"/>
      <c r="FQ18" s="305"/>
      <c r="FR18" s="304"/>
      <c r="FS18" s="304"/>
      <c r="FT18" s="305"/>
      <c r="FU18" s="305"/>
      <c r="FV18" s="305"/>
      <c r="FW18" s="305"/>
      <c r="FX18" s="305"/>
      <c r="FY18" s="43"/>
      <c r="FZ18" s="304"/>
      <c r="GA18" s="304"/>
      <c r="GB18" s="304"/>
      <c r="GC18" s="305"/>
      <c r="GD18" s="304"/>
      <c r="GE18" s="304"/>
      <c r="GF18" s="305"/>
      <c r="GG18" s="305"/>
      <c r="GH18" s="305"/>
      <c r="GI18" s="305"/>
      <c r="GJ18" s="305"/>
      <c r="GK18" s="43"/>
      <c r="GL18" s="304"/>
      <c r="GM18" s="304"/>
      <c r="GN18" s="304"/>
      <c r="GO18" s="305"/>
      <c r="GP18" s="304"/>
      <c r="GQ18" s="304"/>
      <c r="GR18" s="305"/>
      <c r="GS18" s="305"/>
      <c r="GT18" s="305"/>
      <c r="GU18" s="305"/>
      <c r="GV18" s="305"/>
      <c r="GW18" s="43"/>
      <c r="GX18" s="304"/>
      <c r="GY18" s="304"/>
      <c r="GZ18" s="304"/>
      <c r="HA18" s="305"/>
      <c r="HB18" s="304"/>
      <c r="HC18" s="304"/>
      <c r="HD18" s="305"/>
      <c r="HE18" s="305"/>
      <c r="HF18" s="305"/>
      <c r="HG18" s="305"/>
      <c r="HH18" s="305"/>
      <c r="HI18" s="43"/>
      <c r="HJ18" s="304"/>
      <c r="HK18" s="304"/>
      <c r="HL18" s="304"/>
      <c r="HM18" s="305"/>
      <c r="HN18" s="304"/>
      <c r="HO18" s="304"/>
      <c r="HP18" s="305"/>
      <c r="HQ18" s="305"/>
      <c r="HR18" s="305"/>
      <c r="HS18" s="305"/>
      <c r="HT18" s="305"/>
      <c r="HU18" s="43"/>
      <c r="HV18" s="304"/>
      <c r="HW18" s="304"/>
      <c r="HX18" s="304"/>
      <c r="HY18" s="305"/>
      <c r="HZ18" s="304"/>
      <c r="IA18" s="304"/>
      <c r="IB18" s="305"/>
      <c r="IC18" s="305"/>
      <c r="ID18" s="305"/>
      <c r="IE18" s="305"/>
      <c r="IF18" s="305"/>
      <c r="IG18" s="43"/>
      <c r="IH18" s="304"/>
      <c r="II18" s="304"/>
      <c r="IJ18" s="304"/>
      <c r="IK18" s="305"/>
      <c r="IL18" s="304"/>
      <c r="IM18" s="304"/>
      <c r="IN18" s="305"/>
      <c r="IO18" s="305"/>
      <c r="IP18" s="305"/>
      <c r="IQ18" s="305"/>
      <c r="IR18" s="305"/>
      <c r="IS18" s="43"/>
      <c r="IT18" s="304"/>
      <c r="IU18" s="304"/>
      <c r="IV18" s="304"/>
    </row>
    <row r="19" spans="1:256" s="7" customFormat="1" ht="14.25">
      <c r="A19" s="45" t="s">
        <v>20</v>
      </c>
      <c r="B19" s="298">
        <v>7.1</v>
      </c>
      <c r="C19" s="298">
        <v>7.5</v>
      </c>
      <c r="D19" s="298">
        <v>8.6</v>
      </c>
      <c r="E19" s="298">
        <v>8.6</v>
      </c>
      <c r="F19" s="298">
        <v>8.9</v>
      </c>
      <c r="G19" s="298">
        <v>8.5</v>
      </c>
      <c r="H19" s="298">
        <v>10.6</v>
      </c>
      <c r="I19" s="298">
        <v>12</v>
      </c>
      <c r="J19" s="298">
        <v>12.9</v>
      </c>
      <c r="K19" s="298">
        <v>15.5</v>
      </c>
      <c r="L19" s="298">
        <v>16.399999999999999</v>
      </c>
      <c r="M19" s="45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45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45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45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45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45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45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45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45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45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45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45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45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45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45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45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45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45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45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45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45"/>
      <c r="IT19" s="298"/>
      <c r="IU19" s="298"/>
      <c r="IV19" s="298"/>
    </row>
    <row r="20" spans="1:256" s="7" customFormat="1" ht="14.25">
      <c r="A20" s="44" t="s">
        <v>19</v>
      </c>
      <c r="B20" s="298">
        <v>6.7</v>
      </c>
      <c r="C20" s="298">
        <v>6.3</v>
      </c>
      <c r="D20" s="298">
        <v>6.5</v>
      </c>
      <c r="E20" s="298">
        <v>6</v>
      </c>
      <c r="F20" s="298">
        <v>4.9000000000000004</v>
      </c>
      <c r="G20" s="298">
        <v>4.4000000000000004</v>
      </c>
      <c r="H20" s="298">
        <v>5.9</v>
      </c>
      <c r="I20" s="298">
        <v>7.3</v>
      </c>
      <c r="J20" s="298">
        <v>8.1999999999999993</v>
      </c>
      <c r="K20" s="298">
        <v>8.5</v>
      </c>
      <c r="L20" s="298">
        <v>9.3000000000000007</v>
      </c>
      <c r="M20" s="44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44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44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44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44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44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44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44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44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44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44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44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44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44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44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44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44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44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44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44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44"/>
      <c r="IT20" s="298"/>
      <c r="IU20" s="298"/>
      <c r="IV20" s="298"/>
    </row>
    <row r="21" spans="1:256" s="7" customFormat="1" ht="14.25">
      <c r="A21" s="44" t="s">
        <v>18</v>
      </c>
      <c r="B21" s="298">
        <v>17.7</v>
      </c>
      <c r="C21" s="298">
        <v>18.399999999999999</v>
      </c>
      <c r="D21" s="298">
        <v>16.399999999999999</v>
      </c>
      <c r="E21" s="298">
        <v>13.5</v>
      </c>
      <c r="F21" s="298">
        <v>11.2</v>
      </c>
      <c r="G21" s="298">
        <v>9.6</v>
      </c>
      <c r="H21" s="298">
        <v>12.1</v>
      </c>
      <c r="I21" s="298">
        <v>14.5</v>
      </c>
      <c r="J21" s="298">
        <v>13.6</v>
      </c>
      <c r="K21" s="299">
        <v>13.5</v>
      </c>
      <c r="L21" s="298">
        <v>13.5</v>
      </c>
      <c r="M21" s="44"/>
      <c r="N21" s="298"/>
      <c r="O21" s="298"/>
      <c r="P21" s="298"/>
      <c r="Q21" s="298"/>
      <c r="R21" s="298"/>
      <c r="S21" s="298"/>
      <c r="T21" s="299"/>
      <c r="U21" s="299"/>
      <c r="V21" s="299"/>
      <c r="W21" s="299"/>
      <c r="X21" s="299"/>
      <c r="Y21" s="44"/>
      <c r="Z21" s="298"/>
      <c r="AA21" s="298"/>
      <c r="AB21" s="298"/>
      <c r="AC21" s="298"/>
      <c r="AD21" s="298"/>
      <c r="AE21" s="298"/>
      <c r="AF21" s="299"/>
      <c r="AG21" s="299"/>
      <c r="AH21" s="299"/>
      <c r="AI21" s="299"/>
      <c r="AJ21" s="299"/>
      <c r="AK21" s="44"/>
      <c r="AL21" s="298"/>
      <c r="AM21" s="298"/>
      <c r="AN21" s="298"/>
      <c r="AO21" s="298"/>
      <c r="AP21" s="298"/>
      <c r="AQ21" s="298"/>
      <c r="AR21" s="299"/>
      <c r="AS21" s="299"/>
      <c r="AT21" s="299"/>
      <c r="AU21" s="299"/>
      <c r="AV21" s="299"/>
      <c r="AW21" s="44"/>
      <c r="AX21" s="298"/>
      <c r="AY21" s="298"/>
      <c r="AZ21" s="298"/>
      <c r="BA21" s="298"/>
      <c r="BB21" s="298"/>
      <c r="BC21" s="298"/>
      <c r="BD21" s="299"/>
      <c r="BE21" s="299"/>
      <c r="BF21" s="299"/>
      <c r="BG21" s="299"/>
      <c r="BH21" s="299"/>
      <c r="BI21" s="44"/>
      <c r="BJ21" s="298"/>
      <c r="BK21" s="298"/>
      <c r="BL21" s="298"/>
      <c r="BM21" s="298"/>
      <c r="BN21" s="298"/>
      <c r="BO21" s="298"/>
      <c r="BP21" s="299"/>
      <c r="BQ21" s="299"/>
      <c r="BR21" s="299"/>
      <c r="BS21" s="299"/>
      <c r="BT21" s="299"/>
      <c r="BU21" s="44"/>
      <c r="BV21" s="298"/>
      <c r="BW21" s="298"/>
      <c r="BX21" s="298"/>
      <c r="BY21" s="298"/>
      <c r="BZ21" s="298"/>
      <c r="CA21" s="298"/>
      <c r="CB21" s="299"/>
      <c r="CC21" s="299"/>
      <c r="CD21" s="299"/>
      <c r="CE21" s="299"/>
      <c r="CF21" s="299"/>
      <c r="CG21" s="44"/>
      <c r="CH21" s="298"/>
      <c r="CI21" s="298"/>
      <c r="CJ21" s="298"/>
      <c r="CK21" s="298"/>
      <c r="CL21" s="298"/>
      <c r="CM21" s="298"/>
      <c r="CN21" s="299"/>
      <c r="CO21" s="299"/>
      <c r="CP21" s="299"/>
      <c r="CQ21" s="299"/>
      <c r="CR21" s="299"/>
      <c r="CS21" s="44"/>
      <c r="CT21" s="298"/>
      <c r="CU21" s="298"/>
      <c r="CV21" s="298"/>
      <c r="CW21" s="298"/>
      <c r="CX21" s="298"/>
      <c r="CY21" s="298"/>
      <c r="CZ21" s="299"/>
      <c r="DA21" s="299"/>
      <c r="DB21" s="299"/>
      <c r="DC21" s="299"/>
      <c r="DD21" s="299"/>
      <c r="DE21" s="44"/>
      <c r="DF21" s="298"/>
      <c r="DG21" s="298"/>
      <c r="DH21" s="298"/>
      <c r="DI21" s="298"/>
      <c r="DJ21" s="298"/>
      <c r="DK21" s="298"/>
      <c r="DL21" s="299"/>
      <c r="DM21" s="299"/>
      <c r="DN21" s="299"/>
      <c r="DO21" s="299"/>
      <c r="DP21" s="299"/>
      <c r="DQ21" s="44"/>
      <c r="DR21" s="298"/>
      <c r="DS21" s="298"/>
      <c r="DT21" s="298"/>
      <c r="DU21" s="298"/>
      <c r="DV21" s="298"/>
      <c r="DW21" s="298"/>
      <c r="DX21" s="299"/>
      <c r="DY21" s="299"/>
      <c r="DZ21" s="299"/>
      <c r="EA21" s="299"/>
      <c r="EB21" s="299"/>
      <c r="EC21" s="44"/>
      <c r="ED21" s="298"/>
      <c r="EE21" s="298"/>
      <c r="EF21" s="298"/>
      <c r="EG21" s="298"/>
      <c r="EH21" s="298"/>
      <c r="EI21" s="298"/>
      <c r="EJ21" s="299"/>
      <c r="EK21" s="299"/>
      <c r="EL21" s="299"/>
      <c r="EM21" s="299"/>
      <c r="EN21" s="299"/>
      <c r="EO21" s="44"/>
      <c r="EP21" s="298"/>
      <c r="EQ21" s="298"/>
      <c r="ER21" s="298"/>
      <c r="ES21" s="298"/>
      <c r="ET21" s="298"/>
      <c r="EU21" s="298"/>
      <c r="EV21" s="299"/>
      <c r="EW21" s="299"/>
      <c r="EX21" s="299"/>
      <c r="EY21" s="299"/>
      <c r="EZ21" s="299"/>
      <c r="FA21" s="44"/>
      <c r="FB21" s="298"/>
      <c r="FC21" s="298"/>
      <c r="FD21" s="298"/>
      <c r="FE21" s="298"/>
      <c r="FF21" s="298"/>
      <c r="FG21" s="298"/>
      <c r="FH21" s="299"/>
      <c r="FI21" s="299"/>
      <c r="FJ21" s="299"/>
      <c r="FK21" s="299"/>
      <c r="FL21" s="299"/>
      <c r="FM21" s="44"/>
      <c r="FN21" s="298"/>
      <c r="FO21" s="298"/>
      <c r="FP21" s="298"/>
      <c r="FQ21" s="298"/>
      <c r="FR21" s="298"/>
      <c r="FS21" s="298"/>
      <c r="FT21" s="299"/>
      <c r="FU21" s="299"/>
      <c r="FV21" s="299"/>
      <c r="FW21" s="299"/>
      <c r="FX21" s="299"/>
      <c r="FY21" s="44"/>
      <c r="FZ21" s="298"/>
      <c r="GA21" s="298"/>
      <c r="GB21" s="298"/>
      <c r="GC21" s="298"/>
      <c r="GD21" s="298"/>
      <c r="GE21" s="298"/>
      <c r="GF21" s="299"/>
      <c r="GG21" s="299"/>
      <c r="GH21" s="299"/>
      <c r="GI21" s="299"/>
      <c r="GJ21" s="299"/>
      <c r="GK21" s="44"/>
      <c r="GL21" s="298"/>
      <c r="GM21" s="298"/>
      <c r="GN21" s="298"/>
      <c r="GO21" s="298"/>
      <c r="GP21" s="298"/>
      <c r="GQ21" s="298"/>
      <c r="GR21" s="299"/>
      <c r="GS21" s="299"/>
      <c r="GT21" s="299"/>
      <c r="GU21" s="299"/>
      <c r="GV21" s="299"/>
      <c r="GW21" s="44"/>
      <c r="GX21" s="298"/>
      <c r="GY21" s="298"/>
      <c r="GZ21" s="298"/>
      <c r="HA21" s="298"/>
      <c r="HB21" s="298"/>
      <c r="HC21" s="298"/>
      <c r="HD21" s="299"/>
      <c r="HE21" s="299"/>
      <c r="HF21" s="299"/>
      <c r="HG21" s="299"/>
      <c r="HH21" s="299"/>
      <c r="HI21" s="44"/>
      <c r="HJ21" s="298"/>
      <c r="HK21" s="298"/>
      <c r="HL21" s="298"/>
      <c r="HM21" s="298"/>
      <c r="HN21" s="298"/>
      <c r="HO21" s="298"/>
      <c r="HP21" s="299"/>
      <c r="HQ21" s="299"/>
      <c r="HR21" s="299"/>
      <c r="HS21" s="299"/>
      <c r="HT21" s="299"/>
      <c r="HU21" s="44"/>
      <c r="HV21" s="298"/>
      <c r="HW21" s="298"/>
      <c r="HX21" s="298"/>
      <c r="HY21" s="298"/>
      <c r="HZ21" s="298"/>
      <c r="IA21" s="298"/>
      <c r="IB21" s="299"/>
      <c r="IC21" s="299"/>
      <c r="ID21" s="299"/>
      <c r="IE21" s="299"/>
      <c r="IF21" s="299"/>
      <c r="IG21" s="44"/>
      <c r="IH21" s="298"/>
      <c r="II21" s="298"/>
      <c r="IJ21" s="298"/>
      <c r="IK21" s="298"/>
      <c r="IL21" s="298"/>
      <c r="IM21" s="298"/>
      <c r="IN21" s="299"/>
      <c r="IO21" s="299"/>
      <c r="IP21" s="299"/>
      <c r="IQ21" s="299"/>
      <c r="IR21" s="299"/>
      <c r="IS21" s="44"/>
      <c r="IT21" s="298"/>
      <c r="IU21" s="298"/>
      <c r="IV21" s="298"/>
    </row>
    <row r="22" spans="1:256" s="7" customFormat="1" ht="14.25">
      <c r="A22" s="44" t="s">
        <v>17</v>
      </c>
      <c r="B22" s="298">
        <v>9</v>
      </c>
      <c r="C22" s="298">
        <v>8.8000000000000007</v>
      </c>
      <c r="D22" s="298">
        <v>8.4</v>
      </c>
      <c r="E22" s="298">
        <v>7.7</v>
      </c>
      <c r="F22" s="298">
        <v>6.9</v>
      </c>
      <c r="G22" s="298">
        <v>6.4</v>
      </c>
      <c r="H22" s="298">
        <v>8.1999999999999993</v>
      </c>
      <c r="I22" s="298">
        <v>8.4</v>
      </c>
      <c r="J22" s="298">
        <v>7.8</v>
      </c>
      <c r="K22" s="299">
        <v>7.9</v>
      </c>
      <c r="L22" s="298">
        <v>8.1</v>
      </c>
      <c r="M22" s="44"/>
      <c r="N22" s="298"/>
      <c r="O22" s="298"/>
      <c r="P22" s="298"/>
      <c r="Q22" s="298"/>
      <c r="R22" s="298"/>
      <c r="S22" s="298"/>
      <c r="T22" s="299"/>
      <c r="U22" s="299"/>
      <c r="V22" s="299"/>
      <c r="W22" s="299"/>
      <c r="X22" s="299"/>
      <c r="Y22" s="44"/>
      <c r="Z22" s="298"/>
      <c r="AA22" s="298"/>
      <c r="AB22" s="298"/>
      <c r="AC22" s="298"/>
      <c r="AD22" s="298"/>
      <c r="AE22" s="298"/>
      <c r="AF22" s="299"/>
      <c r="AG22" s="299"/>
      <c r="AH22" s="299"/>
      <c r="AI22" s="299"/>
      <c r="AJ22" s="299"/>
      <c r="AK22" s="44"/>
      <c r="AL22" s="298"/>
      <c r="AM22" s="298"/>
      <c r="AN22" s="298"/>
      <c r="AO22" s="298"/>
      <c r="AP22" s="298"/>
      <c r="AQ22" s="298"/>
      <c r="AR22" s="299"/>
      <c r="AS22" s="299"/>
      <c r="AT22" s="299"/>
      <c r="AU22" s="299"/>
      <c r="AV22" s="299"/>
      <c r="AW22" s="44"/>
      <c r="AX22" s="298"/>
      <c r="AY22" s="298"/>
      <c r="AZ22" s="298"/>
      <c r="BA22" s="298"/>
      <c r="BB22" s="298"/>
      <c r="BC22" s="298"/>
      <c r="BD22" s="299"/>
      <c r="BE22" s="299"/>
      <c r="BF22" s="299"/>
      <c r="BG22" s="299"/>
      <c r="BH22" s="299"/>
      <c r="BI22" s="44"/>
      <c r="BJ22" s="298"/>
      <c r="BK22" s="298"/>
      <c r="BL22" s="298"/>
      <c r="BM22" s="298"/>
      <c r="BN22" s="298"/>
      <c r="BO22" s="298"/>
      <c r="BP22" s="299"/>
      <c r="BQ22" s="299"/>
      <c r="BR22" s="299"/>
      <c r="BS22" s="299"/>
      <c r="BT22" s="299"/>
      <c r="BU22" s="44"/>
      <c r="BV22" s="298"/>
      <c r="BW22" s="298"/>
      <c r="BX22" s="298"/>
      <c r="BY22" s="298"/>
      <c r="BZ22" s="298"/>
      <c r="CA22" s="298"/>
      <c r="CB22" s="299"/>
      <c r="CC22" s="299"/>
      <c r="CD22" s="299"/>
      <c r="CE22" s="299"/>
      <c r="CF22" s="299"/>
      <c r="CG22" s="44"/>
      <c r="CH22" s="298"/>
      <c r="CI22" s="298"/>
      <c r="CJ22" s="298"/>
      <c r="CK22" s="298"/>
      <c r="CL22" s="298"/>
      <c r="CM22" s="298"/>
      <c r="CN22" s="299"/>
      <c r="CO22" s="299"/>
      <c r="CP22" s="299"/>
      <c r="CQ22" s="299"/>
      <c r="CR22" s="299"/>
      <c r="CS22" s="44"/>
      <c r="CT22" s="298"/>
      <c r="CU22" s="298"/>
      <c r="CV22" s="298"/>
      <c r="CW22" s="298"/>
      <c r="CX22" s="298"/>
      <c r="CY22" s="298"/>
      <c r="CZ22" s="299"/>
      <c r="DA22" s="299"/>
      <c r="DB22" s="299"/>
      <c r="DC22" s="299"/>
      <c r="DD22" s="299"/>
      <c r="DE22" s="44"/>
      <c r="DF22" s="298"/>
      <c r="DG22" s="298"/>
      <c r="DH22" s="298"/>
      <c r="DI22" s="298"/>
      <c r="DJ22" s="298"/>
      <c r="DK22" s="298"/>
      <c r="DL22" s="299"/>
      <c r="DM22" s="299"/>
      <c r="DN22" s="299"/>
      <c r="DO22" s="299"/>
      <c r="DP22" s="299"/>
      <c r="DQ22" s="44"/>
      <c r="DR22" s="298"/>
      <c r="DS22" s="298"/>
      <c r="DT22" s="298"/>
      <c r="DU22" s="298"/>
      <c r="DV22" s="298"/>
      <c r="DW22" s="298"/>
      <c r="DX22" s="299"/>
      <c r="DY22" s="299"/>
      <c r="DZ22" s="299"/>
      <c r="EA22" s="299"/>
      <c r="EB22" s="299"/>
      <c r="EC22" s="44"/>
      <c r="ED22" s="298"/>
      <c r="EE22" s="298"/>
      <c r="EF22" s="298"/>
      <c r="EG22" s="298"/>
      <c r="EH22" s="298"/>
      <c r="EI22" s="298"/>
      <c r="EJ22" s="299"/>
      <c r="EK22" s="299"/>
      <c r="EL22" s="299"/>
      <c r="EM22" s="299"/>
      <c r="EN22" s="299"/>
      <c r="EO22" s="44"/>
      <c r="EP22" s="298"/>
      <c r="EQ22" s="298"/>
      <c r="ER22" s="298"/>
      <c r="ES22" s="298"/>
      <c r="ET22" s="298"/>
      <c r="EU22" s="298"/>
      <c r="EV22" s="299"/>
      <c r="EW22" s="299"/>
      <c r="EX22" s="299"/>
      <c r="EY22" s="299"/>
      <c r="EZ22" s="299"/>
      <c r="FA22" s="44"/>
      <c r="FB22" s="298"/>
      <c r="FC22" s="298"/>
      <c r="FD22" s="298"/>
      <c r="FE22" s="298"/>
      <c r="FF22" s="298"/>
      <c r="FG22" s="298"/>
      <c r="FH22" s="299"/>
      <c r="FI22" s="299"/>
      <c r="FJ22" s="299"/>
      <c r="FK22" s="299"/>
      <c r="FL22" s="299"/>
      <c r="FM22" s="44"/>
      <c r="FN22" s="298"/>
      <c r="FO22" s="298"/>
      <c r="FP22" s="298"/>
      <c r="FQ22" s="298"/>
      <c r="FR22" s="298"/>
      <c r="FS22" s="298"/>
      <c r="FT22" s="299"/>
      <c r="FU22" s="299"/>
      <c r="FV22" s="299"/>
      <c r="FW22" s="299"/>
      <c r="FX22" s="299"/>
      <c r="FY22" s="44"/>
      <c r="FZ22" s="298"/>
      <c r="GA22" s="298"/>
      <c r="GB22" s="298"/>
      <c r="GC22" s="298"/>
      <c r="GD22" s="298"/>
      <c r="GE22" s="298"/>
      <c r="GF22" s="299"/>
      <c r="GG22" s="299"/>
      <c r="GH22" s="299"/>
      <c r="GI22" s="299"/>
      <c r="GJ22" s="299"/>
      <c r="GK22" s="44"/>
      <c r="GL22" s="298"/>
      <c r="GM22" s="298"/>
      <c r="GN22" s="298"/>
      <c r="GO22" s="298"/>
      <c r="GP22" s="298"/>
      <c r="GQ22" s="298"/>
      <c r="GR22" s="299"/>
      <c r="GS22" s="299"/>
      <c r="GT22" s="299"/>
      <c r="GU22" s="299"/>
      <c r="GV22" s="299"/>
      <c r="GW22" s="44"/>
      <c r="GX22" s="298"/>
      <c r="GY22" s="298"/>
      <c r="GZ22" s="298"/>
      <c r="HA22" s="298"/>
      <c r="HB22" s="298"/>
      <c r="HC22" s="298"/>
      <c r="HD22" s="299"/>
      <c r="HE22" s="299"/>
      <c r="HF22" s="299"/>
      <c r="HG22" s="299"/>
      <c r="HH22" s="299"/>
      <c r="HI22" s="44"/>
      <c r="HJ22" s="298"/>
      <c r="HK22" s="298"/>
      <c r="HL22" s="298"/>
      <c r="HM22" s="298"/>
      <c r="HN22" s="298"/>
      <c r="HO22" s="298"/>
      <c r="HP22" s="299"/>
      <c r="HQ22" s="299"/>
      <c r="HR22" s="299"/>
      <c r="HS22" s="299"/>
      <c r="HT22" s="299"/>
      <c r="HU22" s="44"/>
      <c r="HV22" s="298"/>
      <c r="HW22" s="298"/>
      <c r="HX22" s="298"/>
      <c r="HY22" s="298"/>
      <c r="HZ22" s="298"/>
      <c r="IA22" s="298"/>
      <c r="IB22" s="299"/>
      <c r="IC22" s="299"/>
      <c r="ID22" s="299"/>
      <c r="IE22" s="299"/>
      <c r="IF22" s="299"/>
      <c r="IG22" s="44"/>
      <c r="IH22" s="298"/>
      <c r="II22" s="298"/>
      <c r="IJ22" s="298"/>
      <c r="IK22" s="298"/>
      <c r="IL22" s="298"/>
      <c r="IM22" s="298"/>
      <c r="IN22" s="299"/>
      <c r="IO22" s="299"/>
      <c r="IP22" s="299"/>
      <c r="IQ22" s="299"/>
      <c r="IR22" s="299"/>
      <c r="IS22" s="44"/>
      <c r="IT22" s="298"/>
      <c r="IU22" s="298"/>
      <c r="IV22" s="298"/>
    </row>
    <row r="23" spans="1:256" s="7" customFormat="1" ht="14.25">
      <c r="A23" s="44" t="s">
        <v>16</v>
      </c>
      <c r="B23" s="298">
        <v>10.1</v>
      </c>
      <c r="C23" s="298">
        <v>9.6999999999999993</v>
      </c>
      <c r="D23" s="298">
        <v>7.9</v>
      </c>
      <c r="E23" s="298">
        <v>5.9</v>
      </c>
      <c r="F23" s="298">
        <v>4.5999999999999996</v>
      </c>
      <c r="G23" s="298">
        <v>5.5</v>
      </c>
      <c r="H23" s="298">
        <v>13.8</v>
      </c>
      <c r="I23" s="298">
        <v>16.899999999999999</v>
      </c>
      <c r="J23" s="298">
        <v>12.5</v>
      </c>
      <c r="K23" s="299">
        <v>10.5</v>
      </c>
      <c r="L23" s="298">
        <v>9.8000000000000007</v>
      </c>
      <c r="M23" s="44"/>
      <c r="N23" s="298"/>
      <c r="O23" s="298"/>
      <c r="P23" s="298"/>
      <c r="Q23" s="299"/>
      <c r="R23" s="298"/>
      <c r="S23" s="298"/>
      <c r="T23" s="299"/>
      <c r="U23" s="299"/>
      <c r="V23" s="299"/>
      <c r="W23" s="299"/>
      <c r="X23" s="299"/>
      <c r="Y23" s="44"/>
      <c r="Z23" s="298"/>
      <c r="AA23" s="298"/>
      <c r="AB23" s="298"/>
      <c r="AC23" s="299"/>
      <c r="AD23" s="298"/>
      <c r="AE23" s="298"/>
      <c r="AF23" s="299"/>
      <c r="AG23" s="299"/>
      <c r="AH23" s="299"/>
      <c r="AI23" s="299"/>
      <c r="AJ23" s="299"/>
      <c r="AK23" s="44"/>
      <c r="AL23" s="298"/>
      <c r="AM23" s="298"/>
      <c r="AN23" s="298"/>
      <c r="AO23" s="299"/>
      <c r="AP23" s="298"/>
      <c r="AQ23" s="298"/>
      <c r="AR23" s="299"/>
      <c r="AS23" s="299"/>
      <c r="AT23" s="299"/>
      <c r="AU23" s="299"/>
      <c r="AV23" s="299"/>
      <c r="AW23" s="44"/>
      <c r="AX23" s="298"/>
      <c r="AY23" s="298"/>
      <c r="AZ23" s="298"/>
      <c r="BA23" s="299"/>
      <c r="BB23" s="298"/>
      <c r="BC23" s="298"/>
      <c r="BD23" s="299"/>
      <c r="BE23" s="299"/>
      <c r="BF23" s="299"/>
      <c r="BG23" s="299"/>
      <c r="BH23" s="299"/>
      <c r="BI23" s="44"/>
      <c r="BJ23" s="298"/>
      <c r="BK23" s="298"/>
      <c r="BL23" s="298"/>
      <c r="BM23" s="299"/>
      <c r="BN23" s="298"/>
      <c r="BO23" s="298"/>
      <c r="BP23" s="299"/>
      <c r="BQ23" s="299"/>
      <c r="BR23" s="299"/>
      <c r="BS23" s="299"/>
      <c r="BT23" s="299"/>
      <c r="BU23" s="44"/>
      <c r="BV23" s="298"/>
      <c r="BW23" s="298"/>
      <c r="BX23" s="298"/>
      <c r="BY23" s="299"/>
      <c r="BZ23" s="298"/>
      <c r="CA23" s="298"/>
      <c r="CB23" s="299"/>
      <c r="CC23" s="299"/>
      <c r="CD23" s="299"/>
      <c r="CE23" s="299"/>
      <c r="CF23" s="299"/>
      <c r="CG23" s="44"/>
      <c r="CH23" s="298"/>
      <c r="CI23" s="298"/>
      <c r="CJ23" s="298"/>
      <c r="CK23" s="299"/>
      <c r="CL23" s="298"/>
      <c r="CM23" s="298"/>
      <c r="CN23" s="299"/>
      <c r="CO23" s="299"/>
      <c r="CP23" s="299"/>
      <c r="CQ23" s="299"/>
      <c r="CR23" s="299"/>
      <c r="CS23" s="44"/>
      <c r="CT23" s="298"/>
      <c r="CU23" s="298"/>
      <c r="CV23" s="298"/>
      <c r="CW23" s="299"/>
      <c r="CX23" s="298"/>
      <c r="CY23" s="298"/>
      <c r="CZ23" s="299"/>
      <c r="DA23" s="299"/>
      <c r="DB23" s="299"/>
      <c r="DC23" s="299"/>
      <c r="DD23" s="299"/>
      <c r="DE23" s="44"/>
      <c r="DF23" s="298"/>
      <c r="DG23" s="298"/>
      <c r="DH23" s="298"/>
      <c r="DI23" s="299"/>
      <c r="DJ23" s="298"/>
      <c r="DK23" s="298"/>
      <c r="DL23" s="299"/>
      <c r="DM23" s="299"/>
      <c r="DN23" s="299"/>
      <c r="DO23" s="299"/>
      <c r="DP23" s="299"/>
      <c r="DQ23" s="44"/>
      <c r="DR23" s="298"/>
      <c r="DS23" s="298"/>
      <c r="DT23" s="298"/>
      <c r="DU23" s="299"/>
      <c r="DV23" s="298"/>
      <c r="DW23" s="298"/>
      <c r="DX23" s="299"/>
      <c r="DY23" s="299"/>
      <c r="DZ23" s="299"/>
      <c r="EA23" s="299"/>
      <c r="EB23" s="299"/>
      <c r="EC23" s="44"/>
      <c r="ED23" s="298"/>
      <c r="EE23" s="298"/>
      <c r="EF23" s="298"/>
      <c r="EG23" s="299"/>
      <c r="EH23" s="298"/>
      <c r="EI23" s="298"/>
      <c r="EJ23" s="299"/>
      <c r="EK23" s="299"/>
      <c r="EL23" s="299"/>
      <c r="EM23" s="299"/>
      <c r="EN23" s="299"/>
      <c r="EO23" s="44"/>
      <c r="EP23" s="298"/>
      <c r="EQ23" s="298"/>
      <c r="ER23" s="298"/>
      <c r="ES23" s="299"/>
      <c r="ET23" s="298"/>
      <c r="EU23" s="298"/>
      <c r="EV23" s="299"/>
      <c r="EW23" s="299"/>
      <c r="EX23" s="299"/>
      <c r="EY23" s="299"/>
      <c r="EZ23" s="299"/>
      <c r="FA23" s="44"/>
      <c r="FB23" s="298"/>
      <c r="FC23" s="298"/>
      <c r="FD23" s="298"/>
      <c r="FE23" s="299"/>
      <c r="FF23" s="298"/>
      <c r="FG23" s="298"/>
      <c r="FH23" s="299"/>
      <c r="FI23" s="299"/>
      <c r="FJ23" s="299"/>
      <c r="FK23" s="299"/>
      <c r="FL23" s="299"/>
      <c r="FM23" s="44"/>
      <c r="FN23" s="298"/>
      <c r="FO23" s="298"/>
      <c r="FP23" s="298"/>
      <c r="FQ23" s="299"/>
      <c r="FR23" s="298"/>
      <c r="FS23" s="298"/>
      <c r="FT23" s="299"/>
      <c r="FU23" s="299"/>
      <c r="FV23" s="299"/>
      <c r="FW23" s="299"/>
      <c r="FX23" s="299"/>
      <c r="FY23" s="44"/>
      <c r="FZ23" s="298"/>
      <c r="GA23" s="298"/>
      <c r="GB23" s="298"/>
      <c r="GC23" s="299"/>
      <c r="GD23" s="298"/>
      <c r="GE23" s="298"/>
      <c r="GF23" s="299"/>
      <c r="GG23" s="299"/>
      <c r="GH23" s="299"/>
      <c r="GI23" s="299"/>
      <c r="GJ23" s="299"/>
      <c r="GK23" s="44"/>
      <c r="GL23" s="298"/>
      <c r="GM23" s="298"/>
      <c r="GN23" s="298"/>
      <c r="GO23" s="299"/>
      <c r="GP23" s="298"/>
      <c r="GQ23" s="298"/>
      <c r="GR23" s="299"/>
      <c r="GS23" s="299"/>
      <c r="GT23" s="299"/>
      <c r="GU23" s="299"/>
      <c r="GV23" s="299"/>
      <c r="GW23" s="44"/>
      <c r="GX23" s="298"/>
      <c r="GY23" s="298"/>
      <c r="GZ23" s="298"/>
      <c r="HA23" s="299"/>
      <c r="HB23" s="298"/>
      <c r="HC23" s="298"/>
      <c r="HD23" s="299"/>
      <c r="HE23" s="299"/>
      <c r="HF23" s="299"/>
      <c r="HG23" s="299"/>
      <c r="HH23" s="299"/>
      <c r="HI23" s="44"/>
      <c r="HJ23" s="298"/>
      <c r="HK23" s="298"/>
      <c r="HL23" s="298"/>
      <c r="HM23" s="299"/>
      <c r="HN23" s="298"/>
      <c r="HO23" s="298"/>
      <c r="HP23" s="299"/>
      <c r="HQ23" s="299"/>
      <c r="HR23" s="299"/>
      <c r="HS23" s="299"/>
      <c r="HT23" s="299"/>
      <c r="HU23" s="44"/>
      <c r="HV23" s="298"/>
      <c r="HW23" s="298"/>
      <c r="HX23" s="298"/>
      <c r="HY23" s="299"/>
      <c r="HZ23" s="298"/>
      <c r="IA23" s="298"/>
      <c r="IB23" s="299"/>
      <c r="IC23" s="299"/>
      <c r="ID23" s="299"/>
      <c r="IE23" s="299"/>
      <c r="IF23" s="299"/>
      <c r="IG23" s="44"/>
      <c r="IH23" s="298"/>
      <c r="II23" s="298"/>
      <c r="IJ23" s="298"/>
      <c r="IK23" s="299"/>
      <c r="IL23" s="298"/>
      <c r="IM23" s="298"/>
      <c r="IN23" s="299"/>
      <c r="IO23" s="299"/>
      <c r="IP23" s="299"/>
      <c r="IQ23" s="299"/>
      <c r="IR23" s="299"/>
      <c r="IS23" s="44"/>
      <c r="IT23" s="298"/>
      <c r="IU23" s="298"/>
      <c r="IV23" s="298"/>
    </row>
    <row r="24" spans="1:256" s="50" customFormat="1" ht="14.25">
      <c r="A24" s="51" t="s">
        <v>15</v>
      </c>
      <c r="B24" s="304">
        <v>9</v>
      </c>
      <c r="C24" s="304">
        <v>9.3000000000000007</v>
      </c>
      <c r="D24" s="304">
        <v>9.1999999999999993</v>
      </c>
      <c r="E24" s="304">
        <v>8.5</v>
      </c>
      <c r="F24" s="304">
        <v>7.6</v>
      </c>
      <c r="G24" s="304">
        <v>7.6</v>
      </c>
      <c r="H24" s="304">
        <v>9.6</v>
      </c>
      <c r="I24" s="304">
        <v>10.1</v>
      </c>
      <c r="J24" s="304">
        <v>10.1</v>
      </c>
      <c r="K24" s="304">
        <v>11.3</v>
      </c>
      <c r="L24" s="304">
        <v>11.8</v>
      </c>
      <c r="M24" s="51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51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51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51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51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51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51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51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51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51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51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51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51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51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51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51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51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51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51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304"/>
      <c r="IG24" s="51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304"/>
      <c r="IS24" s="51"/>
      <c r="IT24" s="304"/>
      <c r="IU24" s="304"/>
      <c r="IV24" s="304"/>
    </row>
    <row r="25" spans="1:256" s="7" customFormat="1" ht="14.25">
      <c r="A25" s="44" t="s">
        <v>14</v>
      </c>
      <c r="B25" s="298">
        <v>13.7</v>
      </c>
      <c r="C25" s="298">
        <v>12.1</v>
      </c>
      <c r="D25" s="298">
        <v>10.1</v>
      </c>
      <c r="E25" s="298">
        <v>9</v>
      </c>
      <c r="F25" s="298">
        <v>6.9</v>
      </c>
      <c r="G25" s="298">
        <v>5.6</v>
      </c>
      <c r="H25" s="298">
        <v>6.8</v>
      </c>
      <c r="I25" s="298">
        <v>10.3</v>
      </c>
      <c r="J25" s="298">
        <v>11.3</v>
      </c>
      <c r="K25" s="298">
        <v>12.7</v>
      </c>
      <c r="L25" s="298">
        <v>12.7</v>
      </c>
      <c r="M25" s="44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44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44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44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44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44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44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44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44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44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44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44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44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44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44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44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44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44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44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44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44"/>
      <c r="IT25" s="298"/>
      <c r="IU25" s="298"/>
      <c r="IV25" s="298"/>
    </row>
    <row r="26" spans="1:256" s="7" customFormat="1" ht="14.25">
      <c r="A26" s="44" t="s">
        <v>13</v>
      </c>
      <c r="B26" s="298">
        <v>7.8</v>
      </c>
      <c r="C26" s="298">
        <v>8.3000000000000007</v>
      </c>
      <c r="D26" s="298">
        <v>7.9</v>
      </c>
      <c r="E26" s="298">
        <v>7.1</v>
      </c>
      <c r="F26" s="298">
        <v>5.3</v>
      </c>
      <c r="G26" s="298">
        <v>4.4000000000000004</v>
      </c>
      <c r="H26" s="298">
        <v>6.7</v>
      </c>
      <c r="I26" s="298">
        <v>7.3</v>
      </c>
      <c r="J26" s="298">
        <v>6.7</v>
      </c>
      <c r="K26" s="299">
        <v>7</v>
      </c>
      <c r="L26" s="298">
        <v>7.3</v>
      </c>
      <c r="M26" s="44"/>
      <c r="N26" s="298"/>
      <c r="O26" s="298"/>
      <c r="P26" s="298"/>
      <c r="Q26" s="298"/>
      <c r="R26" s="298"/>
      <c r="S26" s="298"/>
      <c r="T26" s="299"/>
      <c r="U26" s="299"/>
      <c r="V26" s="299"/>
      <c r="W26" s="299"/>
      <c r="X26" s="299"/>
      <c r="Y26" s="44"/>
      <c r="Z26" s="298"/>
      <c r="AA26" s="298"/>
      <c r="AB26" s="298"/>
      <c r="AC26" s="298"/>
      <c r="AD26" s="298"/>
      <c r="AE26" s="298"/>
      <c r="AF26" s="299"/>
      <c r="AG26" s="299"/>
      <c r="AH26" s="299"/>
      <c r="AI26" s="299"/>
      <c r="AJ26" s="299"/>
      <c r="AK26" s="44"/>
      <c r="AL26" s="298"/>
      <c r="AM26" s="298"/>
      <c r="AN26" s="298"/>
      <c r="AO26" s="298"/>
      <c r="AP26" s="298"/>
      <c r="AQ26" s="298"/>
      <c r="AR26" s="299"/>
      <c r="AS26" s="299"/>
      <c r="AT26" s="299"/>
      <c r="AU26" s="299"/>
      <c r="AV26" s="299"/>
      <c r="AW26" s="44"/>
      <c r="AX26" s="298"/>
      <c r="AY26" s="298"/>
      <c r="AZ26" s="298"/>
      <c r="BA26" s="298"/>
      <c r="BB26" s="298"/>
      <c r="BC26" s="298"/>
      <c r="BD26" s="299"/>
      <c r="BE26" s="299"/>
      <c r="BF26" s="299"/>
      <c r="BG26" s="299"/>
      <c r="BH26" s="299"/>
      <c r="BI26" s="44"/>
      <c r="BJ26" s="298"/>
      <c r="BK26" s="298"/>
      <c r="BL26" s="298"/>
      <c r="BM26" s="298"/>
      <c r="BN26" s="298"/>
      <c r="BO26" s="298"/>
      <c r="BP26" s="299"/>
      <c r="BQ26" s="299"/>
      <c r="BR26" s="299"/>
      <c r="BS26" s="299"/>
      <c r="BT26" s="299"/>
      <c r="BU26" s="44"/>
      <c r="BV26" s="298"/>
      <c r="BW26" s="298"/>
      <c r="BX26" s="298"/>
      <c r="BY26" s="298"/>
      <c r="BZ26" s="298"/>
      <c r="CA26" s="298"/>
      <c r="CB26" s="299"/>
      <c r="CC26" s="299"/>
      <c r="CD26" s="299"/>
      <c r="CE26" s="299"/>
      <c r="CF26" s="299"/>
      <c r="CG26" s="44"/>
      <c r="CH26" s="298"/>
      <c r="CI26" s="298"/>
      <c r="CJ26" s="298"/>
      <c r="CK26" s="298"/>
      <c r="CL26" s="298"/>
      <c r="CM26" s="298"/>
      <c r="CN26" s="299"/>
      <c r="CO26" s="299"/>
      <c r="CP26" s="299"/>
      <c r="CQ26" s="299"/>
      <c r="CR26" s="299"/>
      <c r="CS26" s="44"/>
      <c r="CT26" s="298"/>
      <c r="CU26" s="298"/>
      <c r="CV26" s="298"/>
      <c r="CW26" s="298"/>
      <c r="CX26" s="298"/>
      <c r="CY26" s="298"/>
      <c r="CZ26" s="299"/>
      <c r="DA26" s="299"/>
      <c r="DB26" s="299"/>
      <c r="DC26" s="299"/>
      <c r="DD26" s="299"/>
      <c r="DE26" s="44"/>
      <c r="DF26" s="298"/>
      <c r="DG26" s="298"/>
      <c r="DH26" s="298"/>
      <c r="DI26" s="298"/>
      <c r="DJ26" s="298"/>
      <c r="DK26" s="298"/>
      <c r="DL26" s="299"/>
      <c r="DM26" s="299"/>
      <c r="DN26" s="299"/>
      <c r="DO26" s="299"/>
      <c r="DP26" s="299"/>
      <c r="DQ26" s="44"/>
      <c r="DR26" s="298"/>
      <c r="DS26" s="298"/>
      <c r="DT26" s="298"/>
      <c r="DU26" s="298"/>
      <c r="DV26" s="298"/>
      <c r="DW26" s="298"/>
      <c r="DX26" s="299"/>
      <c r="DY26" s="299"/>
      <c r="DZ26" s="299"/>
      <c r="EA26" s="299"/>
      <c r="EB26" s="299"/>
      <c r="EC26" s="44"/>
      <c r="ED26" s="298"/>
      <c r="EE26" s="298"/>
      <c r="EF26" s="298"/>
      <c r="EG26" s="298"/>
      <c r="EH26" s="298"/>
      <c r="EI26" s="298"/>
      <c r="EJ26" s="299"/>
      <c r="EK26" s="299"/>
      <c r="EL26" s="299"/>
      <c r="EM26" s="299"/>
      <c r="EN26" s="299"/>
      <c r="EO26" s="44"/>
      <c r="EP26" s="298"/>
      <c r="EQ26" s="298"/>
      <c r="ER26" s="298"/>
      <c r="ES26" s="298"/>
      <c r="ET26" s="298"/>
      <c r="EU26" s="298"/>
      <c r="EV26" s="299"/>
      <c r="EW26" s="299"/>
      <c r="EX26" s="299"/>
      <c r="EY26" s="299"/>
      <c r="EZ26" s="299"/>
      <c r="FA26" s="44"/>
      <c r="FB26" s="298"/>
      <c r="FC26" s="298"/>
      <c r="FD26" s="298"/>
      <c r="FE26" s="298"/>
      <c r="FF26" s="298"/>
      <c r="FG26" s="298"/>
      <c r="FH26" s="299"/>
      <c r="FI26" s="299"/>
      <c r="FJ26" s="299"/>
      <c r="FK26" s="299"/>
      <c r="FL26" s="299"/>
      <c r="FM26" s="44"/>
      <c r="FN26" s="298"/>
      <c r="FO26" s="298"/>
      <c r="FP26" s="298"/>
      <c r="FQ26" s="298"/>
      <c r="FR26" s="298"/>
      <c r="FS26" s="298"/>
      <c r="FT26" s="299"/>
      <c r="FU26" s="299"/>
      <c r="FV26" s="299"/>
      <c r="FW26" s="299"/>
      <c r="FX26" s="299"/>
      <c r="FY26" s="44"/>
      <c r="FZ26" s="298"/>
      <c r="GA26" s="298"/>
      <c r="GB26" s="298"/>
      <c r="GC26" s="298"/>
      <c r="GD26" s="298"/>
      <c r="GE26" s="298"/>
      <c r="GF26" s="299"/>
      <c r="GG26" s="299"/>
      <c r="GH26" s="299"/>
      <c r="GI26" s="299"/>
      <c r="GJ26" s="299"/>
      <c r="GK26" s="44"/>
      <c r="GL26" s="298"/>
      <c r="GM26" s="298"/>
      <c r="GN26" s="298"/>
      <c r="GO26" s="298"/>
      <c r="GP26" s="298"/>
      <c r="GQ26" s="298"/>
      <c r="GR26" s="299"/>
      <c r="GS26" s="299"/>
      <c r="GT26" s="299"/>
      <c r="GU26" s="299"/>
      <c r="GV26" s="299"/>
      <c r="GW26" s="44"/>
      <c r="GX26" s="298"/>
      <c r="GY26" s="298"/>
      <c r="GZ26" s="298"/>
      <c r="HA26" s="298"/>
      <c r="HB26" s="298"/>
      <c r="HC26" s="298"/>
      <c r="HD26" s="299"/>
      <c r="HE26" s="299"/>
      <c r="HF26" s="299"/>
      <c r="HG26" s="299"/>
      <c r="HH26" s="299"/>
      <c r="HI26" s="44"/>
      <c r="HJ26" s="298"/>
      <c r="HK26" s="298"/>
      <c r="HL26" s="298"/>
      <c r="HM26" s="298"/>
      <c r="HN26" s="298"/>
      <c r="HO26" s="298"/>
      <c r="HP26" s="299"/>
      <c r="HQ26" s="299"/>
      <c r="HR26" s="299"/>
      <c r="HS26" s="299"/>
      <c r="HT26" s="299"/>
      <c r="HU26" s="44"/>
      <c r="HV26" s="298"/>
      <c r="HW26" s="298"/>
      <c r="HX26" s="298"/>
      <c r="HY26" s="298"/>
      <c r="HZ26" s="298"/>
      <c r="IA26" s="298"/>
      <c r="IB26" s="299"/>
      <c r="IC26" s="299"/>
      <c r="ID26" s="299"/>
      <c r="IE26" s="299"/>
      <c r="IF26" s="299"/>
      <c r="IG26" s="44"/>
      <c r="IH26" s="298"/>
      <c r="II26" s="298"/>
      <c r="IJ26" s="298"/>
      <c r="IK26" s="298"/>
      <c r="IL26" s="298"/>
      <c r="IM26" s="298"/>
      <c r="IN26" s="299"/>
      <c r="IO26" s="299"/>
      <c r="IP26" s="299"/>
      <c r="IQ26" s="299"/>
      <c r="IR26" s="299"/>
      <c r="IS26" s="44"/>
      <c r="IT26" s="298"/>
      <c r="IU26" s="298"/>
      <c r="IV26" s="298"/>
    </row>
    <row r="27" spans="1:256" s="7" customFormat="1" ht="14.25">
      <c r="A27" s="44" t="s">
        <v>12</v>
      </c>
      <c r="B27" s="298">
        <v>5.4</v>
      </c>
      <c r="C27" s="298">
        <v>5.5</v>
      </c>
      <c r="D27" s="298">
        <v>4.8</v>
      </c>
      <c r="E27" s="298">
        <v>3.9</v>
      </c>
      <c r="F27" s="298">
        <v>3.8</v>
      </c>
      <c r="G27" s="298">
        <v>3.4</v>
      </c>
      <c r="H27" s="298">
        <v>6</v>
      </c>
      <c r="I27" s="298">
        <v>7.5</v>
      </c>
      <c r="J27" s="298">
        <v>7.6</v>
      </c>
      <c r="K27" s="299">
        <v>7.7</v>
      </c>
      <c r="L27" s="298">
        <v>7.7</v>
      </c>
      <c r="M27" s="44"/>
      <c r="N27" s="298"/>
      <c r="O27" s="298"/>
      <c r="P27" s="298"/>
      <c r="Q27" s="298"/>
      <c r="R27" s="298"/>
      <c r="S27" s="298"/>
      <c r="T27" s="299"/>
      <c r="U27" s="299"/>
      <c r="V27" s="299"/>
      <c r="W27" s="299"/>
      <c r="X27" s="299"/>
      <c r="Y27" s="44"/>
      <c r="Z27" s="298"/>
      <c r="AA27" s="298"/>
      <c r="AB27" s="298"/>
      <c r="AC27" s="298"/>
      <c r="AD27" s="298"/>
      <c r="AE27" s="298"/>
      <c r="AF27" s="299"/>
      <c r="AG27" s="299"/>
      <c r="AH27" s="299"/>
      <c r="AI27" s="299"/>
      <c r="AJ27" s="299"/>
      <c r="AK27" s="44"/>
      <c r="AL27" s="298"/>
      <c r="AM27" s="298"/>
      <c r="AN27" s="298"/>
      <c r="AO27" s="298"/>
      <c r="AP27" s="298"/>
      <c r="AQ27" s="298"/>
      <c r="AR27" s="299"/>
      <c r="AS27" s="299"/>
      <c r="AT27" s="299"/>
      <c r="AU27" s="299"/>
      <c r="AV27" s="299"/>
      <c r="AW27" s="44"/>
      <c r="AX27" s="298"/>
      <c r="AY27" s="298"/>
      <c r="AZ27" s="298"/>
      <c r="BA27" s="298"/>
      <c r="BB27" s="298"/>
      <c r="BC27" s="298"/>
      <c r="BD27" s="299"/>
      <c r="BE27" s="299"/>
      <c r="BF27" s="299"/>
      <c r="BG27" s="299"/>
      <c r="BH27" s="299"/>
      <c r="BI27" s="44"/>
      <c r="BJ27" s="298"/>
      <c r="BK27" s="298"/>
      <c r="BL27" s="298"/>
      <c r="BM27" s="298"/>
      <c r="BN27" s="298"/>
      <c r="BO27" s="298"/>
      <c r="BP27" s="299"/>
      <c r="BQ27" s="299"/>
      <c r="BR27" s="299"/>
      <c r="BS27" s="299"/>
      <c r="BT27" s="299"/>
      <c r="BU27" s="44"/>
      <c r="BV27" s="298"/>
      <c r="BW27" s="298"/>
      <c r="BX27" s="298"/>
      <c r="BY27" s="298"/>
      <c r="BZ27" s="298"/>
      <c r="CA27" s="298"/>
      <c r="CB27" s="299"/>
      <c r="CC27" s="299"/>
      <c r="CD27" s="299"/>
      <c r="CE27" s="299"/>
      <c r="CF27" s="299"/>
      <c r="CG27" s="44"/>
      <c r="CH27" s="298"/>
      <c r="CI27" s="298"/>
      <c r="CJ27" s="298"/>
      <c r="CK27" s="298"/>
      <c r="CL27" s="298"/>
      <c r="CM27" s="298"/>
      <c r="CN27" s="299"/>
      <c r="CO27" s="299"/>
      <c r="CP27" s="299"/>
      <c r="CQ27" s="299"/>
      <c r="CR27" s="299"/>
      <c r="CS27" s="44"/>
      <c r="CT27" s="298"/>
      <c r="CU27" s="298"/>
      <c r="CV27" s="298"/>
      <c r="CW27" s="298"/>
      <c r="CX27" s="298"/>
      <c r="CY27" s="298"/>
      <c r="CZ27" s="299"/>
      <c r="DA27" s="299"/>
      <c r="DB27" s="299"/>
      <c r="DC27" s="299"/>
      <c r="DD27" s="299"/>
      <c r="DE27" s="44"/>
      <c r="DF27" s="298"/>
      <c r="DG27" s="298"/>
      <c r="DH27" s="298"/>
      <c r="DI27" s="298"/>
      <c r="DJ27" s="298"/>
      <c r="DK27" s="298"/>
      <c r="DL27" s="299"/>
      <c r="DM27" s="299"/>
      <c r="DN27" s="299"/>
      <c r="DO27" s="299"/>
      <c r="DP27" s="299"/>
      <c r="DQ27" s="44"/>
      <c r="DR27" s="298"/>
      <c r="DS27" s="298"/>
      <c r="DT27" s="298"/>
      <c r="DU27" s="298"/>
      <c r="DV27" s="298"/>
      <c r="DW27" s="298"/>
      <c r="DX27" s="299"/>
      <c r="DY27" s="299"/>
      <c r="DZ27" s="299"/>
      <c r="EA27" s="299"/>
      <c r="EB27" s="299"/>
      <c r="EC27" s="44"/>
      <c r="ED27" s="298"/>
      <c r="EE27" s="298"/>
      <c r="EF27" s="298"/>
      <c r="EG27" s="298"/>
      <c r="EH27" s="298"/>
      <c r="EI27" s="298"/>
      <c r="EJ27" s="299"/>
      <c r="EK27" s="299"/>
      <c r="EL27" s="299"/>
      <c r="EM27" s="299"/>
      <c r="EN27" s="299"/>
      <c r="EO27" s="44"/>
      <c r="EP27" s="298"/>
      <c r="EQ27" s="298"/>
      <c r="ER27" s="298"/>
      <c r="ES27" s="298"/>
      <c r="ET27" s="298"/>
      <c r="EU27" s="298"/>
      <c r="EV27" s="299"/>
      <c r="EW27" s="299"/>
      <c r="EX27" s="299"/>
      <c r="EY27" s="299"/>
      <c r="EZ27" s="299"/>
      <c r="FA27" s="44"/>
      <c r="FB27" s="298"/>
      <c r="FC27" s="298"/>
      <c r="FD27" s="298"/>
      <c r="FE27" s="298"/>
      <c r="FF27" s="298"/>
      <c r="FG27" s="298"/>
      <c r="FH27" s="299"/>
      <c r="FI27" s="299"/>
      <c r="FJ27" s="299"/>
      <c r="FK27" s="299"/>
      <c r="FL27" s="299"/>
      <c r="FM27" s="44"/>
      <c r="FN27" s="298"/>
      <c r="FO27" s="298"/>
      <c r="FP27" s="298"/>
      <c r="FQ27" s="298"/>
      <c r="FR27" s="298"/>
      <c r="FS27" s="298"/>
      <c r="FT27" s="299"/>
      <c r="FU27" s="299"/>
      <c r="FV27" s="299"/>
      <c r="FW27" s="299"/>
      <c r="FX27" s="299"/>
      <c r="FY27" s="44"/>
      <c r="FZ27" s="298"/>
      <c r="GA27" s="298"/>
      <c r="GB27" s="298"/>
      <c r="GC27" s="298"/>
      <c r="GD27" s="298"/>
      <c r="GE27" s="298"/>
      <c r="GF27" s="299"/>
      <c r="GG27" s="299"/>
      <c r="GH27" s="299"/>
      <c r="GI27" s="299"/>
      <c r="GJ27" s="299"/>
      <c r="GK27" s="44"/>
      <c r="GL27" s="298"/>
      <c r="GM27" s="298"/>
      <c r="GN27" s="298"/>
      <c r="GO27" s="298"/>
      <c r="GP27" s="298"/>
      <c r="GQ27" s="298"/>
      <c r="GR27" s="299"/>
      <c r="GS27" s="299"/>
      <c r="GT27" s="299"/>
      <c r="GU27" s="299"/>
      <c r="GV27" s="299"/>
      <c r="GW27" s="44"/>
      <c r="GX27" s="298"/>
      <c r="GY27" s="298"/>
      <c r="GZ27" s="298"/>
      <c r="HA27" s="298"/>
      <c r="HB27" s="298"/>
      <c r="HC27" s="298"/>
      <c r="HD27" s="299"/>
      <c r="HE27" s="299"/>
      <c r="HF27" s="299"/>
      <c r="HG27" s="299"/>
      <c r="HH27" s="299"/>
      <c r="HI27" s="44"/>
      <c r="HJ27" s="298"/>
      <c r="HK27" s="298"/>
      <c r="HL27" s="298"/>
      <c r="HM27" s="298"/>
      <c r="HN27" s="298"/>
      <c r="HO27" s="298"/>
      <c r="HP27" s="299"/>
      <c r="HQ27" s="299"/>
      <c r="HR27" s="299"/>
      <c r="HS27" s="299"/>
      <c r="HT27" s="299"/>
      <c r="HU27" s="44"/>
      <c r="HV27" s="298"/>
      <c r="HW27" s="298"/>
      <c r="HX27" s="298"/>
      <c r="HY27" s="298"/>
      <c r="HZ27" s="298"/>
      <c r="IA27" s="298"/>
      <c r="IB27" s="299"/>
      <c r="IC27" s="299"/>
      <c r="ID27" s="299"/>
      <c r="IE27" s="299"/>
      <c r="IF27" s="299"/>
      <c r="IG27" s="44"/>
      <c r="IH27" s="298"/>
      <c r="II27" s="298"/>
      <c r="IJ27" s="298"/>
      <c r="IK27" s="298"/>
      <c r="IL27" s="298"/>
      <c r="IM27" s="298"/>
      <c r="IN27" s="299"/>
      <c r="IO27" s="299"/>
      <c r="IP27" s="299"/>
      <c r="IQ27" s="299"/>
      <c r="IR27" s="299"/>
      <c r="IS27" s="44"/>
      <c r="IT27" s="298"/>
      <c r="IU27" s="298"/>
      <c r="IV27" s="298"/>
    </row>
    <row r="28" spans="1:256" s="7" customFormat="1" ht="14.25">
      <c r="A28" s="44" t="s">
        <v>11</v>
      </c>
      <c r="B28" s="298">
        <v>11.3</v>
      </c>
      <c r="C28" s="298">
        <v>11.2</v>
      </c>
      <c r="D28" s="298">
        <v>9.6</v>
      </c>
      <c r="E28" s="298">
        <v>7.3</v>
      </c>
      <c r="F28" s="298">
        <v>6.5</v>
      </c>
      <c r="G28" s="298">
        <v>8</v>
      </c>
      <c r="H28" s="298">
        <v>18.2</v>
      </c>
      <c r="I28" s="298">
        <v>19.8</v>
      </c>
      <c r="J28" s="298">
        <v>16.2</v>
      </c>
      <c r="K28" s="299">
        <v>15.2</v>
      </c>
      <c r="L28" s="298">
        <v>14.3</v>
      </c>
      <c r="M28" s="44"/>
      <c r="N28" s="298"/>
      <c r="O28" s="298"/>
      <c r="P28" s="298"/>
      <c r="Q28" s="299"/>
      <c r="R28" s="298"/>
      <c r="S28" s="298"/>
      <c r="T28" s="299"/>
      <c r="U28" s="299"/>
      <c r="V28" s="299"/>
      <c r="W28" s="299"/>
      <c r="X28" s="299"/>
      <c r="Y28" s="44"/>
      <c r="Z28" s="298"/>
      <c r="AA28" s="298"/>
      <c r="AB28" s="298"/>
      <c r="AC28" s="299"/>
      <c r="AD28" s="298"/>
      <c r="AE28" s="298"/>
      <c r="AF28" s="299"/>
      <c r="AG28" s="299"/>
      <c r="AH28" s="299"/>
      <c r="AI28" s="299"/>
      <c r="AJ28" s="299"/>
      <c r="AK28" s="44"/>
      <c r="AL28" s="298"/>
      <c r="AM28" s="298"/>
      <c r="AN28" s="298"/>
      <c r="AO28" s="299"/>
      <c r="AP28" s="298"/>
      <c r="AQ28" s="298"/>
      <c r="AR28" s="299"/>
      <c r="AS28" s="299"/>
      <c r="AT28" s="299"/>
      <c r="AU28" s="299"/>
      <c r="AV28" s="299"/>
      <c r="AW28" s="44"/>
      <c r="AX28" s="298"/>
      <c r="AY28" s="298"/>
      <c r="AZ28" s="298"/>
      <c r="BA28" s="299"/>
      <c r="BB28" s="298"/>
      <c r="BC28" s="298"/>
      <c r="BD28" s="299"/>
      <c r="BE28" s="299"/>
      <c r="BF28" s="299"/>
      <c r="BG28" s="299"/>
      <c r="BH28" s="299"/>
      <c r="BI28" s="44"/>
      <c r="BJ28" s="298"/>
      <c r="BK28" s="298"/>
      <c r="BL28" s="298"/>
      <c r="BM28" s="299"/>
      <c r="BN28" s="298"/>
      <c r="BO28" s="298"/>
      <c r="BP28" s="299"/>
      <c r="BQ28" s="299"/>
      <c r="BR28" s="299"/>
      <c r="BS28" s="299"/>
      <c r="BT28" s="299"/>
      <c r="BU28" s="44"/>
      <c r="BV28" s="298"/>
      <c r="BW28" s="298"/>
      <c r="BX28" s="298"/>
      <c r="BY28" s="299"/>
      <c r="BZ28" s="298"/>
      <c r="CA28" s="298"/>
      <c r="CB28" s="299"/>
      <c r="CC28" s="299"/>
      <c r="CD28" s="299"/>
      <c r="CE28" s="299"/>
      <c r="CF28" s="299"/>
      <c r="CG28" s="44"/>
      <c r="CH28" s="298"/>
      <c r="CI28" s="298"/>
      <c r="CJ28" s="298"/>
      <c r="CK28" s="299"/>
      <c r="CL28" s="298"/>
      <c r="CM28" s="298"/>
      <c r="CN28" s="299"/>
      <c r="CO28" s="299"/>
      <c r="CP28" s="299"/>
      <c r="CQ28" s="299"/>
      <c r="CR28" s="299"/>
      <c r="CS28" s="44"/>
      <c r="CT28" s="298"/>
      <c r="CU28" s="298"/>
      <c r="CV28" s="298"/>
      <c r="CW28" s="299"/>
      <c r="CX28" s="298"/>
      <c r="CY28" s="298"/>
      <c r="CZ28" s="299"/>
      <c r="DA28" s="299"/>
      <c r="DB28" s="299"/>
      <c r="DC28" s="299"/>
      <c r="DD28" s="299"/>
      <c r="DE28" s="44"/>
      <c r="DF28" s="298"/>
      <c r="DG28" s="298"/>
      <c r="DH28" s="298"/>
      <c r="DI28" s="299"/>
      <c r="DJ28" s="298"/>
      <c r="DK28" s="298"/>
      <c r="DL28" s="299"/>
      <c r="DM28" s="299"/>
      <c r="DN28" s="299"/>
      <c r="DO28" s="299"/>
      <c r="DP28" s="299"/>
      <c r="DQ28" s="44"/>
      <c r="DR28" s="298"/>
      <c r="DS28" s="298"/>
      <c r="DT28" s="298"/>
      <c r="DU28" s="299"/>
      <c r="DV28" s="298"/>
      <c r="DW28" s="298"/>
      <c r="DX28" s="299"/>
      <c r="DY28" s="299"/>
      <c r="DZ28" s="299"/>
      <c r="EA28" s="299"/>
      <c r="EB28" s="299"/>
      <c r="EC28" s="44"/>
      <c r="ED28" s="298"/>
      <c r="EE28" s="298"/>
      <c r="EF28" s="298"/>
      <c r="EG28" s="299"/>
      <c r="EH28" s="298"/>
      <c r="EI28" s="298"/>
      <c r="EJ28" s="299"/>
      <c r="EK28" s="299"/>
      <c r="EL28" s="299"/>
      <c r="EM28" s="299"/>
      <c r="EN28" s="299"/>
      <c r="EO28" s="44"/>
      <c r="EP28" s="298"/>
      <c r="EQ28" s="298"/>
      <c r="ER28" s="298"/>
      <c r="ES28" s="299"/>
      <c r="ET28" s="298"/>
      <c r="EU28" s="298"/>
      <c r="EV28" s="299"/>
      <c r="EW28" s="299"/>
      <c r="EX28" s="299"/>
      <c r="EY28" s="299"/>
      <c r="EZ28" s="299"/>
      <c r="FA28" s="44"/>
      <c r="FB28" s="298"/>
      <c r="FC28" s="298"/>
      <c r="FD28" s="298"/>
      <c r="FE28" s="299"/>
      <c r="FF28" s="298"/>
      <c r="FG28" s="298"/>
      <c r="FH28" s="299"/>
      <c r="FI28" s="299"/>
      <c r="FJ28" s="299"/>
      <c r="FK28" s="299"/>
      <c r="FL28" s="299"/>
      <c r="FM28" s="44"/>
      <c r="FN28" s="298"/>
      <c r="FO28" s="298"/>
      <c r="FP28" s="298"/>
      <c r="FQ28" s="299"/>
      <c r="FR28" s="298"/>
      <c r="FS28" s="298"/>
      <c r="FT28" s="299"/>
      <c r="FU28" s="299"/>
      <c r="FV28" s="299"/>
      <c r="FW28" s="299"/>
      <c r="FX28" s="299"/>
      <c r="FY28" s="44"/>
      <c r="FZ28" s="298"/>
      <c r="GA28" s="298"/>
      <c r="GB28" s="298"/>
      <c r="GC28" s="299"/>
      <c r="GD28" s="298"/>
      <c r="GE28" s="298"/>
      <c r="GF28" s="299"/>
      <c r="GG28" s="299"/>
      <c r="GH28" s="299"/>
      <c r="GI28" s="299"/>
      <c r="GJ28" s="299"/>
      <c r="GK28" s="44"/>
      <c r="GL28" s="298"/>
      <c r="GM28" s="298"/>
      <c r="GN28" s="298"/>
      <c r="GO28" s="299"/>
      <c r="GP28" s="298"/>
      <c r="GQ28" s="298"/>
      <c r="GR28" s="299"/>
      <c r="GS28" s="299"/>
      <c r="GT28" s="299"/>
      <c r="GU28" s="299"/>
      <c r="GV28" s="299"/>
      <c r="GW28" s="44"/>
      <c r="GX28" s="298"/>
      <c r="GY28" s="298"/>
      <c r="GZ28" s="298"/>
      <c r="HA28" s="299"/>
      <c r="HB28" s="298"/>
      <c r="HC28" s="298"/>
      <c r="HD28" s="299"/>
      <c r="HE28" s="299"/>
      <c r="HF28" s="299"/>
      <c r="HG28" s="299"/>
      <c r="HH28" s="299"/>
      <c r="HI28" s="44"/>
      <c r="HJ28" s="298"/>
      <c r="HK28" s="298"/>
      <c r="HL28" s="298"/>
      <c r="HM28" s="299"/>
      <c r="HN28" s="298"/>
      <c r="HO28" s="298"/>
      <c r="HP28" s="299"/>
      <c r="HQ28" s="299"/>
      <c r="HR28" s="299"/>
      <c r="HS28" s="299"/>
      <c r="HT28" s="299"/>
      <c r="HU28" s="44"/>
      <c r="HV28" s="298"/>
      <c r="HW28" s="298"/>
      <c r="HX28" s="298"/>
      <c r="HY28" s="299"/>
      <c r="HZ28" s="298"/>
      <c r="IA28" s="298"/>
      <c r="IB28" s="299"/>
      <c r="IC28" s="299"/>
      <c r="ID28" s="299"/>
      <c r="IE28" s="299"/>
      <c r="IF28" s="299"/>
      <c r="IG28" s="44"/>
      <c r="IH28" s="298"/>
      <c r="II28" s="298"/>
      <c r="IJ28" s="298"/>
      <c r="IK28" s="299"/>
      <c r="IL28" s="298"/>
      <c r="IM28" s="298"/>
      <c r="IN28" s="299"/>
      <c r="IO28" s="299"/>
      <c r="IP28" s="299"/>
      <c r="IQ28" s="299"/>
      <c r="IR28" s="299"/>
      <c r="IS28" s="44"/>
      <c r="IT28" s="298"/>
      <c r="IU28" s="298"/>
      <c r="IV28" s="298"/>
    </row>
    <row r="29" spans="1:256" s="7" customFormat="1" ht="14.25">
      <c r="A29" s="45" t="s">
        <v>10</v>
      </c>
      <c r="B29" s="298">
        <v>12.4</v>
      </c>
      <c r="C29" s="298">
        <v>11.4</v>
      </c>
      <c r="D29" s="298">
        <v>8.3000000000000007</v>
      </c>
      <c r="E29" s="298">
        <v>5.6</v>
      </c>
      <c r="F29" s="298">
        <v>4.3</v>
      </c>
      <c r="G29" s="298">
        <v>5.8</v>
      </c>
      <c r="H29" s="298">
        <v>13.7</v>
      </c>
      <c r="I29" s="298">
        <v>17.8</v>
      </c>
      <c r="J29" s="298">
        <v>15.4</v>
      </c>
      <c r="K29" s="298">
        <v>13.5</v>
      </c>
      <c r="L29" s="298">
        <v>12.4</v>
      </c>
      <c r="M29" s="45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45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45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45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45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45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45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45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45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45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45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45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45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45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45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45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45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45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45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45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45"/>
      <c r="IT29" s="298"/>
      <c r="IU29" s="298"/>
      <c r="IV29" s="298"/>
    </row>
    <row r="30" spans="1:256" s="7" customFormat="1" ht="14.25">
      <c r="A30" s="44" t="s">
        <v>9</v>
      </c>
      <c r="B30" s="298">
        <v>5.8</v>
      </c>
      <c r="C30" s="298">
        <v>6.1</v>
      </c>
      <c r="D30" s="298">
        <v>7.2</v>
      </c>
      <c r="E30" s="298">
        <v>7.5</v>
      </c>
      <c r="F30" s="298">
        <v>7.4</v>
      </c>
      <c r="G30" s="298">
        <v>7.8</v>
      </c>
      <c r="H30" s="298">
        <v>10</v>
      </c>
      <c r="I30" s="298">
        <v>11.2</v>
      </c>
      <c r="J30" s="298">
        <v>10.9</v>
      </c>
      <c r="K30" s="298">
        <v>10.8</v>
      </c>
      <c r="L30" s="298">
        <v>10.8</v>
      </c>
      <c r="M30" s="44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44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44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44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44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44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44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44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44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44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44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44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44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44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44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44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44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44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44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44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44"/>
      <c r="IT30" s="298"/>
      <c r="IU30" s="298"/>
      <c r="IV30" s="298"/>
    </row>
    <row r="31" spans="1:256" s="7" customFormat="1" ht="14.25">
      <c r="A31" s="44" t="s">
        <v>8</v>
      </c>
      <c r="B31" s="298">
        <v>19.7</v>
      </c>
      <c r="C31" s="298">
        <v>19</v>
      </c>
      <c r="D31" s="298">
        <v>17.8</v>
      </c>
      <c r="E31" s="298">
        <v>13.9</v>
      </c>
      <c r="F31" s="298">
        <v>9.6</v>
      </c>
      <c r="G31" s="298">
        <v>7.1</v>
      </c>
      <c r="H31" s="298">
        <v>8.1999999999999993</v>
      </c>
      <c r="I31" s="298">
        <v>9.6</v>
      </c>
      <c r="J31" s="298">
        <v>9.6999999999999993</v>
      </c>
      <c r="K31" s="299">
        <v>10.1</v>
      </c>
      <c r="L31" s="298">
        <v>10.5</v>
      </c>
      <c r="M31" s="44"/>
      <c r="N31" s="298"/>
      <c r="O31" s="298"/>
      <c r="P31" s="298"/>
      <c r="Q31" s="298"/>
      <c r="R31" s="298"/>
      <c r="S31" s="298"/>
      <c r="T31" s="299"/>
      <c r="U31" s="299"/>
      <c r="V31" s="299"/>
      <c r="W31" s="299"/>
      <c r="X31" s="299"/>
      <c r="Y31" s="44"/>
      <c r="Z31" s="298"/>
      <c r="AA31" s="298"/>
      <c r="AB31" s="298"/>
      <c r="AC31" s="298"/>
      <c r="AD31" s="298"/>
      <c r="AE31" s="298"/>
      <c r="AF31" s="299"/>
      <c r="AG31" s="299"/>
      <c r="AH31" s="299"/>
      <c r="AI31" s="299"/>
      <c r="AJ31" s="299"/>
      <c r="AK31" s="44"/>
      <c r="AL31" s="298"/>
      <c r="AM31" s="298"/>
      <c r="AN31" s="298"/>
      <c r="AO31" s="298"/>
      <c r="AP31" s="298"/>
      <c r="AQ31" s="298"/>
      <c r="AR31" s="299"/>
      <c r="AS31" s="299"/>
      <c r="AT31" s="299"/>
      <c r="AU31" s="299"/>
      <c r="AV31" s="299"/>
      <c r="AW31" s="44"/>
      <c r="AX31" s="298"/>
      <c r="AY31" s="298"/>
      <c r="AZ31" s="298"/>
      <c r="BA31" s="298"/>
      <c r="BB31" s="298"/>
      <c r="BC31" s="298"/>
      <c r="BD31" s="299"/>
      <c r="BE31" s="299"/>
      <c r="BF31" s="299"/>
      <c r="BG31" s="299"/>
      <c r="BH31" s="299"/>
      <c r="BI31" s="44"/>
      <c r="BJ31" s="298"/>
      <c r="BK31" s="298"/>
      <c r="BL31" s="298"/>
      <c r="BM31" s="298"/>
      <c r="BN31" s="298"/>
      <c r="BO31" s="298"/>
      <c r="BP31" s="299"/>
      <c r="BQ31" s="299"/>
      <c r="BR31" s="299"/>
      <c r="BS31" s="299"/>
      <c r="BT31" s="299"/>
      <c r="BU31" s="44"/>
      <c r="BV31" s="298"/>
      <c r="BW31" s="298"/>
      <c r="BX31" s="298"/>
      <c r="BY31" s="298"/>
      <c r="BZ31" s="298"/>
      <c r="CA31" s="298"/>
      <c r="CB31" s="299"/>
      <c r="CC31" s="299"/>
      <c r="CD31" s="299"/>
      <c r="CE31" s="299"/>
      <c r="CF31" s="299"/>
      <c r="CG31" s="44"/>
      <c r="CH31" s="298"/>
      <c r="CI31" s="298"/>
      <c r="CJ31" s="298"/>
      <c r="CK31" s="298"/>
      <c r="CL31" s="298"/>
      <c r="CM31" s="298"/>
      <c r="CN31" s="299"/>
      <c r="CO31" s="299"/>
      <c r="CP31" s="299"/>
      <c r="CQ31" s="299"/>
      <c r="CR31" s="299"/>
      <c r="CS31" s="44"/>
      <c r="CT31" s="298"/>
      <c r="CU31" s="298"/>
      <c r="CV31" s="298"/>
      <c r="CW31" s="298"/>
      <c r="CX31" s="298"/>
      <c r="CY31" s="298"/>
      <c r="CZ31" s="299"/>
      <c r="DA31" s="299"/>
      <c r="DB31" s="299"/>
      <c r="DC31" s="299"/>
      <c r="DD31" s="299"/>
      <c r="DE31" s="44"/>
      <c r="DF31" s="298"/>
      <c r="DG31" s="298"/>
      <c r="DH31" s="298"/>
      <c r="DI31" s="298"/>
      <c r="DJ31" s="298"/>
      <c r="DK31" s="298"/>
      <c r="DL31" s="299"/>
      <c r="DM31" s="299"/>
      <c r="DN31" s="299"/>
      <c r="DO31" s="299"/>
      <c r="DP31" s="299"/>
      <c r="DQ31" s="44"/>
      <c r="DR31" s="298"/>
      <c r="DS31" s="298"/>
      <c r="DT31" s="298"/>
      <c r="DU31" s="298"/>
      <c r="DV31" s="298"/>
      <c r="DW31" s="298"/>
      <c r="DX31" s="299"/>
      <c r="DY31" s="299"/>
      <c r="DZ31" s="299"/>
      <c r="EA31" s="299"/>
      <c r="EB31" s="299"/>
      <c r="EC31" s="44"/>
      <c r="ED31" s="298"/>
      <c r="EE31" s="298"/>
      <c r="EF31" s="298"/>
      <c r="EG31" s="298"/>
      <c r="EH31" s="298"/>
      <c r="EI31" s="298"/>
      <c r="EJ31" s="299"/>
      <c r="EK31" s="299"/>
      <c r="EL31" s="299"/>
      <c r="EM31" s="299"/>
      <c r="EN31" s="299"/>
      <c r="EO31" s="44"/>
      <c r="EP31" s="298"/>
      <c r="EQ31" s="298"/>
      <c r="ER31" s="298"/>
      <c r="ES31" s="298"/>
      <c r="ET31" s="298"/>
      <c r="EU31" s="298"/>
      <c r="EV31" s="299"/>
      <c r="EW31" s="299"/>
      <c r="EX31" s="299"/>
      <c r="EY31" s="299"/>
      <c r="EZ31" s="299"/>
      <c r="FA31" s="44"/>
      <c r="FB31" s="298"/>
      <c r="FC31" s="298"/>
      <c r="FD31" s="298"/>
      <c r="FE31" s="298"/>
      <c r="FF31" s="298"/>
      <c r="FG31" s="298"/>
      <c r="FH31" s="299"/>
      <c r="FI31" s="299"/>
      <c r="FJ31" s="299"/>
      <c r="FK31" s="299"/>
      <c r="FL31" s="299"/>
      <c r="FM31" s="44"/>
      <c r="FN31" s="298"/>
      <c r="FO31" s="298"/>
      <c r="FP31" s="298"/>
      <c r="FQ31" s="298"/>
      <c r="FR31" s="298"/>
      <c r="FS31" s="298"/>
      <c r="FT31" s="299"/>
      <c r="FU31" s="299"/>
      <c r="FV31" s="299"/>
      <c r="FW31" s="299"/>
      <c r="FX31" s="299"/>
      <c r="FY31" s="44"/>
      <c r="FZ31" s="298"/>
      <c r="GA31" s="298"/>
      <c r="GB31" s="298"/>
      <c r="GC31" s="298"/>
      <c r="GD31" s="298"/>
      <c r="GE31" s="298"/>
      <c r="GF31" s="299"/>
      <c r="GG31" s="299"/>
      <c r="GH31" s="299"/>
      <c r="GI31" s="299"/>
      <c r="GJ31" s="299"/>
      <c r="GK31" s="44"/>
      <c r="GL31" s="298"/>
      <c r="GM31" s="298"/>
      <c r="GN31" s="298"/>
      <c r="GO31" s="298"/>
      <c r="GP31" s="298"/>
      <c r="GQ31" s="298"/>
      <c r="GR31" s="299"/>
      <c r="GS31" s="299"/>
      <c r="GT31" s="299"/>
      <c r="GU31" s="299"/>
      <c r="GV31" s="299"/>
      <c r="GW31" s="44"/>
      <c r="GX31" s="298"/>
      <c r="GY31" s="298"/>
      <c r="GZ31" s="298"/>
      <c r="HA31" s="298"/>
      <c r="HB31" s="298"/>
      <c r="HC31" s="298"/>
      <c r="HD31" s="299"/>
      <c r="HE31" s="299"/>
      <c r="HF31" s="299"/>
      <c r="HG31" s="299"/>
      <c r="HH31" s="299"/>
      <c r="HI31" s="44"/>
      <c r="HJ31" s="298"/>
      <c r="HK31" s="298"/>
      <c r="HL31" s="298"/>
      <c r="HM31" s="298"/>
      <c r="HN31" s="298"/>
      <c r="HO31" s="298"/>
      <c r="HP31" s="299"/>
      <c r="HQ31" s="299"/>
      <c r="HR31" s="299"/>
      <c r="HS31" s="299"/>
      <c r="HT31" s="299"/>
      <c r="HU31" s="44"/>
      <c r="HV31" s="298"/>
      <c r="HW31" s="298"/>
      <c r="HX31" s="298"/>
      <c r="HY31" s="298"/>
      <c r="HZ31" s="298"/>
      <c r="IA31" s="298"/>
      <c r="IB31" s="299"/>
      <c r="IC31" s="299"/>
      <c r="ID31" s="299"/>
      <c r="IE31" s="299"/>
      <c r="IF31" s="299"/>
      <c r="IG31" s="44"/>
      <c r="IH31" s="298"/>
      <c r="II31" s="298"/>
      <c r="IJ31" s="298"/>
      <c r="IK31" s="298"/>
      <c r="IL31" s="298"/>
      <c r="IM31" s="298"/>
      <c r="IN31" s="299"/>
      <c r="IO31" s="299"/>
      <c r="IP31" s="299"/>
      <c r="IQ31" s="299"/>
      <c r="IR31" s="299"/>
      <c r="IS31" s="44"/>
      <c r="IT31" s="298"/>
      <c r="IU31" s="298"/>
      <c r="IV31" s="298"/>
    </row>
    <row r="32" spans="1:256" s="7" customFormat="1" ht="14.25">
      <c r="A32" s="44" t="s">
        <v>7</v>
      </c>
      <c r="B32" s="298">
        <v>6.8</v>
      </c>
      <c r="C32" s="298">
        <v>8</v>
      </c>
      <c r="D32" s="298">
        <v>7.2</v>
      </c>
      <c r="E32" s="298">
        <v>7.3</v>
      </c>
      <c r="F32" s="298">
        <v>6.4</v>
      </c>
      <c r="G32" s="298">
        <v>5.8</v>
      </c>
      <c r="H32" s="298">
        <v>6.9</v>
      </c>
      <c r="I32" s="298">
        <v>7.3</v>
      </c>
      <c r="J32" s="298">
        <v>7.4</v>
      </c>
      <c r="K32" s="299">
        <v>7.4</v>
      </c>
      <c r="L32" s="298">
        <v>7.3</v>
      </c>
      <c r="M32" s="44"/>
      <c r="N32" s="298"/>
      <c r="O32" s="298"/>
      <c r="P32" s="298"/>
      <c r="Q32" s="298"/>
      <c r="R32" s="298"/>
      <c r="S32" s="298"/>
      <c r="T32" s="299"/>
      <c r="U32" s="299"/>
      <c r="V32" s="299"/>
      <c r="W32" s="299"/>
      <c r="X32" s="299"/>
      <c r="Y32" s="44"/>
      <c r="Z32" s="298"/>
      <c r="AA32" s="298"/>
      <c r="AB32" s="298"/>
      <c r="AC32" s="298"/>
      <c r="AD32" s="298"/>
      <c r="AE32" s="298"/>
      <c r="AF32" s="299"/>
      <c r="AG32" s="299"/>
      <c r="AH32" s="299"/>
      <c r="AI32" s="299"/>
      <c r="AJ32" s="299"/>
      <c r="AK32" s="44"/>
      <c r="AL32" s="298"/>
      <c r="AM32" s="298"/>
      <c r="AN32" s="298"/>
      <c r="AO32" s="298"/>
      <c r="AP32" s="298"/>
      <c r="AQ32" s="298"/>
      <c r="AR32" s="299"/>
      <c r="AS32" s="299"/>
      <c r="AT32" s="299"/>
      <c r="AU32" s="299"/>
      <c r="AV32" s="299"/>
      <c r="AW32" s="44"/>
      <c r="AX32" s="298"/>
      <c r="AY32" s="298"/>
      <c r="AZ32" s="298"/>
      <c r="BA32" s="298"/>
      <c r="BB32" s="298"/>
      <c r="BC32" s="298"/>
      <c r="BD32" s="299"/>
      <c r="BE32" s="299"/>
      <c r="BF32" s="299"/>
      <c r="BG32" s="299"/>
      <c r="BH32" s="299"/>
      <c r="BI32" s="44"/>
      <c r="BJ32" s="298"/>
      <c r="BK32" s="298"/>
      <c r="BL32" s="298"/>
      <c r="BM32" s="298"/>
      <c r="BN32" s="298"/>
      <c r="BO32" s="298"/>
      <c r="BP32" s="299"/>
      <c r="BQ32" s="299"/>
      <c r="BR32" s="299"/>
      <c r="BS32" s="299"/>
      <c r="BT32" s="299"/>
      <c r="BU32" s="44"/>
      <c r="BV32" s="298"/>
      <c r="BW32" s="298"/>
      <c r="BX32" s="298"/>
      <c r="BY32" s="298"/>
      <c r="BZ32" s="298"/>
      <c r="CA32" s="298"/>
      <c r="CB32" s="299"/>
      <c r="CC32" s="299"/>
      <c r="CD32" s="299"/>
      <c r="CE32" s="299"/>
      <c r="CF32" s="299"/>
      <c r="CG32" s="44"/>
      <c r="CH32" s="298"/>
      <c r="CI32" s="298"/>
      <c r="CJ32" s="298"/>
      <c r="CK32" s="298"/>
      <c r="CL32" s="298"/>
      <c r="CM32" s="298"/>
      <c r="CN32" s="299"/>
      <c r="CO32" s="299"/>
      <c r="CP32" s="299"/>
      <c r="CQ32" s="299"/>
      <c r="CR32" s="299"/>
      <c r="CS32" s="44"/>
      <c r="CT32" s="298"/>
      <c r="CU32" s="298"/>
      <c r="CV32" s="298"/>
      <c r="CW32" s="298"/>
      <c r="CX32" s="298"/>
      <c r="CY32" s="298"/>
      <c r="CZ32" s="299"/>
      <c r="DA32" s="299"/>
      <c r="DB32" s="299"/>
      <c r="DC32" s="299"/>
      <c r="DD32" s="299"/>
      <c r="DE32" s="44"/>
      <c r="DF32" s="298"/>
      <c r="DG32" s="298"/>
      <c r="DH32" s="298"/>
      <c r="DI32" s="298"/>
      <c r="DJ32" s="298"/>
      <c r="DK32" s="298"/>
      <c r="DL32" s="299"/>
      <c r="DM32" s="299"/>
      <c r="DN32" s="299"/>
      <c r="DO32" s="299"/>
      <c r="DP32" s="299"/>
      <c r="DQ32" s="44"/>
      <c r="DR32" s="298"/>
      <c r="DS32" s="298"/>
      <c r="DT32" s="298"/>
      <c r="DU32" s="298"/>
      <c r="DV32" s="298"/>
      <c r="DW32" s="298"/>
      <c r="DX32" s="299"/>
      <c r="DY32" s="299"/>
      <c r="DZ32" s="299"/>
      <c r="EA32" s="299"/>
      <c r="EB32" s="299"/>
      <c r="EC32" s="44"/>
      <c r="ED32" s="298"/>
      <c r="EE32" s="298"/>
      <c r="EF32" s="298"/>
      <c r="EG32" s="298"/>
      <c r="EH32" s="298"/>
      <c r="EI32" s="298"/>
      <c r="EJ32" s="299"/>
      <c r="EK32" s="299"/>
      <c r="EL32" s="299"/>
      <c r="EM32" s="299"/>
      <c r="EN32" s="299"/>
      <c r="EO32" s="44"/>
      <c r="EP32" s="298"/>
      <c r="EQ32" s="298"/>
      <c r="ER32" s="298"/>
      <c r="ES32" s="298"/>
      <c r="ET32" s="298"/>
      <c r="EU32" s="298"/>
      <c r="EV32" s="299"/>
      <c r="EW32" s="299"/>
      <c r="EX32" s="299"/>
      <c r="EY32" s="299"/>
      <c r="EZ32" s="299"/>
      <c r="FA32" s="44"/>
      <c r="FB32" s="298"/>
      <c r="FC32" s="298"/>
      <c r="FD32" s="298"/>
      <c r="FE32" s="298"/>
      <c r="FF32" s="298"/>
      <c r="FG32" s="298"/>
      <c r="FH32" s="299"/>
      <c r="FI32" s="299"/>
      <c r="FJ32" s="299"/>
      <c r="FK32" s="299"/>
      <c r="FL32" s="299"/>
      <c r="FM32" s="44"/>
      <c r="FN32" s="298"/>
      <c r="FO32" s="298"/>
      <c r="FP32" s="298"/>
      <c r="FQ32" s="298"/>
      <c r="FR32" s="298"/>
      <c r="FS32" s="298"/>
      <c r="FT32" s="299"/>
      <c r="FU32" s="299"/>
      <c r="FV32" s="299"/>
      <c r="FW32" s="299"/>
      <c r="FX32" s="299"/>
      <c r="FY32" s="44"/>
      <c r="FZ32" s="298"/>
      <c r="GA32" s="298"/>
      <c r="GB32" s="298"/>
      <c r="GC32" s="298"/>
      <c r="GD32" s="298"/>
      <c r="GE32" s="298"/>
      <c r="GF32" s="299"/>
      <c r="GG32" s="299"/>
      <c r="GH32" s="299"/>
      <c r="GI32" s="299"/>
      <c r="GJ32" s="299"/>
      <c r="GK32" s="44"/>
      <c r="GL32" s="298"/>
      <c r="GM32" s="298"/>
      <c r="GN32" s="298"/>
      <c r="GO32" s="298"/>
      <c r="GP32" s="298"/>
      <c r="GQ32" s="298"/>
      <c r="GR32" s="299"/>
      <c r="GS32" s="299"/>
      <c r="GT32" s="299"/>
      <c r="GU32" s="299"/>
      <c r="GV32" s="299"/>
      <c r="GW32" s="44"/>
      <c r="GX32" s="298"/>
      <c r="GY32" s="298"/>
      <c r="GZ32" s="298"/>
      <c r="HA32" s="298"/>
      <c r="HB32" s="298"/>
      <c r="HC32" s="298"/>
      <c r="HD32" s="299"/>
      <c r="HE32" s="299"/>
      <c r="HF32" s="299"/>
      <c r="HG32" s="299"/>
      <c r="HH32" s="299"/>
      <c r="HI32" s="44"/>
      <c r="HJ32" s="298"/>
      <c r="HK32" s="298"/>
      <c r="HL32" s="298"/>
      <c r="HM32" s="298"/>
      <c r="HN32" s="298"/>
      <c r="HO32" s="298"/>
      <c r="HP32" s="299"/>
      <c r="HQ32" s="299"/>
      <c r="HR32" s="299"/>
      <c r="HS32" s="299"/>
      <c r="HT32" s="299"/>
      <c r="HU32" s="44"/>
      <c r="HV32" s="298"/>
      <c r="HW32" s="298"/>
      <c r="HX32" s="298"/>
      <c r="HY32" s="298"/>
      <c r="HZ32" s="298"/>
      <c r="IA32" s="298"/>
      <c r="IB32" s="299"/>
      <c r="IC32" s="299"/>
      <c r="ID32" s="299"/>
      <c r="IE32" s="299"/>
      <c r="IF32" s="299"/>
      <c r="IG32" s="44"/>
      <c r="IH32" s="298"/>
      <c r="II32" s="298"/>
      <c r="IJ32" s="298"/>
      <c r="IK32" s="298"/>
      <c r="IL32" s="298"/>
      <c r="IM32" s="298"/>
      <c r="IN32" s="299"/>
      <c r="IO32" s="299"/>
      <c r="IP32" s="299"/>
      <c r="IQ32" s="299"/>
      <c r="IR32" s="299"/>
      <c r="IS32" s="44"/>
      <c r="IT32" s="298"/>
      <c r="IU32" s="298"/>
      <c r="IV32" s="298"/>
    </row>
    <row r="33" spans="1:256" s="7" customFormat="1" ht="14.25">
      <c r="A33" s="44" t="s">
        <v>6</v>
      </c>
      <c r="B33" s="298">
        <v>6.6</v>
      </c>
      <c r="C33" s="298">
        <v>7.4</v>
      </c>
      <c r="D33" s="298">
        <v>7.7</v>
      </c>
      <c r="E33" s="298">
        <v>7.1</v>
      </c>
      <c r="F33" s="298">
        <v>6.1</v>
      </c>
      <c r="G33" s="298">
        <v>6.2</v>
      </c>
      <c r="H33" s="298">
        <v>8.3000000000000007</v>
      </c>
      <c r="I33" s="298">
        <v>8.4</v>
      </c>
      <c r="J33" s="298">
        <v>7.5</v>
      </c>
      <c r="K33" s="299">
        <v>7.5</v>
      </c>
      <c r="L33" s="298">
        <v>7.4</v>
      </c>
      <c r="M33" s="44"/>
      <c r="N33" s="298"/>
      <c r="O33" s="298"/>
      <c r="P33" s="298"/>
      <c r="Q33" s="299"/>
      <c r="R33" s="298"/>
      <c r="S33" s="298"/>
      <c r="T33" s="299"/>
      <c r="U33" s="299"/>
      <c r="V33" s="299"/>
      <c r="W33" s="299"/>
      <c r="X33" s="299"/>
      <c r="Y33" s="44"/>
      <c r="Z33" s="298"/>
      <c r="AA33" s="298"/>
      <c r="AB33" s="298"/>
      <c r="AC33" s="299"/>
      <c r="AD33" s="298"/>
      <c r="AE33" s="298"/>
      <c r="AF33" s="299"/>
      <c r="AG33" s="299"/>
      <c r="AH33" s="299"/>
      <c r="AI33" s="299"/>
      <c r="AJ33" s="299"/>
      <c r="AK33" s="44"/>
      <c r="AL33" s="298"/>
      <c r="AM33" s="298"/>
      <c r="AN33" s="298"/>
      <c r="AO33" s="299"/>
      <c r="AP33" s="298"/>
      <c r="AQ33" s="298"/>
      <c r="AR33" s="299"/>
      <c r="AS33" s="299"/>
      <c r="AT33" s="299"/>
      <c r="AU33" s="299"/>
      <c r="AV33" s="299"/>
      <c r="AW33" s="44"/>
      <c r="AX33" s="298"/>
      <c r="AY33" s="298"/>
      <c r="AZ33" s="298"/>
      <c r="BA33" s="299"/>
      <c r="BB33" s="298"/>
      <c r="BC33" s="298"/>
      <c r="BD33" s="299"/>
      <c r="BE33" s="299"/>
      <c r="BF33" s="299"/>
      <c r="BG33" s="299"/>
      <c r="BH33" s="299"/>
      <c r="BI33" s="44"/>
      <c r="BJ33" s="298"/>
      <c r="BK33" s="298"/>
      <c r="BL33" s="298"/>
      <c r="BM33" s="299"/>
      <c r="BN33" s="298"/>
      <c r="BO33" s="298"/>
      <c r="BP33" s="299"/>
      <c r="BQ33" s="299"/>
      <c r="BR33" s="299"/>
      <c r="BS33" s="299"/>
      <c r="BT33" s="299"/>
      <c r="BU33" s="44"/>
      <c r="BV33" s="298"/>
      <c r="BW33" s="298"/>
      <c r="BX33" s="298"/>
      <c r="BY33" s="299"/>
      <c r="BZ33" s="298"/>
      <c r="CA33" s="298"/>
      <c r="CB33" s="299"/>
      <c r="CC33" s="299"/>
      <c r="CD33" s="299"/>
      <c r="CE33" s="299"/>
      <c r="CF33" s="299"/>
      <c r="CG33" s="44"/>
      <c r="CH33" s="298"/>
      <c r="CI33" s="298"/>
      <c r="CJ33" s="298"/>
      <c r="CK33" s="299"/>
      <c r="CL33" s="298"/>
      <c r="CM33" s="298"/>
      <c r="CN33" s="299"/>
      <c r="CO33" s="299"/>
      <c r="CP33" s="299"/>
      <c r="CQ33" s="299"/>
      <c r="CR33" s="299"/>
      <c r="CS33" s="44"/>
      <c r="CT33" s="298"/>
      <c r="CU33" s="298"/>
      <c r="CV33" s="298"/>
      <c r="CW33" s="299"/>
      <c r="CX33" s="298"/>
      <c r="CY33" s="298"/>
      <c r="CZ33" s="299"/>
      <c r="DA33" s="299"/>
      <c r="DB33" s="299"/>
      <c r="DC33" s="299"/>
      <c r="DD33" s="299"/>
      <c r="DE33" s="44"/>
      <c r="DF33" s="298"/>
      <c r="DG33" s="298"/>
      <c r="DH33" s="298"/>
      <c r="DI33" s="299"/>
      <c r="DJ33" s="298"/>
      <c r="DK33" s="298"/>
      <c r="DL33" s="299"/>
      <c r="DM33" s="299"/>
      <c r="DN33" s="299"/>
      <c r="DO33" s="299"/>
      <c r="DP33" s="299"/>
      <c r="DQ33" s="44"/>
      <c r="DR33" s="298"/>
      <c r="DS33" s="298"/>
      <c r="DT33" s="298"/>
      <c r="DU33" s="299"/>
      <c r="DV33" s="298"/>
      <c r="DW33" s="298"/>
      <c r="DX33" s="299"/>
      <c r="DY33" s="299"/>
      <c r="DZ33" s="299"/>
      <c r="EA33" s="299"/>
      <c r="EB33" s="299"/>
      <c r="EC33" s="44"/>
      <c r="ED33" s="298"/>
      <c r="EE33" s="298"/>
      <c r="EF33" s="298"/>
      <c r="EG33" s="299"/>
      <c r="EH33" s="298"/>
      <c r="EI33" s="298"/>
      <c r="EJ33" s="299"/>
      <c r="EK33" s="299"/>
      <c r="EL33" s="299"/>
      <c r="EM33" s="299"/>
      <c r="EN33" s="299"/>
      <c r="EO33" s="44"/>
      <c r="EP33" s="298"/>
      <c r="EQ33" s="298"/>
      <c r="ER33" s="298"/>
      <c r="ES33" s="299"/>
      <c r="ET33" s="298"/>
      <c r="EU33" s="298"/>
      <c r="EV33" s="299"/>
      <c r="EW33" s="299"/>
      <c r="EX33" s="299"/>
      <c r="EY33" s="299"/>
      <c r="EZ33" s="299"/>
      <c r="FA33" s="44"/>
      <c r="FB33" s="298"/>
      <c r="FC33" s="298"/>
      <c r="FD33" s="298"/>
      <c r="FE33" s="299"/>
      <c r="FF33" s="298"/>
      <c r="FG33" s="298"/>
      <c r="FH33" s="299"/>
      <c r="FI33" s="299"/>
      <c r="FJ33" s="299"/>
      <c r="FK33" s="299"/>
      <c r="FL33" s="299"/>
      <c r="FM33" s="44"/>
      <c r="FN33" s="298"/>
      <c r="FO33" s="298"/>
      <c r="FP33" s="298"/>
      <c r="FQ33" s="299"/>
      <c r="FR33" s="298"/>
      <c r="FS33" s="298"/>
      <c r="FT33" s="299"/>
      <c r="FU33" s="299"/>
      <c r="FV33" s="299"/>
      <c r="FW33" s="299"/>
      <c r="FX33" s="299"/>
      <c r="FY33" s="44"/>
      <c r="FZ33" s="298"/>
      <c r="GA33" s="298"/>
      <c r="GB33" s="298"/>
      <c r="GC33" s="299"/>
      <c r="GD33" s="298"/>
      <c r="GE33" s="298"/>
      <c r="GF33" s="299"/>
      <c r="GG33" s="299"/>
      <c r="GH33" s="299"/>
      <c r="GI33" s="299"/>
      <c r="GJ33" s="299"/>
      <c r="GK33" s="44"/>
      <c r="GL33" s="298"/>
      <c r="GM33" s="298"/>
      <c r="GN33" s="298"/>
      <c r="GO33" s="299"/>
      <c r="GP33" s="298"/>
      <c r="GQ33" s="298"/>
      <c r="GR33" s="299"/>
      <c r="GS33" s="299"/>
      <c r="GT33" s="299"/>
      <c r="GU33" s="299"/>
      <c r="GV33" s="299"/>
      <c r="GW33" s="44"/>
      <c r="GX33" s="298"/>
      <c r="GY33" s="298"/>
      <c r="GZ33" s="298"/>
      <c r="HA33" s="299"/>
      <c r="HB33" s="298"/>
      <c r="HC33" s="298"/>
      <c r="HD33" s="299"/>
      <c r="HE33" s="299"/>
      <c r="HF33" s="299"/>
      <c r="HG33" s="299"/>
      <c r="HH33" s="299"/>
      <c r="HI33" s="44"/>
      <c r="HJ33" s="298"/>
      <c r="HK33" s="298"/>
      <c r="HL33" s="298"/>
      <c r="HM33" s="299"/>
      <c r="HN33" s="298"/>
      <c r="HO33" s="298"/>
      <c r="HP33" s="299"/>
      <c r="HQ33" s="299"/>
      <c r="HR33" s="299"/>
      <c r="HS33" s="299"/>
      <c r="HT33" s="299"/>
      <c r="HU33" s="44"/>
      <c r="HV33" s="298"/>
      <c r="HW33" s="298"/>
      <c r="HX33" s="298"/>
      <c r="HY33" s="299"/>
      <c r="HZ33" s="298"/>
      <c r="IA33" s="298"/>
      <c r="IB33" s="299"/>
      <c r="IC33" s="299"/>
      <c r="ID33" s="299"/>
      <c r="IE33" s="299"/>
      <c r="IF33" s="299"/>
      <c r="IG33" s="44"/>
      <c r="IH33" s="298"/>
      <c r="II33" s="298"/>
      <c r="IJ33" s="298"/>
      <c r="IK33" s="299"/>
      <c r="IL33" s="298"/>
      <c r="IM33" s="298"/>
      <c r="IN33" s="299"/>
      <c r="IO33" s="299"/>
      <c r="IP33" s="299"/>
      <c r="IQ33" s="299"/>
      <c r="IR33" s="299"/>
      <c r="IS33" s="44"/>
      <c r="IT33" s="298"/>
      <c r="IU33" s="298"/>
      <c r="IV33" s="298"/>
    </row>
    <row r="34" spans="1:256" s="7" customFormat="1" ht="14.25">
      <c r="A34" s="45" t="s">
        <v>5</v>
      </c>
      <c r="B34" s="298">
        <v>5</v>
      </c>
      <c r="C34" s="298">
        <v>4.7</v>
      </c>
      <c r="D34" s="298">
        <v>4.8</v>
      </c>
      <c r="E34" s="298">
        <v>5.4</v>
      </c>
      <c r="F34" s="298">
        <v>5.3</v>
      </c>
      <c r="G34" s="298">
        <v>5.6</v>
      </c>
      <c r="H34" s="298">
        <v>7.6</v>
      </c>
      <c r="I34" s="298">
        <v>7.8</v>
      </c>
      <c r="J34" s="298">
        <v>8</v>
      </c>
      <c r="K34" s="298">
        <v>7.9</v>
      </c>
      <c r="L34" s="298">
        <v>8</v>
      </c>
      <c r="M34" s="45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45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45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45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45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45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45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45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45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45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45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45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45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45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45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45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45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45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45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45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45"/>
      <c r="IT34" s="298"/>
      <c r="IU34" s="298"/>
      <c r="IV34" s="298"/>
    </row>
    <row r="35" spans="1:256" s="50" customFormat="1" ht="14.25">
      <c r="A35" s="43" t="s">
        <v>4</v>
      </c>
      <c r="B35" s="304">
        <v>9.1</v>
      </c>
      <c r="C35" s="304">
        <v>9.3000000000000007</v>
      </c>
      <c r="D35" s="304">
        <v>9</v>
      </c>
      <c r="E35" s="304">
        <v>8.3000000000000007</v>
      </c>
      <c r="F35" s="304">
        <v>7.2</v>
      </c>
      <c r="G35" s="304">
        <v>7.1</v>
      </c>
      <c r="H35" s="304">
        <v>9</v>
      </c>
      <c r="I35" s="304">
        <v>9.6999999999999993</v>
      </c>
      <c r="J35" s="304">
        <v>9.6999999999999993</v>
      </c>
      <c r="K35" s="304">
        <v>10.5</v>
      </c>
      <c r="L35" s="304">
        <v>10.9</v>
      </c>
      <c r="M35" s="43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43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43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43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43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43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43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43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43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43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43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43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43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43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43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43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43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43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43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43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43"/>
      <c r="IT35" s="304"/>
      <c r="IU35" s="304"/>
      <c r="IV35" s="304"/>
    </row>
    <row r="36" spans="1:256" s="7" customFormat="1" ht="14.25">
      <c r="A36" s="44" t="s">
        <v>3</v>
      </c>
      <c r="B36" s="298">
        <v>6</v>
      </c>
      <c r="C36" s="298">
        <v>5.5</v>
      </c>
      <c r="D36" s="298">
        <v>5.0999999999999996</v>
      </c>
      <c r="E36" s="298">
        <v>4.5999999999999996</v>
      </c>
      <c r="F36" s="298">
        <v>4.5999999999999996</v>
      </c>
      <c r="G36" s="298">
        <v>5.8</v>
      </c>
      <c r="H36" s="298">
        <v>9.3000000000000007</v>
      </c>
      <c r="I36" s="298">
        <v>9.6</v>
      </c>
      <c r="J36" s="298">
        <v>8.9</v>
      </c>
      <c r="K36" s="299">
        <v>8.1999999999999993</v>
      </c>
      <c r="L36" s="298">
        <v>7.9</v>
      </c>
      <c r="M36" s="44"/>
      <c r="N36" s="298"/>
      <c r="O36" s="298"/>
      <c r="P36" s="298"/>
      <c r="Q36" s="298"/>
      <c r="R36" s="298"/>
      <c r="S36" s="298"/>
      <c r="T36" s="299"/>
      <c r="U36" s="299"/>
      <c r="V36" s="299"/>
      <c r="W36" s="299"/>
      <c r="X36" s="299"/>
      <c r="Y36" s="44"/>
      <c r="Z36" s="298"/>
      <c r="AA36" s="298"/>
      <c r="AB36" s="298"/>
      <c r="AC36" s="298"/>
      <c r="AD36" s="298"/>
      <c r="AE36" s="298"/>
      <c r="AF36" s="299"/>
      <c r="AG36" s="299"/>
      <c r="AH36" s="299"/>
      <c r="AI36" s="299"/>
      <c r="AJ36" s="299"/>
      <c r="AK36" s="44"/>
      <c r="AL36" s="298"/>
      <c r="AM36" s="298"/>
      <c r="AN36" s="298"/>
      <c r="AO36" s="298"/>
      <c r="AP36" s="298"/>
      <c r="AQ36" s="298"/>
      <c r="AR36" s="299"/>
      <c r="AS36" s="299"/>
      <c r="AT36" s="299"/>
      <c r="AU36" s="299"/>
      <c r="AV36" s="299"/>
      <c r="AW36" s="44"/>
      <c r="AX36" s="298"/>
      <c r="AY36" s="298"/>
      <c r="AZ36" s="298"/>
      <c r="BA36" s="298"/>
      <c r="BB36" s="298"/>
      <c r="BC36" s="298"/>
      <c r="BD36" s="299"/>
      <c r="BE36" s="299"/>
      <c r="BF36" s="299"/>
      <c r="BG36" s="299"/>
      <c r="BH36" s="299"/>
      <c r="BI36" s="44"/>
      <c r="BJ36" s="298"/>
      <c r="BK36" s="298"/>
      <c r="BL36" s="298"/>
      <c r="BM36" s="298"/>
      <c r="BN36" s="298"/>
      <c r="BO36" s="298"/>
      <c r="BP36" s="299"/>
      <c r="BQ36" s="299"/>
      <c r="BR36" s="299"/>
      <c r="BS36" s="299"/>
      <c r="BT36" s="299"/>
      <c r="BU36" s="44"/>
      <c r="BV36" s="298"/>
      <c r="BW36" s="298"/>
      <c r="BX36" s="298"/>
      <c r="BY36" s="298"/>
      <c r="BZ36" s="298"/>
      <c r="CA36" s="298"/>
      <c r="CB36" s="299"/>
      <c r="CC36" s="299"/>
      <c r="CD36" s="299"/>
      <c r="CE36" s="299"/>
      <c r="CF36" s="299"/>
      <c r="CG36" s="44"/>
      <c r="CH36" s="298"/>
      <c r="CI36" s="298"/>
      <c r="CJ36" s="298"/>
      <c r="CK36" s="298"/>
      <c r="CL36" s="298"/>
      <c r="CM36" s="298"/>
      <c r="CN36" s="299"/>
      <c r="CO36" s="299"/>
      <c r="CP36" s="299"/>
      <c r="CQ36" s="299"/>
      <c r="CR36" s="299"/>
      <c r="CS36" s="44"/>
      <c r="CT36" s="298"/>
      <c r="CU36" s="298"/>
      <c r="CV36" s="298"/>
      <c r="CW36" s="298"/>
      <c r="CX36" s="298"/>
      <c r="CY36" s="298"/>
      <c r="CZ36" s="299"/>
      <c r="DA36" s="299"/>
      <c r="DB36" s="299"/>
      <c r="DC36" s="299"/>
      <c r="DD36" s="299"/>
      <c r="DE36" s="44"/>
      <c r="DF36" s="298"/>
      <c r="DG36" s="298"/>
      <c r="DH36" s="298"/>
      <c r="DI36" s="298"/>
      <c r="DJ36" s="298"/>
      <c r="DK36" s="298"/>
      <c r="DL36" s="299"/>
      <c r="DM36" s="299"/>
      <c r="DN36" s="299"/>
      <c r="DO36" s="299"/>
      <c r="DP36" s="299"/>
      <c r="DQ36" s="44"/>
      <c r="DR36" s="298"/>
      <c r="DS36" s="298"/>
      <c r="DT36" s="298"/>
      <c r="DU36" s="298"/>
      <c r="DV36" s="298"/>
      <c r="DW36" s="298"/>
      <c r="DX36" s="299"/>
      <c r="DY36" s="299"/>
      <c r="DZ36" s="299"/>
      <c r="EA36" s="299"/>
      <c r="EB36" s="299"/>
      <c r="EC36" s="44"/>
      <c r="ED36" s="298"/>
      <c r="EE36" s="298"/>
      <c r="EF36" s="298"/>
      <c r="EG36" s="298"/>
      <c r="EH36" s="298"/>
      <c r="EI36" s="298"/>
      <c r="EJ36" s="299"/>
      <c r="EK36" s="299"/>
      <c r="EL36" s="299"/>
      <c r="EM36" s="299"/>
      <c r="EN36" s="299"/>
      <c r="EO36" s="44"/>
      <c r="EP36" s="298"/>
      <c r="EQ36" s="298"/>
      <c r="ER36" s="298"/>
      <c r="ES36" s="298"/>
      <c r="ET36" s="298"/>
      <c r="EU36" s="298"/>
      <c r="EV36" s="299"/>
      <c r="EW36" s="299"/>
      <c r="EX36" s="299"/>
      <c r="EY36" s="299"/>
      <c r="EZ36" s="299"/>
      <c r="FA36" s="44"/>
      <c r="FB36" s="298"/>
      <c r="FC36" s="298"/>
      <c r="FD36" s="298"/>
      <c r="FE36" s="298"/>
      <c r="FF36" s="298"/>
      <c r="FG36" s="298"/>
      <c r="FH36" s="299"/>
      <c r="FI36" s="299"/>
      <c r="FJ36" s="299"/>
      <c r="FK36" s="299"/>
      <c r="FL36" s="299"/>
      <c r="FM36" s="44"/>
      <c r="FN36" s="298"/>
      <c r="FO36" s="298"/>
      <c r="FP36" s="298"/>
      <c r="FQ36" s="298"/>
      <c r="FR36" s="298"/>
      <c r="FS36" s="298"/>
      <c r="FT36" s="299"/>
      <c r="FU36" s="299"/>
      <c r="FV36" s="299"/>
      <c r="FW36" s="299"/>
      <c r="FX36" s="299"/>
      <c r="FY36" s="44"/>
      <c r="FZ36" s="298"/>
      <c r="GA36" s="298"/>
      <c r="GB36" s="298"/>
      <c r="GC36" s="298"/>
      <c r="GD36" s="298"/>
      <c r="GE36" s="298"/>
      <c r="GF36" s="299"/>
      <c r="GG36" s="299"/>
      <c r="GH36" s="299"/>
      <c r="GI36" s="299"/>
      <c r="GJ36" s="299"/>
      <c r="GK36" s="44"/>
      <c r="GL36" s="298"/>
      <c r="GM36" s="298"/>
      <c r="GN36" s="298"/>
      <c r="GO36" s="298"/>
      <c r="GP36" s="298"/>
      <c r="GQ36" s="298"/>
      <c r="GR36" s="299"/>
      <c r="GS36" s="299"/>
      <c r="GT36" s="299"/>
      <c r="GU36" s="299"/>
      <c r="GV36" s="299"/>
      <c r="GW36" s="44"/>
      <c r="GX36" s="298"/>
      <c r="GY36" s="298"/>
      <c r="GZ36" s="298"/>
      <c r="HA36" s="298"/>
      <c r="HB36" s="298"/>
      <c r="HC36" s="298"/>
      <c r="HD36" s="299"/>
      <c r="HE36" s="299"/>
      <c r="HF36" s="299"/>
      <c r="HG36" s="299"/>
      <c r="HH36" s="299"/>
      <c r="HI36" s="44"/>
      <c r="HJ36" s="298"/>
      <c r="HK36" s="298"/>
      <c r="HL36" s="298"/>
      <c r="HM36" s="298"/>
      <c r="HN36" s="298"/>
      <c r="HO36" s="298"/>
      <c r="HP36" s="299"/>
      <c r="HQ36" s="299"/>
      <c r="HR36" s="299"/>
      <c r="HS36" s="299"/>
      <c r="HT36" s="299"/>
      <c r="HU36" s="44"/>
      <c r="HV36" s="298"/>
      <c r="HW36" s="298"/>
      <c r="HX36" s="298"/>
      <c r="HY36" s="298"/>
      <c r="HZ36" s="298"/>
      <c r="IA36" s="298"/>
      <c r="IB36" s="299"/>
      <c r="IC36" s="299"/>
      <c r="ID36" s="299"/>
      <c r="IE36" s="299"/>
      <c r="IF36" s="299"/>
      <c r="IG36" s="44"/>
      <c r="IH36" s="298"/>
      <c r="II36" s="298"/>
      <c r="IJ36" s="298"/>
      <c r="IK36" s="298"/>
      <c r="IL36" s="298"/>
      <c r="IM36" s="298"/>
      <c r="IN36" s="299"/>
      <c r="IO36" s="299"/>
      <c r="IP36" s="299"/>
      <c r="IQ36" s="299"/>
      <c r="IR36" s="299"/>
      <c r="IS36" s="44"/>
      <c r="IT36" s="298"/>
      <c r="IU36" s="298"/>
      <c r="IV36" s="298"/>
    </row>
    <row r="37" spans="1:256" s="7" customFormat="1" ht="14.25">
      <c r="A37" s="44" t="s">
        <v>2</v>
      </c>
      <c r="B37" s="298">
        <v>5.3</v>
      </c>
      <c r="C37" s="298">
        <v>4.7</v>
      </c>
      <c r="D37" s="298">
        <v>4.4000000000000004</v>
      </c>
      <c r="E37" s="298">
        <v>4.0999999999999996</v>
      </c>
      <c r="F37" s="298">
        <v>3.9</v>
      </c>
      <c r="G37" s="299">
        <v>4</v>
      </c>
      <c r="H37" s="299">
        <v>5.0999999999999996</v>
      </c>
      <c r="I37" s="299">
        <v>5.0999999999999996</v>
      </c>
      <c r="J37" s="299">
        <v>4.5999999999999996</v>
      </c>
      <c r="K37" s="299">
        <v>4.8</v>
      </c>
      <c r="L37" s="298">
        <v>4.7</v>
      </c>
      <c r="M37" s="44"/>
      <c r="N37" s="298"/>
      <c r="O37" s="298"/>
      <c r="P37" s="298"/>
      <c r="Q37" s="298"/>
      <c r="R37" s="298"/>
      <c r="S37" s="298"/>
      <c r="T37" s="299"/>
      <c r="U37" s="299"/>
      <c r="V37" s="299"/>
      <c r="W37" s="299"/>
      <c r="X37" s="299"/>
      <c r="Y37" s="44"/>
      <c r="Z37" s="298"/>
      <c r="AA37" s="298"/>
      <c r="AB37" s="298"/>
      <c r="AC37" s="298"/>
      <c r="AD37" s="298"/>
      <c r="AE37" s="298"/>
      <c r="AF37" s="299"/>
      <c r="AG37" s="299"/>
      <c r="AH37" s="299"/>
      <c r="AI37" s="299"/>
      <c r="AJ37" s="299"/>
      <c r="AK37" s="44"/>
      <c r="AL37" s="298"/>
      <c r="AM37" s="298"/>
      <c r="AN37" s="298"/>
      <c r="AO37" s="298"/>
      <c r="AP37" s="298"/>
      <c r="AQ37" s="298"/>
      <c r="AR37" s="299"/>
      <c r="AS37" s="299"/>
      <c r="AT37" s="299"/>
      <c r="AU37" s="299"/>
      <c r="AV37" s="299"/>
      <c r="AW37" s="44"/>
      <c r="AX37" s="298"/>
      <c r="AY37" s="298"/>
      <c r="AZ37" s="298"/>
      <c r="BA37" s="298"/>
      <c r="BB37" s="298"/>
      <c r="BC37" s="298"/>
      <c r="BD37" s="299"/>
      <c r="BE37" s="299"/>
      <c r="BF37" s="299"/>
      <c r="BG37" s="299"/>
      <c r="BH37" s="299"/>
      <c r="BI37" s="44"/>
      <c r="BJ37" s="298"/>
      <c r="BK37" s="298"/>
      <c r="BL37" s="298"/>
      <c r="BM37" s="298"/>
      <c r="BN37" s="298"/>
      <c r="BO37" s="298"/>
      <c r="BP37" s="299"/>
      <c r="BQ37" s="299"/>
      <c r="BR37" s="299"/>
      <c r="BS37" s="299"/>
      <c r="BT37" s="299"/>
      <c r="BU37" s="44"/>
      <c r="BV37" s="298"/>
      <c r="BW37" s="298"/>
      <c r="BX37" s="298"/>
      <c r="BY37" s="298"/>
      <c r="BZ37" s="298"/>
      <c r="CA37" s="298"/>
      <c r="CB37" s="299"/>
      <c r="CC37" s="299"/>
      <c r="CD37" s="299"/>
      <c r="CE37" s="299"/>
      <c r="CF37" s="299"/>
      <c r="CG37" s="44"/>
      <c r="CH37" s="298"/>
      <c r="CI37" s="298"/>
      <c r="CJ37" s="298"/>
      <c r="CK37" s="298"/>
      <c r="CL37" s="298"/>
      <c r="CM37" s="298"/>
      <c r="CN37" s="299"/>
      <c r="CO37" s="299"/>
      <c r="CP37" s="299"/>
      <c r="CQ37" s="299"/>
      <c r="CR37" s="299"/>
      <c r="CS37" s="44"/>
      <c r="CT37" s="298"/>
      <c r="CU37" s="298"/>
      <c r="CV37" s="298"/>
      <c r="CW37" s="298"/>
      <c r="CX37" s="298"/>
      <c r="CY37" s="298"/>
      <c r="CZ37" s="299"/>
      <c r="DA37" s="299"/>
      <c r="DB37" s="299"/>
      <c r="DC37" s="299"/>
      <c r="DD37" s="299"/>
      <c r="DE37" s="44"/>
      <c r="DF37" s="298"/>
      <c r="DG37" s="298"/>
      <c r="DH37" s="298"/>
      <c r="DI37" s="298"/>
      <c r="DJ37" s="298"/>
      <c r="DK37" s="298"/>
      <c r="DL37" s="299"/>
      <c r="DM37" s="299"/>
      <c r="DN37" s="299"/>
      <c r="DO37" s="299"/>
      <c r="DP37" s="299"/>
      <c r="DQ37" s="44"/>
      <c r="DR37" s="298"/>
      <c r="DS37" s="298"/>
      <c r="DT37" s="298"/>
      <c r="DU37" s="298"/>
      <c r="DV37" s="298"/>
      <c r="DW37" s="298"/>
      <c r="DX37" s="299"/>
      <c r="DY37" s="299"/>
      <c r="DZ37" s="299"/>
      <c r="EA37" s="299"/>
      <c r="EB37" s="299"/>
      <c r="EC37" s="44"/>
      <c r="ED37" s="298"/>
      <c r="EE37" s="298"/>
      <c r="EF37" s="298"/>
      <c r="EG37" s="298"/>
      <c r="EH37" s="298"/>
      <c r="EI37" s="298"/>
      <c r="EJ37" s="299"/>
      <c r="EK37" s="299"/>
      <c r="EL37" s="299"/>
      <c r="EM37" s="299"/>
      <c r="EN37" s="299"/>
      <c r="EO37" s="44"/>
      <c r="EP37" s="298"/>
      <c r="EQ37" s="298"/>
      <c r="ER37" s="298"/>
      <c r="ES37" s="298"/>
      <c r="ET37" s="298"/>
      <c r="EU37" s="298"/>
      <c r="EV37" s="299"/>
      <c r="EW37" s="299"/>
      <c r="EX37" s="299"/>
      <c r="EY37" s="299"/>
      <c r="EZ37" s="299"/>
      <c r="FA37" s="44"/>
      <c r="FB37" s="298"/>
      <c r="FC37" s="298"/>
      <c r="FD37" s="298"/>
      <c r="FE37" s="298"/>
      <c r="FF37" s="298"/>
      <c r="FG37" s="298"/>
      <c r="FH37" s="299"/>
      <c r="FI37" s="299"/>
      <c r="FJ37" s="299"/>
      <c r="FK37" s="299"/>
      <c r="FL37" s="299"/>
      <c r="FM37" s="44"/>
      <c r="FN37" s="298"/>
      <c r="FO37" s="298"/>
      <c r="FP37" s="298"/>
      <c r="FQ37" s="298"/>
      <c r="FR37" s="298"/>
      <c r="FS37" s="298"/>
      <c r="FT37" s="299"/>
      <c r="FU37" s="299"/>
      <c r="FV37" s="299"/>
      <c r="FW37" s="299"/>
      <c r="FX37" s="299"/>
      <c r="FY37" s="44"/>
      <c r="FZ37" s="298"/>
      <c r="GA37" s="298"/>
      <c r="GB37" s="298"/>
      <c r="GC37" s="298"/>
      <c r="GD37" s="298"/>
      <c r="GE37" s="298"/>
      <c r="GF37" s="299"/>
      <c r="GG37" s="299"/>
      <c r="GH37" s="299"/>
      <c r="GI37" s="299"/>
      <c r="GJ37" s="299"/>
      <c r="GK37" s="44"/>
      <c r="GL37" s="298"/>
      <c r="GM37" s="298"/>
      <c r="GN37" s="298"/>
      <c r="GO37" s="298"/>
      <c r="GP37" s="298"/>
      <c r="GQ37" s="298"/>
      <c r="GR37" s="299"/>
      <c r="GS37" s="299"/>
      <c r="GT37" s="299"/>
      <c r="GU37" s="299"/>
      <c r="GV37" s="299"/>
      <c r="GW37" s="44"/>
      <c r="GX37" s="298"/>
      <c r="GY37" s="298"/>
      <c r="GZ37" s="298"/>
      <c r="HA37" s="298"/>
      <c r="HB37" s="298"/>
      <c r="HC37" s="298"/>
      <c r="HD37" s="299"/>
      <c r="HE37" s="299"/>
      <c r="HF37" s="299"/>
      <c r="HG37" s="299"/>
      <c r="HH37" s="299"/>
      <c r="HI37" s="44"/>
      <c r="HJ37" s="298"/>
      <c r="HK37" s="298"/>
      <c r="HL37" s="298"/>
      <c r="HM37" s="298"/>
      <c r="HN37" s="298"/>
      <c r="HO37" s="298"/>
      <c r="HP37" s="299"/>
      <c r="HQ37" s="299"/>
      <c r="HR37" s="299"/>
      <c r="HS37" s="299"/>
      <c r="HT37" s="299"/>
      <c r="HU37" s="44"/>
      <c r="HV37" s="298"/>
      <c r="HW37" s="298"/>
      <c r="HX37" s="298"/>
      <c r="HY37" s="298"/>
      <c r="HZ37" s="298"/>
      <c r="IA37" s="298"/>
      <c r="IB37" s="299"/>
      <c r="IC37" s="299"/>
      <c r="ID37" s="299"/>
      <c r="IE37" s="299"/>
      <c r="IF37" s="299"/>
      <c r="IG37" s="44"/>
      <c r="IH37" s="298"/>
      <c r="II37" s="298"/>
      <c r="IJ37" s="298"/>
      <c r="IK37" s="298"/>
      <c r="IL37" s="298"/>
      <c r="IM37" s="298"/>
      <c r="IN37" s="299"/>
      <c r="IO37" s="299"/>
      <c r="IP37" s="299"/>
      <c r="IQ37" s="299"/>
      <c r="IR37" s="299"/>
      <c r="IS37" s="44"/>
      <c r="IT37" s="298"/>
      <c r="IU37" s="298"/>
      <c r="IV37" s="298"/>
    </row>
    <row r="38" spans="1:256" s="7" customFormat="1" ht="14.25">
      <c r="A38" s="46"/>
      <c r="B38" s="300"/>
      <c r="C38" s="300"/>
      <c r="D38" s="300"/>
      <c r="E38" s="300"/>
      <c r="F38" s="300"/>
      <c r="G38" s="306"/>
      <c r="H38" s="306"/>
      <c r="I38" s="306"/>
      <c r="J38" s="306"/>
      <c r="K38" s="306"/>
      <c r="L38" s="306"/>
      <c r="M38" s="44"/>
      <c r="N38" s="298"/>
      <c r="O38" s="298"/>
      <c r="P38" s="298"/>
      <c r="Q38" s="298"/>
      <c r="R38" s="298"/>
      <c r="S38" s="298"/>
      <c r="T38" s="299"/>
      <c r="U38" s="299"/>
      <c r="V38" s="299"/>
      <c r="W38" s="299"/>
      <c r="X38" s="299"/>
      <c r="Y38" s="44"/>
      <c r="Z38" s="298"/>
      <c r="AA38" s="298"/>
      <c r="AB38" s="298"/>
      <c r="AC38" s="298"/>
      <c r="AD38" s="298"/>
      <c r="AE38" s="298"/>
      <c r="AF38" s="299"/>
      <c r="AG38" s="299"/>
      <c r="AH38" s="299"/>
      <c r="AI38" s="299"/>
      <c r="AJ38" s="299"/>
      <c r="AK38" s="44"/>
      <c r="AL38" s="298"/>
      <c r="AM38" s="298"/>
      <c r="AN38" s="298"/>
      <c r="AO38" s="298"/>
      <c r="AP38" s="298"/>
      <c r="AQ38" s="298"/>
      <c r="AR38" s="299"/>
      <c r="AS38" s="299"/>
      <c r="AT38" s="299"/>
      <c r="AU38" s="299"/>
      <c r="AV38" s="299"/>
      <c r="AW38" s="44"/>
      <c r="AX38" s="298"/>
      <c r="AY38" s="298"/>
      <c r="AZ38" s="298"/>
      <c r="BA38" s="298"/>
      <c r="BB38" s="298"/>
      <c r="BC38" s="298"/>
      <c r="BD38" s="299"/>
      <c r="BE38" s="299"/>
      <c r="BF38" s="299"/>
      <c r="BG38" s="299"/>
      <c r="BH38" s="299"/>
      <c r="BI38" s="44"/>
      <c r="BJ38" s="298"/>
      <c r="BK38" s="298"/>
      <c r="BL38" s="298"/>
      <c r="BM38" s="298"/>
      <c r="BN38" s="298"/>
      <c r="BO38" s="298"/>
      <c r="BP38" s="299"/>
      <c r="BQ38" s="299"/>
      <c r="BR38" s="299"/>
      <c r="BS38" s="299"/>
      <c r="BT38" s="299"/>
      <c r="BU38" s="44"/>
      <c r="BV38" s="298"/>
      <c r="BW38" s="298"/>
      <c r="BX38" s="298"/>
      <c r="BY38" s="298"/>
      <c r="BZ38" s="298"/>
      <c r="CA38" s="298"/>
      <c r="CB38" s="299"/>
      <c r="CC38" s="299"/>
      <c r="CD38" s="299"/>
      <c r="CE38" s="299"/>
      <c r="CF38" s="299"/>
      <c r="CG38" s="44"/>
      <c r="CH38" s="298"/>
      <c r="CI38" s="298"/>
      <c r="CJ38" s="298"/>
      <c r="CK38" s="298"/>
      <c r="CL38" s="298"/>
      <c r="CM38" s="298"/>
      <c r="CN38" s="299"/>
      <c r="CO38" s="299"/>
      <c r="CP38" s="299"/>
      <c r="CQ38" s="299"/>
      <c r="CR38" s="299"/>
      <c r="CS38" s="44"/>
      <c r="CT38" s="298"/>
      <c r="CU38" s="298"/>
      <c r="CV38" s="298"/>
      <c r="CW38" s="298"/>
      <c r="CX38" s="298"/>
      <c r="CY38" s="298"/>
      <c r="CZ38" s="299"/>
      <c r="DA38" s="299"/>
      <c r="DB38" s="299"/>
      <c r="DC38" s="299"/>
      <c r="DD38" s="299"/>
      <c r="DE38" s="44"/>
      <c r="DF38" s="298"/>
      <c r="DG38" s="298"/>
      <c r="DH38" s="298"/>
      <c r="DI38" s="298"/>
      <c r="DJ38" s="298"/>
      <c r="DK38" s="298"/>
      <c r="DL38" s="299"/>
      <c r="DM38" s="299"/>
      <c r="DN38" s="299"/>
      <c r="DO38" s="299"/>
      <c r="DP38" s="299"/>
      <c r="DQ38" s="44"/>
      <c r="DR38" s="298"/>
      <c r="DS38" s="298"/>
      <c r="DT38" s="298"/>
      <c r="DU38" s="298"/>
      <c r="DV38" s="298"/>
      <c r="DW38" s="298"/>
      <c r="DX38" s="299"/>
      <c r="DY38" s="299"/>
      <c r="DZ38" s="299"/>
      <c r="EA38" s="299"/>
      <c r="EB38" s="299"/>
      <c r="EC38" s="44"/>
      <c r="ED38" s="298"/>
      <c r="EE38" s="298"/>
      <c r="EF38" s="298"/>
      <c r="EG38" s="298"/>
      <c r="EH38" s="298"/>
      <c r="EI38" s="298"/>
      <c r="EJ38" s="299"/>
      <c r="EK38" s="299"/>
      <c r="EL38" s="299"/>
      <c r="EM38" s="299"/>
      <c r="EN38" s="299"/>
      <c r="EO38" s="44"/>
      <c r="EP38" s="298"/>
      <c r="EQ38" s="298"/>
      <c r="ER38" s="298"/>
      <c r="ES38" s="298"/>
      <c r="ET38" s="298"/>
      <c r="EU38" s="298"/>
      <c r="EV38" s="299"/>
      <c r="EW38" s="299"/>
      <c r="EX38" s="299"/>
      <c r="EY38" s="299"/>
      <c r="EZ38" s="299"/>
      <c r="FA38" s="44"/>
      <c r="FB38" s="298"/>
      <c r="FC38" s="298"/>
      <c r="FD38" s="298"/>
      <c r="FE38" s="298"/>
      <c r="FF38" s="298"/>
      <c r="FG38" s="298"/>
      <c r="FH38" s="299"/>
      <c r="FI38" s="299"/>
      <c r="FJ38" s="299"/>
      <c r="FK38" s="299"/>
      <c r="FL38" s="299"/>
      <c r="FM38" s="44"/>
      <c r="FN38" s="298"/>
      <c r="FO38" s="298"/>
      <c r="FP38" s="298"/>
      <c r="FQ38" s="298"/>
      <c r="FR38" s="298"/>
      <c r="FS38" s="298"/>
      <c r="FT38" s="299"/>
      <c r="FU38" s="299"/>
      <c r="FV38" s="299"/>
      <c r="FW38" s="299"/>
      <c r="FX38" s="299"/>
      <c r="FY38" s="44"/>
      <c r="FZ38" s="298"/>
      <c r="GA38" s="298"/>
      <c r="GB38" s="298"/>
      <c r="GC38" s="298"/>
      <c r="GD38" s="298"/>
      <c r="GE38" s="298"/>
      <c r="GF38" s="299"/>
      <c r="GG38" s="299"/>
      <c r="GH38" s="299"/>
      <c r="GI38" s="299"/>
      <c r="GJ38" s="299"/>
      <c r="GK38" s="44"/>
      <c r="GL38" s="298"/>
      <c r="GM38" s="298"/>
      <c r="GN38" s="298"/>
      <c r="GO38" s="298"/>
      <c r="GP38" s="298"/>
      <c r="GQ38" s="298"/>
      <c r="GR38" s="299"/>
      <c r="GS38" s="299"/>
      <c r="GT38" s="299"/>
      <c r="GU38" s="299"/>
      <c r="GV38" s="299"/>
      <c r="GW38" s="44"/>
      <c r="GX38" s="298"/>
      <c r="GY38" s="298"/>
      <c r="GZ38" s="298"/>
      <c r="HA38" s="298"/>
      <c r="HB38" s="298"/>
      <c r="HC38" s="298"/>
      <c r="HD38" s="299"/>
      <c r="HE38" s="299"/>
      <c r="HF38" s="299"/>
      <c r="HG38" s="299"/>
      <c r="HH38" s="299"/>
      <c r="HI38" s="44"/>
      <c r="HJ38" s="298"/>
      <c r="HK38" s="298"/>
      <c r="HL38" s="298"/>
      <c r="HM38" s="298"/>
      <c r="HN38" s="298"/>
      <c r="HO38" s="298"/>
      <c r="HP38" s="299"/>
      <c r="HQ38" s="299"/>
      <c r="HR38" s="299"/>
      <c r="HS38" s="299"/>
      <c r="HT38" s="299"/>
      <c r="HU38" s="44"/>
      <c r="HV38" s="298"/>
      <c r="HW38" s="298"/>
      <c r="HX38" s="298"/>
      <c r="HY38" s="298"/>
      <c r="HZ38" s="298"/>
      <c r="IA38" s="298"/>
      <c r="IB38" s="299"/>
      <c r="IC38" s="299"/>
      <c r="ID38" s="299"/>
      <c r="IE38" s="299"/>
      <c r="IF38" s="299"/>
      <c r="IG38" s="44"/>
      <c r="IH38" s="298"/>
      <c r="II38" s="298"/>
      <c r="IJ38" s="298"/>
      <c r="IK38" s="298"/>
      <c r="IL38" s="298"/>
      <c r="IM38" s="298"/>
      <c r="IN38" s="299"/>
      <c r="IO38" s="299"/>
      <c r="IP38" s="299"/>
      <c r="IQ38" s="299"/>
      <c r="IR38" s="299"/>
      <c r="IS38" s="44"/>
      <c r="IT38" s="298"/>
      <c r="IU38" s="298"/>
      <c r="IV38" s="298"/>
    </row>
    <row r="39" spans="1:256" s="7" customFormat="1" ht="14.25">
      <c r="A39" s="44"/>
      <c r="B39" s="298"/>
      <c r="C39" s="298"/>
      <c r="D39" s="298"/>
      <c r="E39" s="298"/>
      <c r="F39" s="298"/>
      <c r="G39" s="299"/>
      <c r="H39" s="299"/>
      <c r="I39" s="299"/>
      <c r="J39" s="299"/>
      <c r="K39" s="299"/>
      <c r="L39" s="299"/>
      <c r="M39" s="44"/>
      <c r="N39" s="298"/>
      <c r="O39" s="298"/>
      <c r="P39" s="298"/>
      <c r="Q39" s="298"/>
      <c r="R39" s="298"/>
      <c r="S39" s="298"/>
      <c r="T39" s="299"/>
      <c r="U39" s="299"/>
      <c r="V39" s="299"/>
      <c r="W39" s="299"/>
      <c r="X39" s="299"/>
      <c r="Y39" s="44"/>
      <c r="Z39" s="298"/>
      <c r="AA39" s="298"/>
      <c r="AB39" s="298"/>
      <c r="AC39" s="298"/>
      <c r="AD39" s="298"/>
      <c r="AE39" s="298"/>
      <c r="AF39" s="299"/>
      <c r="AG39" s="299"/>
      <c r="AH39" s="299"/>
      <c r="AI39" s="299"/>
      <c r="AJ39" s="299"/>
      <c r="AK39" s="44"/>
      <c r="AL39" s="298"/>
      <c r="AM39" s="298"/>
      <c r="AN39" s="298"/>
      <c r="AO39" s="298"/>
      <c r="AP39" s="298"/>
      <c r="AQ39" s="298"/>
      <c r="AR39" s="299"/>
      <c r="AS39" s="299"/>
      <c r="AT39" s="299"/>
      <c r="AU39" s="299"/>
      <c r="AV39" s="299"/>
      <c r="AW39" s="44"/>
      <c r="AX39" s="298"/>
      <c r="AY39" s="298"/>
      <c r="AZ39" s="298"/>
      <c r="BA39" s="298"/>
      <c r="BB39" s="298"/>
      <c r="BC39" s="298"/>
      <c r="BD39" s="299"/>
      <c r="BE39" s="299"/>
      <c r="BF39" s="299"/>
      <c r="BG39" s="299"/>
      <c r="BH39" s="299"/>
      <c r="BI39" s="44"/>
      <c r="BJ39" s="298"/>
      <c r="BK39" s="298"/>
      <c r="BL39" s="298"/>
      <c r="BM39" s="298"/>
      <c r="BN39" s="298"/>
      <c r="BO39" s="298"/>
      <c r="BP39" s="299"/>
      <c r="BQ39" s="299"/>
      <c r="BR39" s="299"/>
      <c r="BS39" s="299"/>
      <c r="BT39" s="299"/>
      <c r="BU39" s="44"/>
      <c r="BV39" s="298"/>
      <c r="BW39" s="298"/>
      <c r="BX39" s="298"/>
      <c r="BY39" s="298"/>
      <c r="BZ39" s="298"/>
      <c r="CA39" s="298"/>
      <c r="CB39" s="299"/>
      <c r="CC39" s="299"/>
      <c r="CD39" s="299"/>
      <c r="CE39" s="299"/>
      <c r="CF39" s="299"/>
      <c r="CG39" s="44"/>
      <c r="CH39" s="298"/>
      <c r="CI39" s="298"/>
      <c r="CJ39" s="298"/>
      <c r="CK39" s="298"/>
      <c r="CL39" s="298"/>
      <c r="CM39" s="298"/>
      <c r="CN39" s="299"/>
      <c r="CO39" s="299"/>
      <c r="CP39" s="299"/>
      <c r="CQ39" s="299"/>
      <c r="CR39" s="299"/>
      <c r="CS39" s="44"/>
      <c r="CT39" s="298"/>
      <c r="CU39" s="298"/>
      <c r="CV39" s="298"/>
      <c r="CW39" s="298"/>
      <c r="CX39" s="298"/>
      <c r="CY39" s="298"/>
      <c r="CZ39" s="299"/>
      <c r="DA39" s="299"/>
      <c r="DB39" s="299"/>
      <c r="DC39" s="299"/>
      <c r="DD39" s="299"/>
      <c r="DE39" s="44"/>
      <c r="DF39" s="298"/>
      <c r="DG39" s="298"/>
      <c r="DH39" s="298"/>
      <c r="DI39" s="298"/>
      <c r="DJ39" s="298"/>
      <c r="DK39" s="298"/>
      <c r="DL39" s="299"/>
      <c r="DM39" s="299"/>
      <c r="DN39" s="299"/>
      <c r="DO39" s="299"/>
      <c r="DP39" s="299"/>
      <c r="DQ39" s="44"/>
      <c r="DR39" s="298"/>
      <c r="DS39" s="298"/>
      <c r="DT39" s="298"/>
      <c r="DU39" s="298"/>
      <c r="DV39" s="298"/>
      <c r="DW39" s="298"/>
      <c r="DX39" s="299"/>
      <c r="DY39" s="299"/>
      <c r="DZ39" s="299"/>
      <c r="EA39" s="299"/>
      <c r="EB39" s="299"/>
      <c r="EC39" s="44"/>
      <c r="ED39" s="298"/>
      <c r="EE39" s="298"/>
      <c r="EF39" s="298"/>
      <c r="EG39" s="298"/>
      <c r="EH39" s="298"/>
      <c r="EI39" s="298"/>
      <c r="EJ39" s="299"/>
      <c r="EK39" s="299"/>
      <c r="EL39" s="299"/>
      <c r="EM39" s="299"/>
      <c r="EN39" s="299"/>
      <c r="EO39" s="44"/>
      <c r="EP39" s="298"/>
      <c r="EQ39" s="298"/>
      <c r="ER39" s="298"/>
      <c r="ES39" s="298"/>
      <c r="ET39" s="298"/>
      <c r="EU39" s="298"/>
      <c r="EV39" s="299"/>
      <c r="EW39" s="299"/>
      <c r="EX39" s="299"/>
      <c r="EY39" s="299"/>
      <c r="EZ39" s="299"/>
      <c r="FA39" s="44"/>
      <c r="FB39" s="298"/>
      <c r="FC39" s="298"/>
      <c r="FD39" s="298"/>
      <c r="FE39" s="298"/>
      <c r="FF39" s="298"/>
      <c r="FG39" s="298"/>
      <c r="FH39" s="299"/>
      <c r="FI39" s="299"/>
      <c r="FJ39" s="299"/>
      <c r="FK39" s="299"/>
      <c r="FL39" s="299"/>
      <c r="FM39" s="44"/>
      <c r="FN39" s="298"/>
      <c r="FO39" s="298"/>
      <c r="FP39" s="298"/>
      <c r="FQ39" s="298"/>
      <c r="FR39" s="298"/>
      <c r="FS39" s="298"/>
      <c r="FT39" s="299"/>
      <c r="FU39" s="299"/>
      <c r="FV39" s="299"/>
      <c r="FW39" s="299"/>
      <c r="FX39" s="299"/>
      <c r="FY39" s="44"/>
      <c r="FZ39" s="298"/>
      <c r="GA39" s="298"/>
      <c r="GB39" s="298"/>
      <c r="GC39" s="298"/>
      <c r="GD39" s="298"/>
      <c r="GE39" s="298"/>
      <c r="GF39" s="299"/>
      <c r="GG39" s="299"/>
      <c r="GH39" s="299"/>
      <c r="GI39" s="299"/>
      <c r="GJ39" s="299"/>
      <c r="GK39" s="44"/>
      <c r="GL39" s="298"/>
      <c r="GM39" s="298"/>
      <c r="GN39" s="298"/>
      <c r="GO39" s="298"/>
      <c r="GP39" s="298"/>
      <c r="GQ39" s="298"/>
      <c r="GR39" s="299"/>
      <c r="GS39" s="299"/>
      <c r="GT39" s="299"/>
      <c r="GU39" s="299"/>
      <c r="GV39" s="299"/>
      <c r="GW39" s="44"/>
      <c r="GX39" s="298"/>
      <c r="GY39" s="298"/>
      <c r="GZ39" s="298"/>
      <c r="HA39" s="298"/>
      <c r="HB39" s="298"/>
      <c r="HC39" s="298"/>
      <c r="HD39" s="299"/>
      <c r="HE39" s="299"/>
      <c r="HF39" s="299"/>
      <c r="HG39" s="299"/>
      <c r="HH39" s="299"/>
      <c r="HI39" s="44"/>
      <c r="HJ39" s="298"/>
      <c r="HK39" s="298"/>
      <c r="HL39" s="298"/>
      <c r="HM39" s="298"/>
      <c r="HN39" s="298"/>
      <c r="HO39" s="298"/>
      <c r="HP39" s="299"/>
      <c r="HQ39" s="299"/>
      <c r="HR39" s="299"/>
      <c r="HS39" s="299"/>
      <c r="HT39" s="299"/>
      <c r="HU39" s="44"/>
      <c r="HV39" s="298"/>
      <c r="HW39" s="298"/>
      <c r="HX39" s="298"/>
      <c r="HY39" s="298"/>
      <c r="HZ39" s="298"/>
      <c r="IA39" s="298"/>
      <c r="IB39" s="299"/>
      <c r="IC39" s="299"/>
      <c r="ID39" s="299"/>
      <c r="IE39" s="299"/>
      <c r="IF39" s="299"/>
      <c r="IG39" s="44"/>
      <c r="IH39" s="298"/>
      <c r="II39" s="298"/>
      <c r="IJ39" s="298"/>
      <c r="IK39" s="298"/>
      <c r="IL39" s="298"/>
      <c r="IM39" s="298"/>
      <c r="IN39" s="299"/>
      <c r="IO39" s="299"/>
      <c r="IP39" s="299"/>
      <c r="IQ39" s="299"/>
      <c r="IR39" s="299"/>
      <c r="IS39" s="44"/>
      <c r="IT39" s="298"/>
      <c r="IU39" s="298"/>
      <c r="IV39" s="298"/>
    </row>
    <row r="40" spans="1:256" s="285" customFormat="1" ht="14.25">
      <c r="A40" s="57" t="s">
        <v>602</v>
      </c>
      <c r="B40" s="236"/>
      <c r="C40" s="236"/>
      <c r="D40" s="236"/>
      <c r="E40" s="236"/>
      <c r="F40" s="236"/>
      <c r="G40" s="236"/>
      <c r="H40" s="236"/>
    </row>
    <row r="41" spans="1:256" s="10" customFormat="1" ht="14.25">
      <c r="A41" s="57" t="s">
        <v>643</v>
      </c>
    </row>
    <row r="43" spans="1:256" ht="11.45" customHeight="1">
      <c r="A43" s="57"/>
    </row>
    <row r="44" spans="1:256" ht="11.45" customHeight="1">
      <c r="A44" s="56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showGridLines="0" zoomScaleNormal="130" zoomScaleSheetLayoutView="130" workbookViewId="0"/>
  </sheetViews>
  <sheetFormatPr baseColWidth="10" defaultRowHeight="12.95" customHeight="1"/>
  <cols>
    <col min="1" max="1" width="27.5703125" style="147" customWidth="1"/>
    <col min="2" max="6" width="6.7109375" style="147" customWidth="1"/>
    <col min="7" max="9" width="6.7109375" style="148" customWidth="1"/>
    <col min="10" max="10" width="1.5703125" style="148" customWidth="1"/>
    <col min="11" max="11" width="6.7109375" style="148" customWidth="1"/>
    <col min="12" max="71" width="11.42578125" style="148"/>
    <col min="72" max="16384" width="11.42578125" style="147"/>
  </cols>
  <sheetData>
    <row r="1" spans="1:232" s="1" customFormat="1" ht="16.5">
      <c r="A1" s="74" t="s">
        <v>574</v>
      </c>
      <c r="B1" s="203"/>
      <c r="C1" s="203"/>
      <c r="D1" s="203"/>
      <c r="E1" s="203"/>
      <c r="F1" s="74"/>
      <c r="G1" s="74"/>
      <c r="H1" s="74"/>
      <c r="I1" s="74"/>
      <c r="J1" s="74"/>
      <c r="K1" s="74"/>
      <c r="L1" s="74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  <c r="X1" s="36"/>
      <c r="Y1" s="35"/>
      <c r="Z1" s="35"/>
      <c r="AA1" s="35"/>
      <c r="AB1" s="35"/>
      <c r="AC1" s="35"/>
      <c r="AD1" s="35"/>
      <c r="AE1" s="35"/>
      <c r="AF1" s="35"/>
      <c r="AG1" s="35"/>
      <c r="AH1" s="36"/>
      <c r="AI1" s="36"/>
      <c r="AJ1" s="36"/>
      <c r="AK1" s="35"/>
      <c r="AL1" s="35"/>
      <c r="AM1" s="35"/>
      <c r="AN1" s="35"/>
      <c r="AO1" s="35"/>
      <c r="AP1" s="35"/>
      <c r="AQ1" s="35"/>
      <c r="AR1" s="35"/>
      <c r="AS1" s="35"/>
      <c r="AT1" s="36"/>
      <c r="AU1" s="36"/>
      <c r="AV1" s="36"/>
      <c r="AW1" s="35"/>
      <c r="AX1" s="35"/>
      <c r="AY1" s="35"/>
      <c r="AZ1" s="35"/>
      <c r="BA1" s="35"/>
      <c r="BB1" s="35"/>
      <c r="BC1" s="35"/>
      <c r="BD1" s="35"/>
      <c r="BE1" s="35"/>
      <c r="BF1" s="36"/>
      <c r="BG1" s="36"/>
      <c r="BH1" s="36"/>
      <c r="BI1" s="35"/>
      <c r="BJ1" s="35"/>
      <c r="BK1" s="35"/>
      <c r="BL1" s="35"/>
      <c r="BM1" s="35"/>
      <c r="BN1" s="35"/>
      <c r="BO1" s="35"/>
      <c r="BP1" s="35"/>
      <c r="BQ1" s="35"/>
      <c r="BR1" s="36"/>
      <c r="BS1" s="36"/>
      <c r="BT1" s="36"/>
      <c r="BU1" s="35"/>
      <c r="BV1" s="35"/>
      <c r="BW1" s="35"/>
      <c r="BX1" s="35"/>
      <c r="BY1" s="35"/>
      <c r="BZ1" s="35"/>
      <c r="CA1" s="35"/>
      <c r="CB1" s="35"/>
      <c r="CC1" s="35"/>
      <c r="CD1" s="36"/>
      <c r="CE1" s="36"/>
      <c r="CF1" s="36"/>
      <c r="CG1" s="35"/>
      <c r="CH1" s="35"/>
      <c r="CI1" s="35"/>
      <c r="CJ1" s="35"/>
      <c r="CK1" s="35"/>
      <c r="CL1" s="35"/>
      <c r="CM1" s="35"/>
      <c r="CN1" s="35"/>
      <c r="CO1" s="35"/>
      <c r="CP1" s="36"/>
      <c r="CQ1" s="36"/>
      <c r="CR1" s="36"/>
      <c r="CS1" s="35"/>
      <c r="CT1" s="35"/>
      <c r="CU1" s="35"/>
      <c r="CV1" s="35"/>
      <c r="CW1" s="35"/>
      <c r="CX1" s="35"/>
      <c r="CY1" s="35"/>
      <c r="CZ1" s="35"/>
      <c r="DA1" s="35"/>
      <c r="DB1" s="36"/>
      <c r="DC1" s="36"/>
      <c r="DD1" s="36"/>
      <c r="DE1" s="35"/>
      <c r="DF1" s="35"/>
      <c r="DG1" s="35"/>
      <c r="DH1" s="35"/>
      <c r="DI1" s="35"/>
      <c r="DJ1" s="35"/>
      <c r="DK1" s="35"/>
      <c r="DL1" s="35"/>
      <c r="DM1" s="35"/>
      <c r="DN1" s="36"/>
      <c r="DO1" s="36"/>
      <c r="DP1" s="36"/>
      <c r="DQ1" s="35"/>
      <c r="DR1" s="35"/>
      <c r="DS1" s="35"/>
      <c r="DT1" s="35"/>
      <c r="DU1" s="35"/>
      <c r="DV1" s="35"/>
      <c r="DW1" s="35"/>
      <c r="DX1" s="35"/>
      <c r="DY1" s="35"/>
      <c r="DZ1" s="36"/>
      <c r="EA1" s="36"/>
      <c r="EB1" s="36"/>
      <c r="EC1" s="35"/>
      <c r="ED1" s="35"/>
      <c r="EE1" s="35"/>
      <c r="EF1" s="35"/>
      <c r="EG1" s="35"/>
      <c r="EH1" s="35"/>
      <c r="EI1" s="35"/>
      <c r="EJ1" s="35"/>
      <c r="EK1" s="35"/>
      <c r="EL1" s="36"/>
      <c r="EM1" s="36"/>
      <c r="EN1" s="36"/>
      <c r="EO1" s="35"/>
      <c r="EP1" s="35"/>
      <c r="EQ1" s="35"/>
      <c r="ER1" s="35"/>
      <c r="ES1" s="35"/>
      <c r="ET1" s="35"/>
      <c r="EU1" s="35"/>
      <c r="EV1" s="35"/>
      <c r="EW1" s="35"/>
      <c r="EX1" s="36"/>
      <c r="EY1" s="36"/>
      <c r="EZ1" s="36"/>
      <c r="FA1" s="35"/>
      <c r="FB1" s="35"/>
      <c r="FC1" s="35"/>
      <c r="FD1" s="35"/>
      <c r="FE1" s="35"/>
      <c r="FF1" s="35"/>
      <c r="FG1" s="35"/>
      <c r="FH1" s="35"/>
      <c r="FI1" s="35"/>
      <c r="FJ1" s="36"/>
      <c r="FK1" s="36"/>
      <c r="FL1" s="36"/>
      <c r="FM1" s="35"/>
      <c r="FN1" s="35"/>
      <c r="FO1" s="35"/>
      <c r="FP1" s="35"/>
      <c r="FQ1" s="35"/>
      <c r="FR1" s="35"/>
      <c r="FS1" s="35"/>
      <c r="FT1" s="35"/>
      <c r="FU1" s="35"/>
      <c r="FV1" s="36"/>
      <c r="FW1" s="36"/>
      <c r="FX1" s="36"/>
      <c r="FY1" s="35"/>
      <c r="FZ1" s="35"/>
      <c r="GA1" s="35"/>
      <c r="GB1" s="35"/>
      <c r="GC1" s="35"/>
      <c r="GD1" s="35"/>
      <c r="GE1" s="35"/>
      <c r="GF1" s="35"/>
      <c r="GG1" s="35"/>
      <c r="GH1" s="36"/>
      <c r="GI1" s="36"/>
      <c r="GJ1" s="36"/>
      <c r="GK1" s="35"/>
      <c r="GL1" s="35"/>
      <c r="GM1" s="35"/>
      <c r="GN1" s="35"/>
      <c r="GO1" s="35"/>
      <c r="GP1" s="35"/>
      <c r="GQ1" s="35"/>
      <c r="GR1" s="35"/>
      <c r="GS1" s="35"/>
      <c r="GT1" s="36"/>
      <c r="GU1" s="36"/>
      <c r="GV1" s="36"/>
      <c r="GW1" s="35"/>
      <c r="GX1" s="35"/>
      <c r="GY1" s="35"/>
      <c r="GZ1" s="35"/>
      <c r="HA1" s="35"/>
      <c r="HB1" s="35"/>
      <c r="HC1" s="35"/>
      <c r="HD1" s="35"/>
      <c r="HE1" s="35"/>
      <c r="HF1" s="36"/>
      <c r="HG1" s="36"/>
      <c r="HH1" s="36"/>
      <c r="HI1" s="35"/>
      <c r="HJ1" s="35"/>
      <c r="HK1" s="35"/>
      <c r="HL1" s="35"/>
      <c r="HM1" s="35"/>
      <c r="HN1" s="35"/>
      <c r="HO1" s="35"/>
      <c r="HP1" s="35"/>
      <c r="HQ1" s="35"/>
      <c r="HR1" s="36"/>
      <c r="HS1" s="36"/>
      <c r="HT1" s="36"/>
      <c r="HU1" s="35"/>
      <c r="HV1" s="35"/>
      <c r="HW1" s="35"/>
      <c r="HX1" s="35"/>
    </row>
    <row r="2" spans="1:232" s="9" customFormat="1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37"/>
      <c r="N2" s="37"/>
      <c r="O2" s="37"/>
      <c r="P2" s="37"/>
      <c r="Q2" s="37"/>
      <c r="R2" s="37"/>
      <c r="S2" s="38"/>
      <c r="T2" s="38"/>
      <c r="U2" s="38"/>
      <c r="V2" s="39"/>
      <c r="W2" s="39"/>
      <c r="X2" s="39"/>
      <c r="Y2" s="37"/>
      <c r="Z2" s="37"/>
      <c r="AA2" s="37"/>
      <c r="AB2" s="37"/>
      <c r="AC2" s="37"/>
      <c r="AD2" s="37"/>
      <c r="AE2" s="38"/>
      <c r="AF2" s="38"/>
      <c r="AG2" s="38"/>
      <c r="AH2" s="39"/>
      <c r="AI2" s="39"/>
      <c r="AJ2" s="39"/>
      <c r="AK2" s="37"/>
      <c r="AL2" s="37"/>
      <c r="AM2" s="37"/>
      <c r="AN2" s="37"/>
      <c r="AO2" s="37"/>
      <c r="AP2" s="37"/>
      <c r="AQ2" s="38"/>
      <c r="AR2" s="38"/>
      <c r="AS2" s="38"/>
      <c r="AT2" s="39"/>
      <c r="AU2" s="39"/>
      <c r="AV2" s="39"/>
      <c r="AW2" s="37"/>
      <c r="AX2" s="37"/>
      <c r="AY2" s="37"/>
      <c r="AZ2" s="37"/>
      <c r="BA2" s="37"/>
      <c r="BB2" s="37"/>
      <c r="BC2" s="38"/>
      <c r="BD2" s="38"/>
      <c r="BE2" s="38"/>
      <c r="BF2" s="39"/>
      <c r="BG2" s="39"/>
      <c r="BH2" s="39"/>
      <c r="BI2" s="37"/>
      <c r="BJ2" s="37"/>
      <c r="BK2" s="37"/>
      <c r="BL2" s="37"/>
      <c r="BM2" s="37"/>
      <c r="BN2" s="37"/>
      <c r="BO2" s="38"/>
      <c r="BP2" s="38"/>
      <c r="BQ2" s="38"/>
      <c r="BR2" s="39"/>
      <c r="BS2" s="39"/>
      <c r="BT2" s="39"/>
      <c r="BU2" s="37"/>
      <c r="BV2" s="37"/>
      <c r="BW2" s="37"/>
      <c r="BX2" s="37"/>
      <c r="BY2" s="37"/>
      <c r="BZ2" s="37"/>
      <c r="CA2" s="38"/>
      <c r="CB2" s="38"/>
      <c r="CC2" s="38"/>
      <c r="CD2" s="39"/>
      <c r="CE2" s="39"/>
      <c r="CF2" s="39"/>
      <c r="CG2" s="37"/>
      <c r="CH2" s="37"/>
      <c r="CI2" s="37"/>
      <c r="CJ2" s="37"/>
      <c r="CK2" s="37"/>
      <c r="CL2" s="37"/>
      <c r="CM2" s="38"/>
      <c r="CN2" s="38"/>
      <c r="CO2" s="38"/>
      <c r="CP2" s="39"/>
      <c r="CQ2" s="39"/>
      <c r="CR2" s="39"/>
      <c r="CS2" s="37"/>
      <c r="CT2" s="37"/>
      <c r="CU2" s="37"/>
      <c r="CV2" s="37"/>
      <c r="CW2" s="37"/>
      <c r="CX2" s="37"/>
      <c r="CY2" s="38"/>
      <c r="CZ2" s="38"/>
      <c r="DA2" s="38"/>
      <c r="DB2" s="39"/>
      <c r="DC2" s="39"/>
      <c r="DD2" s="39"/>
      <c r="DE2" s="37"/>
      <c r="DF2" s="37"/>
      <c r="DG2" s="37"/>
      <c r="DH2" s="37"/>
      <c r="DI2" s="37"/>
      <c r="DJ2" s="37"/>
      <c r="DK2" s="38"/>
      <c r="DL2" s="38"/>
      <c r="DM2" s="38"/>
      <c r="DN2" s="39"/>
      <c r="DO2" s="39"/>
      <c r="DP2" s="39"/>
      <c r="DQ2" s="37"/>
      <c r="DR2" s="37"/>
      <c r="DS2" s="37"/>
      <c r="DT2" s="37"/>
      <c r="DU2" s="37"/>
      <c r="DV2" s="37"/>
      <c r="DW2" s="38"/>
      <c r="DX2" s="38"/>
      <c r="DY2" s="38"/>
      <c r="DZ2" s="39"/>
      <c r="EA2" s="39"/>
      <c r="EB2" s="39"/>
      <c r="EC2" s="37"/>
      <c r="ED2" s="37"/>
      <c r="EE2" s="37"/>
      <c r="EF2" s="37"/>
      <c r="EG2" s="37"/>
      <c r="EH2" s="37"/>
      <c r="EI2" s="38"/>
      <c r="EJ2" s="38"/>
      <c r="EK2" s="38"/>
      <c r="EL2" s="39"/>
      <c r="EM2" s="39"/>
      <c r="EN2" s="39"/>
      <c r="EO2" s="37"/>
      <c r="EP2" s="37"/>
      <c r="EQ2" s="37"/>
      <c r="ER2" s="37"/>
      <c r="ES2" s="37"/>
      <c r="ET2" s="37"/>
      <c r="EU2" s="38"/>
      <c r="EV2" s="38"/>
      <c r="EW2" s="38"/>
      <c r="EX2" s="39"/>
      <c r="EY2" s="39"/>
      <c r="EZ2" s="39"/>
      <c r="FA2" s="37"/>
      <c r="FB2" s="37"/>
      <c r="FC2" s="37"/>
      <c r="FD2" s="37"/>
      <c r="FE2" s="37"/>
      <c r="FF2" s="37"/>
      <c r="FG2" s="38"/>
      <c r="FH2" s="38"/>
      <c r="FI2" s="38"/>
      <c r="FJ2" s="39"/>
      <c r="FK2" s="39"/>
      <c r="FL2" s="39"/>
      <c r="FM2" s="37"/>
      <c r="FN2" s="37"/>
      <c r="FO2" s="37"/>
      <c r="FP2" s="37"/>
      <c r="FQ2" s="37"/>
      <c r="FR2" s="37"/>
      <c r="FS2" s="38"/>
      <c r="FT2" s="38"/>
      <c r="FU2" s="38"/>
      <c r="FV2" s="39"/>
      <c r="FW2" s="39"/>
      <c r="FX2" s="39"/>
      <c r="FY2" s="37"/>
      <c r="FZ2" s="37"/>
      <c r="GA2" s="37"/>
      <c r="GB2" s="37"/>
      <c r="GC2" s="37"/>
      <c r="GD2" s="37"/>
      <c r="GE2" s="38"/>
      <c r="GF2" s="38"/>
      <c r="GG2" s="38"/>
      <c r="GH2" s="39"/>
      <c r="GI2" s="39"/>
      <c r="GJ2" s="39"/>
      <c r="GK2" s="37"/>
      <c r="GL2" s="37"/>
      <c r="GM2" s="37"/>
      <c r="GN2" s="37"/>
      <c r="GO2" s="37"/>
      <c r="GP2" s="37"/>
      <c r="GQ2" s="38"/>
      <c r="GR2" s="38"/>
      <c r="GS2" s="38"/>
      <c r="GT2" s="39"/>
      <c r="GU2" s="39"/>
      <c r="GV2" s="39"/>
      <c r="GW2" s="37"/>
      <c r="GX2" s="37"/>
      <c r="GY2" s="37"/>
      <c r="GZ2" s="37"/>
      <c r="HA2" s="37"/>
      <c r="HB2" s="37"/>
      <c r="HC2" s="38"/>
      <c r="HD2" s="38"/>
      <c r="HE2" s="38"/>
      <c r="HF2" s="39"/>
      <c r="HG2" s="39"/>
      <c r="HH2" s="39"/>
      <c r="HI2" s="37"/>
      <c r="HJ2" s="37"/>
      <c r="HK2" s="37"/>
      <c r="HL2" s="37"/>
      <c r="HM2" s="37"/>
      <c r="HN2" s="37"/>
      <c r="HO2" s="38"/>
      <c r="HP2" s="38"/>
      <c r="HQ2" s="38"/>
      <c r="HR2" s="39"/>
      <c r="HS2" s="39"/>
      <c r="HT2" s="39"/>
      <c r="HU2" s="37"/>
      <c r="HV2" s="37"/>
      <c r="HW2" s="37"/>
      <c r="HX2" s="37"/>
    </row>
    <row r="3" spans="1:232" s="4" customFormat="1" ht="34.5" customHeight="1">
      <c r="A3" s="166"/>
      <c r="B3" s="167">
        <v>2006</v>
      </c>
      <c r="C3" s="167">
        <v>2007</v>
      </c>
      <c r="D3" s="419">
        <v>2008</v>
      </c>
      <c r="E3" s="419">
        <v>2009</v>
      </c>
      <c r="F3" s="167">
        <v>2010</v>
      </c>
      <c r="G3" s="103">
        <v>2011</v>
      </c>
      <c r="H3" s="103">
        <v>2012</v>
      </c>
      <c r="I3" s="103">
        <v>2013</v>
      </c>
      <c r="J3" s="103"/>
      <c r="K3" s="103">
        <v>2013</v>
      </c>
      <c r="L3" s="53"/>
      <c r="M3" s="52"/>
      <c r="N3" s="53"/>
      <c r="O3" s="53"/>
      <c r="P3" s="54"/>
      <c r="Q3" s="54"/>
      <c r="R3" s="54"/>
      <c r="S3" s="53"/>
      <c r="T3" s="53"/>
      <c r="U3" s="54"/>
      <c r="V3" s="54"/>
      <c r="W3" s="54"/>
      <c r="X3" s="53"/>
      <c r="Y3" s="52"/>
      <c r="Z3" s="53"/>
      <c r="AA3" s="53"/>
      <c r="AB3" s="54"/>
      <c r="AC3" s="54"/>
      <c r="AD3" s="54"/>
      <c r="AE3" s="53"/>
      <c r="AF3" s="53"/>
      <c r="AG3" s="54"/>
      <c r="AH3" s="54"/>
      <c r="AI3" s="54"/>
      <c r="AJ3" s="53"/>
      <c r="AK3" s="52"/>
      <c r="AL3" s="53"/>
      <c r="AM3" s="53"/>
      <c r="AN3" s="54"/>
      <c r="AO3" s="54"/>
      <c r="AP3" s="54"/>
      <c r="AQ3" s="53"/>
      <c r="AR3" s="53"/>
      <c r="AS3" s="54"/>
      <c r="AT3" s="54"/>
      <c r="AU3" s="54"/>
      <c r="AV3" s="53"/>
      <c r="AW3" s="52"/>
      <c r="AX3" s="53"/>
      <c r="AY3" s="53"/>
      <c r="AZ3" s="54"/>
      <c r="BA3" s="54"/>
      <c r="BB3" s="54"/>
      <c r="BC3" s="53"/>
      <c r="BD3" s="53"/>
      <c r="BE3" s="54"/>
      <c r="BF3" s="54"/>
      <c r="BG3" s="54"/>
      <c r="BH3" s="53"/>
      <c r="BI3" s="52"/>
      <c r="BJ3" s="53"/>
      <c r="BK3" s="53"/>
      <c r="BL3" s="54"/>
      <c r="BM3" s="54"/>
      <c r="BN3" s="54"/>
      <c r="BO3" s="53"/>
      <c r="BP3" s="53"/>
      <c r="BQ3" s="54"/>
      <c r="BR3" s="54"/>
      <c r="BS3" s="54"/>
      <c r="BT3" s="53"/>
      <c r="BU3" s="52"/>
      <c r="BV3" s="53"/>
      <c r="BW3" s="53"/>
      <c r="BX3" s="54"/>
      <c r="BY3" s="54"/>
      <c r="BZ3" s="54"/>
      <c r="CA3" s="53"/>
      <c r="CB3" s="53"/>
      <c r="CC3" s="54"/>
      <c r="CD3" s="54"/>
      <c r="CE3" s="54"/>
      <c r="CF3" s="53"/>
      <c r="CG3" s="52"/>
      <c r="CH3" s="53"/>
      <c r="CI3" s="53"/>
      <c r="CJ3" s="54"/>
      <c r="CK3" s="54"/>
      <c r="CL3" s="54"/>
      <c r="CM3" s="53"/>
      <c r="CN3" s="53"/>
      <c r="CO3" s="54"/>
      <c r="CP3" s="54"/>
      <c r="CQ3" s="54"/>
      <c r="CR3" s="53"/>
      <c r="CS3" s="52"/>
      <c r="CT3" s="53"/>
      <c r="CU3" s="53"/>
      <c r="CV3" s="54"/>
      <c r="CW3" s="54"/>
      <c r="CX3" s="54"/>
      <c r="CY3" s="53"/>
      <c r="CZ3" s="53"/>
      <c r="DA3" s="54"/>
      <c r="DB3" s="54"/>
      <c r="DC3" s="54"/>
      <c r="DD3" s="53"/>
      <c r="DE3" s="52"/>
      <c r="DF3" s="53"/>
      <c r="DG3" s="53"/>
      <c r="DH3" s="54"/>
      <c r="DI3" s="54"/>
      <c r="DJ3" s="54"/>
      <c r="DK3" s="53"/>
      <c r="DL3" s="53"/>
      <c r="DM3" s="54"/>
      <c r="DN3" s="54"/>
      <c r="DO3" s="54"/>
      <c r="DP3" s="53"/>
      <c r="DQ3" s="52"/>
      <c r="DR3" s="53"/>
      <c r="DS3" s="53"/>
      <c r="DT3" s="54"/>
      <c r="DU3" s="54"/>
      <c r="DV3" s="54"/>
      <c r="DW3" s="53"/>
      <c r="DX3" s="53"/>
      <c r="DY3" s="54"/>
      <c r="DZ3" s="54"/>
      <c r="EA3" s="54"/>
      <c r="EB3" s="53"/>
      <c r="EC3" s="52"/>
      <c r="ED3" s="53"/>
      <c r="EE3" s="53"/>
      <c r="EF3" s="54"/>
      <c r="EG3" s="54"/>
      <c r="EH3" s="54"/>
      <c r="EI3" s="53"/>
      <c r="EJ3" s="53"/>
      <c r="EK3" s="54"/>
      <c r="EL3" s="54"/>
      <c r="EM3" s="54"/>
      <c r="EN3" s="53"/>
      <c r="EO3" s="52"/>
      <c r="EP3" s="53"/>
      <c r="EQ3" s="53"/>
      <c r="ER3" s="54"/>
      <c r="ES3" s="54"/>
      <c r="ET3" s="54"/>
      <c r="EU3" s="53"/>
      <c r="EV3" s="53"/>
      <c r="EW3" s="54"/>
      <c r="EX3" s="54"/>
      <c r="EY3" s="54"/>
      <c r="EZ3" s="53"/>
      <c r="FA3" s="52"/>
      <c r="FB3" s="53"/>
      <c r="FC3" s="53"/>
      <c r="FD3" s="54"/>
      <c r="FE3" s="54"/>
      <c r="FF3" s="54"/>
      <c r="FG3" s="53"/>
      <c r="FH3" s="53"/>
      <c r="FI3" s="54"/>
      <c r="FJ3" s="54"/>
      <c r="FK3" s="54"/>
      <c r="FL3" s="53"/>
      <c r="FM3" s="52"/>
      <c r="FN3" s="53"/>
      <c r="FO3" s="53"/>
      <c r="FP3" s="54"/>
      <c r="FQ3" s="54"/>
      <c r="FR3" s="54"/>
      <c r="FS3" s="53"/>
      <c r="FT3" s="53"/>
      <c r="FU3" s="54"/>
      <c r="FV3" s="54"/>
      <c r="FW3" s="54"/>
      <c r="FX3" s="53"/>
      <c r="FY3" s="52"/>
      <c r="FZ3" s="53"/>
      <c r="GA3" s="53"/>
      <c r="GB3" s="54"/>
      <c r="GC3" s="54"/>
      <c r="GD3" s="54"/>
      <c r="GE3" s="53"/>
      <c r="GF3" s="53"/>
      <c r="GG3" s="54"/>
      <c r="GH3" s="54"/>
      <c r="GI3" s="54"/>
      <c r="GJ3" s="53"/>
      <c r="GK3" s="52"/>
      <c r="GL3" s="53"/>
      <c r="GM3" s="53"/>
      <c r="GN3" s="54"/>
      <c r="GO3" s="54"/>
      <c r="GP3" s="54"/>
      <c r="GQ3" s="53"/>
      <c r="GR3" s="53"/>
      <c r="GS3" s="54"/>
      <c r="GT3" s="54"/>
      <c r="GU3" s="54"/>
      <c r="GV3" s="53"/>
      <c r="GW3" s="52"/>
      <c r="GX3" s="53"/>
      <c r="GY3" s="53"/>
      <c r="GZ3" s="54"/>
      <c r="HA3" s="54"/>
      <c r="HB3" s="54"/>
      <c r="HC3" s="53"/>
      <c r="HD3" s="53"/>
      <c r="HE3" s="54"/>
      <c r="HF3" s="54"/>
      <c r="HG3" s="54"/>
      <c r="HH3" s="53"/>
      <c r="HI3" s="52"/>
      <c r="HJ3" s="53"/>
      <c r="HK3" s="53"/>
      <c r="HL3" s="54"/>
      <c r="HM3" s="54"/>
      <c r="HN3" s="54"/>
      <c r="HO3" s="53"/>
      <c r="HP3" s="53"/>
      <c r="HQ3" s="54"/>
      <c r="HR3" s="54"/>
      <c r="HS3" s="54"/>
      <c r="HT3" s="53"/>
      <c r="HU3" s="52"/>
      <c r="HV3" s="53"/>
      <c r="HW3" s="53"/>
      <c r="HX3" s="54"/>
    </row>
    <row r="4" spans="1:232" ht="22.5" customHeight="1">
      <c r="A4" s="205" t="s">
        <v>163</v>
      </c>
      <c r="B4" s="389"/>
      <c r="C4" s="389"/>
      <c r="D4" s="389"/>
      <c r="E4" s="389"/>
      <c r="F4" s="389"/>
      <c r="G4" s="205"/>
      <c r="H4" s="205"/>
      <c r="I4" s="205"/>
      <c r="J4" s="205"/>
      <c r="K4" s="205"/>
      <c r="L4" s="177"/>
    </row>
    <row r="5" spans="1:232" ht="14.25">
      <c r="A5" s="154" t="s">
        <v>528</v>
      </c>
      <c r="B5" s="389">
        <v>167334</v>
      </c>
      <c r="C5" s="389">
        <v>172190</v>
      </c>
      <c r="D5" s="389">
        <v>170645</v>
      </c>
      <c r="E5" s="389">
        <v>169929</v>
      </c>
      <c r="F5" s="389">
        <v>169866</v>
      </c>
      <c r="G5" s="389">
        <v>166311</v>
      </c>
      <c r="H5" s="389">
        <v>163962</v>
      </c>
      <c r="I5" s="389">
        <v>161445</v>
      </c>
      <c r="J5" s="389"/>
      <c r="K5" s="389">
        <v>161445</v>
      </c>
      <c r="L5" s="177"/>
    </row>
    <row r="6" spans="1:232" ht="14.25">
      <c r="A6" s="154" t="s">
        <v>164</v>
      </c>
      <c r="B6" s="389">
        <v>91233</v>
      </c>
      <c r="C6" s="389">
        <v>91475</v>
      </c>
      <c r="D6" s="389">
        <v>92023</v>
      </c>
      <c r="E6" s="389">
        <v>92401</v>
      </c>
      <c r="F6" s="389">
        <v>93218</v>
      </c>
      <c r="G6" s="389">
        <v>94192</v>
      </c>
      <c r="H6" s="389">
        <v>94350</v>
      </c>
      <c r="I6" s="389">
        <v>94797</v>
      </c>
      <c r="J6" s="389"/>
      <c r="K6" s="389">
        <v>94797</v>
      </c>
      <c r="L6" s="177"/>
    </row>
    <row r="7" spans="1:232" s="148" customFormat="1" ht="14.25">
      <c r="A7" s="420" t="s">
        <v>166</v>
      </c>
      <c r="B7" s="387">
        <f>SUM(B5:B6)</f>
        <v>258567</v>
      </c>
      <c r="C7" s="387">
        <f t="shared" ref="C7:I7" si="0">SUM(C5:C6)</f>
        <v>263665</v>
      </c>
      <c r="D7" s="387">
        <f t="shared" si="0"/>
        <v>262668</v>
      </c>
      <c r="E7" s="387">
        <f t="shared" si="0"/>
        <v>262330</v>
      </c>
      <c r="F7" s="387">
        <f t="shared" si="0"/>
        <v>263084</v>
      </c>
      <c r="G7" s="387">
        <f t="shared" si="0"/>
        <v>260503</v>
      </c>
      <c r="H7" s="387">
        <f t="shared" si="0"/>
        <v>258312</v>
      </c>
      <c r="I7" s="387">
        <f t="shared" si="0"/>
        <v>256242</v>
      </c>
      <c r="J7" s="387"/>
      <c r="K7" s="387">
        <f>SUM(K5:K6)</f>
        <v>256242</v>
      </c>
      <c r="L7" s="177"/>
    </row>
    <row r="8" spans="1:232" s="148" customFormat="1" ht="22.5" customHeight="1">
      <c r="A8" s="158" t="s">
        <v>504</v>
      </c>
      <c r="B8" s="154"/>
      <c r="C8" s="154"/>
      <c r="D8" s="154"/>
      <c r="E8" s="154"/>
      <c r="F8" s="154"/>
      <c r="G8" s="154"/>
      <c r="H8" s="158"/>
      <c r="I8" s="421" t="s">
        <v>472</v>
      </c>
      <c r="J8" s="421"/>
      <c r="K8" s="421" t="s">
        <v>473</v>
      </c>
      <c r="L8" s="177"/>
    </row>
    <row r="9" spans="1:232" ht="14.25">
      <c r="A9" s="154" t="s">
        <v>471</v>
      </c>
      <c r="B9" s="389">
        <v>7837.0240000000003</v>
      </c>
      <c r="C9" s="389">
        <v>8004.5110000000004</v>
      </c>
      <c r="D9" s="389">
        <v>8387.9599999999991</v>
      </c>
      <c r="E9" s="389">
        <v>7230.7849999999999</v>
      </c>
      <c r="F9" s="389">
        <v>7308.6959999999999</v>
      </c>
      <c r="G9" s="389">
        <v>7382.4269999999997</v>
      </c>
      <c r="H9" s="389">
        <v>7903.8850000000002</v>
      </c>
      <c r="I9" s="389">
        <v>8623.2170000000006</v>
      </c>
      <c r="J9" s="389"/>
      <c r="K9" s="389">
        <v>8722.9179999999997</v>
      </c>
      <c r="L9" s="177"/>
    </row>
    <row r="10" spans="1:232" ht="14.25">
      <c r="A10" s="154" t="s">
        <v>529</v>
      </c>
      <c r="B10" s="422">
        <v>3008.0510640000002</v>
      </c>
      <c r="C10" s="423">
        <v>3061.953</v>
      </c>
      <c r="D10" s="423">
        <v>3153.2579999999998</v>
      </c>
      <c r="E10" s="423">
        <v>3265.9879999999998</v>
      </c>
      <c r="F10" s="423">
        <v>3370.6709999999998</v>
      </c>
      <c r="G10" s="423">
        <v>3459.1120000000001</v>
      </c>
      <c r="H10" s="423">
        <v>3893.75</v>
      </c>
      <c r="I10" s="423">
        <v>3789.9</v>
      </c>
      <c r="J10" s="423"/>
      <c r="K10" s="423">
        <v>3781.6</v>
      </c>
      <c r="L10" s="177"/>
    </row>
    <row r="11" spans="1:232" ht="12.95" customHeight="1">
      <c r="A11" s="420" t="s">
        <v>166</v>
      </c>
      <c r="B11" s="387">
        <f t="shared" ref="B11:I11" si="1">SUM(B9:B10)</f>
        <v>10845.075064000001</v>
      </c>
      <c r="C11" s="387">
        <f t="shared" si="1"/>
        <v>11066.464</v>
      </c>
      <c r="D11" s="387">
        <f t="shared" si="1"/>
        <v>11541.217999999999</v>
      </c>
      <c r="E11" s="387">
        <f t="shared" si="1"/>
        <v>10496.772999999999</v>
      </c>
      <c r="F11" s="387">
        <f t="shared" si="1"/>
        <v>10679.367</v>
      </c>
      <c r="G11" s="387">
        <f t="shared" si="1"/>
        <v>10841.539000000001</v>
      </c>
      <c r="H11" s="387">
        <f t="shared" si="1"/>
        <v>11797.635</v>
      </c>
      <c r="I11" s="387">
        <f t="shared" si="1"/>
        <v>12413.117</v>
      </c>
      <c r="J11" s="387"/>
      <c r="K11" s="387">
        <f>SUM(K9:K10)</f>
        <v>12504.518</v>
      </c>
      <c r="L11" s="177"/>
    </row>
    <row r="12" spans="1:232" ht="22.5" customHeight="1">
      <c r="A12" s="205" t="s">
        <v>167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77"/>
    </row>
    <row r="13" spans="1:232" ht="12.95" customHeight="1">
      <c r="A13" s="205" t="s">
        <v>45</v>
      </c>
      <c r="B13" s="424">
        <v>4.19E-2</v>
      </c>
      <c r="C13" s="424">
        <v>4.0399999999999998E-2</v>
      </c>
      <c r="D13" s="424">
        <v>4.0800000000000003E-2</v>
      </c>
      <c r="E13" s="424">
        <v>3.7999999999999999E-2</v>
      </c>
      <c r="F13" s="424">
        <v>3.73E-2</v>
      </c>
      <c r="G13" s="424">
        <v>3.61E-2</v>
      </c>
      <c r="H13" s="424">
        <v>3.8300000000000001E-2</v>
      </c>
      <c r="I13" s="424">
        <v>3.9300000000000002E-2</v>
      </c>
      <c r="J13" s="424"/>
      <c r="K13" s="424">
        <v>3.9600000000000003E-2</v>
      </c>
      <c r="L13" s="177"/>
    </row>
    <row r="14" spans="1:232" ht="12.95" customHeight="1">
      <c r="A14" s="206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177"/>
    </row>
    <row r="15" spans="1:232" ht="12.95" customHeight="1">
      <c r="A15" s="403"/>
      <c r="B15" s="403"/>
      <c r="C15" s="403"/>
      <c r="D15" s="403"/>
      <c r="E15" s="150"/>
      <c r="F15" s="150"/>
      <c r="G15" s="150"/>
      <c r="H15" s="150"/>
      <c r="I15" s="150"/>
      <c r="J15" s="150"/>
      <c r="K15" s="150"/>
    </row>
    <row r="16" spans="1:232" ht="12.95" customHeight="1">
      <c r="A16" s="151" t="s">
        <v>412</v>
      </c>
      <c r="B16" s="149"/>
      <c r="C16" s="149"/>
      <c r="D16" s="149"/>
      <c r="E16" s="149"/>
      <c r="F16" s="149"/>
      <c r="G16" s="150"/>
      <c r="H16" s="150"/>
      <c r="I16" s="150"/>
      <c r="J16" s="150"/>
      <c r="K16" s="150"/>
    </row>
    <row r="17" spans="1:11" ht="96.75" customHeight="1">
      <c r="A17" s="537" t="s">
        <v>591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</row>
    <row r="18" spans="1:11" ht="12" customHeight="1">
      <c r="A18" s="537" t="s">
        <v>527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</row>
    <row r="19" spans="1:11" ht="44.25" customHeight="1">
      <c r="A19" s="537" t="s">
        <v>592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1:11" ht="29.25" customHeight="1">
      <c r="A20" s="523" t="s">
        <v>467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</row>
  </sheetData>
  <mergeCells count="4">
    <mergeCell ref="A17:K17"/>
    <mergeCell ref="A18:K18"/>
    <mergeCell ref="A19:K19"/>
    <mergeCell ref="A20:K20"/>
  </mergeCells>
  <printOptions horizontalCentered="1"/>
  <pageMargins left="0.27" right="0.2" top="0.53" bottom="0.31" header="0.23622047244094491" footer="0.17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"/>
  <sheetViews>
    <sheetView showGridLines="0" zoomScaleNormal="130" zoomScaleSheetLayoutView="130" workbookViewId="0"/>
  </sheetViews>
  <sheetFormatPr baseColWidth="10" defaultRowHeight="12.95" customHeight="1"/>
  <cols>
    <col min="1" max="1" width="23.5703125" style="147" customWidth="1"/>
    <col min="2" max="2" width="8.7109375" style="147" customWidth="1"/>
    <col min="3" max="9" width="7" style="147" customWidth="1"/>
    <col min="10" max="10" width="1.5703125" style="148" customWidth="1"/>
    <col min="11" max="11" width="7" style="147" customWidth="1"/>
    <col min="12" max="76" width="11.42578125" style="148"/>
    <col min="77" max="241" width="11.42578125" style="147"/>
    <col min="242" max="242" width="31.5703125" style="147" customWidth="1"/>
    <col min="243" max="255" width="0" style="147" hidden="1" customWidth="1"/>
    <col min="256" max="256" width="8.7109375" style="147" customWidth="1"/>
    <col min="257" max="257" width="0" style="147" hidden="1" customWidth="1"/>
    <col min="258" max="264" width="8.7109375" style="147" customWidth="1"/>
    <col min="265" max="265" width="3.5703125" style="147" customWidth="1"/>
    <col min="266" max="266" width="8.7109375" style="147" customWidth="1"/>
    <col min="267" max="497" width="11.42578125" style="147"/>
    <col min="498" max="498" width="31.5703125" style="147" customWidth="1"/>
    <col min="499" max="511" width="0" style="147" hidden="1" customWidth="1"/>
    <col min="512" max="512" width="8.7109375" style="147" customWidth="1"/>
    <col min="513" max="513" width="0" style="147" hidden="1" customWidth="1"/>
    <col min="514" max="520" width="8.7109375" style="147" customWidth="1"/>
    <col min="521" max="521" width="3.5703125" style="147" customWidth="1"/>
    <col min="522" max="522" width="8.7109375" style="147" customWidth="1"/>
    <col min="523" max="753" width="11.42578125" style="147"/>
    <col min="754" max="754" width="31.5703125" style="147" customWidth="1"/>
    <col min="755" max="767" width="0" style="147" hidden="1" customWidth="1"/>
    <col min="768" max="768" width="8.7109375" style="147" customWidth="1"/>
    <col min="769" max="769" width="0" style="147" hidden="1" customWidth="1"/>
    <col min="770" max="776" width="8.7109375" style="147" customWidth="1"/>
    <col min="777" max="777" width="3.5703125" style="147" customWidth="1"/>
    <col min="778" max="778" width="8.7109375" style="147" customWidth="1"/>
    <col min="779" max="1009" width="11.42578125" style="147"/>
    <col min="1010" max="1010" width="31.5703125" style="147" customWidth="1"/>
    <col min="1011" max="1023" width="0" style="147" hidden="1" customWidth="1"/>
    <col min="1024" max="1024" width="8.7109375" style="147" customWidth="1"/>
    <col min="1025" max="1025" width="0" style="147" hidden="1" customWidth="1"/>
    <col min="1026" max="1032" width="8.7109375" style="147" customWidth="1"/>
    <col min="1033" max="1033" width="3.5703125" style="147" customWidth="1"/>
    <col min="1034" max="1034" width="8.7109375" style="147" customWidth="1"/>
    <col min="1035" max="1265" width="11.42578125" style="147"/>
    <col min="1266" max="1266" width="31.5703125" style="147" customWidth="1"/>
    <col min="1267" max="1279" width="0" style="147" hidden="1" customWidth="1"/>
    <col min="1280" max="1280" width="8.7109375" style="147" customWidth="1"/>
    <col min="1281" max="1281" width="0" style="147" hidden="1" customWidth="1"/>
    <col min="1282" max="1288" width="8.7109375" style="147" customWidth="1"/>
    <col min="1289" max="1289" width="3.5703125" style="147" customWidth="1"/>
    <col min="1290" max="1290" width="8.7109375" style="147" customWidth="1"/>
    <col min="1291" max="1521" width="11.42578125" style="147"/>
    <col min="1522" max="1522" width="31.5703125" style="147" customWidth="1"/>
    <col min="1523" max="1535" width="0" style="147" hidden="1" customWidth="1"/>
    <col min="1536" max="1536" width="8.7109375" style="147" customWidth="1"/>
    <col min="1537" max="1537" width="0" style="147" hidden="1" customWidth="1"/>
    <col min="1538" max="1544" width="8.7109375" style="147" customWidth="1"/>
    <col min="1545" max="1545" width="3.5703125" style="147" customWidth="1"/>
    <col min="1546" max="1546" width="8.7109375" style="147" customWidth="1"/>
    <col min="1547" max="1777" width="11.42578125" style="147"/>
    <col min="1778" max="1778" width="31.5703125" style="147" customWidth="1"/>
    <col min="1779" max="1791" width="0" style="147" hidden="1" customWidth="1"/>
    <col min="1792" max="1792" width="8.7109375" style="147" customWidth="1"/>
    <col min="1793" max="1793" width="0" style="147" hidden="1" customWidth="1"/>
    <col min="1794" max="1800" width="8.7109375" style="147" customWidth="1"/>
    <col min="1801" max="1801" width="3.5703125" style="147" customWidth="1"/>
    <col min="1802" max="1802" width="8.7109375" style="147" customWidth="1"/>
    <col min="1803" max="2033" width="11.42578125" style="147"/>
    <col min="2034" max="2034" width="31.5703125" style="147" customWidth="1"/>
    <col min="2035" max="2047" width="0" style="147" hidden="1" customWidth="1"/>
    <col min="2048" max="2048" width="8.7109375" style="147" customWidth="1"/>
    <col min="2049" max="2049" width="0" style="147" hidden="1" customWidth="1"/>
    <col min="2050" max="2056" width="8.7109375" style="147" customWidth="1"/>
    <col min="2057" max="2057" width="3.5703125" style="147" customWidth="1"/>
    <col min="2058" max="2058" width="8.7109375" style="147" customWidth="1"/>
    <col min="2059" max="2289" width="11.42578125" style="147"/>
    <col min="2290" max="2290" width="31.5703125" style="147" customWidth="1"/>
    <col min="2291" max="2303" width="0" style="147" hidden="1" customWidth="1"/>
    <col min="2304" max="2304" width="8.7109375" style="147" customWidth="1"/>
    <col min="2305" max="2305" width="0" style="147" hidden="1" customWidth="1"/>
    <col min="2306" max="2312" width="8.7109375" style="147" customWidth="1"/>
    <col min="2313" max="2313" width="3.5703125" style="147" customWidth="1"/>
    <col min="2314" max="2314" width="8.7109375" style="147" customWidth="1"/>
    <col min="2315" max="2545" width="11.42578125" style="147"/>
    <col min="2546" max="2546" width="31.5703125" style="147" customWidth="1"/>
    <col min="2547" max="2559" width="0" style="147" hidden="1" customWidth="1"/>
    <col min="2560" max="2560" width="8.7109375" style="147" customWidth="1"/>
    <col min="2561" max="2561" width="0" style="147" hidden="1" customWidth="1"/>
    <col min="2562" max="2568" width="8.7109375" style="147" customWidth="1"/>
    <col min="2569" max="2569" width="3.5703125" style="147" customWidth="1"/>
    <col min="2570" max="2570" width="8.7109375" style="147" customWidth="1"/>
    <col min="2571" max="2801" width="11.42578125" style="147"/>
    <col min="2802" max="2802" width="31.5703125" style="147" customWidth="1"/>
    <col min="2803" max="2815" width="0" style="147" hidden="1" customWidth="1"/>
    <col min="2816" max="2816" width="8.7109375" style="147" customWidth="1"/>
    <col min="2817" max="2817" width="0" style="147" hidden="1" customWidth="1"/>
    <col min="2818" max="2824" width="8.7109375" style="147" customWidth="1"/>
    <col min="2825" max="2825" width="3.5703125" style="147" customWidth="1"/>
    <col min="2826" max="2826" width="8.7109375" style="147" customWidth="1"/>
    <col min="2827" max="3057" width="11.42578125" style="147"/>
    <col min="3058" max="3058" width="31.5703125" style="147" customWidth="1"/>
    <col min="3059" max="3071" width="0" style="147" hidden="1" customWidth="1"/>
    <col min="3072" max="3072" width="8.7109375" style="147" customWidth="1"/>
    <col min="3073" max="3073" width="0" style="147" hidden="1" customWidth="1"/>
    <col min="3074" max="3080" width="8.7109375" style="147" customWidth="1"/>
    <col min="3081" max="3081" width="3.5703125" style="147" customWidth="1"/>
    <col min="3082" max="3082" width="8.7109375" style="147" customWidth="1"/>
    <col min="3083" max="3313" width="11.42578125" style="147"/>
    <col min="3314" max="3314" width="31.5703125" style="147" customWidth="1"/>
    <col min="3315" max="3327" width="0" style="147" hidden="1" customWidth="1"/>
    <col min="3328" max="3328" width="8.7109375" style="147" customWidth="1"/>
    <col min="3329" max="3329" width="0" style="147" hidden="1" customWidth="1"/>
    <col min="3330" max="3336" width="8.7109375" style="147" customWidth="1"/>
    <col min="3337" max="3337" width="3.5703125" style="147" customWidth="1"/>
    <col min="3338" max="3338" width="8.7109375" style="147" customWidth="1"/>
    <col min="3339" max="3569" width="11.42578125" style="147"/>
    <col min="3570" max="3570" width="31.5703125" style="147" customWidth="1"/>
    <col min="3571" max="3583" width="0" style="147" hidden="1" customWidth="1"/>
    <col min="3584" max="3584" width="8.7109375" style="147" customWidth="1"/>
    <col min="3585" max="3585" width="0" style="147" hidden="1" customWidth="1"/>
    <col min="3586" max="3592" width="8.7109375" style="147" customWidth="1"/>
    <col min="3593" max="3593" width="3.5703125" style="147" customWidth="1"/>
    <col min="3594" max="3594" width="8.7109375" style="147" customWidth="1"/>
    <col min="3595" max="3825" width="11.42578125" style="147"/>
    <col min="3826" max="3826" width="31.5703125" style="147" customWidth="1"/>
    <col min="3827" max="3839" width="0" style="147" hidden="1" customWidth="1"/>
    <col min="3840" max="3840" width="8.7109375" style="147" customWidth="1"/>
    <col min="3841" max="3841" width="0" style="147" hidden="1" customWidth="1"/>
    <col min="3842" max="3848" width="8.7109375" style="147" customWidth="1"/>
    <col min="3849" max="3849" width="3.5703125" style="147" customWidth="1"/>
    <col min="3850" max="3850" width="8.7109375" style="147" customWidth="1"/>
    <col min="3851" max="4081" width="11.42578125" style="147"/>
    <col min="4082" max="4082" width="31.5703125" style="147" customWidth="1"/>
    <col min="4083" max="4095" width="0" style="147" hidden="1" customWidth="1"/>
    <col min="4096" max="4096" width="8.7109375" style="147" customWidth="1"/>
    <col min="4097" max="4097" width="0" style="147" hidden="1" customWidth="1"/>
    <col min="4098" max="4104" width="8.7109375" style="147" customWidth="1"/>
    <col min="4105" max="4105" width="3.5703125" style="147" customWidth="1"/>
    <col min="4106" max="4106" width="8.7109375" style="147" customWidth="1"/>
    <col min="4107" max="4337" width="11.42578125" style="147"/>
    <col min="4338" max="4338" width="31.5703125" style="147" customWidth="1"/>
    <col min="4339" max="4351" width="0" style="147" hidden="1" customWidth="1"/>
    <col min="4352" max="4352" width="8.7109375" style="147" customWidth="1"/>
    <col min="4353" max="4353" width="0" style="147" hidden="1" customWidth="1"/>
    <col min="4354" max="4360" width="8.7109375" style="147" customWidth="1"/>
    <col min="4361" max="4361" width="3.5703125" style="147" customWidth="1"/>
    <col min="4362" max="4362" width="8.7109375" style="147" customWidth="1"/>
    <col min="4363" max="4593" width="11.42578125" style="147"/>
    <col min="4594" max="4594" width="31.5703125" style="147" customWidth="1"/>
    <col min="4595" max="4607" width="0" style="147" hidden="1" customWidth="1"/>
    <col min="4608" max="4608" width="8.7109375" style="147" customWidth="1"/>
    <col min="4609" max="4609" width="0" style="147" hidden="1" customWidth="1"/>
    <col min="4610" max="4616" width="8.7109375" style="147" customWidth="1"/>
    <col min="4617" max="4617" width="3.5703125" style="147" customWidth="1"/>
    <col min="4618" max="4618" width="8.7109375" style="147" customWidth="1"/>
    <col min="4619" max="4849" width="11.42578125" style="147"/>
    <col min="4850" max="4850" width="31.5703125" style="147" customWidth="1"/>
    <col min="4851" max="4863" width="0" style="147" hidden="1" customWidth="1"/>
    <col min="4864" max="4864" width="8.7109375" style="147" customWidth="1"/>
    <col min="4865" max="4865" width="0" style="147" hidden="1" customWidth="1"/>
    <col min="4866" max="4872" width="8.7109375" style="147" customWidth="1"/>
    <col min="4873" max="4873" width="3.5703125" style="147" customWidth="1"/>
    <col min="4874" max="4874" width="8.7109375" style="147" customWidth="1"/>
    <col min="4875" max="5105" width="11.42578125" style="147"/>
    <col min="5106" max="5106" width="31.5703125" style="147" customWidth="1"/>
    <col min="5107" max="5119" width="0" style="147" hidden="1" customWidth="1"/>
    <col min="5120" max="5120" width="8.7109375" style="147" customWidth="1"/>
    <col min="5121" max="5121" width="0" style="147" hidden="1" customWidth="1"/>
    <col min="5122" max="5128" width="8.7109375" style="147" customWidth="1"/>
    <col min="5129" max="5129" width="3.5703125" style="147" customWidth="1"/>
    <col min="5130" max="5130" width="8.7109375" style="147" customWidth="1"/>
    <col min="5131" max="5361" width="11.42578125" style="147"/>
    <col min="5362" max="5362" width="31.5703125" style="147" customWidth="1"/>
    <col min="5363" max="5375" width="0" style="147" hidden="1" customWidth="1"/>
    <col min="5376" max="5376" width="8.7109375" style="147" customWidth="1"/>
    <col min="5377" max="5377" width="0" style="147" hidden="1" customWidth="1"/>
    <col min="5378" max="5384" width="8.7109375" style="147" customWidth="1"/>
    <col min="5385" max="5385" width="3.5703125" style="147" customWidth="1"/>
    <col min="5386" max="5386" width="8.7109375" style="147" customWidth="1"/>
    <col min="5387" max="5617" width="11.42578125" style="147"/>
    <col min="5618" max="5618" width="31.5703125" style="147" customWidth="1"/>
    <col min="5619" max="5631" width="0" style="147" hidden="1" customWidth="1"/>
    <col min="5632" max="5632" width="8.7109375" style="147" customWidth="1"/>
    <col min="5633" max="5633" width="0" style="147" hidden="1" customWidth="1"/>
    <col min="5634" max="5640" width="8.7109375" style="147" customWidth="1"/>
    <col min="5641" max="5641" width="3.5703125" style="147" customWidth="1"/>
    <col min="5642" max="5642" width="8.7109375" style="147" customWidth="1"/>
    <col min="5643" max="5873" width="11.42578125" style="147"/>
    <col min="5874" max="5874" width="31.5703125" style="147" customWidth="1"/>
    <col min="5875" max="5887" width="0" style="147" hidden="1" customWidth="1"/>
    <col min="5888" max="5888" width="8.7109375" style="147" customWidth="1"/>
    <col min="5889" max="5889" width="0" style="147" hidden="1" customWidth="1"/>
    <col min="5890" max="5896" width="8.7109375" style="147" customWidth="1"/>
    <col min="5897" max="5897" width="3.5703125" style="147" customWidth="1"/>
    <col min="5898" max="5898" width="8.7109375" style="147" customWidth="1"/>
    <col min="5899" max="6129" width="11.42578125" style="147"/>
    <col min="6130" max="6130" width="31.5703125" style="147" customWidth="1"/>
    <col min="6131" max="6143" width="0" style="147" hidden="1" customWidth="1"/>
    <col min="6144" max="6144" width="8.7109375" style="147" customWidth="1"/>
    <col min="6145" max="6145" width="0" style="147" hidden="1" customWidth="1"/>
    <col min="6146" max="6152" width="8.7109375" style="147" customWidth="1"/>
    <col min="6153" max="6153" width="3.5703125" style="147" customWidth="1"/>
    <col min="6154" max="6154" width="8.7109375" style="147" customWidth="1"/>
    <col min="6155" max="6385" width="11.42578125" style="147"/>
    <col min="6386" max="6386" width="31.5703125" style="147" customWidth="1"/>
    <col min="6387" max="6399" width="0" style="147" hidden="1" customWidth="1"/>
    <col min="6400" max="6400" width="8.7109375" style="147" customWidth="1"/>
    <col min="6401" max="6401" width="0" style="147" hidden="1" customWidth="1"/>
    <col min="6402" max="6408" width="8.7109375" style="147" customWidth="1"/>
    <col min="6409" max="6409" width="3.5703125" style="147" customWidth="1"/>
    <col min="6410" max="6410" width="8.7109375" style="147" customWidth="1"/>
    <col min="6411" max="6641" width="11.42578125" style="147"/>
    <col min="6642" max="6642" width="31.5703125" style="147" customWidth="1"/>
    <col min="6643" max="6655" width="0" style="147" hidden="1" customWidth="1"/>
    <col min="6656" max="6656" width="8.7109375" style="147" customWidth="1"/>
    <col min="6657" max="6657" width="0" style="147" hidden="1" customWidth="1"/>
    <col min="6658" max="6664" width="8.7109375" style="147" customWidth="1"/>
    <col min="6665" max="6665" width="3.5703125" style="147" customWidth="1"/>
    <col min="6666" max="6666" width="8.7109375" style="147" customWidth="1"/>
    <col min="6667" max="6897" width="11.42578125" style="147"/>
    <col min="6898" max="6898" width="31.5703125" style="147" customWidth="1"/>
    <col min="6899" max="6911" width="0" style="147" hidden="1" customWidth="1"/>
    <col min="6912" max="6912" width="8.7109375" style="147" customWidth="1"/>
    <col min="6913" max="6913" width="0" style="147" hidden="1" customWidth="1"/>
    <col min="6914" max="6920" width="8.7109375" style="147" customWidth="1"/>
    <col min="6921" max="6921" width="3.5703125" style="147" customWidth="1"/>
    <col min="6922" max="6922" width="8.7109375" style="147" customWidth="1"/>
    <col min="6923" max="7153" width="11.42578125" style="147"/>
    <col min="7154" max="7154" width="31.5703125" style="147" customWidth="1"/>
    <col min="7155" max="7167" width="0" style="147" hidden="1" customWidth="1"/>
    <col min="7168" max="7168" width="8.7109375" style="147" customWidth="1"/>
    <col min="7169" max="7169" width="0" style="147" hidden="1" customWidth="1"/>
    <col min="7170" max="7176" width="8.7109375" style="147" customWidth="1"/>
    <col min="7177" max="7177" width="3.5703125" style="147" customWidth="1"/>
    <col min="7178" max="7178" width="8.7109375" style="147" customWidth="1"/>
    <col min="7179" max="7409" width="11.42578125" style="147"/>
    <col min="7410" max="7410" width="31.5703125" style="147" customWidth="1"/>
    <col min="7411" max="7423" width="0" style="147" hidden="1" customWidth="1"/>
    <col min="7424" max="7424" width="8.7109375" style="147" customWidth="1"/>
    <col min="7425" max="7425" width="0" style="147" hidden="1" customWidth="1"/>
    <col min="7426" max="7432" width="8.7109375" style="147" customWidth="1"/>
    <col min="7433" max="7433" width="3.5703125" style="147" customWidth="1"/>
    <col min="7434" max="7434" width="8.7109375" style="147" customWidth="1"/>
    <col min="7435" max="7665" width="11.42578125" style="147"/>
    <col min="7666" max="7666" width="31.5703125" style="147" customWidth="1"/>
    <col min="7667" max="7679" width="0" style="147" hidden="1" customWidth="1"/>
    <col min="7680" max="7680" width="8.7109375" style="147" customWidth="1"/>
    <col min="7681" max="7681" width="0" style="147" hidden="1" customWidth="1"/>
    <col min="7682" max="7688" width="8.7109375" style="147" customWidth="1"/>
    <col min="7689" max="7689" width="3.5703125" style="147" customWidth="1"/>
    <col min="7690" max="7690" width="8.7109375" style="147" customWidth="1"/>
    <col min="7691" max="7921" width="11.42578125" style="147"/>
    <col min="7922" max="7922" width="31.5703125" style="147" customWidth="1"/>
    <col min="7923" max="7935" width="0" style="147" hidden="1" customWidth="1"/>
    <col min="7936" max="7936" width="8.7109375" style="147" customWidth="1"/>
    <col min="7937" max="7937" width="0" style="147" hidden="1" customWidth="1"/>
    <col min="7938" max="7944" width="8.7109375" style="147" customWidth="1"/>
    <col min="7945" max="7945" width="3.5703125" style="147" customWidth="1"/>
    <col min="7946" max="7946" width="8.7109375" style="147" customWidth="1"/>
    <col min="7947" max="8177" width="11.42578125" style="147"/>
    <col min="8178" max="8178" width="31.5703125" style="147" customWidth="1"/>
    <col min="8179" max="8191" width="0" style="147" hidden="1" customWidth="1"/>
    <col min="8192" max="8192" width="8.7109375" style="147" customWidth="1"/>
    <col min="8193" max="8193" width="0" style="147" hidden="1" customWidth="1"/>
    <col min="8194" max="8200" width="8.7109375" style="147" customWidth="1"/>
    <col min="8201" max="8201" width="3.5703125" style="147" customWidth="1"/>
    <col min="8202" max="8202" width="8.7109375" style="147" customWidth="1"/>
    <col min="8203" max="8433" width="11.42578125" style="147"/>
    <col min="8434" max="8434" width="31.5703125" style="147" customWidth="1"/>
    <col min="8435" max="8447" width="0" style="147" hidden="1" customWidth="1"/>
    <col min="8448" max="8448" width="8.7109375" style="147" customWidth="1"/>
    <col min="8449" max="8449" width="0" style="147" hidden="1" customWidth="1"/>
    <col min="8450" max="8456" width="8.7109375" style="147" customWidth="1"/>
    <col min="8457" max="8457" width="3.5703125" style="147" customWidth="1"/>
    <col min="8458" max="8458" width="8.7109375" style="147" customWidth="1"/>
    <col min="8459" max="8689" width="11.42578125" style="147"/>
    <col min="8690" max="8690" width="31.5703125" style="147" customWidth="1"/>
    <col min="8691" max="8703" width="0" style="147" hidden="1" customWidth="1"/>
    <col min="8704" max="8704" width="8.7109375" style="147" customWidth="1"/>
    <col min="8705" max="8705" width="0" style="147" hidden="1" customWidth="1"/>
    <col min="8706" max="8712" width="8.7109375" style="147" customWidth="1"/>
    <col min="8713" max="8713" width="3.5703125" style="147" customWidth="1"/>
    <col min="8714" max="8714" width="8.7109375" style="147" customWidth="1"/>
    <col min="8715" max="8945" width="11.42578125" style="147"/>
    <col min="8946" max="8946" width="31.5703125" style="147" customWidth="1"/>
    <col min="8947" max="8959" width="0" style="147" hidden="1" customWidth="1"/>
    <col min="8960" max="8960" width="8.7109375" style="147" customWidth="1"/>
    <col min="8961" max="8961" width="0" style="147" hidden="1" customWidth="1"/>
    <col min="8962" max="8968" width="8.7109375" style="147" customWidth="1"/>
    <col min="8969" max="8969" width="3.5703125" style="147" customWidth="1"/>
    <col min="8970" max="8970" width="8.7109375" style="147" customWidth="1"/>
    <col min="8971" max="9201" width="11.42578125" style="147"/>
    <col min="9202" max="9202" width="31.5703125" style="147" customWidth="1"/>
    <col min="9203" max="9215" width="0" style="147" hidden="1" customWidth="1"/>
    <col min="9216" max="9216" width="8.7109375" style="147" customWidth="1"/>
    <col min="9217" max="9217" width="0" style="147" hidden="1" customWidth="1"/>
    <col min="9218" max="9224" width="8.7109375" style="147" customWidth="1"/>
    <col min="9225" max="9225" width="3.5703125" style="147" customWidth="1"/>
    <col min="9226" max="9226" width="8.7109375" style="147" customWidth="1"/>
    <col min="9227" max="9457" width="11.42578125" style="147"/>
    <col min="9458" max="9458" width="31.5703125" style="147" customWidth="1"/>
    <col min="9459" max="9471" width="0" style="147" hidden="1" customWidth="1"/>
    <col min="9472" max="9472" width="8.7109375" style="147" customWidth="1"/>
    <col min="9473" max="9473" width="0" style="147" hidden="1" customWidth="1"/>
    <col min="9474" max="9480" width="8.7109375" style="147" customWidth="1"/>
    <col min="9481" max="9481" width="3.5703125" style="147" customWidth="1"/>
    <col min="9482" max="9482" width="8.7109375" style="147" customWidth="1"/>
    <col min="9483" max="9713" width="11.42578125" style="147"/>
    <col min="9714" max="9714" width="31.5703125" style="147" customWidth="1"/>
    <col min="9715" max="9727" width="0" style="147" hidden="1" customWidth="1"/>
    <col min="9728" max="9728" width="8.7109375" style="147" customWidth="1"/>
    <col min="9729" max="9729" width="0" style="147" hidden="1" customWidth="1"/>
    <col min="9730" max="9736" width="8.7109375" style="147" customWidth="1"/>
    <col min="9737" max="9737" width="3.5703125" style="147" customWidth="1"/>
    <col min="9738" max="9738" width="8.7109375" style="147" customWidth="1"/>
    <col min="9739" max="9969" width="11.42578125" style="147"/>
    <col min="9970" max="9970" width="31.5703125" style="147" customWidth="1"/>
    <col min="9971" max="9983" width="0" style="147" hidden="1" customWidth="1"/>
    <col min="9984" max="9984" width="8.7109375" style="147" customWidth="1"/>
    <col min="9985" max="9985" width="0" style="147" hidden="1" customWidth="1"/>
    <col min="9986" max="9992" width="8.7109375" style="147" customWidth="1"/>
    <col min="9993" max="9993" width="3.5703125" style="147" customWidth="1"/>
    <col min="9994" max="9994" width="8.7109375" style="147" customWidth="1"/>
    <col min="9995" max="10225" width="11.42578125" style="147"/>
    <col min="10226" max="10226" width="31.5703125" style="147" customWidth="1"/>
    <col min="10227" max="10239" width="0" style="147" hidden="1" customWidth="1"/>
    <col min="10240" max="10240" width="8.7109375" style="147" customWidth="1"/>
    <col min="10241" max="10241" width="0" style="147" hidden="1" customWidth="1"/>
    <col min="10242" max="10248" width="8.7109375" style="147" customWidth="1"/>
    <col min="10249" max="10249" width="3.5703125" style="147" customWidth="1"/>
    <col min="10250" max="10250" width="8.7109375" style="147" customWidth="1"/>
    <col min="10251" max="10481" width="11.42578125" style="147"/>
    <col min="10482" max="10482" width="31.5703125" style="147" customWidth="1"/>
    <col min="10483" max="10495" width="0" style="147" hidden="1" customWidth="1"/>
    <col min="10496" max="10496" width="8.7109375" style="147" customWidth="1"/>
    <col min="10497" max="10497" width="0" style="147" hidden="1" customWidth="1"/>
    <col min="10498" max="10504" width="8.7109375" style="147" customWidth="1"/>
    <col min="10505" max="10505" width="3.5703125" style="147" customWidth="1"/>
    <col min="10506" max="10506" width="8.7109375" style="147" customWidth="1"/>
    <col min="10507" max="10737" width="11.42578125" style="147"/>
    <col min="10738" max="10738" width="31.5703125" style="147" customWidth="1"/>
    <col min="10739" max="10751" width="0" style="147" hidden="1" customWidth="1"/>
    <col min="10752" max="10752" width="8.7109375" style="147" customWidth="1"/>
    <col min="10753" max="10753" width="0" style="147" hidden="1" customWidth="1"/>
    <col min="10754" max="10760" width="8.7109375" style="147" customWidth="1"/>
    <col min="10761" max="10761" width="3.5703125" style="147" customWidth="1"/>
    <col min="10762" max="10762" width="8.7109375" style="147" customWidth="1"/>
    <col min="10763" max="10993" width="11.42578125" style="147"/>
    <col min="10994" max="10994" width="31.5703125" style="147" customWidth="1"/>
    <col min="10995" max="11007" width="0" style="147" hidden="1" customWidth="1"/>
    <col min="11008" max="11008" width="8.7109375" style="147" customWidth="1"/>
    <col min="11009" max="11009" width="0" style="147" hidden="1" customWidth="1"/>
    <col min="11010" max="11016" width="8.7109375" style="147" customWidth="1"/>
    <col min="11017" max="11017" width="3.5703125" style="147" customWidth="1"/>
    <col min="11018" max="11018" width="8.7109375" style="147" customWidth="1"/>
    <col min="11019" max="11249" width="11.42578125" style="147"/>
    <col min="11250" max="11250" width="31.5703125" style="147" customWidth="1"/>
    <col min="11251" max="11263" width="0" style="147" hidden="1" customWidth="1"/>
    <col min="11264" max="11264" width="8.7109375" style="147" customWidth="1"/>
    <col min="11265" max="11265" width="0" style="147" hidden="1" customWidth="1"/>
    <col min="11266" max="11272" width="8.7109375" style="147" customWidth="1"/>
    <col min="11273" max="11273" width="3.5703125" style="147" customWidth="1"/>
    <col min="11274" max="11274" width="8.7109375" style="147" customWidth="1"/>
    <col min="11275" max="11505" width="11.42578125" style="147"/>
    <col min="11506" max="11506" width="31.5703125" style="147" customWidth="1"/>
    <col min="11507" max="11519" width="0" style="147" hidden="1" customWidth="1"/>
    <col min="11520" max="11520" width="8.7109375" style="147" customWidth="1"/>
    <col min="11521" max="11521" width="0" style="147" hidden="1" customWidth="1"/>
    <col min="11522" max="11528" width="8.7109375" style="147" customWidth="1"/>
    <col min="11529" max="11529" width="3.5703125" style="147" customWidth="1"/>
    <col min="11530" max="11530" width="8.7109375" style="147" customWidth="1"/>
    <col min="11531" max="11761" width="11.42578125" style="147"/>
    <col min="11762" max="11762" width="31.5703125" style="147" customWidth="1"/>
    <col min="11763" max="11775" width="0" style="147" hidden="1" customWidth="1"/>
    <col min="11776" max="11776" width="8.7109375" style="147" customWidth="1"/>
    <col min="11777" max="11777" width="0" style="147" hidden="1" customWidth="1"/>
    <col min="11778" max="11784" width="8.7109375" style="147" customWidth="1"/>
    <col min="11785" max="11785" width="3.5703125" style="147" customWidth="1"/>
    <col min="11786" max="11786" width="8.7109375" style="147" customWidth="1"/>
    <col min="11787" max="12017" width="11.42578125" style="147"/>
    <col min="12018" max="12018" width="31.5703125" style="147" customWidth="1"/>
    <col min="12019" max="12031" width="0" style="147" hidden="1" customWidth="1"/>
    <col min="12032" max="12032" width="8.7109375" style="147" customWidth="1"/>
    <col min="12033" max="12033" width="0" style="147" hidden="1" customWidth="1"/>
    <col min="12034" max="12040" width="8.7109375" style="147" customWidth="1"/>
    <col min="12041" max="12041" width="3.5703125" style="147" customWidth="1"/>
    <col min="12042" max="12042" width="8.7109375" style="147" customWidth="1"/>
    <col min="12043" max="12273" width="11.42578125" style="147"/>
    <col min="12274" max="12274" width="31.5703125" style="147" customWidth="1"/>
    <col min="12275" max="12287" width="0" style="147" hidden="1" customWidth="1"/>
    <col min="12288" max="12288" width="8.7109375" style="147" customWidth="1"/>
    <col min="12289" max="12289" width="0" style="147" hidden="1" customWidth="1"/>
    <col min="12290" max="12296" width="8.7109375" style="147" customWidth="1"/>
    <col min="12297" max="12297" width="3.5703125" style="147" customWidth="1"/>
    <col min="12298" max="12298" width="8.7109375" style="147" customWidth="1"/>
    <col min="12299" max="12529" width="11.42578125" style="147"/>
    <col min="12530" max="12530" width="31.5703125" style="147" customWidth="1"/>
    <col min="12531" max="12543" width="0" style="147" hidden="1" customWidth="1"/>
    <col min="12544" max="12544" width="8.7109375" style="147" customWidth="1"/>
    <col min="12545" max="12545" width="0" style="147" hidden="1" customWidth="1"/>
    <col min="12546" max="12552" width="8.7109375" style="147" customWidth="1"/>
    <col min="12553" max="12553" width="3.5703125" style="147" customWidth="1"/>
    <col min="12554" max="12554" width="8.7109375" style="147" customWidth="1"/>
    <col min="12555" max="12785" width="11.42578125" style="147"/>
    <col min="12786" max="12786" width="31.5703125" style="147" customWidth="1"/>
    <col min="12787" max="12799" width="0" style="147" hidden="1" customWidth="1"/>
    <col min="12800" max="12800" width="8.7109375" style="147" customWidth="1"/>
    <col min="12801" max="12801" width="0" style="147" hidden="1" customWidth="1"/>
    <col min="12802" max="12808" width="8.7109375" style="147" customWidth="1"/>
    <col min="12809" max="12809" width="3.5703125" style="147" customWidth="1"/>
    <col min="12810" max="12810" width="8.7109375" style="147" customWidth="1"/>
    <col min="12811" max="13041" width="11.42578125" style="147"/>
    <col min="13042" max="13042" width="31.5703125" style="147" customWidth="1"/>
    <col min="13043" max="13055" width="0" style="147" hidden="1" customWidth="1"/>
    <col min="13056" max="13056" width="8.7109375" style="147" customWidth="1"/>
    <col min="13057" max="13057" width="0" style="147" hidden="1" customWidth="1"/>
    <col min="13058" max="13064" width="8.7109375" style="147" customWidth="1"/>
    <col min="13065" max="13065" width="3.5703125" style="147" customWidth="1"/>
    <col min="13066" max="13066" width="8.7109375" style="147" customWidth="1"/>
    <col min="13067" max="13297" width="11.42578125" style="147"/>
    <col min="13298" max="13298" width="31.5703125" style="147" customWidth="1"/>
    <col min="13299" max="13311" width="0" style="147" hidden="1" customWidth="1"/>
    <col min="13312" max="13312" width="8.7109375" style="147" customWidth="1"/>
    <col min="13313" max="13313" width="0" style="147" hidden="1" customWidth="1"/>
    <col min="13314" max="13320" width="8.7109375" style="147" customWidth="1"/>
    <col min="13321" max="13321" width="3.5703125" style="147" customWidth="1"/>
    <col min="13322" max="13322" width="8.7109375" style="147" customWidth="1"/>
    <col min="13323" max="13553" width="11.42578125" style="147"/>
    <col min="13554" max="13554" width="31.5703125" style="147" customWidth="1"/>
    <col min="13555" max="13567" width="0" style="147" hidden="1" customWidth="1"/>
    <col min="13568" max="13568" width="8.7109375" style="147" customWidth="1"/>
    <col min="13569" max="13569" width="0" style="147" hidden="1" customWidth="1"/>
    <col min="13570" max="13576" width="8.7109375" style="147" customWidth="1"/>
    <col min="13577" max="13577" width="3.5703125" style="147" customWidth="1"/>
    <col min="13578" max="13578" width="8.7109375" style="147" customWidth="1"/>
    <col min="13579" max="13809" width="11.42578125" style="147"/>
    <col min="13810" max="13810" width="31.5703125" style="147" customWidth="1"/>
    <col min="13811" max="13823" width="0" style="147" hidden="1" customWidth="1"/>
    <col min="13824" max="13824" width="8.7109375" style="147" customWidth="1"/>
    <col min="13825" max="13825" width="0" style="147" hidden="1" customWidth="1"/>
    <col min="13826" max="13832" width="8.7109375" style="147" customWidth="1"/>
    <col min="13833" max="13833" width="3.5703125" style="147" customWidth="1"/>
    <col min="13834" max="13834" width="8.7109375" style="147" customWidth="1"/>
    <col min="13835" max="14065" width="11.42578125" style="147"/>
    <col min="14066" max="14066" width="31.5703125" style="147" customWidth="1"/>
    <col min="14067" max="14079" width="0" style="147" hidden="1" customWidth="1"/>
    <col min="14080" max="14080" width="8.7109375" style="147" customWidth="1"/>
    <col min="14081" max="14081" width="0" style="147" hidden="1" customWidth="1"/>
    <col min="14082" max="14088" width="8.7109375" style="147" customWidth="1"/>
    <col min="14089" max="14089" width="3.5703125" style="147" customWidth="1"/>
    <col min="14090" max="14090" width="8.7109375" style="147" customWidth="1"/>
    <col min="14091" max="14321" width="11.42578125" style="147"/>
    <col min="14322" max="14322" width="31.5703125" style="147" customWidth="1"/>
    <col min="14323" max="14335" width="0" style="147" hidden="1" customWidth="1"/>
    <col min="14336" max="14336" width="8.7109375" style="147" customWidth="1"/>
    <col min="14337" max="14337" width="0" style="147" hidden="1" customWidth="1"/>
    <col min="14338" max="14344" width="8.7109375" style="147" customWidth="1"/>
    <col min="14345" max="14345" width="3.5703125" style="147" customWidth="1"/>
    <col min="14346" max="14346" width="8.7109375" style="147" customWidth="1"/>
    <col min="14347" max="14577" width="11.42578125" style="147"/>
    <col min="14578" max="14578" width="31.5703125" style="147" customWidth="1"/>
    <col min="14579" max="14591" width="0" style="147" hidden="1" customWidth="1"/>
    <col min="14592" max="14592" width="8.7109375" style="147" customWidth="1"/>
    <col min="14593" max="14593" width="0" style="147" hidden="1" customWidth="1"/>
    <col min="14594" max="14600" width="8.7109375" style="147" customWidth="1"/>
    <col min="14601" max="14601" width="3.5703125" style="147" customWidth="1"/>
    <col min="14602" max="14602" width="8.7109375" style="147" customWidth="1"/>
    <col min="14603" max="14833" width="11.42578125" style="147"/>
    <col min="14834" max="14834" width="31.5703125" style="147" customWidth="1"/>
    <col min="14835" max="14847" width="0" style="147" hidden="1" customWidth="1"/>
    <col min="14848" max="14848" width="8.7109375" style="147" customWidth="1"/>
    <col min="14849" max="14849" width="0" style="147" hidden="1" customWidth="1"/>
    <col min="14850" max="14856" width="8.7109375" style="147" customWidth="1"/>
    <col min="14857" max="14857" width="3.5703125" style="147" customWidth="1"/>
    <col min="14858" max="14858" width="8.7109375" style="147" customWidth="1"/>
    <col min="14859" max="15089" width="11.42578125" style="147"/>
    <col min="15090" max="15090" width="31.5703125" style="147" customWidth="1"/>
    <col min="15091" max="15103" width="0" style="147" hidden="1" customWidth="1"/>
    <col min="15104" max="15104" width="8.7109375" style="147" customWidth="1"/>
    <col min="15105" max="15105" width="0" style="147" hidden="1" customWidth="1"/>
    <col min="15106" max="15112" width="8.7109375" style="147" customWidth="1"/>
    <col min="15113" max="15113" width="3.5703125" style="147" customWidth="1"/>
    <col min="15114" max="15114" width="8.7109375" style="147" customWidth="1"/>
    <col min="15115" max="15345" width="11.42578125" style="147"/>
    <col min="15346" max="15346" width="31.5703125" style="147" customWidth="1"/>
    <col min="15347" max="15359" width="0" style="147" hidden="1" customWidth="1"/>
    <col min="15360" max="15360" width="8.7109375" style="147" customWidth="1"/>
    <col min="15361" max="15361" width="0" style="147" hidden="1" customWidth="1"/>
    <col min="15362" max="15368" width="8.7109375" style="147" customWidth="1"/>
    <col min="15369" max="15369" width="3.5703125" style="147" customWidth="1"/>
    <col min="15370" max="15370" width="8.7109375" style="147" customWidth="1"/>
    <col min="15371" max="15601" width="11.42578125" style="147"/>
    <col min="15602" max="15602" width="31.5703125" style="147" customWidth="1"/>
    <col min="15603" max="15615" width="0" style="147" hidden="1" customWidth="1"/>
    <col min="15616" max="15616" width="8.7109375" style="147" customWidth="1"/>
    <col min="15617" max="15617" width="0" style="147" hidden="1" customWidth="1"/>
    <col min="15618" max="15624" width="8.7109375" style="147" customWidth="1"/>
    <col min="15625" max="15625" width="3.5703125" style="147" customWidth="1"/>
    <col min="15626" max="15626" width="8.7109375" style="147" customWidth="1"/>
    <col min="15627" max="15857" width="11.42578125" style="147"/>
    <col min="15858" max="15858" width="31.5703125" style="147" customWidth="1"/>
    <col min="15859" max="15871" width="0" style="147" hidden="1" customWidth="1"/>
    <col min="15872" max="15872" width="8.7109375" style="147" customWidth="1"/>
    <col min="15873" max="15873" width="0" style="147" hidden="1" customWidth="1"/>
    <col min="15874" max="15880" width="8.7109375" style="147" customWidth="1"/>
    <col min="15881" max="15881" width="3.5703125" style="147" customWidth="1"/>
    <col min="15882" max="15882" width="8.7109375" style="147" customWidth="1"/>
    <col min="15883" max="16113" width="11.42578125" style="147"/>
    <col min="16114" max="16114" width="31.5703125" style="147" customWidth="1"/>
    <col min="16115" max="16127" width="0" style="147" hidden="1" customWidth="1"/>
    <col min="16128" max="16128" width="8.7109375" style="147" customWidth="1"/>
    <col min="16129" max="16129" width="0" style="147" hidden="1" customWidth="1"/>
    <col min="16130" max="16136" width="8.7109375" style="147" customWidth="1"/>
    <col min="16137" max="16137" width="3.5703125" style="147" customWidth="1"/>
    <col min="16138" max="16138" width="8.7109375" style="147" customWidth="1"/>
    <col min="16139" max="16384" width="11.42578125" style="147"/>
  </cols>
  <sheetData>
    <row r="1" spans="1:241" s="1" customFormat="1" ht="15">
      <c r="A1" s="74" t="s">
        <v>560</v>
      </c>
      <c r="B1" s="203"/>
      <c r="C1" s="203"/>
      <c r="D1" s="203"/>
      <c r="E1" s="203"/>
      <c r="F1" s="74"/>
      <c r="G1" s="74"/>
      <c r="H1" s="74"/>
      <c r="I1" s="74"/>
      <c r="J1" s="74"/>
      <c r="K1" s="74"/>
      <c r="L1" s="74"/>
      <c r="M1" s="74"/>
      <c r="N1" s="35"/>
      <c r="O1" s="35"/>
      <c r="P1" s="35"/>
      <c r="Q1" s="35"/>
      <c r="R1" s="35"/>
      <c r="S1" s="36"/>
      <c r="T1" s="36"/>
      <c r="U1" s="36"/>
      <c r="V1" s="35"/>
      <c r="W1" s="35"/>
      <c r="X1" s="35"/>
      <c r="Y1" s="35"/>
      <c r="Z1" s="35"/>
      <c r="AA1" s="35"/>
      <c r="AB1" s="35"/>
      <c r="AC1" s="35"/>
      <c r="AD1" s="35"/>
      <c r="AE1" s="36"/>
      <c r="AF1" s="36"/>
      <c r="AG1" s="36"/>
      <c r="AH1" s="35"/>
      <c r="AI1" s="35"/>
      <c r="AJ1" s="35"/>
      <c r="AK1" s="35"/>
      <c r="AL1" s="35"/>
      <c r="AM1" s="35"/>
      <c r="AN1" s="35"/>
      <c r="AO1" s="35"/>
      <c r="AP1" s="35"/>
      <c r="AQ1" s="36"/>
      <c r="AR1" s="36"/>
      <c r="AS1" s="36"/>
      <c r="AT1" s="35"/>
      <c r="AU1" s="35"/>
      <c r="AV1" s="35"/>
      <c r="AW1" s="35"/>
      <c r="AX1" s="35"/>
      <c r="AY1" s="35"/>
      <c r="AZ1" s="35"/>
      <c r="BA1" s="35"/>
      <c r="BB1" s="35"/>
      <c r="BC1" s="36"/>
      <c r="BD1" s="36"/>
      <c r="BE1" s="36"/>
      <c r="BF1" s="35"/>
      <c r="BG1" s="35"/>
      <c r="BH1" s="35"/>
      <c r="BI1" s="35"/>
      <c r="BJ1" s="35"/>
      <c r="BK1" s="35"/>
      <c r="BL1" s="35"/>
      <c r="BM1" s="35"/>
      <c r="BN1" s="35"/>
      <c r="BO1" s="36"/>
      <c r="BP1" s="36"/>
      <c r="BQ1" s="36"/>
      <c r="BR1" s="35"/>
      <c r="BS1" s="35"/>
      <c r="BT1" s="35"/>
      <c r="BU1" s="35"/>
      <c r="BV1" s="35"/>
      <c r="BW1" s="35"/>
      <c r="BX1" s="35"/>
      <c r="BY1" s="35"/>
      <c r="BZ1" s="35"/>
      <c r="CA1" s="36"/>
      <c r="CB1" s="36"/>
      <c r="CC1" s="36"/>
      <c r="CD1" s="35"/>
      <c r="CE1" s="35"/>
      <c r="CF1" s="35"/>
      <c r="CG1" s="35"/>
      <c r="CH1" s="35"/>
      <c r="CI1" s="35"/>
      <c r="CJ1" s="35"/>
      <c r="CK1" s="35"/>
      <c r="CL1" s="35"/>
      <c r="CM1" s="36"/>
      <c r="CN1" s="36"/>
      <c r="CO1" s="36"/>
      <c r="CP1" s="35"/>
      <c r="CQ1" s="35"/>
      <c r="CR1" s="35"/>
      <c r="CS1" s="35"/>
      <c r="CT1" s="35"/>
      <c r="CU1" s="35"/>
      <c r="CV1" s="35"/>
      <c r="CW1" s="35"/>
      <c r="CX1" s="35"/>
      <c r="CY1" s="36"/>
      <c r="CZ1" s="36"/>
      <c r="DA1" s="36"/>
      <c r="DB1" s="35"/>
      <c r="DC1" s="35"/>
      <c r="DD1" s="35"/>
      <c r="DE1" s="35"/>
      <c r="DF1" s="35"/>
      <c r="DG1" s="35"/>
      <c r="DH1" s="35"/>
      <c r="DI1" s="35"/>
      <c r="DJ1" s="35"/>
      <c r="DK1" s="36"/>
      <c r="DL1" s="36"/>
      <c r="DM1" s="36"/>
      <c r="DN1" s="35"/>
      <c r="DO1" s="35"/>
      <c r="DP1" s="35"/>
      <c r="DQ1" s="35"/>
      <c r="DR1" s="35"/>
      <c r="DS1" s="35"/>
      <c r="DT1" s="35"/>
      <c r="DU1" s="35"/>
      <c r="DV1" s="35"/>
      <c r="DW1" s="36"/>
      <c r="DX1" s="36"/>
      <c r="DY1" s="36"/>
      <c r="DZ1" s="35"/>
      <c r="EA1" s="35"/>
      <c r="EB1" s="35"/>
      <c r="EC1" s="35"/>
      <c r="ED1" s="35"/>
      <c r="EE1" s="35"/>
      <c r="EF1" s="35"/>
      <c r="EG1" s="35"/>
      <c r="EH1" s="35"/>
      <c r="EI1" s="36"/>
      <c r="EJ1" s="36"/>
      <c r="EK1" s="36"/>
      <c r="EL1" s="35"/>
      <c r="EM1" s="35"/>
      <c r="EN1" s="35"/>
      <c r="EO1" s="35"/>
      <c r="EP1" s="35"/>
      <c r="EQ1" s="35"/>
      <c r="ER1" s="35"/>
      <c r="ES1" s="35"/>
      <c r="ET1" s="35"/>
      <c r="EU1" s="36"/>
      <c r="EV1" s="36"/>
      <c r="EW1" s="36"/>
      <c r="EX1" s="35"/>
      <c r="EY1" s="35"/>
      <c r="EZ1" s="35"/>
      <c r="FA1" s="35"/>
      <c r="FB1" s="35"/>
      <c r="FC1" s="35"/>
      <c r="FD1" s="35"/>
      <c r="FE1" s="35"/>
      <c r="FF1" s="35"/>
      <c r="FG1" s="36"/>
      <c r="FH1" s="36"/>
      <c r="FI1" s="36"/>
      <c r="FJ1" s="35"/>
      <c r="FK1" s="35"/>
      <c r="FL1" s="35"/>
      <c r="FM1" s="35"/>
      <c r="FN1" s="35"/>
      <c r="FO1" s="35"/>
      <c r="FP1" s="35"/>
      <c r="FQ1" s="35"/>
      <c r="FR1" s="35"/>
      <c r="FS1" s="36"/>
      <c r="FT1" s="36"/>
      <c r="FU1" s="36"/>
      <c r="FV1" s="35"/>
      <c r="FW1" s="35"/>
      <c r="FX1" s="35"/>
      <c r="FY1" s="35"/>
      <c r="FZ1" s="35"/>
      <c r="GA1" s="35"/>
      <c r="GB1" s="35"/>
      <c r="GC1" s="35"/>
      <c r="GD1" s="35"/>
      <c r="GE1" s="36"/>
      <c r="GF1" s="36"/>
      <c r="GG1" s="36"/>
      <c r="GH1" s="35"/>
      <c r="GI1" s="35"/>
      <c r="GJ1" s="35"/>
      <c r="GK1" s="35"/>
      <c r="GL1" s="35"/>
      <c r="GM1" s="35"/>
      <c r="GN1" s="35"/>
      <c r="GO1" s="35"/>
      <c r="GP1" s="35"/>
      <c r="GQ1" s="36"/>
      <c r="GR1" s="36"/>
      <c r="GS1" s="36"/>
      <c r="GT1" s="35"/>
      <c r="GU1" s="35"/>
      <c r="GV1" s="35"/>
      <c r="GW1" s="35"/>
      <c r="GX1" s="35"/>
      <c r="GY1" s="35"/>
      <c r="GZ1" s="35"/>
      <c r="HA1" s="35"/>
      <c r="HB1" s="35"/>
      <c r="HC1" s="36"/>
      <c r="HD1" s="36"/>
      <c r="HE1" s="36"/>
      <c r="HF1" s="35"/>
      <c r="HG1" s="35"/>
      <c r="HH1" s="35"/>
      <c r="HI1" s="35"/>
      <c r="HJ1" s="35"/>
      <c r="HK1" s="35"/>
      <c r="HL1" s="35"/>
      <c r="HM1" s="35"/>
      <c r="HN1" s="35"/>
      <c r="HO1" s="36"/>
      <c r="HP1" s="36"/>
      <c r="HQ1" s="36"/>
      <c r="HR1" s="35"/>
      <c r="HS1" s="35"/>
      <c r="HT1" s="35"/>
      <c r="HU1" s="35"/>
      <c r="HV1" s="35"/>
      <c r="HW1" s="35"/>
      <c r="HX1" s="35"/>
      <c r="HY1" s="35"/>
      <c r="HZ1" s="35"/>
      <c r="IA1" s="36"/>
      <c r="IB1" s="36"/>
      <c r="IC1" s="36"/>
      <c r="ID1" s="35"/>
      <c r="IE1" s="35"/>
      <c r="IF1" s="35"/>
      <c r="IG1" s="35"/>
    </row>
    <row r="2" spans="1:241" s="9" customFormat="1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7"/>
      <c r="O2" s="37"/>
      <c r="P2" s="37"/>
      <c r="Q2" s="38"/>
      <c r="R2" s="38"/>
      <c r="S2" s="39"/>
      <c r="T2" s="39"/>
      <c r="U2" s="39"/>
      <c r="V2" s="37"/>
      <c r="W2" s="37"/>
      <c r="X2" s="37"/>
      <c r="Y2" s="37"/>
      <c r="Z2" s="37"/>
      <c r="AA2" s="37"/>
      <c r="AB2" s="38"/>
      <c r="AC2" s="38"/>
      <c r="AD2" s="38"/>
      <c r="AE2" s="39"/>
      <c r="AF2" s="39"/>
      <c r="AG2" s="39"/>
      <c r="AH2" s="37"/>
      <c r="AI2" s="37"/>
      <c r="AJ2" s="37"/>
      <c r="AK2" s="37"/>
      <c r="AL2" s="37"/>
      <c r="AM2" s="37"/>
      <c r="AN2" s="38"/>
      <c r="AO2" s="38"/>
      <c r="AP2" s="38"/>
      <c r="AQ2" s="39"/>
      <c r="AR2" s="39"/>
      <c r="AS2" s="39"/>
      <c r="AT2" s="37"/>
      <c r="AU2" s="37"/>
      <c r="AV2" s="37"/>
      <c r="AW2" s="37"/>
      <c r="AX2" s="37"/>
      <c r="AY2" s="37"/>
      <c r="AZ2" s="38"/>
      <c r="BA2" s="38"/>
      <c r="BB2" s="38"/>
      <c r="BC2" s="39"/>
      <c r="BD2" s="39"/>
      <c r="BE2" s="39"/>
      <c r="BF2" s="37"/>
      <c r="BG2" s="37"/>
      <c r="BH2" s="37"/>
      <c r="BI2" s="37"/>
      <c r="BJ2" s="37"/>
      <c r="BK2" s="37"/>
      <c r="BL2" s="38"/>
      <c r="BM2" s="38"/>
      <c r="BN2" s="38"/>
      <c r="BO2" s="39"/>
      <c r="BP2" s="39"/>
      <c r="BQ2" s="39"/>
      <c r="BR2" s="37"/>
      <c r="BS2" s="37"/>
      <c r="BT2" s="37"/>
      <c r="BU2" s="37"/>
      <c r="BV2" s="37"/>
      <c r="BW2" s="37"/>
      <c r="BX2" s="38"/>
      <c r="BY2" s="38"/>
      <c r="BZ2" s="38"/>
      <c r="CA2" s="39"/>
      <c r="CB2" s="39"/>
      <c r="CC2" s="39"/>
      <c r="CD2" s="37"/>
      <c r="CE2" s="37"/>
      <c r="CF2" s="37"/>
      <c r="CG2" s="37"/>
      <c r="CH2" s="37"/>
      <c r="CI2" s="37"/>
      <c r="CJ2" s="38"/>
      <c r="CK2" s="38"/>
      <c r="CL2" s="38"/>
      <c r="CM2" s="39"/>
      <c r="CN2" s="39"/>
      <c r="CO2" s="39"/>
      <c r="CP2" s="37"/>
      <c r="CQ2" s="37"/>
      <c r="CR2" s="37"/>
      <c r="CS2" s="37"/>
      <c r="CT2" s="37"/>
      <c r="CU2" s="37"/>
      <c r="CV2" s="38"/>
      <c r="CW2" s="38"/>
      <c r="CX2" s="38"/>
      <c r="CY2" s="39"/>
      <c r="CZ2" s="39"/>
      <c r="DA2" s="39"/>
      <c r="DB2" s="37"/>
      <c r="DC2" s="37"/>
      <c r="DD2" s="37"/>
      <c r="DE2" s="37"/>
      <c r="DF2" s="37"/>
      <c r="DG2" s="37"/>
      <c r="DH2" s="38"/>
      <c r="DI2" s="38"/>
      <c r="DJ2" s="38"/>
      <c r="DK2" s="39"/>
      <c r="DL2" s="39"/>
      <c r="DM2" s="39"/>
      <c r="DN2" s="37"/>
      <c r="DO2" s="37"/>
      <c r="DP2" s="37"/>
      <c r="DQ2" s="37"/>
      <c r="DR2" s="37"/>
      <c r="DS2" s="37"/>
      <c r="DT2" s="38"/>
      <c r="DU2" s="38"/>
      <c r="DV2" s="38"/>
      <c r="DW2" s="39"/>
      <c r="DX2" s="39"/>
      <c r="DY2" s="39"/>
      <c r="DZ2" s="37"/>
      <c r="EA2" s="37"/>
      <c r="EB2" s="37"/>
      <c r="EC2" s="37"/>
      <c r="ED2" s="37"/>
      <c r="EE2" s="37"/>
      <c r="EF2" s="38"/>
      <c r="EG2" s="38"/>
      <c r="EH2" s="38"/>
      <c r="EI2" s="39"/>
      <c r="EJ2" s="39"/>
      <c r="EK2" s="39"/>
      <c r="EL2" s="37"/>
      <c r="EM2" s="37"/>
      <c r="EN2" s="37"/>
      <c r="EO2" s="37"/>
      <c r="EP2" s="37"/>
      <c r="EQ2" s="37"/>
      <c r="ER2" s="38"/>
      <c r="ES2" s="38"/>
      <c r="ET2" s="38"/>
      <c r="EU2" s="39"/>
      <c r="EV2" s="39"/>
      <c r="EW2" s="39"/>
      <c r="EX2" s="37"/>
      <c r="EY2" s="37"/>
      <c r="EZ2" s="37"/>
      <c r="FA2" s="37"/>
      <c r="FB2" s="37"/>
      <c r="FC2" s="37"/>
      <c r="FD2" s="38"/>
      <c r="FE2" s="38"/>
      <c r="FF2" s="38"/>
      <c r="FG2" s="39"/>
      <c r="FH2" s="39"/>
      <c r="FI2" s="39"/>
      <c r="FJ2" s="37"/>
      <c r="FK2" s="37"/>
      <c r="FL2" s="37"/>
      <c r="FM2" s="37"/>
      <c r="FN2" s="37"/>
      <c r="FO2" s="37"/>
      <c r="FP2" s="38"/>
      <c r="FQ2" s="38"/>
      <c r="FR2" s="38"/>
      <c r="FS2" s="39"/>
      <c r="FT2" s="39"/>
      <c r="FU2" s="39"/>
      <c r="FV2" s="37"/>
      <c r="FW2" s="37"/>
      <c r="FX2" s="37"/>
      <c r="FY2" s="37"/>
      <c r="FZ2" s="37"/>
      <c r="GA2" s="37"/>
      <c r="GB2" s="38"/>
      <c r="GC2" s="38"/>
      <c r="GD2" s="38"/>
      <c r="GE2" s="39"/>
      <c r="GF2" s="39"/>
      <c r="GG2" s="39"/>
      <c r="GH2" s="37"/>
      <c r="GI2" s="37"/>
      <c r="GJ2" s="37"/>
      <c r="GK2" s="37"/>
      <c r="GL2" s="37"/>
      <c r="GM2" s="37"/>
      <c r="GN2" s="38"/>
      <c r="GO2" s="38"/>
      <c r="GP2" s="38"/>
      <c r="GQ2" s="39"/>
      <c r="GR2" s="39"/>
      <c r="GS2" s="39"/>
      <c r="GT2" s="37"/>
      <c r="GU2" s="37"/>
      <c r="GV2" s="37"/>
      <c r="GW2" s="37"/>
      <c r="GX2" s="37"/>
      <c r="GY2" s="37"/>
      <c r="GZ2" s="38"/>
      <c r="HA2" s="38"/>
      <c r="HB2" s="38"/>
      <c r="HC2" s="39"/>
      <c r="HD2" s="39"/>
      <c r="HE2" s="39"/>
      <c r="HF2" s="37"/>
      <c r="HG2" s="37"/>
      <c r="HH2" s="37"/>
      <c r="HI2" s="37"/>
      <c r="HJ2" s="37"/>
      <c r="HK2" s="37"/>
      <c r="HL2" s="38"/>
      <c r="HM2" s="38"/>
      <c r="HN2" s="38"/>
      <c r="HO2" s="39"/>
      <c r="HP2" s="39"/>
      <c r="HQ2" s="39"/>
      <c r="HR2" s="37"/>
      <c r="HS2" s="37"/>
      <c r="HT2" s="37"/>
      <c r="HU2" s="37"/>
      <c r="HV2" s="37"/>
      <c r="HW2" s="37"/>
      <c r="HX2" s="38"/>
      <c r="HY2" s="38"/>
      <c r="HZ2" s="38"/>
      <c r="IA2" s="39"/>
      <c r="IB2" s="39"/>
      <c r="IC2" s="39"/>
      <c r="ID2" s="37"/>
      <c r="IE2" s="37"/>
      <c r="IF2" s="37"/>
      <c r="IG2" s="37"/>
    </row>
    <row r="3" spans="1:241" s="4" customFormat="1" ht="34.5" customHeight="1">
      <c r="A3" s="55"/>
      <c r="B3" s="41">
        <v>2006</v>
      </c>
      <c r="C3" s="41">
        <v>2007</v>
      </c>
      <c r="D3" s="163">
        <v>2008</v>
      </c>
      <c r="E3" s="163">
        <v>2009</v>
      </c>
      <c r="F3" s="41">
        <v>2010</v>
      </c>
      <c r="G3" s="42">
        <v>2011</v>
      </c>
      <c r="H3" s="42" t="s">
        <v>428</v>
      </c>
      <c r="I3" s="42">
        <v>2013</v>
      </c>
      <c r="J3" s="42"/>
      <c r="K3" s="42">
        <v>2013</v>
      </c>
      <c r="L3" s="53"/>
      <c r="M3" s="53"/>
      <c r="N3" s="54"/>
      <c r="O3" s="54"/>
      <c r="P3" s="54"/>
      <c r="Q3" s="53"/>
      <c r="R3" s="54"/>
      <c r="S3" s="54"/>
      <c r="T3" s="54"/>
      <c r="U3" s="53"/>
      <c r="V3" s="52"/>
      <c r="W3" s="53"/>
      <c r="X3" s="53"/>
      <c r="Y3" s="54"/>
      <c r="Z3" s="54"/>
      <c r="AA3" s="54"/>
      <c r="AB3" s="53"/>
      <c r="AC3" s="53"/>
      <c r="AD3" s="54"/>
      <c r="AE3" s="54"/>
      <c r="AF3" s="54"/>
      <c r="AG3" s="53"/>
      <c r="AH3" s="52"/>
      <c r="AI3" s="53"/>
      <c r="AJ3" s="53"/>
      <c r="AK3" s="54"/>
      <c r="AL3" s="54"/>
      <c r="AM3" s="54"/>
      <c r="AN3" s="53"/>
      <c r="AO3" s="53"/>
      <c r="AP3" s="54"/>
      <c r="AQ3" s="54"/>
      <c r="AR3" s="54"/>
      <c r="AS3" s="53"/>
      <c r="AT3" s="52"/>
      <c r="AU3" s="53"/>
      <c r="AV3" s="53"/>
      <c r="AW3" s="54"/>
      <c r="AX3" s="54"/>
      <c r="AY3" s="54"/>
      <c r="AZ3" s="53"/>
      <c r="BA3" s="53"/>
      <c r="BB3" s="54"/>
      <c r="BC3" s="54"/>
      <c r="BD3" s="54"/>
      <c r="BE3" s="53"/>
      <c r="BF3" s="52"/>
      <c r="BG3" s="53"/>
      <c r="BH3" s="53"/>
      <c r="BI3" s="54"/>
      <c r="BJ3" s="54"/>
      <c r="BK3" s="54"/>
      <c r="BL3" s="53"/>
      <c r="BM3" s="53"/>
      <c r="BN3" s="54"/>
      <c r="BO3" s="54"/>
      <c r="BP3" s="54"/>
      <c r="BQ3" s="53"/>
      <c r="BR3" s="52"/>
      <c r="BS3" s="53"/>
      <c r="BT3" s="53"/>
      <c r="BU3" s="54"/>
      <c r="BV3" s="54"/>
      <c r="BW3" s="54"/>
      <c r="BX3" s="53"/>
      <c r="BY3" s="53"/>
      <c r="BZ3" s="54"/>
      <c r="CA3" s="54"/>
      <c r="CB3" s="54"/>
      <c r="CC3" s="53"/>
      <c r="CD3" s="52"/>
      <c r="CE3" s="53"/>
      <c r="CF3" s="53"/>
      <c r="CG3" s="54"/>
      <c r="CH3" s="54"/>
      <c r="CI3" s="54"/>
      <c r="CJ3" s="53"/>
      <c r="CK3" s="53"/>
      <c r="CL3" s="54"/>
      <c r="CM3" s="54"/>
      <c r="CN3" s="54"/>
      <c r="CO3" s="53"/>
      <c r="CP3" s="52"/>
      <c r="CQ3" s="53"/>
      <c r="CR3" s="53"/>
      <c r="CS3" s="54"/>
      <c r="CT3" s="54"/>
      <c r="CU3" s="54"/>
      <c r="CV3" s="53"/>
      <c r="CW3" s="53"/>
      <c r="CX3" s="54"/>
      <c r="CY3" s="54"/>
      <c r="CZ3" s="54"/>
      <c r="DA3" s="53"/>
      <c r="DB3" s="52"/>
      <c r="DC3" s="53"/>
      <c r="DD3" s="53"/>
      <c r="DE3" s="54"/>
      <c r="DF3" s="54"/>
      <c r="DG3" s="54"/>
      <c r="DH3" s="53"/>
      <c r="DI3" s="53"/>
      <c r="DJ3" s="54"/>
      <c r="DK3" s="54"/>
      <c r="DL3" s="54"/>
      <c r="DM3" s="53"/>
      <c r="DN3" s="52"/>
      <c r="DO3" s="53"/>
      <c r="DP3" s="53"/>
      <c r="DQ3" s="54"/>
      <c r="DR3" s="54"/>
      <c r="DS3" s="54"/>
      <c r="DT3" s="53"/>
      <c r="DU3" s="53"/>
      <c r="DV3" s="54"/>
      <c r="DW3" s="54"/>
      <c r="DX3" s="54"/>
      <c r="DY3" s="53"/>
      <c r="DZ3" s="52"/>
      <c r="EA3" s="53"/>
      <c r="EB3" s="53"/>
      <c r="EC3" s="54"/>
      <c r="ED3" s="54"/>
      <c r="EE3" s="54"/>
      <c r="EF3" s="53"/>
      <c r="EG3" s="53"/>
      <c r="EH3" s="54"/>
      <c r="EI3" s="54"/>
      <c r="EJ3" s="54"/>
      <c r="EK3" s="53"/>
      <c r="EL3" s="52"/>
      <c r="EM3" s="53"/>
      <c r="EN3" s="53"/>
      <c r="EO3" s="54"/>
      <c r="EP3" s="54"/>
      <c r="EQ3" s="54"/>
      <c r="ER3" s="53"/>
      <c r="ES3" s="53"/>
      <c r="ET3" s="54"/>
      <c r="EU3" s="54"/>
      <c r="EV3" s="54"/>
      <c r="EW3" s="53"/>
      <c r="EX3" s="52"/>
      <c r="EY3" s="53"/>
      <c r="EZ3" s="53"/>
      <c r="FA3" s="54"/>
      <c r="FB3" s="54"/>
      <c r="FC3" s="54"/>
      <c r="FD3" s="53"/>
      <c r="FE3" s="53"/>
      <c r="FF3" s="54"/>
      <c r="FG3" s="54"/>
      <c r="FH3" s="54"/>
      <c r="FI3" s="53"/>
      <c r="FJ3" s="52"/>
      <c r="FK3" s="53"/>
      <c r="FL3" s="53"/>
      <c r="FM3" s="54"/>
      <c r="FN3" s="54"/>
      <c r="FO3" s="54"/>
      <c r="FP3" s="53"/>
      <c r="FQ3" s="53"/>
      <c r="FR3" s="54"/>
      <c r="FS3" s="54"/>
      <c r="FT3" s="54"/>
      <c r="FU3" s="53"/>
      <c r="FV3" s="52"/>
      <c r="FW3" s="53"/>
      <c r="FX3" s="53"/>
      <c r="FY3" s="54"/>
      <c r="FZ3" s="54"/>
      <c r="GA3" s="54"/>
      <c r="GB3" s="53"/>
      <c r="GC3" s="53"/>
      <c r="GD3" s="54"/>
      <c r="GE3" s="54"/>
      <c r="GF3" s="54"/>
      <c r="GG3" s="53"/>
      <c r="GH3" s="52"/>
      <c r="GI3" s="53"/>
      <c r="GJ3" s="53"/>
      <c r="GK3" s="54"/>
      <c r="GL3" s="54"/>
      <c r="GM3" s="54"/>
      <c r="GN3" s="53"/>
      <c r="GO3" s="53"/>
      <c r="GP3" s="54"/>
      <c r="GQ3" s="54"/>
      <c r="GR3" s="54"/>
      <c r="GS3" s="53"/>
      <c r="GT3" s="52"/>
      <c r="GU3" s="53"/>
      <c r="GV3" s="53"/>
      <c r="GW3" s="54"/>
      <c r="GX3" s="54"/>
      <c r="GY3" s="54"/>
      <c r="GZ3" s="53"/>
      <c r="HA3" s="53"/>
      <c r="HB3" s="54"/>
      <c r="HC3" s="54"/>
      <c r="HD3" s="54"/>
      <c r="HE3" s="53"/>
      <c r="HF3" s="52"/>
      <c r="HG3" s="53"/>
      <c r="HH3" s="53"/>
      <c r="HI3" s="54"/>
      <c r="HJ3" s="54"/>
      <c r="HK3" s="54"/>
      <c r="HL3" s="53"/>
      <c r="HM3" s="53"/>
      <c r="HN3" s="54"/>
      <c r="HO3" s="54"/>
      <c r="HP3" s="54"/>
      <c r="HQ3" s="53"/>
      <c r="HR3" s="52"/>
      <c r="HS3" s="53"/>
      <c r="HT3" s="53"/>
      <c r="HU3" s="54"/>
      <c r="HV3" s="54"/>
      <c r="HW3" s="54"/>
      <c r="HX3" s="53"/>
      <c r="HY3" s="53"/>
      <c r="HZ3" s="54"/>
      <c r="IA3" s="54"/>
      <c r="IB3" s="54"/>
      <c r="IC3" s="53"/>
      <c r="ID3" s="52"/>
      <c r="IE3" s="53"/>
      <c r="IF3" s="53"/>
      <c r="IG3" s="54"/>
    </row>
    <row r="4" spans="1:241" ht="22.5" customHeight="1">
      <c r="A4" s="201" t="s">
        <v>163</v>
      </c>
      <c r="B4" s="176"/>
      <c r="C4" s="176"/>
      <c r="D4" s="176"/>
      <c r="E4" s="176"/>
      <c r="F4" s="176"/>
      <c r="G4" s="201"/>
      <c r="H4" s="201"/>
      <c r="I4" s="201"/>
      <c r="J4" s="201"/>
      <c r="K4" s="201"/>
      <c r="L4" s="177"/>
      <c r="M4" s="177"/>
      <c r="BY4" s="148"/>
      <c r="BZ4" s="148"/>
      <c r="CA4" s="148"/>
      <c r="CB4" s="148"/>
    </row>
    <row r="5" spans="1:241" ht="15.75">
      <c r="A5" s="177" t="s">
        <v>505</v>
      </c>
      <c r="B5" s="176">
        <v>67822</v>
      </c>
      <c r="C5" s="176">
        <v>67338</v>
      </c>
      <c r="D5" s="176">
        <v>67485</v>
      </c>
      <c r="E5" s="176">
        <v>67647</v>
      </c>
      <c r="F5" s="176">
        <f>65427+1560</f>
        <v>66987</v>
      </c>
      <c r="G5" s="176">
        <f>65025+1515</f>
        <v>66540</v>
      </c>
      <c r="H5" s="176">
        <f>64037+1470</f>
        <v>65507</v>
      </c>
      <c r="I5" s="176">
        <f>63397+1426</f>
        <v>64823</v>
      </c>
      <c r="J5" s="176"/>
      <c r="K5" s="176">
        <f>63397+1426</f>
        <v>64823</v>
      </c>
      <c r="L5" s="177"/>
      <c r="M5" s="177"/>
      <c r="BY5" s="148"/>
      <c r="BZ5" s="148"/>
      <c r="CA5" s="148"/>
      <c r="CB5" s="148"/>
    </row>
    <row r="6" spans="1:241" ht="15.75">
      <c r="A6" s="177" t="s">
        <v>506</v>
      </c>
      <c r="B6" s="176">
        <v>32768</v>
      </c>
      <c r="C6" s="176">
        <v>34883</v>
      </c>
      <c r="D6" s="176">
        <v>35419</v>
      </c>
      <c r="E6" s="176">
        <v>36199</v>
      </c>
      <c r="F6" s="176">
        <v>37477</v>
      </c>
      <c r="G6" s="176">
        <v>39548</v>
      </c>
      <c r="H6" s="176">
        <v>39292</v>
      </c>
      <c r="I6" s="176">
        <v>41586</v>
      </c>
      <c r="J6" s="176"/>
      <c r="K6" s="176">
        <v>41586</v>
      </c>
      <c r="L6" s="177"/>
      <c r="M6" s="177"/>
      <c r="BY6" s="148"/>
      <c r="BZ6" s="148"/>
      <c r="CA6" s="148"/>
      <c r="CB6" s="148"/>
    </row>
    <row r="7" spans="1:241" s="148" customFormat="1" ht="14.25">
      <c r="A7" s="204" t="s">
        <v>166</v>
      </c>
      <c r="B7" s="175">
        <f t="shared" ref="B7" si="0">SUM(B5:B6)</f>
        <v>100590</v>
      </c>
      <c r="C7" s="175">
        <f>SUM(C5:C6)</f>
        <v>102221</v>
      </c>
      <c r="D7" s="175">
        <f t="shared" ref="D7:K7" si="1">SUM(D5:D6)</f>
        <v>102904</v>
      </c>
      <c r="E7" s="175">
        <f t="shared" si="1"/>
        <v>103846</v>
      </c>
      <c r="F7" s="175">
        <f t="shared" si="1"/>
        <v>104464</v>
      </c>
      <c r="G7" s="175">
        <f t="shared" si="1"/>
        <v>106088</v>
      </c>
      <c r="H7" s="175">
        <f t="shared" si="1"/>
        <v>104799</v>
      </c>
      <c r="I7" s="175">
        <f t="shared" si="1"/>
        <v>106409</v>
      </c>
      <c r="J7" s="175"/>
      <c r="K7" s="175">
        <f t="shared" si="1"/>
        <v>106409</v>
      </c>
      <c r="L7" s="177"/>
      <c r="M7" s="177"/>
    </row>
    <row r="8" spans="1:241" s="148" customFormat="1" ht="1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177"/>
      <c r="M8" s="177"/>
    </row>
    <row r="9" spans="1:241" ht="22.5" customHeight="1">
      <c r="A9" s="201" t="s">
        <v>244</v>
      </c>
      <c r="B9" s="176"/>
      <c r="C9" s="176"/>
      <c r="D9" s="176"/>
      <c r="E9" s="176"/>
      <c r="F9" s="176"/>
      <c r="G9" s="201"/>
      <c r="H9" s="201"/>
      <c r="I9" s="208" t="s">
        <v>472</v>
      </c>
      <c r="J9" s="201"/>
      <c r="K9" s="208" t="s">
        <v>473</v>
      </c>
      <c r="L9" s="177"/>
      <c r="M9" s="177"/>
      <c r="BY9" s="148"/>
      <c r="BZ9" s="148"/>
      <c r="CA9" s="148"/>
      <c r="CB9" s="148"/>
    </row>
    <row r="10" spans="1:241" ht="15.75">
      <c r="A10" s="177" t="s">
        <v>531</v>
      </c>
      <c r="B10" s="176">
        <v>2985.4160000000002</v>
      </c>
      <c r="C10" s="176">
        <f>2929.683+127.687+41</f>
        <v>3098.37</v>
      </c>
      <c r="D10" s="176">
        <f>3044.334+133.849+42.313</f>
        <v>3220.4960000000001</v>
      </c>
      <c r="E10" s="176">
        <f>3208.889+147.008+41</f>
        <v>3396.8969999999999</v>
      </c>
      <c r="F10" s="176">
        <f>3204.375+150.097+41</f>
        <v>3395.4720000000002</v>
      </c>
      <c r="G10" s="176">
        <f>3240.154+150.789+40.906</f>
        <v>3431.8490000000002</v>
      </c>
      <c r="H10" s="176">
        <f>3379.784+158.048+41</f>
        <v>3578.8320000000003</v>
      </c>
      <c r="I10" s="176">
        <f>3096.358+25+152.484+297.895+41</f>
        <v>3612.7370000000001</v>
      </c>
      <c r="J10" s="176"/>
      <c r="K10" s="176">
        <f>3095.132+25+152.43+297.895+41</f>
        <v>3611.4569999999999</v>
      </c>
      <c r="L10" s="177"/>
      <c r="M10" s="177"/>
      <c r="BY10" s="148"/>
      <c r="BZ10" s="148"/>
      <c r="CA10" s="148"/>
      <c r="CB10" s="148"/>
    </row>
    <row r="11" spans="1:241" ht="14.25">
      <c r="A11" s="177" t="s">
        <v>530</v>
      </c>
      <c r="B11" s="176">
        <v>949.29200000000003</v>
      </c>
      <c r="C11" s="176">
        <v>973.12</v>
      </c>
      <c r="D11" s="176">
        <v>1003.523</v>
      </c>
      <c r="E11" s="176">
        <v>1068.9380000000001</v>
      </c>
      <c r="F11" s="176">
        <v>1138.463</v>
      </c>
      <c r="G11" s="176">
        <v>1201.9570000000001</v>
      </c>
      <c r="H11" s="176">
        <f>1338.826+22.4</f>
        <v>1361.2260000000001</v>
      </c>
      <c r="I11" s="176">
        <f>1389.02+22.419</f>
        <v>1411.4390000000001</v>
      </c>
      <c r="J11" s="176"/>
      <c r="K11" s="176">
        <v>1406.451</v>
      </c>
      <c r="L11" s="177"/>
      <c r="M11" s="177"/>
      <c r="BY11" s="148"/>
      <c r="BZ11" s="148"/>
      <c r="CA11" s="148"/>
      <c r="CB11" s="148"/>
    </row>
    <row r="12" spans="1:241" s="148" customFormat="1" ht="14.25">
      <c r="A12" s="204" t="s">
        <v>166</v>
      </c>
      <c r="B12" s="175">
        <f t="shared" ref="B12" si="2">SUM(B10:B11)</f>
        <v>3934.7080000000001</v>
      </c>
      <c r="C12" s="175">
        <f>SUM(C10:C11)</f>
        <v>4071.49</v>
      </c>
      <c r="D12" s="175">
        <f t="shared" ref="D12:I12" si="3">SUM(D10:D11)</f>
        <v>4224.0190000000002</v>
      </c>
      <c r="E12" s="175">
        <f t="shared" si="3"/>
        <v>4465.835</v>
      </c>
      <c r="F12" s="175">
        <f t="shared" si="3"/>
        <v>4533.9350000000004</v>
      </c>
      <c r="G12" s="175">
        <f t="shared" si="3"/>
        <v>4633.8060000000005</v>
      </c>
      <c r="H12" s="175">
        <f t="shared" si="3"/>
        <v>4940.0580000000009</v>
      </c>
      <c r="I12" s="175">
        <f t="shared" si="3"/>
        <v>5024.1760000000004</v>
      </c>
      <c r="J12" s="175"/>
      <c r="K12" s="175">
        <f t="shared" ref="K12" si="4">SUM(K10:K11)</f>
        <v>5017.9079999999994</v>
      </c>
      <c r="L12" s="177"/>
      <c r="M12" s="177"/>
    </row>
    <row r="13" spans="1:241" s="148" customFormat="1" ht="12.9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241" s="148" customFormat="1" ht="12.9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50"/>
      <c r="K14" s="177"/>
    </row>
    <row r="15" spans="1:241" ht="12.95" customHeight="1">
      <c r="A15" s="151" t="s">
        <v>169</v>
      </c>
      <c r="B15" s="149"/>
      <c r="C15" s="149"/>
      <c r="D15" s="149"/>
      <c r="E15" s="149"/>
      <c r="F15" s="149"/>
      <c r="G15" s="149"/>
      <c r="H15" s="149"/>
      <c r="I15" s="149"/>
      <c r="J15" s="150"/>
      <c r="K15" s="149"/>
    </row>
    <row r="16" spans="1:241" ht="12.95" customHeight="1">
      <c r="A16" s="537" t="s">
        <v>539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</row>
    <row r="17" spans="1:11" ht="27" customHeight="1">
      <c r="A17" s="537" t="s">
        <v>557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</row>
    <row r="18" spans="1:11" ht="27" customHeight="1">
      <c r="A18" s="537" t="s">
        <v>558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</row>
    <row r="19" spans="1:11" ht="42.75" customHeight="1">
      <c r="A19" s="537" t="s">
        <v>590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</row>
    <row r="20" spans="1:11" ht="12.95" customHeight="1">
      <c r="A20" s="537" t="s">
        <v>559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</row>
    <row r="21" spans="1:11" ht="27" customHeight="1">
      <c r="A21" s="537" t="s">
        <v>480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</row>
    <row r="22" spans="1:11" ht="12.9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50"/>
      <c r="K22" s="149"/>
    </row>
    <row r="23" spans="1:11" ht="12.9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50"/>
      <c r="K23" s="149"/>
    </row>
    <row r="24" spans="1:11" ht="12.95" customHeight="1">
      <c r="A24" s="149"/>
      <c r="B24" s="149"/>
      <c r="C24" s="176"/>
      <c r="D24" s="176"/>
      <c r="E24" s="176"/>
      <c r="F24" s="176"/>
      <c r="G24" s="176"/>
      <c r="H24" s="176"/>
      <c r="I24" s="176"/>
      <c r="J24" s="150"/>
      <c r="K24" s="149"/>
    </row>
  </sheetData>
  <mergeCells count="6">
    <mergeCell ref="A21:K21"/>
    <mergeCell ref="A16:K16"/>
    <mergeCell ref="A17:K17"/>
    <mergeCell ref="A18:K18"/>
    <mergeCell ref="A19:K19"/>
    <mergeCell ref="A20:K20"/>
  </mergeCells>
  <printOptions horizontalCentered="1"/>
  <pageMargins left="0.2" right="0.2" top="0.66" bottom="0.31" header="0.23622047244094491" footer="0.17"/>
  <pageSetup paperSize="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workbookViewId="0"/>
  </sheetViews>
  <sheetFormatPr baseColWidth="10" defaultRowHeight="11.45" customHeight="1"/>
  <cols>
    <col min="1" max="1" width="25.5703125" style="13" customWidth="1"/>
    <col min="2" max="2" width="5.140625" style="13" customWidth="1"/>
    <col min="3" max="12" width="5.85546875" style="13" customWidth="1"/>
    <col min="13" max="16384" width="11.42578125" style="13"/>
  </cols>
  <sheetData>
    <row r="1" spans="1:256" s="1" customFormat="1" ht="15">
      <c r="A1" s="172" t="s">
        <v>38</v>
      </c>
      <c r="B1" s="160"/>
      <c r="C1" s="160"/>
      <c r="D1" s="160"/>
      <c r="E1" s="160"/>
      <c r="F1" s="160"/>
      <c r="G1" s="160"/>
      <c r="H1" s="160"/>
      <c r="I1" s="221"/>
      <c r="J1" s="221"/>
      <c r="K1" s="221"/>
      <c r="L1" s="221"/>
      <c r="M1" s="160"/>
      <c r="N1" s="160"/>
      <c r="O1" s="160"/>
      <c r="P1" s="160"/>
      <c r="Q1" s="160"/>
      <c r="R1" s="160"/>
      <c r="S1" s="160"/>
      <c r="T1" s="160"/>
      <c r="U1" s="160"/>
      <c r="V1" s="221"/>
      <c r="W1" s="221"/>
      <c r="X1" s="221"/>
      <c r="Y1" s="160"/>
      <c r="Z1" s="160"/>
      <c r="AA1" s="160"/>
      <c r="AB1" s="160"/>
      <c r="AC1" s="160"/>
      <c r="AD1" s="160"/>
      <c r="AE1" s="160"/>
      <c r="AF1" s="160"/>
      <c r="AG1" s="160"/>
      <c r="AH1" s="221"/>
      <c r="AI1" s="221"/>
      <c r="AJ1" s="221"/>
      <c r="AK1" s="160"/>
      <c r="AL1" s="160"/>
      <c r="AM1" s="160"/>
      <c r="AN1" s="160"/>
      <c r="AO1" s="160"/>
      <c r="AP1" s="160"/>
      <c r="AQ1" s="160"/>
      <c r="AR1" s="160"/>
      <c r="AS1" s="160"/>
      <c r="AT1" s="221"/>
      <c r="AU1" s="221"/>
      <c r="AV1" s="221"/>
      <c r="AW1" s="160"/>
      <c r="AX1" s="160"/>
      <c r="AY1" s="160"/>
      <c r="AZ1" s="160"/>
      <c r="BA1" s="160"/>
      <c r="BB1" s="160"/>
      <c r="BC1" s="160"/>
      <c r="BD1" s="160"/>
      <c r="BE1" s="160"/>
      <c r="BF1" s="221"/>
      <c r="BG1" s="221"/>
      <c r="BH1" s="221"/>
      <c r="BI1" s="160"/>
      <c r="BJ1" s="160"/>
      <c r="BK1" s="160"/>
      <c r="BL1" s="160"/>
      <c r="BM1" s="160"/>
      <c r="BN1" s="160"/>
      <c r="BO1" s="160"/>
      <c r="BP1" s="160"/>
      <c r="BQ1" s="160"/>
      <c r="BR1" s="221"/>
      <c r="BS1" s="221"/>
      <c r="BT1" s="221"/>
      <c r="BU1" s="160"/>
      <c r="BV1" s="160"/>
      <c r="BW1" s="160"/>
      <c r="BX1" s="160"/>
      <c r="BY1" s="160"/>
      <c r="BZ1" s="160"/>
      <c r="CA1" s="160"/>
      <c r="CB1" s="160"/>
      <c r="CC1" s="160"/>
      <c r="CD1" s="221"/>
      <c r="CE1" s="221"/>
      <c r="CF1" s="221"/>
      <c r="CG1" s="160"/>
      <c r="CH1" s="160"/>
      <c r="CI1" s="160"/>
      <c r="CJ1" s="160"/>
      <c r="CK1" s="160"/>
      <c r="CL1" s="160"/>
      <c r="CM1" s="160"/>
      <c r="CN1" s="160"/>
      <c r="CO1" s="160"/>
      <c r="CP1" s="221"/>
      <c r="CQ1" s="221"/>
      <c r="CR1" s="221"/>
      <c r="CS1" s="160"/>
      <c r="CT1" s="160"/>
      <c r="CU1" s="160"/>
      <c r="CV1" s="160"/>
      <c r="CW1" s="160"/>
      <c r="CX1" s="160"/>
      <c r="CY1" s="160"/>
      <c r="CZ1" s="160"/>
      <c r="DA1" s="160"/>
      <c r="DB1" s="221"/>
      <c r="DC1" s="221"/>
      <c r="DD1" s="221"/>
      <c r="DE1" s="160"/>
      <c r="DF1" s="160"/>
      <c r="DG1" s="160"/>
      <c r="DH1" s="160"/>
      <c r="DI1" s="160"/>
      <c r="DJ1" s="160"/>
      <c r="DK1" s="160"/>
      <c r="DL1" s="160"/>
      <c r="DM1" s="160"/>
      <c r="DN1" s="221"/>
      <c r="DO1" s="221"/>
      <c r="DP1" s="221"/>
      <c r="DQ1" s="160"/>
      <c r="DR1" s="160"/>
      <c r="DS1" s="160"/>
      <c r="DT1" s="160"/>
      <c r="DU1" s="160"/>
      <c r="DV1" s="160"/>
      <c r="DW1" s="160"/>
      <c r="DX1" s="160"/>
      <c r="DY1" s="160"/>
      <c r="DZ1" s="221"/>
      <c r="EA1" s="221"/>
      <c r="EB1" s="221"/>
      <c r="EC1" s="160"/>
      <c r="ED1" s="160"/>
      <c r="EE1" s="160"/>
      <c r="EF1" s="160"/>
      <c r="EG1" s="160"/>
      <c r="EH1" s="160"/>
      <c r="EI1" s="160"/>
      <c r="EJ1" s="160"/>
      <c r="EK1" s="160"/>
      <c r="EL1" s="221"/>
      <c r="EM1" s="221"/>
      <c r="EN1" s="221"/>
      <c r="EO1" s="160"/>
      <c r="EP1" s="160"/>
      <c r="EQ1" s="160"/>
      <c r="ER1" s="160"/>
      <c r="ES1" s="160"/>
      <c r="ET1" s="160"/>
      <c r="EU1" s="160"/>
      <c r="EV1" s="160"/>
      <c r="EW1" s="160"/>
      <c r="EX1" s="221"/>
      <c r="EY1" s="221"/>
      <c r="EZ1" s="221"/>
      <c r="FA1" s="160"/>
      <c r="FB1" s="160"/>
      <c r="FC1" s="160"/>
      <c r="FD1" s="160"/>
      <c r="FE1" s="160"/>
      <c r="FF1" s="160"/>
      <c r="FG1" s="160"/>
      <c r="FH1" s="160"/>
      <c r="FI1" s="160"/>
      <c r="FJ1" s="221"/>
      <c r="FK1" s="221"/>
      <c r="FL1" s="221"/>
      <c r="FM1" s="160"/>
      <c r="FN1" s="160"/>
      <c r="FO1" s="160"/>
      <c r="FP1" s="160"/>
      <c r="FQ1" s="160"/>
      <c r="FR1" s="160"/>
      <c r="FS1" s="160"/>
      <c r="FT1" s="160"/>
      <c r="FU1" s="160"/>
      <c r="FV1" s="221"/>
      <c r="FW1" s="221"/>
      <c r="FX1" s="221"/>
      <c r="FY1" s="160"/>
      <c r="FZ1" s="160"/>
      <c r="GA1" s="160"/>
      <c r="GB1" s="160"/>
      <c r="GC1" s="160"/>
      <c r="GD1" s="160"/>
      <c r="GE1" s="160"/>
      <c r="GF1" s="160"/>
      <c r="GG1" s="160"/>
      <c r="GH1" s="221"/>
      <c r="GI1" s="221"/>
      <c r="GJ1" s="221"/>
      <c r="GK1" s="160"/>
      <c r="GL1" s="160"/>
      <c r="GM1" s="160"/>
      <c r="GN1" s="160"/>
      <c r="GO1" s="160"/>
      <c r="GP1" s="160"/>
      <c r="GQ1" s="160"/>
      <c r="GR1" s="160"/>
      <c r="GS1" s="160"/>
      <c r="GT1" s="221"/>
      <c r="GU1" s="221"/>
      <c r="GV1" s="221"/>
      <c r="GW1" s="160"/>
      <c r="GX1" s="160"/>
      <c r="GY1" s="160"/>
      <c r="GZ1" s="160"/>
      <c r="HA1" s="160"/>
      <c r="HB1" s="160"/>
      <c r="HC1" s="160"/>
      <c r="HD1" s="160"/>
      <c r="HE1" s="160"/>
      <c r="HF1" s="221"/>
      <c r="HG1" s="221"/>
      <c r="HH1" s="221"/>
      <c r="HI1" s="160"/>
      <c r="HJ1" s="160"/>
      <c r="HK1" s="160"/>
      <c r="HL1" s="160"/>
      <c r="HM1" s="160"/>
      <c r="HN1" s="160"/>
      <c r="HO1" s="160"/>
      <c r="HP1" s="160"/>
      <c r="HQ1" s="160"/>
      <c r="HR1" s="221"/>
      <c r="HS1" s="221"/>
      <c r="HT1" s="221"/>
      <c r="HU1" s="160"/>
      <c r="HV1" s="160"/>
      <c r="HW1" s="160"/>
      <c r="HX1" s="160"/>
      <c r="HY1" s="160"/>
      <c r="HZ1" s="160"/>
      <c r="IA1" s="160"/>
      <c r="IB1" s="160"/>
      <c r="IC1" s="160"/>
      <c r="ID1" s="221"/>
      <c r="IE1" s="221"/>
      <c r="IF1" s="221"/>
      <c r="IG1" s="160"/>
      <c r="IH1" s="160"/>
      <c r="II1" s="160"/>
      <c r="IJ1" s="160"/>
      <c r="IK1" s="160"/>
      <c r="IL1" s="160"/>
      <c r="IM1" s="160"/>
      <c r="IN1" s="160"/>
      <c r="IO1" s="160"/>
      <c r="IP1" s="221"/>
      <c r="IQ1" s="221"/>
      <c r="IR1" s="221"/>
      <c r="IS1" s="160"/>
      <c r="IT1" s="160"/>
      <c r="IU1" s="160"/>
      <c r="IV1" s="160"/>
    </row>
    <row r="2" spans="1:256" s="9" customFormat="1" ht="15">
      <c r="A2" s="170" t="s">
        <v>1</v>
      </c>
      <c r="B2" s="222"/>
      <c r="C2" s="222"/>
      <c r="D2" s="222"/>
      <c r="E2" s="222"/>
      <c r="F2" s="168"/>
      <c r="G2" s="168"/>
      <c r="H2" s="168"/>
      <c r="I2" s="223"/>
      <c r="J2" s="223"/>
      <c r="K2" s="223"/>
      <c r="L2" s="223"/>
      <c r="M2" s="222"/>
      <c r="N2" s="222"/>
      <c r="O2" s="222"/>
      <c r="P2" s="222"/>
      <c r="Q2" s="222"/>
      <c r="R2" s="222"/>
      <c r="S2" s="168"/>
      <c r="T2" s="168"/>
      <c r="U2" s="168"/>
      <c r="V2" s="223"/>
      <c r="W2" s="223"/>
      <c r="X2" s="223"/>
      <c r="Y2" s="222"/>
      <c r="Z2" s="222"/>
      <c r="AA2" s="222"/>
      <c r="AB2" s="222"/>
      <c r="AC2" s="222"/>
      <c r="AD2" s="222"/>
      <c r="AE2" s="168"/>
      <c r="AF2" s="168"/>
      <c r="AG2" s="168"/>
      <c r="AH2" s="223"/>
      <c r="AI2" s="223"/>
      <c r="AJ2" s="223"/>
      <c r="AK2" s="222"/>
      <c r="AL2" s="222"/>
      <c r="AM2" s="222"/>
      <c r="AN2" s="222"/>
      <c r="AO2" s="222"/>
      <c r="AP2" s="222"/>
      <c r="AQ2" s="168"/>
      <c r="AR2" s="168"/>
      <c r="AS2" s="168"/>
      <c r="AT2" s="223"/>
      <c r="AU2" s="223"/>
      <c r="AV2" s="223"/>
      <c r="AW2" s="222"/>
      <c r="AX2" s="222"/>
      <c r="AY2" s="222"/>
      <c r="AZ2" s="222"/>
      <c r="BA2" s="222"/>
      <c r="BB2" s="222"/>
      <c r="BC2" s="168"/>
      <c r="BD2" s="168"/>
      <c r="BE2" s="168"/>
      <c r="BF2" s="223"/>
      <c r="BG2" s="223"/>
      <c r="BH2" s="223"/>
      <c r="BI2" s="222"/>
      <c r="BJ2" s="222"/>
      <c r="BK2" s="222"/>
      <c r="BL2" s="222"/>
      <c r="BM2" s="222"/>
      <c r="BN2" s="222"/>
      <c r="BO2" s="168"/>
      <c r="BP2" s="168"/>
      <c r="BQ2" s="168"/>
      <c r="BR2" s="223"/>
      <c r="BS2" s="223"/>
      <c r="BT2" s="223"/>
      <c r="BU2" s="222"/>
      <c r="BV2" s="222"/>
      <c r="BW2" s="222"/>
      <c r="BX2" s="222"/>
      <c r="BY2" s="222"/>
      <c r="BZ2" s="222"/>
      <c r="CA2" s="168"/>
      <c r="CB2" s="168"/>
      <c r="CC2" s="168"/>
      <c r="CD2" s="223"/>
      <c r="CE2" s="223"/>
      <c r="CF2" s="223"/>
      <c r="CG2" s="222"/>
      <c r="CH2" s="222"/>
      <c r="CI2" s="222"/>
      <c r="CJ2" s="222"/>
      <c r="CK2" s="222"/>
      <c r="CL2" s="222"/>
      <c r="CM2" s="168"/>
      <c r="CN2" s="168"/>
      <c r="CO2" s="168"/>
      <c r="CP2" s="223"/>
      <c r="CQ2" s="223"/>
      <c r="CR2" s="223"/>
      <c r="CS2" s="222"/>
      <c r="CT2" s="222"/>
      <c r="CU2" s="222"/>
      <c r="CV2" s="222"/>
      <c r="CW2" s="222"/>
      <c r="CX2" s="222"/>
      <c r="CY2" s="168"/>
      <c r="CZ2" s="168"/>
      <c r="DA2" s="168"/>
      <c r="DB2" s="223"/>
      <c r="DC2" s="223"/>
      <c r="DD2" s="223"/>
      <c r="DE2" s="222"/>
      <c r="DF2" s="222"/>
      <c r="DG2" s="222"/>
      <c r="DH2" s="222"/>
      <c r="DI2" s="222"/>
      <c r="DJ2" s="222"/>
      <c r="DK2" s="168"/>
      <c r="DL2" s="168"/>
      <c r="DM2" s="168"/>
      <c r="DN2" s="223"/>
      <c r="DO2" s="223"/>
      <c r="DP2" s="223"/>
      <c r="DQ2" s="222"/>
      <c r="DR2" s="222"/>
      <c r="DS2" s="222"/>
      <c r="DT2" s="222"/>
      <c r="DU2" s="222"/>
      <c r="DV2" s="222"/>
      <c r="DW2" s="168"/>
      <c r="DX2" s="168"/>
      <c r="DY2" s="168"/>
      <c r="DZ2" s="223"/>
      <c r="EA2" s="223"/>
      <c r="EB2" s="223"/>
      <c r="EC2" s="222"/>
      <c r="ED2" s="222"/>
      <c r="EE2" s="222"/>
      <c r="EF2" s="222"/>
      <c r="EG2" s="222"/>
      <c r="EH2" s="222"/>
      <c r="EI2" s="168"/>
      <c r="EJ2" s="168"/>
      <c r="EK2" s="168"/>
      <c r="EL2" s="223"/>
      <c r="EM2" s="223"/>
      <c r="EN2" s="223"/>
      <c r="EO2" s="222"/>
      <c r="EP2" s="222"/>
      <c r="EQ2" s="222"/>
      <c r="ER2" s="222"/>
      <c r="ES2" s="222"/>
      <c r="ET2" s="222"/>
      <c r="EU2" s="168"/>
      <c r="EV2" s="168"/>
      <c r="EW2" s="168"/>
      <c r="EX2" s="223"/>
      <c r="EY2" s="223"/>
      <c r="EZ2" s="223"/>
      <c r="FA2" s="222"/>
      <c r="FB2" s="222"/>
      <c r="FC2" s="222"/>
      <c r="FD2" s="222"/>
      <c r="FE2" s="222"/>
      <c r="FF2" s="222"/>
      <c r="FG2" s="168"/>
      <c r="FH2" s="168"/>
      <c r="FI2" s="168"/>
      <c r="FJ2" s="223"/>
      <c r="FK2" s="223"/>
      <c r="FL2" s="223"/>
      <c r="FM2" s="222"/>
      <c r="FN2" s="222"/>
      <c r="FO2" s="222"/>
      <c r="FP2" s="222"/>
      <c r="FQ2" s="222"/>
      <c r="FR2" s="222"/>
      <c r="FS2" s="168"/>
      <c r="FT2" s="168"/>
      <c r="FU2" s="168"/>
      <c r="FV2" s="223"/>
      <c r="FW2" s="223"/>
      <c r="FX2" s="223"/>
      <c r="FY2" s="222"/>
      <c r="FZ2" s="222"/>
      <c r="GA2" s="222"/>
      <c r="GB2" s="222"/>
      <c r="GC2" s="222"/>
      <c r="GD2" s="222"/>
      <c r="GE2" s="168"/>
      <c r="GF2" s="168"/>
      <c r="GG2" s="168"/>
      <c r="GH2" s="223"/>
      <c r="GI2" s="223"/>
      <c r="GJ2" s="223"/>
      <c r="GK2" s="222"/>
      <c r="GL2" s="222"/>
      <c r="GM2" s="222"/>
      <c r="GN2" s="222"/>
      <c r="GO2" s="222"/>
      <c r="GP2" s="222"/>
      <c r="GQ2" s="168"/>
      <c r="GR2" s="168"/>
      <c r="GS2" s="168"/>
      <c r="GT2" s="223"/>
      <c r="GU2" s="223"/>
      <c r="GV2" s="223"/>
      <c r="GW2" s="222"/>
      <c r="GX2" s="222"/>
      <c r="GY2" s="222"/>
      <c r="GZ2" s="222"/>
      <c r="HA2" s="222"/>
      <c r="HB2" s="222"/>
      <c r="HC2" s="168"/>
      <c r="HD2" s="168"/>
      <c r="HE2" s="168"/>
      <c r="HF2" s="223"/>
      <c r="HG2" s="223"/>
      <c r="HH2" s="223"/>
      <c r="HI2" s="222"/>
      <c r="HJ2" s="222"/>
      <c r="HK2" s="222"/>
      <c r="HL2" s="222"/>
      <c r="HM2" s="222"/>
      <c r="HN2" s="222"/>
      <c r="HO2" s="168"/>
      <c r="HP2" s="168"/>
      <c r="HQ2" s="168"/>
      <c r="HR2" s="223"/>
      <c r="HS2" s="223"/>
      <c r="HT2" s="223"/>
      <c r="HU2" s="222"/>
      <c r="HV2" s="222"/>
      <c r="HW2" s="222"/>
      <c r="HX2" s="222"/>
      <c r="HY2" s="222"/>
      <c r="HZ2" s="222"/>
      <c r="IA2" s="168"/>
      <c r="IB2" s="168"/>
      <c r="IC2" s="168"/>
      <c r="ID2" s="223"/>
      <c r="IE2" s="223"/>
      <c r="IF2" s="223"/>
      <c r="IG2" s="222"/>
      <c r="IH2" s="222"/>
      <c r="II2" s="222"/>
      <c r="IJ2" s="222"/>
      <c r="IK2" s="222"/>
      <c r="IL2" s="222"/>
      <c r="IM2" s="168"/>
      <c r="IN2" s="168"/>
      <c r="IO2" s="168"/>
      <c r="IP2" s="223"/>
      <c r="IQ2" s="223"/>
      <c r="IR2" s="223"/>
      <c r="IS2" s="222"/>
      <c r="IT2" s="222"/>
      <c r="IU2" s="222"/>
      <c r="IV2" s="222"/>
    </row>
    <row r="3" spans="1:256" s="3" customFormat="1" ht="18" customHeight="1">
      <c r="A3" s="224"/>
      <c r="B3" s="224"/>
      <c r="C3" s="224"/>
      <c r="D3" s="224"/>
      <c r="E3" s="224"/>
      <c r="F3" s="225"/>
      <c r="G3" s="225"/>
      <c r="H3" s="225"/>
      <c r="I3" s="226"/>
      <c r="J3" s="226"/>
      <c r="K3" s="226"/>
      <c r="L3" s="226"/>
      <c r="M3" s="224"/>
      <c r="N3" s="224"/>
      <c r="O3" s="224"/>
      <c r="P3" s="224"/>
      <c r="Q3" s="224"/>
      <c r="R3" s="224"/>
      <c r="S3" s="225"/>
      <c r="T3" s="225"/>
      <c r="U3" s="225"/>
      <c r="V3" s="226"/>
      <c r="W3" s="226"/>
      <c r="X3" s="226"/>
      <c r="Y3" s="224"/>
      <c r="Z3" s="224"/>
      <c r="AA3" s="224"/>
      <c r="AB3" s="224"/>
      <c r="AC3" s="224"/>
      <c r="AD3" s="224"/>
      <c r="AE3" s="225"/>
      <c r="AF3" s="225"/>
      <c r="AG3" s="225"/>
      <c r="AH3" s="226"/>
      <c r="AI3" s="226"/>
      <c r="AJ3" s="226"/>
      <c r="AK3" s="224"/>
      <c r="AL3" s="224"/>
      <c r="AM3" s="224"/>
      <c r="AN3" s="224"/>
      <c r="AO3" s="224"/>
      <c r="AP3" s="224"/>
      <c r="AQ3" s="225"/>
      <c r="AR3" s="225"/>
      <c r="AS3" s="225"/>
      <c r="AT3" s="226"/>
      <c r="AU3" s="226"/>
      <c r="AV3" s="226"/>
      <c r="AW3" s="224"/>
      <c r="AX3" s="224"/>
      <c r="AY3" s="224"/>
      <c r="AZ3" s="224"/>
      <c r="BA3" s="224"/>
      <c r="BB3" s="224"/>
      <c r="BC3" s="225"/>
      <c r="BD3" s="225"/>
      <c r="BE3" s="225"/>
      <c r="BF3" s="226"/>
      <c r="BG3" s="226"/>
      <c r="BH3" s="226"/>
      <c r="BI3" s="224"/>
      <c r="BJ3" s="224"/>
      <c r="BK3" s="224"/>
      <c r="BL3" s="224"/>
      <c r="BM3" s="224"/>
      <c r="BN3" s="224"/>
      <c r="BO3" s="225"/>
      <c r="BP3" s="225"/>
      <c r="BQ3" s="225"/>
      <c r="BR3" s="226"/>
      <c r="BS3" s="226"/>
      <c r="BT3" s="226"/>
      <c r="BU3" s="224"/>
      <c r="BV3" s="224"/>
      <c r="BW3" s="224"/>
      <c r="BX3" s="224"/>
      <c r="BY3" s="224"/>
      <c r="BZ3" s="224"/>
      <c r="CA3" s="225"/>
      <c r="CB3" s="225"/>
      <c r="CC3" s="225"/>
      <c r="CD3" s="226"/>
      <c r="CE3" s="226"/>
      <c r="CF3" s="226"/>
      <c r="CG3" s="224"/>
      <c r="CH3" s="224"/>
      <c r="CI3" s="224"/>
      <c r="CJ3" s="224"/>
      <c r="CK3" s="224"/>
      <c r="CL3" s="224"/>
      <c r="CM3" s="225"/>
      <c r="CN3" s="225"/>
      <c r="CO3" s="225"/>
      <c r="CP3" s="226"/>
      <c r="CQ3" s="226"/>
      <c r="CR3" s="226"/>
      <c r="CS3" s="224"/>
      <c r="CT3" s="224"/>
      <c r="CU3" s="224"/>
      <c r="CV3" s="224"/>
      <c r="CW3" s="224"/>
      <c r="CX3" s="224"/>
      <c r="CY3" s="225"/>
      <c r="CZ3" s="225"/>
      <c r="DA3" s="225"/>
      <c r="DB3" s="226"/>
      <c r="DC3" s="226"/>
      <c r="DD3" s="226"/>
      <c r="DE3" s="224"/>
      <c r="DF3" s="224"/>
      <c r="DG3" s="224"/>
      <c r="DH3" s="224"/>
      <c r="DI3" s="224"/>
      <c r="DJ3" s="224"/>
      <c r="DK3" s="225"/>
      <c r="DL3" s="225"/>
      <c r="DM3" s="225"/>
      <c r="DN3" s="226"/>
      <c r="DO3" s="226"/>
      <c r="DP3" s="226"/>
      <c r="DQ3" s="224"/>
      <c r="DR3" s="224"/>
      <c r="DS3" s="224"/>
      <c r="DT3" s="224"/>
      <c r="DU3" s="224"/>
      <c r="DV3" s="224"/>
      <c r="DW3" s="225"/>
      <c r="DX3" s="225"/>
      <c r="DY3" s="225"/>
      <c r="DZ3" s="226"/>
      <c r="EA3" s="226"/>
      <c r="EB3" s="226"/>
      <c r="EC3" s="224"/>
      <c r="ED3" s="224"/>
      <c r="EE3" s="224"/>
      <c r="EF3" s="224"/>
      <c r="EG3" s="224"/>
      <c r="EH3" s="224"/>
      <c r="EI3" s="225"/>
      <c r="EJ3" s="225"/>
      <c r="EK3" s="225"/>
      <c r="EL3" s="226"/>
      <c r="EM3" s="226"/>
      <c r="EN3" s="226"/>
      <c r="EO3" s="224"/>
      <c r="EP3" s="224"/>
      <c r="EQ3" s="224"/>
      <c r="ER3" s="224"/>
      <c r="ES3" s="224"/>
      <c r="ET3" s="224"/>
      <c r="EU3" s="225"/>
      <c r="EV3" s="225"/>
      <c r="EW3" s="225"/>
      <c r="EX3" s="226"/>
      <c r="EY3" s="226"/>
      <c r="EZ3" s="226"/>
      <c r="FA3" s="224"/>
      <c r="FB3" s="224"/>
      <c r="FC3" s="224"/>
      <c r="FD3" s="224"/>
      <c r="FE3" s="224"/>
      <c r="FF3" s="224"/>
      <c r="FG3" s="225"/>
      <c r="FH3" s="225"/>
      <c r="FI3" s="225"/>
      <c r="FJ3" s="226"/>
      <c r="FK3" s="226"/>
      <c r="FL3" s="226"/>
      <c r="FM3" s="224"/>
      <c r="FN3" s="224"/>
      <c r="FO3" s="224"/>
      <c r="FP3" s="224"/>
      <c r="FQ3" s="224"/>
      <c r="FR3" s="224"/>
      <c r="FS3" s="225"/>
      <c r="FT3" s="225"/>
      <c r="FU3" s="225"/>
      <c r="FV3" s="226"/>
      <c r="FW3" s="226"/>
      <c r="FX3" s="226"/>
      <c r="FY3" s="224"/>
      <c r="FZ3" s="224"/>
      <c r="GA3" s="224"/>
      <c r="GB3" s="224"/>
      <c r="GC3" s="224"/>
      <c r="GD3" s="224"/>
      <c r="GE3" s="225"/>
      <c r="GF3" s="225"/>
      <c r="GG3" s="225"/>
      <c r="GH3" s="226"/>
      <c r="GI3" s="226"/>
      <c r="GJ3" s="226"/>
      <c r="GK3" s="224"/>
      <c r="GL3" s="224"/>
      <c r="GM3" s="224"/>
      <c r="GN3" s="224"/>
      <c r="GO3" s="224"/>
      <c r="GP3" s="224"/>
      <c r="GQ3" s="225"/>
      <c r="GR3" s="225"/>
      <c r="GS3" s="225"/>
      <c r="GT3" s="226"/>
      <c r="GU3" s="226"/>
      <c r="GV3" s="226"/>
      <c r="GW3" s="224"/>
      <c r="GX3" s="224"/>
      <c r="GY3" s="224"/>
      <c r="GZ3" s="224"/>
      <c r="HA3" s="224"/>
      <c r="HB3" s="224"/>
      <c r="HC3" s="225"/>
      <c r="HD3" s="225"/>
      <c r="HE3" s="225"/>
      <c r="HF3" s="226"/>
      <c r="HG3" s="226"/>
      <c r="HH3" s="226"/>
      <c r="HI3" s="224"/>
      <c r="HJ3" s="224"/>
      <c r="HK3" s="224"/>
      <c r="HL3" s="224"/>
      <c r="HM3" s="224"/>
      <c r="HN3" s="224"/>
      <c r="HO3" s="225"/>
      <c r="HP3" s="225"/>
      <c r="HQ3" s="225"/>
      <c r="HR3" s="226"/>
      <c r="HS3" s="226"/>
      <c r="HT3" s="226"/>
      <c r="HU3" s="224"/>
      <c r="HV3" s="224"/>
      <c r="HW3" s="224"/>
      <c r="HX3" s="224"/>
      <c r="HY3" s="224"/>
      <c r="HZ3" s="224"/>
      <c r="IA3" s="225"/>
      <c r="IB3" s="225"/>
      <c r="IC3" s="225"/>
      <c r="ID3" s="226"/>
      <c r="IE3" s="226"/>
      <c r="IF3" s="226"/>
      <c r="IG3" s="224"/>
      <c r="IH3" s="224"/>
      <c r="II3" s="224"/>
      <c r="IJ3" s="224"/>
      <c r="IK3" s="224"/>
      <c r="IL3" s="224"/>
      <c r="IM3" s="225"/>
      <c r="IN3" s="225"/>
      <c r="IO3" s="225"/>
      <c r="IP3" s="226"/>
      <c r="IQ3" s="226"/>
      <c r="IR3" s="226"/>
      <c r="IS3" s="224"/>
      <c r="IT3" s="224"/>
      <c r="IU3" s="224"/>
      <c r="IV3" s="224"/>
    </row>
    <row r="4" spans="1:256" s="4" customFormat="1" ht="28.5" customHeight="1">
      <c r="A4" s="303" t="s">
        <v>33</v>
      </c>
      <c r="B4" s="296">
        <v>2003</v>
      </c>
      <c r="C4" s="296">
        <v>2004</v>
      </c>
      <c r="D4" s="296">
        <v>2005</v>
      </c>
      <c r="E4" s="296">
        <v>2006</v>
      </c>
      <c r="F4" s="296">
        <v>2007</v>
      </c>
      <c r="G4" s="296">
        <v>2008</v>
      </c>
      <c r="H4" s="296">
        <v>2009</v>
      </c>
      <c r="I4" s="296">
        <v>2010</v>
      </c>
      <c r="J4" s="296">
        <v>2011</v>
      </c>
      <c r="K4" s="296">
        <v>2012</v>
      </c>
      <c r="L4" s="296">
        <v>2013</v>
      </c>
      <c r="M4" s="232"/>
      <c r="N4" s="229"/>
      <c r="O4" s="229"/>
      <c r="P4" s="231"/>
      <c r="Q4" s="231"/>
      <c r="R4" s="231"/>
      <c r="S4" s="229"/>
      <c r="T4" s="229"/>
      <c r="U4" s="231"/>
      <c r="V4" s="231"/>
      <c r="W4" s="231"/>
      <c r="X4" s="229"/>
      <c r="Y4" s="232"/>
      <c r="Z4" s="229"/>
      <c r="AA4" s="229"/>
      <c r="AB4" s="231"/>
      <c r="AC4" s="231"/>
      <c r="AD4" s="231"/>
      <c r="AE4" s="229"/>
      <c r="AF4" s="229"/>
      <c r="AG4" s="231"/>
      <c r="AH4" s="231"/>
      <c r="AI4" s="231"/>
      <c r="AJ4" s="229"/>
      <c r="AK4" s="232"/>
      <c r="AL4" s="229"/>
      <c r="AM4" s="229"/>
      <c r="AN4" s="231"/>
      <c r="AO4" s="231"/>
      <c r="AP4" s="231"/>
      <c r="AQ4" s="229"/>
      <c r="AR4" s="229"/>
      <c r="AS4" s="231"/>
      <c r="AT4" s="231"/>
      <c r="AU4" s="231"/>
      <c r="AV4" s="229"/>
      <c r="AW4" s="232"/>
      <c r="AX4" s="229"/>
      <c r="AY4" s="229"/>
      <c r="AZ4" s="231"/>
      <c r="BA4" s="231"/>
      <c r="BB4" s="231"/>
      <c r="BC4" s="229"/>
      <c r="BD4" s="229"/>
      <c r="BE4" s="231"/>
      <c r="BF4" s="231"/>
      <c r="BG4" s="231"/>
      <c r="BH4" s="229"/>
      <c r="BI4" s="232"/>
      <c r="BJ4" s="229"/>
      <c r="BK4" s="229"/>
      <c r="BL4" s="231"/>
      <c r="BM4" s="231"/>
      <c r="BN4" s="231"/>
      <c r="BO4" s="229"/>
      <c r="BP4" s="229"/>
      <c r="BQ4" s="231"/>
      <c r="BR4" s="231"/>
      <c r="BS4" s="231"/>
      <c r="BT4" s="229"/>
      <c r="BU4" s="232"/>
      <c r="BV4" s="229"/>
      <c r="BW4" s="229"/>
      <c r="BX4" s="231"/>
      <c r="BY4" s="231"/>
      <c r="BZ4" s="231"/>
      <c r="CA4" s="229"/>
      <c r="CB4" s="229"/>
      <c r="CC4" s="231"/>
      <c r="CD4" s="231"/>
      <c r="CE4" s="231"/>
      <c r="CF4" s="229"/>
      <c r="CG4" s="232"/>
      <c r="CH4" s="229"/>
      <c r="CI4" s="229"/>
      <c r="CJ4" s="231"/>
      <c r="CK4" s="231"/>
      <c r="CL4" s="231"/>
      <c r="CM4" s="229"/>
      <c r="CN4" s="229"/>
      <c r="CO4" s="231"/>
      <c r="CP4" s="231"/>
      <c r="CQ4" s="231"/>
      <c r="CR4" s="229"/>
      <c r="CS4" s="232"/>
      <c r="CT4" s="229"/>
      <c r="CU4" s="229"/>
      <c r="CV4" s="231"/>
      <c r="CW4" s="231"/>
      <c r="CX4" s="231"/>
      <c r="CY4" s="229"/>
      <c r="CZ4" s="229"/>
      <c r="DA4" s="231"/>
      <c r="DB4" s="231"/>
      <c r="DC4" s="231"/>
      <c r="DD4" s="229"/>
      <c r="DE4" s="232"/>
      <c r="DF4" s="229"/>
      <c r="DG4" s="229"/>
      <c r="DH4" s="231"/>
      <c r="DI4" s="231"/>
      <c r="DJ4" s="231"/>
      <c r="DK4" s="229"/>
      <c r="DL4" s="229"/>
      <c r="DM4" s="231"/>
      <c r="DN4" s="231"/>
      <c r="DO4" s="231"/>
      <c r="DP4" s="229"/>
      <c r="DQ4" s="232"/>
      <c r="DR4" s="229"/>
      <c r="DS4" s="229"/>
      <c r="DT4" s="231"/>
      <c r="DU4" s="231"/>
      <c r="DV4" s="231"/>
      <c r="DW4" s="229"/>
      <c r="DX4" s="229"/>
      <c r="DY4" s="231"/>
      <c r="DZ4" s="231"/>
      <c r="EA4" s="231"/>
      <c r="EB4" s="229"/>
      <c r="EC4" s="232"/>
      <c r="ED4" s="229"/>
      <c r="EE4" s="229"/>
      <c r="EF4" s="231"/>
      <c r="EG4" s="231"/>
      <c r="EH4" s="231"/>
      <c r="EI4" s="229"/>
      <c r="EJ4" s="229"/>
      <c r="EK4" s="231"/>
      <c r="EL4" s="231"/>
      <c r="EM4" s="231"/>
      <c r="EN4" s="229"/>
      <c r="EO4" s="232"/>
      <c r="EP4" s="229"/>
      <c r="EQ4" s="229"/>
      <c r="ER4" s="231"/>
      <c r="ES4" s="231"/>
      <c r="ET4" s="231"/>
      <c r="EU4" s="229"/>
      <c r="EV4" s="229"/>
      <c r="EW4" s="231"/>
      <c r="EX4" s="231"/>
      <c r="EY4" s="231"/>
      <c r="EZ4" s="229"/>
      <c r="FA4" s="232"/>
      <c r="FB4" s="229"/>
      <c r="FC4" s="229"/>
      <c r="FD4" s="231"/>
      <c r="FE4" s="231"/>
      <c r="FF4" s="231"/>
      <c r="FG4" s="229"/>
      <c r="FH4" s="229"/>
      <c r="FI4" s="231"/>
      <c r="FJ4" s="231"/>
      <c r="FK4" s="231"/>
      <c r="FL4" s="229"/>
      <c r="FM4" s="232"/>
      <c r="FN4" s="229"/>
      <c r="FO4" s="229"/>
      <c r="FP4" s="231"/>
      <c r="FQ4" s="231"/>
      <c r="FR4" s="231"/>
      <c r="FS4" s="229"/>
      <c r="FT4" s="229"/>
      <c r="FU4" s="231"/>
      <c r="FV4" s="231"/>
      <c r="FW4" s="231"/>
      <c r="FX4" s="229"/>
      <c r="FY4" s="232"/>
      <c r="FZ4" s="229"/>
      <c r="GA4" s="229"/>
      <c r="GB4" s="231"/>
      <c r="GC4" s="231"/>
      <c r="GD4" s="231"/>
      <c r="GE4" s="229"/>
      <c r="GF4" s="229"/>
      <c r="GG4" s="231"/>
      <c r="GH4" s="231"/>
      <c r="GI4" s="231"/>
      <c r="GJ4" s="229"/>
      <c r="GK4" s="232"/>
      <c r="GL4" s="229"/>
      <c r="GM4" s="229"/>
      <c r="GN4" s="231"/>
      <c r="GO4" s="231"/>
      <c r="GP4" s="231"/>
      <c r="GQ4" s="229"/>
      <c r="GR4" s="229"/>
      <c r="GS4" s="231"/>
      <c r="GT4" s="231"/>
      <c r="GU4" s="231"/>
      <c r="GV4" s="229"/>
      <c r="GW4" s="232"/>
      <c r="GX4" s="229"/>
      <c r="GY4" s="229"/>
      <c r="GZ4" s="231"/>
      <c r="HA4" s="231"/>
      <c r="HB4" s="231"/>
      <c r="HC4" s="229"/>
      <c r="HD4" s="229"/>
      <c r="HE4" s="231"/>
      <c r="HF4" s="231"/>
      <c r="HG4" s="231"/>
      <c r="HH4" s="229"/>
      <c r="HI4" s="232"/>
      <c r="HJ4" s="229"/>
      <c r="HK4" s="229"/>
      <c r="HL4" s="231"/>
      <c r="HM4" s="231"/>
      <c r="HN4" s="231"/>
      <c r="HO4" s="229"/>
      <c r="HP4" s="229"/>
      <c r="HQ4" s="231"/>
      <c r="HR4" s="231"/>
      <c r="HS4" s="231"/>
      <c r="HT4" s="229"/>
      <c r="HU4" s="232"/>
      <c r="HV4" s="229"/>
      <c r="HW4" s="229"/>
      <c r="HX4" s="231"/>
      <c r="HY4" s="231"/>
      <c r="HZ4" s="231"/>
      <c r="IA4" s="229"/>
      <c r="IB4" s="229"/>
      <c r="IC4" s="231"/>
      <c r="ID4" s="231"/>
      <c r="IE4" s="231"/>
      <c r="IF4" s="229"/>
      <c r="IG4" s="232"/>
      <c r="IH4" s="229"/>
      <c r="II4" s="229"/>
      <c r="IJ4" s="231"/>
      <c r="IK4" s="231"/>
      <c r="IL4" s="231"/>
      <c r="IM4" s="229"/>
      <c r="IN4" s="229"/>
      <c r="IO4" s="231"/>
      <c r="IP4" s="231"/>
      <c r="IQ4" s="231"/>
      <c r="IR4" s="229"/>
      <c r="IS4" s="232"/>
      <c r="IT4" s="229"/>
      <c r="IU4" s="229"/>
      <c r="IV4" s="231"/>
    </row>
    <row r="5" spans="1:256" s="12" customFormat="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7" customFormat="1" ht="14.25">
      <c r="A6" s="44" t="s">
        <v>32</v>
      </c>
      <c r="B6" s="298">
        <v>1.5</v>
      </c>
      <c r="C6" s="298">
        <v>1.9</v>
      </c>
      <c r="D6" s="298">
        <v>2.5</v>
      </c>
      <c r="E6" s="298">
        <v>2.2999999999999998</v>
      </c>
      <c r="F6" s="298">
        <v>1.8</v>
      </c>
      <c r="G6" s="298">
        <v>4.5</v>
      </c>
      <c r="H6" s="298">
        <v>0</v>
      </c>
      <c r="I6" s="298">
        <v>2.2999999999999998</v>
      </c>
      <c r="J6" s="298">
        <v>3.5</v>
      </c>
      <c r="K6" s="299">
        <v>2.6</v>
      </c>
      <c r="L6" s="298">
        <v>1.8</v>
      </c>
      <c r="M6" s="44"/>
      <c r="N6" s="298"/>
      <c r="O6" s="298"/>
      <c r="P6" s="298"/>
      <c r="Q6" s="298"/>
      <c r="R6" s="298"/>
      <c r="S6" s="298"/>
      <c r="T6" s="299"/>
      <c r="U6" s="299"/>
      <c r="V6" s="299"/>
      <c r="W6" s="299"/>
      <c r="X6" s="299"/>
      <c r="Y6" s="44"/>
      <c r="Z6" s="298"/>
      <c r="AA6" s="298"/>
      <c r="AB6" s="298"/>
      <c r="AC6" s="298"/>
      <c r="AD6" s="298"/>
      <c r="AE6" s="298"/>
      <c r="AF6" s="299"/>
      <c r="AG6" s="299"/>
      <c r="AH6" s="299"/>
      <c r="AI6" s="299"/>
      <c r="AJ6" s="299"/>
      <c r="AK6" s="44"/>
      <c r="AL6" s="298"/>
      <c r="AM6" s="298"/>
      <c r="AN6" s="298"/>
      <c r="AO6" s="298"/>
      <c r="AP6" s="298"/>
      <c r="AQ6" s="298"/>
      <c r="AR6" s="299"/>
      <c r="AS6" s="299"/>
      <c r="AT6" s="299"/>
      <c r="AU6" s="299"/>
      <c r="AV6" s="299"/>
      <c r="AW6" s="44"/>
      <c r="AX6" s="298"/>
      <c r="AY6" s="298"/>
      <c r="AZ6" s="298"/>
      <c r="BA6" s="298"/>
      <c r="BB6" s="298"/>
      <c r="BC6" s="298"/>
      <c r="BD6" s="299"/>
      <c r="BE6" s="299"/>
      <c r="BF6" s="299"/>
      <c r="BG6" s="299"/>
      <c r="BH6" s="299"/>
      <c r="BI6" s="44"/>
      <c r="BJ6" s="298"/>
      <c r="BK6" s="298"/>
      <c r="BL6" s="298"/>
      <c r="BM6" s="298"/>
      <c r="BN6" s="298"/>
      <c r="BO6" s="298"/>
      <c r="BP6" s="299"/>
      <c r="BQ6" s="299"/>
      <c r="BR6" s="299"/>
      <c r="BS6" s="299"/>
      <c r="BT6" s="299"/>
      <c r="BU6" s="44"/>
      <c r="BV6" s="298"/>
      <c r="BW6" s="298"/>
      <c r="BX6" s="298"/>
      <c r="BY6" s="298"/>
      <c r="BZ6" s="298"/>
      <c r="CA6" s="298"/>
      <c r="CB6" s="299"/>
      <c r="CC6" s="299"/>
      <c r="CD6" s="299"/>
      <c r="CE6" s="299"/>
      <c r="CF6" s="299"/>
      <c r="CG6" s="44"/>
      <c r="CH6" s="298"/>
      <c r="CI6" s="298"/>
      <c r="CJ6" s="298"/>
      <c r="CK6" s="298"/>
      <c r="CL6" s="298"/>
      <c r="CM6" s="298"/>
      <c r="CN6" s="299"/>
      <c r="CO6" s="299"/>
      <c r="CP6" s="299"/>
      <c r="CQ6" s="299"/>
      <c r="CR6" s="299"/>
      <c r="CS6" s="44"/>
      <c r="CT6" s="298"/>
      <c r="CU6" s="298"/>
      <c r="CV6" s="298"/>
      <c r="CW6" s="298"/>
      <c r="CX6" s="298"/>
      <c r="CY6" s="298"/>
      <c r="CZ6" s="299"/>
      <c r="DA6" s="299"/>
      <c r="DB6" s="299"/>
      <c r="DC6" s="299"/>
      <c r="DD6" s="299"/>
      <c r="DE6" s="44"/>
      <c r="DF6" s="298"/>
      <c r="DG6" s="298"/>
      <c r="DH6" s="298"/>
      <c r="DI6" s="298"/>
      <c r="DJ6" s="298"/>
      <c r="DK6" s="298"/>
      <c r="DL6" s="299"/>
      <c r="DM6" s="299"/>
      <c r="DN6" s="299"/>
      <c r="DO6" s="299"/>
      <c r="DP6" s="299"/>
      <c r="DQ6" s="44"/>
      <c r="DR6" s="298"/>
      <c r="DS6" s="298"/>
      <c r="DT6" s="298"/>
      <c r="DU6" s="298"/>
      <c r="DV6" s="298"/>
      <c r="DW6" s="298"/>
      <c r="DX6" s="299"/>
      <c r="DY6" s="299"/>
      <c r="DZ6" s="299"/>
      <c r="EA6" s="299"/>
      <c r="EB6" s="299"/>
      <c r="EC6" s="44"/>
      <c r="ED6" s="298"/>
      <c r="EE6" s="298"/>
      <c r="EF6" s="298"/>
      <c r="EG6" s="298"/>
      <c r="EH6" s="298"/>
      <c r="EI6" s="298"/>
      <c r="EJ6" s="299"/>
      <c r="EK6" s="299"/>
      <c r="EL6" s="299"/>
      <c r="EM6" s="299"/>
      <c r="EN6" s="299"/>
      <c r="EO6" s="44"/>
      <c r="EP6" s="298"/>
      <c r="EQ6" s="298"/>
      <c r="ER6" s="298"/>
      <c r="ES6" s="298"/>
      <c r="ET6" s="298"/>
      <c r="EU6" s="298"/>
      <c r="EV6" s="299"/>
      <c r="EW6" s="299"/>
      <c r="EX6" s="299"/>
      <c r="EY6" s="299"/>
      <c r="EZ6" s="299"/>
      <c r="FA6" s="44"/>
      <c r="FB6" s="298"/>
      <c r="FC6" s="298"/>
      <c r="FD6" s="298"/>
      <c r="FE6" s="298"/>
      <c r="FF6" s="298"/>
      <c r="FG6" s="298"/>
      <c r="FH6" s="299"/>
      <c r="FI6" s="299"/>
      <c r="FJ6" s="299"/>
      <c r="FK6" s="299"/>
      <c r="FL6" s="299"/>
      <c r="FM6" s="44"/>
      <c r="FN6" s="298"/>
      <c r="FO6" s="298"/>
      <c r="FP6" s="298"/>
      <c r="FQ6" s="298"/>
      <c r="FR6" s="298"/>
      <c r="FS6" s="298"/>
      <c r="FT6" s="299"/>
      <c r="FU6" s="299"/>
      <c r="FV6" s="299"/>
      <c r="FW6" s="299"/>
      <c r="FX6" s="299"/>
      <c r="FY6" s="44"/>
      <c r="FZ6" s="298"/>
      <c r="GA6" s="298"/>
      <c r="GB6" s="298"/>
      <c r="GC6" s="298"/>
      <c r="GD6" s="298"/>
      <c r="GE6" s="298"/>
      <c r="GF6" s="299"/>
      <c r="GG6" s="299"/>
      <c r="GH6" s="299"/>
      <c r="GI6" s="299"/>
      <c r="GJ6" s="299"/>
      <c r="GK6" s="44"/>
      <c r="GL6" s="298"/>
      <c r="GM6" s="298"/>
      <c r="GN6" s="298"/>
      <c r="GO6" s="298"/>
      <c r="GP6" s="298"/>
      <c r="GQ6" s="298"/>
      <c r="GR6" s="299"/>
      <c r="GS6" s="299"/>
      <c r="GT6" s="299"/>
      <c r="GU6" s="299"/>
      <c r="GV6" s="299"/>
      <c r="GW6" s="44"/>
      <c r="GX6" s="298"/>
      <c r="GY6" s="298"/>
      <c r="GZ6" s="298"/>
      <c r="HA6" s="298"/>
      <c r="HB6" s="298"/>
      <c r="HC6" s="298"/>
      <c r="HD6" s="299"/>
      <c r="HE6" s="299"/>
      <c r="HF6" s="299"/>
      <c r="HG6" s="299"/>
      <c r="HH6" s="299"/>
      <c r="HI6" s="44"/>
      <c r="HJ6" s="298"/>
      <c r="HK6" s="298"/>
      <c r="HL6" s="298"/>
      <c r="HM6" s="298"/>
      <c r="HN6" s="298"/>
      <c r="HO6" s="298"/>
      <c r="HP6" s="299"/>
      <c r="HQ6" s="299"/>
      <c r="HR6" s="299"/>
      <c r="HS6" s="299"/>
      <c r="HT6" s="299"/>
      <c r="HU6" s="44"/>
      <c r="HV6" s="298"/>
      <c r="HW6" s="298"/>
      <c r="HX6" s="298"/>
      <c r="HY6" s="298"/>
      <c r="HZ6" s="298"/>
      <c r="IA6" s="298"/>
      <c r="IB6" s="299"/>
      <c r="IC6" s="299"/>
      <c r="ID6" s="299"/>
      <c r="IE6" s="299"/>
      <c r="IF6" s="299"/>
      <c r="IG6" s="44"/>
      <c r="IH6" s="298"/>
      <c r="II6" s="298"/>
      <c r="IJ6" s="298"/>
      <c r="IK6" s="298"/>
      <c r="IL6" s="298"/>
      <c r="IM6" s="298"/>
      <c r="IN6" s="299"/>
      <c r="IO6" s="299"/>
      <c r="IP6" s="299"/>
      <c r="IQ6" s="299"/>
      <c r="IR6" s="299"/>
      <c r="IS6" s="44"/>
      <c r="IT6" s="298"/>
      <c r="IU6" s="298"/>
      <c r="IV6" s="298"/>
    </row>
    <row r="7" spans="1:256" s="7" customFormat="1" ht="14.25">
      <c r="A7" s="44" t="s">
        <v>31</v>
      </c>
      <c r="B7" s="298">
        <v>1</v>
      </c>
      <c r="C7" s="298">
        <v>1.8</v>
      </c>
      <c r="D7" s="298">
        <v>1.9</v>
      </c>
      <c r="E7" s="298">
        <v>1.8</v>
      </c>
      <c r="F7" s="298">
        <v>2.2999999999999998</v>
      </c>
      <c r="G7" s="298">
        <v>2.8</v>
      </c>
      <c r="H7" s="298">
        <v>0.2</v>
      </c>
      <c r="I7" s="298">
        <v>1.2</v>
      </c>
      <c r="J7" s="298">
        <v>2.5</v>
      </c>
      <c r="K7" s="299">
        <v>2.1</v>
      </c>
      <c r="L7" s="298">
        <v>1.9</v>
      </c>
      <c r="M7" s="44"/>
      <c r="N7" s="298"/>
      <c r="O7" s="298"/>
      <c r="P7" s="298"/>
      <c r="Q7" s="298"/>
      <c r="R7" s="298"/>
      <c r="S7" s="298"/>
      <c r="T7" s="299"/>
      <c r="U7" s="299"/>
      <c r="V7" s="299"/>
      <c r="W7" s="299"/>
      <c r="X7" s="299"/>
      <c r="Y7" s="44"/>
      <c r="Z7" s="298"/>
      <c r="AA7" s="298"/>
      <c r="AB7" s="298"/>
      <c r="AC7" s="298"/>
      <c r="AD7" s="298"/>
      <c r="AE7" s="298"/>
      <c r="AF7" s="299"/>
      <c r="AG7" s="299"/>
      <c r="AH7" s="299"/>
      <c r="AI7" s="299"/>
      <c r="AJ7" s="299"/>
      <c r="AK7" s="44"/>
      <c r="AL7" s="298"/>
      <c r="AM7" s="298"/>
      <c r="AN7" s="298"/>
      <c r="AO7" s="298"/>
      <c r="AP7" s="298"/>
      <c r="AQ7" s="298"/>
      <c r="AR7" s="299"/>
      <c r="AS7" s="299"/>
      <c r="AT7" s="299"/>
      <c r="AU7" s="299"/>
      <c r="AV7" s="299"/>
      <c r="AW7" s="44"/>
      <c r="AX7" s="298"/>
      <c r="AY7" s="298"/>
      <c r="AZ7" s="298"/>
      <c r="BA7" s="298"/>
      <c r="BB7" s="298"/>
      <c r="BC7" s="298"/>
      <c r="BD7" s="299"/>
      <c r="BE7" s="299"/>
      <c r="BF7" s="299"/>
      <c r="BG7" s="299"/>
      <c r="BH7" s="299"/>
      <c r="BI7" s="44"/>
      <c r="BJ7" s="298"/>
      <c r="BK7" s="298"/>
      <c r="BL7" s="298"/>
      <c r="BM7" s="298"/>
      <c r="BN7" s="298"/>
      <c r="BO7" s="298"/>
      <c r="BP7" s="299"/>
      <c r="BQ7" s="299"/>
      <c r="BR7" s="299"/>
      <c r="BS7" s="299"/>
      <c r="BT7" s="299"/>
      <c r="BU7" s="44"/>
      <c r="BV7" s="298"/>
      <c r="BW7" s="298"/>
      <c r="BX7" s="298"/>
      <c r="BY7" s="298"/>
      <c r="BZ7" s="298"/>
      <c r="CA7" s="298"/>
      <c r="CB7" s="299"/>
      <c r="CC7" s="299"/>
      <c r="CD7" s="299"/>
      <c r="CE7" s="299"/>
      <c r="CF7" s="299"/>
      <c r="CG7" s="44"/>
      <c r="CH7" s="298"/>
      <c r="CI7" s="298"/>
      <c r="CJ7" s="298"/>
      <c r="CK7" s="298"/>
      <c r="CL7" s="298"/>
      <c r="CM7" s="298"/>
      <c r="CN7" s="299"/>
      <c r="CO7" s="299"/>
      <c r="CP7" s="299"/>
      <c r="CQ7" s="299"/>
      <c r="CR7" s="299"/>
      <c r="CS7" s="44"/>
      <c r="CT7" s="298"/>
      <c r="CU7" s="298"/>
      <c r="CV7" s="298"/>
      <c r="CW7" s="298"/>
      <c r="CX7" s="298"/>
      <c r="CY7" s="298"/>
      <c r="CZ7" s="299"/>
      <c r="DA7" s="299"/>
      <c r="DB7" s="299"/>
      <c r="DC7" s="299"/>
      <c r="DD7" s="299"/>
      <c r="DE7" s="44"/>
      <c r="DF7" s="298"/>
      <c r="DG7" s="298"/>
      <c r="DH7" s="298"/>
      <c r="DI7" s="298"/>
      <c r="DJ7" s="298"/>
      <c r="DK7" s="298"/>
      <c r="DL7" s="299"/>
      <c r="DM7" s="299"/>
      <c r="DN7" s="299"/>
      <c r="DO7" s="299"/>
      <c r="DP7" s="299"/>
      <c r="DQ7" s="44"/>
      <c r="DR7" s="298"/>
      <c r="DS7" s="298"/>
      <c r="DT7" s="298"/>
      <c r="DU7" s="298"/>
      <c r="DV7" s="298"/>
      <c r="DW7" s="298"/>
      <c r="DX7" s="299"/>
      <c r="DY7" s="299"/>
      <c r="DZ7" s="299"/>
      <c r="EA7" s="299"/>
      <c r="EB7" s="299"/>
      <c r="EC7" s="44"/>
      <c r="ED7" s="298"/>
      <c r="EE7" s="298"/>
      <c r="EF7" s="298"/>
      <c r="EG7" s="298"/>
      <c r="EH7" s="298"/>
      <c r="EI7" s="298"/>
      <c r="EJ7" s="299"/>
      <c r="EK7" s="299"/>
      <c r="EL7" s="299"/>
      <c r="EM7" s="299"/>
      <c r="EN7" s="299"/>
      <c r="EO7" s="44"/>
      <c r="EP7" s="298"/>
      <c r="EQ7" s="298"/>
      <c r="ER7" s="298"/>
      <c r="ES7" s="298"/>
      <c r="ET7" s="298"/>
      <c r="EU7" s="298"/>
      <c r="EV7" s="299"/>
      <c r="EW7" s="299"/>
      <c r="EX7" s="299"/>
      <c r="EY7" s="299"/>
      <c r="EZ7" s="299"/>
      <c r="FA7" s="44"/>
      <c r="FB7" s="298"/>
      <c r="FC7" s="298"/>
      <c r="FD7" s="298"/>
      <c r="FE7" s="298"/>
      <c r="FF7" s="298"/>
      <c r="FG7" s="298"/>
      <c r="FH7" s="299"/>
      <c r="FI7" s="299"/>
      <c r="FJ7" s="299"/>
      <c r="FK7" s="299"/>
      <c r="FL7" s="299"/>
      <c r="FM7" s="44"/>
      <c r="FN7" s="298"/>
      <c r="FO7" s="298"/>
      <c r="FP7" s="298"/>
      <c r="FQ7" s="298"/>
      <c r="FR7" s="298"/>
      <c r="FS7" s="298"/>
      <c r="FT7" s="299"/>
      <c r="FU7" s="299"/>
      <c r="FV7" s="299"/>
      <c r="FW7" s="299"/>
      <c r="FX7" s="299"/>
      <c r="FY7" s="44"/>
      <c r="FZ7" s="298"/>
      <c r="GA7" s="298"/>
      <c r="GB7" s="298"/>
      <c r="GC7" s="298"/>
      <c r="GD7" s="298"/>
      <c r="GE7" s="298"/>
      <c r="GF7" s="299"/>
      <c r="GG7" s="299"/>
      <c r="GH7" s="299"/>
      <c r="GI7" s="299"/>
      <c r="GJ7" s="299"/>
      <c r="GK7" s="44"/>
      <c r="GL7" s="298"/>
      <c r="GM7" s="298"/>
      <c r="GN7" s="298"/>
      <c r="GO7" s="298"/>
      <c r="GP7" s="298"/>
      <c r="GQ7" s="298"/>
      <c r="GR7" s="299"/>
      <c r="GS7" s="299"/>
      <c r="GT7" s="299"/>
      <c r="GU7" s="299"/>
      <c r="GV7" s="299"/>
      <c r="GW7" s="44"/>
      <c r="GX7" s="298"/>
      <c r="GY7" s="298"/>
      <c r="GZ7" s="298"/>
      <c r="HA7" s="298"/>
      <c r="HB7" s="298"/>
      <c r="HC7" s="298"/>
      <c r="HD7" s="299"/>
      <c r="HE7" s="299"/>
      <c r="HF7" s="299"/>
      <c r="HG7" s="299"/>
      <c r="HH7" s="299"/>
      <c r="HI7" s="44"/>
      <c r="HJ7" s="298"/>
      <c r="HK7" s="298"/>
      <c r="HL7" s="298"/>
      <c r="HM7" s="298"/>
      <c r="HN7" s="298"/>
      <c r="HO7" s="298"/>
      <c r="HP7" s="299"/>
      <c r="HQ7" s="299"/>
      <c r="HR7" s="299"/>
      <c r="HS7" s="299"/>
      <c r="HT7" s="299"/>
      <c r="HU7" s="44"/>
      <c r="HV7" s="298"/>
      <c r="HW7" s="298"/>
      <c r="HX7" s="298"/>
      <c r="HY7" s="298"/>
      <c r="HZ7" s="298"/>
      <c r="IA7" s="298"/>
      <c r="IB7" s="299"/>
      <c r="IC7" s="299"/>
      <c r="ID7" s="299"/>
      <c r="IE7" s="299"/>
      <c r="IF7" s="299"/>
      <c r="IG7" s="44"/>
      <c r="IH7" s="298"/>
      <c r="II7" s="298"/>
      <c r="IJ7" s="298"/>
      <c r="IK7" s="298"/>
      <c r="IL7" s="298"/>
      <c r="IM7" s="298"/>
      <c r="IN7" s="299"/>
      <c r="IO7" s="299"/>
      <c r="IP7" s="299"/>
      <c r="IQ7" s="299"/>
      <c r="IR7" s="299"/>
      <c r="IS7" s="44"/>
      <c r="IT7" s="298"/>
      <c r="IU7" s="298"/>
      <c r="IV7" s="298"/>
    </row>
    <row r="8" spans="1:256" s="7" customFormat="1" ht="14.25">
      <c r="A8" s="44" t="s">
        <v>30</v>
      </c>
      <c r="B8" s="298">
        <v>4</v>
      </c>
      <c r="C8" s="298">
        <v>2.2999999999999998</v>
      </c>
      <c r="D8" s="298">
        <v>2.2000000000000002</v>
      </c>
      <c r="E8" s="298">
        <v>2.7</v>
      </c>
      <c r="F8" s="298">
        <v>2.9</v>
      </c>
      <c r="G8" s="298">
        <v>3.1</v>
      </c>
      <c r="H8" s="298">
        <v>-1.7</v>
      </c>
      <c r="I8" s="298">
        <v>-1.6</v>
      </c>
      <c r="J8" s="298">
        <v>1.2</v>
      </c>
      <c r="K8" s="299">
        <v>2</v>
      </c>
      <c r="L8" s="298">
        <v>1.3</v>
      </c>
      <c r="M8" s="44"/>
      <c r="N8" s="298"/>
      <c r="O8" s="298"/>
      <c r="P8" s="298"/>
      <c r="Q8" s="299"/>
      <c r="R8" s="298"/>
      <c r="S8" s="298"/>
      <c r="T8" s="299"/>
      <c r="U8" s="299"/>
      <c r="V8" s="299"/>
      <c r="W8" s="299"/>
      <c r="X8" s="299"/>
      <c r="Y8" s="44"/>
      <c r="Z8" s="298"/>
      <c r="AA8" s="298"/>
      <c r="AB8" s="298"/>
      <c r="AC8" s="299"/>
      <c r="AD8" s="298"/>
      <c r="AE8" s="298"/>
      <c r="AF8" s="299"/>
      <c r="AG8" s="299"/>
      <c r="AH8" s="299"/>
      <c r="AI8" s="299"/>
      <c r="AJ8" s="299"/>
      <c r="AK8" s="44"/>
      <c r="AL8" s="298"/>
      <c r="AM8" s="298"/>
      <c r="AN8" s="298"/>
      <c r="AO8" s="299"/>
      <c r="AP8" s="298"/>
      <c r="AQ8" s="298"/>
      <c r="AR8" s="299"/>
      <c r="AS8" s="299"/>
      <c r="AT8" s="299"/>
      <c r="AU8" s="299"/>
      <c r="AV8" s="299"/>
      <c r="AW8" s="44"/>
      <c r="AX8" s="298"/>
      <c r="AY8" s="298"/>
      <c r="AZ8" s="298"/>
      <c r="BA8" s="299"/>
      <c r="BB8" s="298"/>
      <c r="BC8" s="298"/>
      <c r="BD8" s="299"/>
      <c r="BE8" s="299"/>
      <c r="BF8" s="299"/>
      <c r="BG8" s="299"/>
      <c r="BH8" s="299"/>
      <c r="BI8" s="44"/>
      <c r="BJ8" s="298"/>
      <c r="BK8" s="298"/>
      <c r="BL8" s="298"/>
      <c r="BM8" s="299"/>
      <c r="BN8" s="298"/>
      <c r="BO8" s="298"/>
      <c r="BP8" s="299"/>
      <c r="BQ8" s="299"/>
      <c r="BR8" s="299"/>
      <c r="BS8" s="299"/>
      <c r="BT8" s="299"/>
      <c r="BU8" s="44"/>
      <c r="BV8" s="298"/>
      <c r="BW8" s="298"/>
      <c r="BX8" s="298"/>
      <c r="BY8" s="299"/>
      <c r="BZ8" s="298"/>
      <c r="CA8" s="298"/>
      <c r="CB8" s="299"/>
      <c r="CC8" s="299"/>
      <c r="CD8" s="299"/>
      <c r="CE8" s="299"/>
      <c r="CF8" s="299"/>
      <c r="CG8" s="44"/>
      <c r="CH8" s="298"/>
      <c r="CI8" s="298"/>
      <c r="CJ8" s="298"/>
      <c r="CK8" s="299"/>
      <c r="CL8" s="298"/>
      <c r="CM8" s="298"/>
      <c r="CN8" s="299"/>
      <c r="CO8" s="299"/>
      <c r="CP8" s="299"/>
      <c r="CQ8" s="299"/>
      <c r="CR8" s="299"/>
      <c r="CS8" s="44"/>
      <c r="CT8" s="298"/>
      <c r="CU8" s="298"/>
      <c r="CV8" s="298"/>
      <c r="CW8" s="299"/>
      <c r="CX8" s="298"/>
      <c r="CY8" s="298"/>
      <c r="CZ8" s="299"/>
      <c r="DA8" s="299"/>
      <c r="DB8" s="299"/>
      <c r="DC8" s="299"/>
      <c r="DD8" s="299"/>
      <c r="DE8" s="44"/>
      <c r="DF8" s="298"/>
      <c r="DG8" s="298"/>
      <c r="DH8" s="298"/>
      <c r="DI8" s="299"/>
      <c r="DJ8" s="298"/>
      <c r="DK8" s="298"/>
      <c r="DL8" s="299"/>
      <c r="DM8" s="299"/>
      <c r="DN8" s="299"/>
      <c r="DO8" s="299"/>
      <c r="DP8" s="299"/>
      <c r="DQ8" s="44"/>
      <c r="DR8" s="298"/>
      <c r="DS8" s="298"/>
      <c r="DT8" s="298"/>
      <c r="DU8" s="299"/>
      <c r="DV8" s="298"/>
      <c r="DW8" s="298"/>
      <c r="DX8" s="299"/>
      <c r="DY8" s="299"/>
      <c r="DZ8" s="299"/>
      <c r="EA8" s="299"/>
      <c r="EB8" s="299"/>
      <c r="EC8" s="44"/>
      <c r="ED8" s="298"/>
      <c r="EE8" s="298"/>
      <c r="EF8" s="298"/>
      <c r="EG8" s="299"/>
      <c r="EH8" s="298"/>
      <c r="EI8" s="298"/>
      <c r="EJ8" s="299"/>
      <c r="EK8" s="299"/>
      <c r="EL8" s="299"/>
      <c r="EM8" s="299"/>
      <c r="EN8" s="299"/>
      <c r="EO8" s="44"/>
      <c r="EP8" s="298"/>
      <c r="EQ8" s="298"/>
      <c r="ER8" s="298"/>
      <c r="ES8" s="299"/>
      <c r="ET8" s="298"/>
      <c r="EU8" s="298"/>
      <c r="EV8" s="299"/>
      <c r="EW8" s="299"/>
      <c r="EX8" s="299"/>
      <c r="EY8" s="299"/>
      <c r="EZ8" s="299"/>
      <c r="FA8" s="44"/>
      <c r="FB8" s="298"/>
      <c r="FC8" s="298"/>
      <c r="FD8" s="298"/>
      <c r="FE8" s="299"/>
      <c r="FF8" s="298"/>
      <c r="FG8" s="298"/>
      <c r="FH8" s="299"/>
      <c r="FI8" s="299"/>
      <c r="FJ8" s="299"/>
      <c r="FK8" s="299"/>
      <c r="FL8" s="299"/>
      <c r="FM8" s="44"/>
      <c r="FN8" s="298"/>
      <c r="FO8" s="298"/>
      <c r="FP8" s="298"/>
      <c r="FQ8" s="299"/>
      <c r="FR8" s="298"/>
      <c r="FS8" s="298"/>
      <c r="FT8" s="299"/>
      <c r="FU8" s="299"/>
      <c r="FV8" s="299"/>
      <c r="FW8" s="299"/>
      <c r="FX8" s="299"/>
      <c r="FY8" s="44"/>
      <c r="FZ8" s="298"/>
      <c r="GA8" s="298"/>
      <c r="GB8" s="298"/>
      <c r="GC8" s="299"/>
      <c r="GD8" s="298"/>
      <c r="GE8" s="298"/>
      <c r="GF8" s="299"/>
      <c r="GG8" s="299"/>
      <c r="GH8" s="299"/>
      <c r="GI8" s="299"/>
      <c r="GJ8" s="299"/>
      <c r="GK8" s="44"/>
      <c r="GL8" s="298"/>
      <c r="GM8" s="298"/>
      <c r="GN8" s="298"/>
      <c r="GO8" s="299"/>
      <c r="GP8" s="298"/>
      <c r="GQ8" s="298"/>
      <c r="GR8" s="299"/>
      <c r="GS8" s="299"/>
      <c r="GT8" s="299"/>
      <c r="GU8" s="299"/>
      <c r="GV8" s="299"/>
      <c r="GW8" s="44"/>
      <c r="GX8" s="298"/>
      <c r="GY8" s="298"/>
      <c r="GZ8" s="298"/>
      <c r="HA8" s="299"/>
      <c r="HB8" s="298"/>
      <c r="HC8" s="298"/>
      <c r="HD8" s="299"/>
      <c r="HE8" s="299"/>
      <c r="HF8" s="299"/>
      <c r="HG8" s="299"/>
      <c r="HH8" s="299"/>
      <c r="HI8" s="44"/>
      <c r="HJ8" s="298"/>
      <c r="HK8" s="298"/>
      <c r="HL8" s="298"/>
      <c r="HM8" s="299"/>
      <c r="HN8" s="298"/>
      <c r="HO8" s="298"/>
      <c r="HP8" s="299"/>
      <c r="HQ8" s="299"/>
      <c r="HR8" s="299"/>
      <c r="HS8" s="299"/>
      <c r="HT8" s="299"/>
      <c r="HU8" s="44"/>
      <c r="HV8" s="298"/>
      <c r="HW8" s="298"/>
      <c r="HX8" s="298"/>
      <c r="HY8" s="299"/>
      <c r="HZ8" s="298"/>
      <c r="IA8" s="298"/>
      <c r="IB8" s="299"/>
      <c r="IC8" s="299"/>
      <c r="ID8" s="299"/>
      <c r="IE8" s="299"/>
      <c r="IF8" s="299"/>
      <c r="IG8" s="44"/>
      <c r="IH8" s="298"/>
      <c r="II8" s="298"/>
      <c r="IJ8" s="298"/>
      <c r="IK8" s="299"/>
      <c r="IL8" s="298"/>
      <c r="IM8" s="298"/>
      <c r="IN8" s="299"/>
      <c r="IO8" s="299"/>
      <c r="IP8" s="299"/>
      <c r="IQ8" s="299"/>
      <c r="IR8" s="299"/>
      <c r="IS8" s="44"/>
      <c r="IT8" s="298"/>
      <c r="IU8" s="298"/>
      <c r="IV8" s="298"/>
    </row>
    <row r="9" spans="1:256" s="7" customFormat="1" ht="14.25">
      <c r="A9" s="45" t="s">
        <v>29</v>
      </c>
      <c r="B9" s="298">
        <v>3.4</v>
      </c>
      <c r="C9" s="298">
        <v>3</v>
      </c>
      <c r="D9" s="298">
        <v>3.5</v>
      </c>
      <c r="E9" s="298">
        <v>3.3</v>
      </c>
      <c r="F9" s="298">
        <v>3</v>
      </c>
      <c r="G9" s="298">
        <v>4.2</v>
      </c>
      <c r="H9" s="298">
        <v>1.3</v>
      </c>
      <c r="I9" s="298">
        <v>4.7</v>
      </c>
      <c r="J9" s="298">
        <v>3.1</v>
      </c>
      <c r="K9" s="298">
        <v>1.1000000000000001</v>
      </c>
      <c r="L9" s="298">
        <v>-0.8</v>
      </c>
      <c r="M9" s="45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45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45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45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45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45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45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45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45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45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45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45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45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45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45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45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45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45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45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45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45"/>
      <c r="IT9" s="298"/>
      <c r="IU9" s="298"/>
      <c r="IV9" s="298"/>
    </row>
    <row r="10" spans="1:256" s="7" customFormat="1" ht="14.25">
      <c r="A10" s="44" t="s">
        <v>28</v>
      </c>
      <c r="B10" s="298">
        <v>3.1</v>
      </c>
      <c r="C10" s="298">
        <v>3.1</v>
      </c>
      <c r="D10" s="298">
        <v>3.4</v>
      </c>
      <c r="E10" s="298">
        <v>3.6</v>
      </c>
      <c r="F10" s="298">
        <v>2.8</v>
      </c>
      <c r="G10" s="298">
        <v>4.0999999999999996</v>
      </c>
      <c r="H10" s="298">
        <v>-0.2</v>
      </c>
      <c r="I10" s="298">
        <v>2</v>
      </c>
      <c r="J10" s="298">
        <v>3.1</v>
      </c>
      <c r="K10" s="298">
        <v>2.5</v>
      </c>
      <c r="L10" s="298">
        <v>2.1</v>
      </c>
      <c r="M10" s="44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44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44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44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44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44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44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44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44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44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44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44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44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44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44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44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44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44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44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44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44"/>
      <c r="IT10" s="298"/>
      <c r="IU10" s="298"/>
      <c r="IV10" s="298"/>
    </row>
    <row r="11" spans="1:256" s="7" customFormat="1" ht="14.25">
      <c r="A11" s="44" t="s">
        <v>27</v>
      </c>
      <c r="B11" s="298">
        <v>2.2000000000000002</v>
      </c>
      <c r="C11" s="298">
        <v>2.2999999999999998</v>
      </c>
      <c r="D11" s="298">
        <v>1.9</v>
      </c>
      <c r="E11" s="298">
        <v>1.9</v>
      </c>
      <c r="F11" s="298">
        <v>1.6</v>
      </c>
      <c r="G11" s="298">
        <v>3.2</v>
      </c>
      <c r="H11" s="298">
        <v>0.1</v>
      </c>
      <c r="I11" s="298">
        <v>1.7</v>
      </c>
      <c r="J11" s="298">
        <v>2.2999999999999998</v>
      </c>
      <c r="K11" s="299">
        <v>2.2999999999999998</v>
      </c>
      <c r="L11" s="298">
        <v>1.7</v>
      </c>
      <c r="M11" s="44"/>
      <c r="N11" s="229"/>
      <c r="O11" s="298"/>
      <c r="P11" s="298"/>
      <c r="Q11" s="298"/>
      <c r="R11" s="298"/>
      <c r="S11" s="298"/>
      <c r="T11" s="299"/>
      <c r="U11" s="299"/>
      <c r="V11" s="299"/>
      <c r="W11" s="299"/>
      <c r="X11" s="299"/>
      <c r="Y11" s="44"/>
      <c r="Z11" s="298"/>
      <c r="AA11" s="298"/>
      <c r="AB11" s="298"/>
      <c r="AC11" s="298"/>
      <c r="AD11" s="298"/>
      <c r="AE11" s="298"/>
      <c r="AF11" s="299"/>
      <c r="AG11" s="299"/>
      <c r="AH11" s="299"/>
      <c r="AI11" s="299"/>
      <c r="AJ11" s="299"/>
      <c r="AK11" s="44"/>
      <c r="AL11" s="298"/>
      <c r="AM11" s="298"/>
      <c r="AN11" s="298"/>
      <c r="AO11" s="298"/>
      <c r="AP11" s="298"/>
      <c r="AQ11" s="298"/>
      <c r="AR11" s="299"/>
      <c r="AS11" s="299"/>
      <c r="AT11" s="299"/>
      <c r="AU11" s="299"/>
      <c r="AV11" s="299"/>
      <c r="AW11" s="44"/>
      <c r="AX11" s="298"/>
      <c r="AY11" s="298"/>
      <c r="AZ11" s="298"/>
      <c r="BA11" s="298"/>
      <c r="BB11" s="298"/>
      <c r="BC11" s="298"/>
      <c r="BD11" s="299"/>
      <c r="BE11" s="299"/>
      <c r="BF11" s="299"/>
      <c r="BG11" s="299"/>
      <c r="BH11" s="299"/>
      <c r="BI11" s="44"/>
      <c r="BJ11" s="298"/>
      <c r="BK11" s="298"/>
      <c r="BL11" s="298"/>
      <c r="BM11" s="298"/>
      <c r="BN11" s="298"/>
      <c r="BO11" s="298"/>
      <c r="BP11" s="299"/>
      <c r="BQ11" s="299"/>
      <c r="BR11" s="299"/>
      <c r="BS11" s="299"/>
      <c r="BT11" s="299"/>
      <c r="BU11" s="44"/>
      <c r="BV11" s="298"/>
      <c r="BW11" s="298"/>
      <c r="BX11" s="298"/>
      <c r="BY11" s="298"/>
      <c r="BZ11" s="298"/>
      <c r="CA11" s="298"/>
      <c r="CB11" s="299"/>
      <c r="CC11" s="299"/>
      <c r="CD11" s="299"/>
      <c r="CE11" s="299"/>
      <c r="CF11" s="299"/>
      <c r="CG11" s="44"/>
      <c r="CH11" s="298"/>
      <c r="CI11" s="298"/>
      <c r="CJ11" s="298"/>
      <c r="CK11" s="298"/>
      <c r="CL11" s="298"/>
      <c r="CM11" s="298"/>
      <c r="CN11" s="299"/>
      <c r="CO11" s="299"/>
      <c r="CP11" s="299"/>
      <c r="CQ11" s="299"/>
      <c r="CR11" s="299"/>
      <c r="CS11" s="44"/>
      <c r="CT11" s="298"/>
      <c r="CU11" s="298"/>
      <c r="CV11" s="298"/>
      <c r="CW11" s="298"/>
      <c r="CX11" s="298"/>
      <c r="CY11" s="298"/>
      <c r="CZ11" s="299"/>
      <c r="DA11" s="299"/>
      <c r="DB11" s="299"/>
      <c r="DC11" s="299"/>
      <c r="DD11" s="299"/>
      <c r="DE11" s="44"/>
      <c r="DF11" s="298"/>
      <c r="DG11" s="298"/>
      <c r="DH11" s="298"/>
      <c r="DI11" s="298"/>
      <c r="DJ11" s="298"/>
      <c r="DK11" s="298"/>
      <c r="DL11" s="299"/>
      <c r="DM11" s="299"/>
      <c r="DN11" s="299"/>
      <c r="DO11" s="299"/>
      <c r="DP11" s="299"/>
      <c r="DQ11" s="44"/>
      <c r="DR11" s="298"/>
      <c r="DS11" s="298"/>
      <c r="DT11" s="298"/>
      <c r="DU11" s="298"/>
      <c r="DV11" s="298"/>
      <c r="DW11" s="298"/>
      <c r="DX11" s="299"/>
      <c r="DY11" s="299"/>
      <c r="DZ11" s="299"/>
      <c r="EA11" s="299"/>
      <c r="EB11" s="299"/>
      <c r="EC11" s="44"/>
      <c r="ED11" s="298"/>
      <c r="EE11" s="298"/>
      <c r="EF11" s="298"/>
      <c r="EG11" s="298"/>
      <c r="EH11" s="298"/>
      <c r="EI11" s="298"/>
      <c r="EJ11" s="299"/>
      <c r="EK11" s="299"/>
      <c r="EL11" s="299"/>
      <c r="EM11" s="299"/>
      <c r="EN11" s="299"/>
      <c r="EO11" s="44"/>
      <c r="EP11" s="298"/>
      <c r="EQ11" s="298"/>
      <c r="ER11" s="298"/>
      <c r="ES11" s="298"/>
      <c r="ET11" s="298"/>
      <c r="EU11" s="298"/>
      <c r="EV11" s="299"/>
      <c r="EW11" s="299"/>
      <c r="EX11" s="299"/>
      <c r="EY11" s="299"/>
      <c r="EZ11" s="299"/>
      <c r="FA11" s="44"/>
      <c r="FB11" s="298"/>
      <c r="FC11" s="298"/>
      <c r="FD11" s="298"/>
      <c r="FE11" s="298"/>
      <c r="FF11" s="298"/>
      <c r="FG11" s="298"/>
      <c r="FH11" s="299"/>
      <c r="FI11" s="299"/>
      <c r="FJ11" s="299"/>
      <c r="FK11" s="299"/>
      <c r="FL11" s="299"/>
      <c r="FM11" s="44"/>
      <c r="FN11" s="298"/>
      <c r="FO11" s="298"/>
      <c r="FP11" s="298"/>
      <c r="FQ11" s="298"/>
      <c r="FR11" s="298"/>
      <c r="FS11" s="298"/>
      <c r="FT11" s="299"/>
      <c r="FU11" s="299"/>
      <c r="FV11" s="299"/>
      <c r="FW11" s="299"/>
      <c r="FX11" s="299"/>
      <c r="FY11" s="44"/>
      <c r="FZ11" s="298"/>
      <c r="GA11" s="298"/>
      <c r="GB11" s="298"/>
      <c r="GC11" s="298"/>
      <c r="GD11" s="298"/>
      <c r="GE11" s="298"/>
      <c r="GF11" s="299"/>
      <c r="GG11" s="299"/>
      <c r="GH11" s="299"/>
      <c r="GI11" s="299"/>
      <c r="GJ11" s="299"/>
      <c r="GK11" s="44"/>
      <c r="GL11" s="298"/>
      <c r="GM11" s="298"/>
      <c r="GN11" s="298"/>
      <c r="GO11" s="298"/>
      <c r="GP11" s="298"/>
      <c r="GQ11" s="298"/>
      <c r="GR11" s="299"/>
      <c r="GS11" s="299"/>
      <c r="GT11" s="299"/>
      <c r="GU11" s="299"/>
      <c r="GV11" s="299"/>
      <c r="GW11" s="44"/>
      <c r="GX11" s="298"/>
      <c r="GY11" s="298"/>
      <c r="GZ11" s="298"/>
      <c r="HA11" s="298"/>
      <c r="HB11" s="298"/>
      <c r="HC11" s="298"/>
      <c r="HD11" s="299"/>
      <c r="HE11" s="299"/>
      <c r="HF11" s="299"/>
      <c r="HG11" s="299"/>
      <c r="HH11" s="299"/>
      <c r="HI11" s="44"/>
      <c r="HJ11" s="298"/>
      <c r="HK11" s="298"/>
      <c r="HL11" s="298"/>
      <c r="HM11" s="298"/>
      <c r="HN11" s="298"/>
      <c r="HO11" s="298"/>
      <c r="HP11" s="299"/>
      <c r="HQ11" s="299"/>
      <c r="HR11" s="299"/>
      <c r="HS11" s="299"/>
      <c r="HT11" s="299"/>
      <c r="HU11" s="44"/>
      <c r="HV11" s="298"/>
      <c r="HW11" s="298"/>
      <c r="HX11" s="298"/>
      <c r="HY11" s="298"/>
      <c r="HZ11" s="298"/>
      <c r="IA11" s="298"/>
      <c r="IB11" s="299"/>
      <c r="IC11" s="299"/>
      <c r="ID11" s="299"/>
      <c r="IE11" s="299"/>
      <c r="IF11" s="299"/>
      <c r="IG11" s="44"/>
      <c r="IH11" s="298"/>
      <c r="II11" s="298"/>
      <c r="IJ11" s="298"/>
      <c r="IK11" s="298"/>
      <c r="IL11" s="298"/>
      <c r="IM11" s="298"/>
      <c r="IN11" s="299"/>
      <c r="IO11" s="299"/>
      <c r="IP11" s="299"/>
      <c r="IQ11" s="299"/>
      <c r="IR11" s="299"/>
      <c r="IS11" s="44"/>
      <c r="IT11" s="298"/>
      <c r="IU11" s="298"/>
      <c r="IV11" s="298"/>
    </row>
    <row r="12" spans="1:256" s="7" customFormat="1" ht="14.25">
      <c r="A12" s="44" t="s">
        <v>26</v>
      </c>
      <c r="B12" s="298">
        <v>2.8</v>
      </c>
      <c r="C12" s="298">
        <v>2.2999999999999998</v>
      </c>
      <c r="D12" s="298">
        <v>2.2000000000000002</v>
      </c>
      <c r="E12" s="298">
        <v>2.2000000000000002</v>
      </c>
      <c r="F12" s="298">
        <v>2</v>
      </c>
      <c r="G12" s="298">
        <v>3.5</v>
      </c>
      <c r="H12" s="298">
        <v>0.8</v>
      </c>
      <c r="I12" s="298">
        <v>1.6</v>
      </c>
      <c r="J12" s="298">
        <v>2.9</v>
      </c>
      <c r="K12" s="299">
        <v>3.3</v>
      </c>
      <c r="L12" s="298">
        <v>2</v>
      </c>
      <c r="M12" s="44"/>
      <c r="N12" s="298"/>
      <c r="O12" s="298"/>
      <c r="P12" s="298"/>
      <c r="Q12" s="298"/>
      <c r="R12" s="298"/>
      <c r="S12" s="298"/>
      <c r="T12" s="299"/>
      <c r="U12" s="299"/>
      <c r="V12" s="299"/>
      <c r="W12" s="299"/>
      <c r="X12" s="299"/>
      <c r="Y12" s="44"/>
      <c r="Z12" s="298"/>
      <c r="AA12" s="298"/>
      <c r="AB12" s="298"/>
      <c r="AC12" s="298"/>
      <c r="AD12" s="298"/>
      <c r="AE12" s="298"/>
      <c r="AF12" s="299"/>
      <c r="AG12" s="299"/>
      <c r="AH12" s="299"/>
      <c r="AI12" s="299"/>
      <c r="AJ12" s="299"/>
      <c r="AK12" s="44"/>
      <c r="AL12" s="298"/>
      <c r="AM12" s="298"/>
      <c r="AN12" s="298"/>
      <c r="AO12" s="298"/>
      <c r="AP12" s="298"/>
      <c r="AQ12" s="298"/>
      <c r="AR12" s="299"/>
      <c r="AS12" s="299"/>
      <c r="AT12" s="299"/>
      <c r="AU12" s="299"/>
      <c r="AV12" s="299"/>
      <c r="AW12" s="44"/>
      <c r="AX12" s="298"/>
      <c r="AY12" s="298"/>
      <c r="AZ12" s="298"/>
      <c r="BA12" s="298"/>
      <c r="BB12" s="298"/>
      <c r="BC12" s="298"/>
      <c r="BD12" s="299"/>
      <c r="BE12" s="299"/>
      <c r="BF12" s="299"/>
      <c r="BG12" s="299"/>
      <c r="BH12" s="299"/>
      <c r="BI12" s="44"/>
      <c r="BJ12" s="298"/>
      <c r="BK12" s="298"/>
      <c r="BL12" s="298"/>
      <c r="BM12" s="298"/>
      <c r="BN12" s="298"/>
      <c r="BO12" s="298"/>
      <c r="BP12" s="299"/>
      <c r="BQ12" s="299"/>
      <c r="BR12" s="299"/>
      <c r="BS12" s="299"/>
      <c r="BT12" s="299"/>
      <c r="BU12" s="44"/>
      <c r="BV12" s="298"/>
      <c r="BW12" s="298"/>
      <c r="BX12" s="298"/>
      <c r="BY12" s="298"/>
      <c r="BZ12" s="298"/>
      <c r="CA12" s="298"/>
      <c r="CB12" s="299"/>
      <c r="CC12" s="299"/>
      <c r="CD12" s="299"/>
      <c r="CE12" s="299"/>
      <c r="CF12" s="299"/>
      <c r="CG12" s="44"/>
      <c r="CH12" s="298"/>
      <c r="CI12" s="298"/>
      <c r="CJ12" s="298"/>
      <c r="CK12" s="298"/>
      <c r="CL12" s="298"/>
      <c r="CM12" s="298"/>
      <c r="CN12" s="299"/>
      <c r="CO12" s="299"/>
      <c r="CP12" s="299"/>
      <c r="CQ12" s="299"/>
      <c r="CR12" s="299"/>
      <c r="CS12" s="44"/>
      <c r="CT12" s="298"/>
      <c r="CU12" s="298"/>
      <c r="CV12" s="298"/>
      <c r="CW12" s="298"/>
      <c r="CX12" s="298"/>
      <c r="CY12" s="298"/>
      <c r="CZ12" s="299"/>
      <c r="DA12" s="299"/>
      <c r="DB12" s="299"/>
      <c r="DC12" s="299"/>
      <c r="DD12" s="299"/>
      <c r="DE12" s="44"/>
      <c r="DF12" s="298"/>
      <c r="DG12" s="298"/>
      <c r="DH12" s="298"/>
      <c r="DI12" s="298"/>
      <c r="DJ12" s="298"/>
      <c r="DK12" s="298"/>
      <c r="DL12" s="299"/>
      <c r="DM12" s="299"/>
      <c r="DN12" s="299"/>
      <c r="DO12" s="299"/>
      <c r="DP12" s="299"/>
      <c r="DQ12" s="44"/>
      <c r="DR12" s="298"/>
      <c r="DS12" s="298"/>
      <c r="DT12" s="298"/>
      <c r="DU12" s="298"/>
      <c r="DV12" s="298"/>
      <c r="DW12" s="298"/>
      <c r="DX12" s="299"/>
      <c r="DY12" s="299"/>
      <c r="DZ12" s="299"/>
      <c r="EA12" s="299"/>
      <c r="EB12" s="299"/>
      <c r="EC12" s="44"/>
      <c r="ED12" s="298"/>
      <c r="EE12" s="298"/>
      <c r="EF12" s="298"/>
      <c r="EG12" s="298"/>
      <c r="EH12" s="298"/>
      <c r="EI12" s="298"/>
      <c r="EJ12" s="299"/>
      <c r="EK12" s="299"/>
      <c r="EL12" s="299"/>
      <c r="EM12" s="299"/>
      <c r="EN12" s="299"/>
      <c r="EO12" s="44"/>
      <c r="EP12" s="298"/>
      <c r="EQ12" s="298"/>
      <c r="ER12" s="298"/>
      <c r="ES12" s="298"/>
      <c r="ET12" s="298"/>
      <c r="EU12" s="298"/>
      <c r="EV12" s="299"/>
      <c r="EW12" s="299"/>
      <c r="EX12" s="299"/>
      <c r="EY12" s="299"/>
      <c r="EZ12" s="299"/>
      <c r="FA12" s="44"/>
      <c r="FB12" s="298"/>
      <c r="FC12" s="298"/>
      <c r="FD12" s="298"/>
      <c r="FE12" s="298"/>
      <c r="FF12" s="298"/>
      <c r="FG12" s="298"/>
      <c r="FH12" s="299"/>
      <c r="FI12" s="299"/>
      <c r="FJ12" s="299"/>
      <c r="FK12" s="299"/>
      <c r="FL12" s="299"/>
      <c r="FM12" s="44"/>
      <c r="FN12" s="298"/>
      <c r="FO12" s="298"/>
      <c r="FP12" s="298"/>
      <c r="FQ12" s="298"/>
      <c r="FR12" s="298"/>
      <c r="FS12" s="298"/>
      <c r="FT12" s="299"/>
      <c r="FU12" s="299"/>
      <c r="FV12" s="299"/>
      <c r="FW12" s="299"/>
      <c r="FX12" s="299"/>
      <c r="FY12" s="44"/>
      <c r="FZ12" s="298"/>
      <c r="GA12" s="298"/>
      <c r="GB12" s="298"/>
      <c r="GC12" s="298"/>
      <c r="GD12" s="298"/>
      <c r="GE12" s="298"/>
      <c r="GF12" s="299"/>
      <c r="GG12" s="299"/>
      <c r="GH12" s="299"/>
      <c r="GI12" s="299"/>
      <c r="GJ12" s="299"/>
      <c r="GK12" s="44"/>
      <c r="GL12" s="298"/>
      <c r="GM12" s="298"/>
      <c r="GN12" s="298"/>
      <c r="GO12" s="298"/>
      <c r="GP12" s="298"/>
      <c r="GQ12" s="298"/>
      <c r="GR12" s="299"/>
      <c r="GS12" s="299"/>
      <c r="GT12" s="299"/>
      <c r="GU12" s="299"/>
      <c r="GV12" s="299"/>
      <c r="GW12" s="44"/>
      <c r="GX12" s="298"/>
      <c r="GY12" s="298"/>
      <c r="GZ12" s="298"/>
      <c r="HA12" s="298"/>
      <c r="HB12" s="298"/>
      <c r="HC12" s="298"/>
      <c r="HD12" s="299"/>
      <c r="HE12" s="299"/>
      <c r="HF12" s="299"/>
      <c r="HG12" s="299"/>
      <c r="HH12" s="299"/>
      <c r="HI12" s="44"/>
      <c r="HJ12" s="298"/>
      <c r="HK12" s="298"/>
      <c r="HL12" s="298"/>
      <c r="HM12" s="298"/>
      <c r="HN12" s="298"/>
      <c r="HO12" s="298"/>
      <c r="HP12" s="299"/>
      <c r="HQ12" s="299"/>
      <c r="HR12" s="299"/>
      <c r="HS12" s="299"/>
      <c r="HT12" s="299"/>
      <c r="HU12" s="44"/>
      <c r="HV12" s="298"/>
      <c r="HW12" s="298"/>
      <c r="HX12" s="298"/>
      <c r="HY12" s="298"/>
      <c r="HZ12" s="298"/>
      <c r="IA12" s="298"/>
      <c r="IB12" s="299"/>
      <c r="IC12" s="299"/>
      <c r="ID12" s="299"/>
      <c r="IE12" s="299"/>
      <c r="IF12" s="299"/>
      <c r="IG12" s="44"/>
      <c r="IH12" s="298"/>
      <c r="II12" s="298"/>
      <c r="IJ12" s="298"/>
      <c r="IK12" s="298"/>
      <c r="IL12" s="298"/>
      <c r="IM12" s="298"/>
      <c r="IN12" s="299"/>
      <c r="IO12" s="299"/>
      <c r="IP12" s="299"/>
      <c r="IQ12" s="299"/>
      <c r="IR12" s="299"/>
      <c r="IS12" s="44"/>
      <c r="IT12" s="298"/>
      <c r="IU12" s="298"/>
      <c r="IV12" s="298"/>
    </row>
    <row r="13" spans="1:256" s="7" customFormat="1" ht="14.25">
      <c r="A13" s="44" t="s">
        <v>25</v>
      </c>
      <c r="B13" s="298">
        <v>4</v>
      </c>
      <c r="C13" s="298">
        <v>1.9</v>
      </c>
      <c r="D13" s="298">
        <v>2</v>
      </c>
      <c r="E13" s="298">
        <v>2.2000000000000002</v>
      </c>
      <c r="F13" s="298">
        <v>2.2000000000000002</v>
      </c>
      <c r="G13" s="298">
        <v>4.4000000000000004</v>
      </c>
      <c r="H13" s="298">
        <v>0.2</v>
      </c>
      <c r="I13" s="298">
        <v>2.6</v>
      </c>
      <c r="J13" s="298">
        <v>3.5</v>
      </c>
      <c r="K13" s="299">
        <v>3.2</v>
      </c>
      <c r="L13" s="298">
        <v>1.5</v>
      </c>
      <c r="M13" s="44"/>
      <c r="N13" s="298"/>
      <c r="O13" s="298"/>
      <c r="P13" s="298"/>
      <c r="Q13" s="299"/>
      <c r="R13" s="298"/>
      <c r="S13" s="298"/>
      <c r="T13" s="299"/>
      <c r="U13" s="299"/>
      <c r="V13" s="299"/>
      <c r="W13" s="299"/>
      <c r="X13" s="299"/>
      <c r="Y13" s="44"/>
      <c r="Z13" s="298"/>
      <c r="AA13" s="298"/>
      <c r="AB13" s="298"/>
      <c r="AC13" s="299"/>
      <c r="AD13" s="298"/>
      <c r="AE13" s="298"/>
      <c r="AF13" s="299"/>
      <c r="AG13" s="299"/>
      <c r="AH13" s="299"/>
      <c r="AI13" s="299"/>
      <c r="AJ13" s="299"/>
      <c r="AK13" s="44"/>
      <c r="AL13" s="298"/>
      <c r="AM13" s="298"/>
      <c r="AN13" s="298"/>
      <c r="AO13" s="299"/>
      <c r="AP13" s="298"/>
      <c r="AQ13" s="298"/>
      <c r="AR13" s="299"/>
      <c r="AS13" s="299"/>
      <c r="AT13" s="299"/>
      <c r="AU13" s="299"/>
      <c r="AV13" s="299"/>
      <c r="AW13" s="44"/>
      <c r="AX13" s="298"/>
      <c r="AY13" s="298"/>
      <c r="AZ13" s="298"/>
      <c r="BA13" s="299"/>
      <c r="BB13" s="298"/>
      <c r="BC13" s="298"/>
      <c r="BD13" s="299"/>
      <c r="BE13" s="299"/>
      <c r="BF13" s="299"/>
      <c r="BG13" s="299"/>
      <c r="BH13" s="299"/>
      <c r="BI13" s="44"/>
      <c r="BJ13" s="298"/>
      <c r="BK13" s="298"/>
      <c r="BL13" s="298"/>
      <c r="BM13" s="299"/>
      <c r="BN13" s="298"/>
      <c r="BO13" s="298"/>
      <c r="BP13" s="299"/>
      <c r="BQ13" s="299"/>
      <c r="BR13" s="299"/>
      <c r="BS13" s="299"/>
      <c r="BT13" s="299"/>
      <c r="BU13" s="44"/>
      <c r="BV13" s="298"/>
      <c r="BW13" s="298"/>
      <c r="BX13" s="298"/>
      <c r="BY13" s="299"/>
      <c r="BZ13" s="298"/>
      <c r="CA13" s="298"/>
      <c r="CB13" s="299"/>
      <c r="CC13" s="299"/>
      <c r="CD13" s="299"/>
      <c r="CE13" s="299"/>
      <c r="CF13" s="299"/>
      <c r="CG13" s="44"/>
      <c r="CH13" s="298"/>
      <c r="CI13" s="298"/>
      <c r="CJ13" s="298"/>
      <c r="CK13" s="299"/>
      <c r="CL13" s="298"/>
      <c r="CM13" s="298"/>
      <c r="CN13" s="299"/>
      <c r="CO13" s="299"/>
      <c r="CP13" s="299"/>
      <c r="CQ13" s="299"/>
      <c r="CR13" s="299"/>
      <c r="CS13" s="44"/>
      <c r="CT13" s="298"/>
      <c r="CU13" s="298"/>
      <c r="CV13" s="298"/>
      <c r="CW13" s="299"/>
      <c r="CX13" s="298"/>
      <c r="CY13" s="298"/>
      <c r="CZ13" s="299"/>
      <c r="DA13" s="299"/>
      <c r="DB13" s="299"/>
      <c r="DC13" s="299"/>
      <c r="DD13" s="299"/>
      <c r="DE13" s="44"/>
      <c r="DF13" s="298"/>
      <c r="DG13" s="298"/>
      <c r="DH13" s="298"/>
      <c r="DI13" s="299"/>
      <c r="DJ13" s="298"/>
      <c r="DK13" s="298"/>
      <c r="DL13" s="299"/>
      <c r="DM13" s="299"/>
      <c r="DN13" s="299"/>
      <c r="DO13" s="299"/>
      <c r="DP13" s="299"/>
      <c r="DQ13" s="44"/>
      <c r="DR13" s="298"/>
      <c r="DS13" s="298"/>
      <c r="DT13" s="298"/>
      <c r="DU13" s="299"/>
      <c r="DV13" s="298"/>
      <c r="DW13" s="298"/>
      <c r="DX13" s="299"/>
      <c r="DY13" s="299"/>
      <c r="DZ13" s="299"/>
      <c r="EA13" s="299"/>
      <c r="EB13" s="299"/>
      <c r="EC13" s="44"/>
      <c r="ED13" s="298"/>
      <c r="EE13" s="298"/>
      <c r="EF13" s="298"/>
      <c r="EG13" s="299"/>
      <c r="EH13" s="298"/>
      <c r="EI13" s="298"/>
      <c r="EJ13" s="299"/>
      <c r="EK13" s="299"/>
      <c r="EL13" s="299"/>
      <c r="EM13" s="299"/>
      <c r="EN13" s="299"/>
      <c r="EO13" s="44"/>
      <c r="EP13" s="298"/>
      <c r="EQ13" s="298"/>
      <c r="ER13" s="298"/>
      <c r="ES13" s="299"/>
      <c r="ET13" s="298"/>
      <c r="EU13" s="298"/>
      <c r="EV13" s="299"/>
      <c r="EW13" s="299"/>
      <c r="EX13" s="299"/>
      <c r="EY13" s="299"/>
      <c r="EZ13" s="299"/>
      <c r="FA13" s="44"/>
      <c r="FB13" s="298"/>
      <c r="FC13" s="298"/>
      <c r="FD13" s="298"/>
      <c r="FE13" s="299"/>
      <c r="FF13" s="298"/>
      <c r="FG13" s="298"/>
      <c r="FH13" s="299"/>
      <c r="FI13" s="299"/>
      <c r="FJ13" s="299"/>
      <c r="FK13" s="299"/>
      <c r="FL13" s="299"/>
      <c r="FM13" s="44"/>
      <c r="FN13" s="298"/>
      <c r="FO13" s="298"/>
      <c r="FP13" s="298"/>
      <c r="FQ13" s="299"/>
      <c r="FR13" s="298"/>
      <c r="FS13" s="298"/>
      <c r="FT13" s="299"/>
      <c r="FU13" s="299"/>
      <c r="FV13" s="299"/>
      <c r="FW13" s="299"/>
      <c r="FX13" s="299"/>
      <c r="FY13" s="44"/>
      <c r="FZ13" s="298"/>
      <c r="GA13" s="298"/>
      <c r="GB13" s="298"/>
      <c r="GC13" s="299"/>
      <c r="GD13" s="298"/>
      <c r="GE13" s="298"/>
      <c r="GF13" s="299"/>
      <c r="GG13" s="299"/>
      <c r="GH13" s="299"/>
      <c r="GI13" s="299"/>
      <c r="GJ13" s="299"/>
      <c r="GK13" s="44"/>
      <c r="GL13" s="298"/>
      <c r="GM13" s="298"/>
      <c r="GN13" s="298"/>
      <c r="GO13" s="299"/>
      <c r="GP13" s="298"/>
      <c r="GQ13" s="298"/>
      <c r="GR13" s="299"/>
      <c r="GS13" s="299"/>
      <c r="GT13" s="299"/>
      <c r="GU13" s="299"/>
      <c r="GV13" s="299"/>
      <c r="GW13" s="44"/>
      <c r="GX13" s="298"/>
      <c r="GY13" s="298"/>
      <c r="GZ13" s="298"/>
      <c r="HA13" s="299"/>
      <c r="HB13" s="298"/>
      <c r="HC13" s="298"/>
      <c r="HD13" s="299"/>
      <c r="HE13" s="299"/>
      <c r="HF13" s="299"/>
      <c r="HG13" s="299"/>
      <c r="HH13" s="299"/>
      <c r="HI13" s="44"/>
      <c r="HJ13" s="298"/>
      <c r="HK13" s="298"/>
      <c r="HL13" s="298"/>
      <c r="HM13" s="299"/>
      <c r="HN13" s="298"/>
      <c r="HO13" s="298"/>
      <c r="HP13" s="299"/>
      <c r="HQ13" s="299"/>
      <c r="HR13" s="299"/>
      <c r="HS13" s="299"/>
      <c r="HT13" s="299"/>
      <c r="HU13" s="44"/>
      <c r="HV13" s="298"/>
      <c r="HW13" s="298"/>
      <c r="HX13" s="298"/>
      <c r="HY13" s="299"/>
      <c r="HZ13" s="298"/>
      <c r="IA13" s="298"/>
      <c r="IB13" s="299"/>
      <c r="IC13" s="299"/>
      <c r="ID13" s="299"/>
      <c r="IE13" s="299"/>
      <c r="IF13" s="299"/>
      <c r="IG13" s="44"/>
      <c r="IH13" s="298"/>
      <c r="II13" s="298"/>
      <c r="IJ13" s="298"/>
      <c r="IK13" s="299"/>
      <c r="IL13" s="298"/>
      <c r="IM13" s="298"/>
      <c r="IN13" s="299"/>
      <c r="IO13" s="299"/>
      <c r="IP13" s="299"/>
      <c r="IQ13" s="299"/>
      <c r="IR13" s="299"/>
      <c r="IS13" s="44"/>
      <c r="IT13" s="298"/>
      <c r="IU13" s="298"/>
      <c r="IV13" s="298"/>
    </row>
    <row r="14" spans="1:256" s="7" customFormat="1" ht="14.25">
      <c r="A14" s="45" t="s">
        <v>24</v>
      </c>
      <c r="B14" s="298">
        <v>2.5</v>
      </c>
      <c r="C14" s="298">
        <v>3.2</v>
      </c>
      <c r="D14" s="298">
        <v>3.8</v>
      </c>
      <c r="E14" s="298">
        <v>3</v>
      </c>
      <c r="F14" s="298">
        <v>2.7</v>
      </c>
      <c r="G14" s="298">
        <v>4.0999999999999996</v>
      </c>
      <c r="H14" s="298">
        <v>0</v>
      </c>
      <c r="I14" s="298">
        <v>2.8</v>
      </c>
      <c r="J14" s="298">
        <v>3.7</v>
      </c>
      <c r="K14" s="298">
        <v>2.9</v>
      </c>
      <c r="L14" s="298">
        <v>1.9</v>
      </c>
      <c r="M14" s="45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45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45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45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45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45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45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45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45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45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45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45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45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45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45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45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45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45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45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45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45"/>
      <c r="IT14" s="298"/>
      <c r="IU14" s="298"/>
      <c r="IV14" s="298"/>
    </row>
    <row r="15" spans="1:256" s="7" customFormat="1" ht="14.25">
      <c r="A15" s="44" t="s">
        <v>23</v>
      </c>
      <c r="B15" s="298">
        <v>1.9</v>
      </c>
      <c r="C15" s="298">
        <v>2.7</v>
      </c>
      <c r="D15" s="298">
        <v>2.5</v>
      </c>
      <c r="E15" s="298">
        <v>2.6</v>
      </c>
      <c r="F15" s="298">
        <v>0.7</v>
      </c>
      <c r="G15" s="298">
        <v>4.7</v>
      </c>
      <c r="H15" s="298">
        <v>1.8</v>
      </c>
      <c r="I15" s="298">
        <v>2</v>
      </c>
      <c r="J15" s="298">
        <v>2.5</v>
      </c>
      <c r="K15" s="298">
        <v>2.9</v>
      </c>
      <c r="L15" s="298">
        <v>2.2000000000000002</v>
      </c>
      <c r="M15" s="44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44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44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44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44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44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44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44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44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44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44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44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44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44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44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44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44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44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44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44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44"/>
      <c r="IT15" s="298"/>
      <c r="IU15" s="298"/>
      <c r="IV15" s="298"/>
    </row>
    <row r="16" spans="1:256" s="7" customFormat="1" ht="14.25">
      <c r="A16" s="44" t="s">
        <v>22</v>
      </c>
      <c r="B16" s="298">
        <v>2.2000000000000002</v>
      </c>
      <c r="C16" s="298">
        <v>1.4</v>
      </c>
      <c r="D16" s="298">
        <v>1.5</v>
      </c>
      <c r="E16" s="298">
        <v>1.7</v>
      </c>
      <c r="F16" s="298">
        <v>1.6</v>
      </c>
      <c r="G16" s="298">
        <v>2.2000000000000002</v>
      </c>
      <c r="H16" s="298">
        <v>1</v>
      </c>
      <c r="I16" s="298">
        <v>0.9</v>
      </c>
      <c r="J16" s="298">
        <v>2.5</v>
      </c>
      <c r="K16" s="299">
        <v>2.8</v>
      </c>
      <c r="L16" s="298">
        <v>2.4</v>
      </c>
      <c r="M16" s="44"/>
      <c r="N16" s="298"/>
      <c r="O16" s="298"/>
      <c r="P16" s="298"/>
      <c r="Q16" s="298"/>
      <c r="R16" s="298"/>
      <c r="S16" s="298"/>
      <c r="T16" s="299"/>
      <c r="U16" s="299"/>
      <c r="V16" s="299"/>
      <c r="W16" s="299"/>
      <c r="X16" s="299"/>
      <c r="Y16" s="44"/>
      <c r="Z16" s="298"/>
      <c r="AA16" s="298"/>
      <c r="AB16" s="298"/>
      <c r="AC16" s="298"/>
      <c r="AD16" s="298"/>
      <c r="AE16" s="298"/>
      <c r="AF16" s="299"/>
      <c r="AG16" s="299"/>
      <c r="AH16" s="299"/>
      <c r="AI16" s="299"/>
      <c r="AJ16" s="299"/>
      <c r="AK16" s="44"/>
      <c r="AL16" s="298"/>
      <c r="AM16" s="298"/>
      <c r="AN16" s="298"/>
      <c r="AO16" s="298"/>
      <c r="AP16" s="298"/>
      <c r="AQ16" s="298"/>
      <c r="AR16" s="299"/>
      <c r="AS16" s="299"/>
      <c r="AT16" s="299"/>
      <c r="AU16" s="299"/>
      <c r="AV16" s="299"/>
      <c r="AW16" s="44"/>
      <c r="AX16" s="298"/>
      <c r="AY16" s="298"/>
      <c r="AZ16" s="298"/>
      <c r="BA16" s="298"/>
      <c r="BB16" s="298"/>
      <c r="BC16" s="298"/>
      <c r="BD16" s="299"/>
      <c r="BE16" s="299"/>
      <c r="BF16" s="299"/>
      <c r="BG16" s="299"/>
      <c r="BH16" s="299"/>
      <c r="BI16" s="44"/>
      <c r="BJ16" s="298"/>
      <c r="BK16" s="298"/>
      <c r="BL16" s="298"/>
      <c r="BM16" s="298"/>
      <c r="BN16" s="298"/>
      <c r="BO16" s="298"/>
      <c r="BP16" s="299"/>
      <c r="BQ16" s="299"/>
      <c r="BR16" s="299"/>
      <c r="BS16" s="299"/>
      <c r="BT16" s="299"/>
      <c r="BU16" s="44"/>
      <c r="BV16" s="298"/>
      <c r="BW16" s="298"/>
      <c r="BX16" s="298"/>
      <c r="BY16" s="298"/>
      <c r="BZ16" s="298"/>
      <c r="CA16" s="298"/>
      <c r="CB16" s="299"/>
      <c r="CC16" s="299"/>
      <c r="CD16" s="299"/>
      <c r="CE16" s="299"/>
      <c r="CF16" s="299"/>
      <c r="CG16" s="44"/>
      <c r="CH16" s="298"/>
      <c r="CI16" s="298"/>
      <c r="CJ16" s="298"/>
      <c r="CK16" s="298"/>
      <c r="CL16" s="298"/>
      <c r="CM16" s="298"/>
      <c r="CN16" s="299"/>
      <c r="CO16" s="299"/>
      <c r="CP16" s="299"/>
      <c r="CQ16" s="299"/>
      <c r="CR16" s="299"/>
      <c r="CS16" s="44"/>
      <c r="CT16" s="298"/>
      <c r="CU16" s="298"/>
      <c r="CV16" s="298"/>
      <c r="CW16" s="298"/>
      <c r="CX16" s="298"/>
      <c r="CY16" s="298"/>
      <c r="CZ16" s="299"/>
      <c r="DA16" s="299"/>
      <c r="DB16" s="299"/>
      <c r="DC16" s="299"/>
      <c r="DD16" s="299"/>
      <c r="DE16" s="44"/>
      <c r="DF16" s="298"/>
      <c r="DG16" s="298"/>
      <c r="DH16" s="298"/>
      <c r="DI16" s="298"/>
      <c r="DJ16" s="298"/>
      <c r="DK16" s="298"/>
      <c r="DL16" s="299"/>
      <c r="DM16" s="299"/>
      <c r="DN16" s="299"/>
      <c r="DO16" s="299"/>
      <c r="DP16" s="299"/>
      <c r="DQ16" s="44"/>
      <c r="DR16" s="298"/>
      <c r="DS16" s="298"/>
      <c r="DT16" s="298"/>
      <c r="DU16" s="298"/>
      <c r="DV16" s="298"/>
      <c r="DW16" s="298"/>
      <c r="DX16" s="299"/>
      <c r="DY16" s="299"/>
      <c r="DZ16" s="299"/>
      <c r="EA16" s="299"/>
      <c r="EB16" s="299"/>
      <c r="EC16" s="44"/>
      <c r="ED16" s="298"/>
      <c r="EE16" s="298"/>
      <c r="EF16" s="298"/>
      <c r="EG16" s="298"/>
      <c r="EH16" s="298"/>
      <c r="EI16" s="298"/>
      <c r="EJ16" s="299"/>
      <c r="EK16" s="299"/>
      <c r="EL16" s="299"/>
      <c r="EM16" s="299"/>
      <c r="EN16" s="299"/>
      <c r="EO16" s="44"/>
      <c r="EP16" s="298"/>
      <c r="EQ16" s="298"/>
      <c r="ER16" s="298"/>
      <c r="ES16" s="298"/>
      <c r="ET16" s="298"/>
      <c r="EU16" s="298"/>
      <c r="EV16" s="299"/>
      <c r="EW16" s="299"/>
      <c r="EX16" s="299"/>
      <c r="EY16" s="299"/>
      <c r="EZ16" s="299"/>
      <c r="FA16" s="44"/>
      <c r="FB16" s="298"/>
      <c r="FC16" s="298"/>
      <c r="FD16" s="298"/>
      <c r="FE16" s="298"/>
      <c r="FF16" s="298"/>
      <c r="FG16" s="298"/>
      <c r="FH16" s="299"/>
      <c r="FI16" s="299"/>
      <c r="FJ16" s="299"/>
      <c r="FK16" s="299"/>
      <c r="FL16" s="299"/>
      <c r="FM16" s="44"/>
      <c r="FN16" s="298"/>
      <c r="FO16" s="298"/>
      <c r="FP16" s="298"/>
      <c r="FQ16" s="298"/>
      <c r="FR16" s="298"/>
      <c r="FS16" s="298"/>
      <c r="FT16" s="299"/>
      <c r="FU16" s="299"/>
      <c r="FV16" s="299"/>
      <c r="FW16" s="299"/>
      <c r="FX16" s="299"/>
      <c r="FY16" s="44"/>
      <c r="FZ16" s="298"/>
      <c r="GA16" s="298"/>
      <c r="GB16" s="298"/>
      <c r="GC16" s="298"/>
      <c r="GD16" s="298"/>
      <c r="GE16" s="298"/>
      <c r="GF16" s="299"/>
      <c r="GG16" s="299"/>
      <c r="GH16" s="299"/>
      <c r="GI16" s="299"/>
      <c r="GJ16" s="299"/>
      <c r="GK16" s="44"/>
      <c r="GL16" s="298"/>
      <c r="GM16" s="298"/>
      <c r="GN16" s="298"/>
      <c r="GO16" s="298"/>
      <c r="GP16" s="298"/>
      <c r="GQ16" s="298"/>
      <c r="GR16" s="299"/>
      <c r="GS16" s="299"/>
      <c r="GT16" s="299"/>
      <c r="GU16" s="299"/>
      <c r="GV16" s="299"/>
      <c r="GW16" s="44"/>
      <c r="GX16" s="298"/>
      <c r="GY16" s="298"/>
      <c r="GZ16" s="298"/>
      <c r="HA16" s="298"/>
      <c r="HB16" s="298"/>
      <c r="HC16" s="298"/>
      <c r="HD16" s="299"/>
      <c r="HE16" s="299"/>
      <c r="HF16" s="299"/>
      <c r="HG16" s="299"/>
      <c r="HH16" s="299"/>
      <c r="HI16" s="44"/>
      <c r="HJ16" s="298"/>
      <c r="HK16" s="298"/>
      <c r="HL16" s="298"/>
      <c r="HM16" s="298"/>
      <c r="HN16" s="298"/>
      <c r="HO16" s="298"/>
      <c r="HP16" s="299"/>
      <c r="HQ16" s="299"/>
      <c r="HR16" s="299"/>
      <c r="HS16" s="299"/>
      <c r="HT16" s="299"/>
      <c r="HU16" s="44"/>
      <c r="HV16" s="298"/>
      <c r="HW16" s="298"/>
      <c r="HX16" s="298"/>
      <c r="HY16" s="298"/>
      <c r="HZ16" s="298"/>
      <c r="IA16" s="298"/>
      <c r="IB16" s="299"/>
      <c r="IC16" s="299"/>
      <c r="ID16" s="299"/>
      <c r="IE16" s="299"/>
      <c r="IF16" s="299"/>
      <c r="IG16" s="44"/>
      <c r="IH16" s="298"/>
      <c r="II16" s="298"/>
      <c r="IJ16" s="298"/>
      <c r="IK16" s="298"/>
      <c r="IL16" s="298"/>
      <c r="IM16" s="298"/>
      <c r="IN16" s="299"/>
      <c r="IO16" s="299"/>
      <c r="IP16" s="299"/>
      <c r="IQ16" s="299"/>
      <c r="IR16" s="299"/>
      <c r="IS16" s="44"/>
      <c r="IT16" s="298"/>
      <c r="IU16" s="298"/>
      <c r="IV16" s="298"/>
    </row>
    <row r="17" spans="1:256" s="11" customFormat="1" ht="14.25">
      <c r="A17" s="43" t="s">
        <v>21</v>
      </c>
      <c r="B17" s="304">
        <v>1.3</v>
      </c>
      <c r="C17" s="304">
        <v>2</v>
      </c>
      <c r="D17" s="304">
        <v>2.1</v>
      </c>
      <c r="E17" s="304">
        <v>1.7</v>
      </c>
      <c r="F17" s="304">
        <v>2.2000000000000002</v>
      </c>
      <c r="G17" s="304">
        <v>3.2</v>
      </c>
      <c r="H17" s="305">
        <v>0.4</v>
      </c>
      <c r="I17" s="305">
        <v>1.7</v>
      </c>
      <c r="J17" s="305">
        <v>3.6</v>
      </c>
      <c r="K17" s="305">
        <v>2.4</v>
      </c>
      <c r="L17" s="304">
        <v>1.8</v>
      </c>
      <c r="M17" s="43"/>
      <c r="N17" s="304"/>
      <c r="O17" s="304"/>
      <c r="P17" s="304"/>
      <c r="Q17" s="304"/>
      <c r="R17" s="304"/>
      <c r="S17" s="304"/>
      <c r="T17" s="305"/>
      <c r="U17" s="305"/>
      <c r="V17" s="305"/>
      <c r="W17" s="305"/>
      <c r="X17" s="305"/>
      <c r="Y17" s="43"/>
      <c r="Z17" s="304"/>
      <c r="AA17" s="304"/>
      <c r="AB17" s="304"/>
      <c r="AC17" s="304"/>
      <c r="AD17" s="304"/>
      <c r="AE17" s="304"/>
      <c r="AF17" s="305"/>
      <c r="AG17" s="305"/>
      <c r="AH17" s="305"/>
      <c r="AI17" s="305"/>
      <c r="AJ17" s="305"/>
      <c r="AK17" s="43"/>
      <c r="AL17" s="304"/>
      <c r="AM17" s="304"/>
      <c r="AN17" s="304"/>
      <c r="AO17" s="304"/>
      <c r="AP17" s="304"/>
      <c r="AQ17" s="304"/>
      <c r="AR17" s="305"/>
      <c r="AS17" s="305"/>
      <c r="AT17" s="305"/>
      <c r="AU17" s="305"/>
      <c r="AV17" s="305"/>
      <c r="AW17" s="43"/>
      <c r="AX17" s="304"/>
      <c r="AY17" s="304"/>
      <c r="AZ17" s="304"/>
      <c r="BA17" s="304"/>
      <c r="BB17" s="304"/>
      <c r="BC17" s="304"/>
      <c r="BD17" s="305"/>
      <c r="BE17" s="305"/>
      <c r="BF17" s="305"/>
      <c r="BG17" s="305"/>
      <c r="BH17" s="305"/>
      <c r="BI17" s="43"/>
      <c r="BJ17" s="304"/>
      <c r="BK17" s="304"/>
      <c r="BL17" s="304"/>
      <c r="BM17" s="304"/>
      <c r="BN17" s="304"/>
      <c r="BO17" s="304"/>
      <c r="BP17" s="305"/>
      <c r="BQ17" s="305"/>
      <c r="BR17" s="305"/>
      <c r="BS17" s="305"/>
      <c r="BT17" s="305"/>
      <c r="BU17" s="43"/>
      <c r="BV17" s="304"/>
      <c r="BW17" s="304"/>
      <c r="BX17" s="304"/>
      <c r="BY17" s="304"/>
      <c r="BZ17" s="304"/>
      <c r="CA17" s="304"/>
      <c r="CB17" s="305"/>
      <c r="CC17" s="305"/>
      <c r="CD17" s="305"/>
      <c r="CE17" s="305"/>
      <c r="CF17" s="305"/>
      <c r="CG17" s="43"/>
      <c r="CH17" s="304"/>
      <c r="CI17" s="304"/>
      <c r="CJ17" s="304"/>
      <c r="CK17" s="304"/>
      <c r="CL17" s="304"/>
      <c r="CM17" s="304"/>
      <c r="CN17" s="305"/>
      <c r="CO17" s="305"/>
      <c r="CP17" s="305"/>
      <c r="CQ17" s="305"/>
      <c r="CR17" s="305"/>
      <c r="CS17" s="43"/>
      <c r="CT17" s="304"/>
      <c r="CU17" s="304"/>
      <c r="CV17" s="304"/>
      <c r="CW17" s="304"/>
      <c r="CX17" s="304"/>
      <c r="CY17" s="304"/>
      <c r="CZ17" s="305"/>
      <c r="DA17" s="305"/>
      <c r="DB17" s="305"/>
      <c r="DC17" s="305"/>
      <c r="DD17" s="305"/>
      <c r="DE17" s="43"/>
      <c r="DF17" s="304"/>
      <c r="DG17" s="304"/>
      <c r="DH17" s="304"/>
      <c r="DI17" s="304"/>
      <c r="DJ17" s="304"/>
      <c r="DK17" s="304"/>
      <c r="DL17" s="305"/>
      <c r="DM17" s="305"/>
      <c r="DN17" s="305"/>
      <c r="DO17" s="305"/>
      <c r="DP17" s="305"/>
      <c r="DQ17" s="43"/>
      <c r="DR17" s="304"/>
      <c r="DS17" s="304"/>
      <c r="DT17" s="304"/>
      <c r="DU17" s="304"/>
      <c r="DV17" s="304"/>
      <c r="DW17" s="304"/>
      <c r="DX17" s="305"/>
      <c r="DY17" s="305"/>
      <c r="DZ17" s="305"/>
      <c r="EA17" s="305"/>
      <c r="EB17" s="305"/>
      <c r="EC17" s="43"/>
      <c r="ED17" s="304"/>
      <c r="EE17" s="304"/>
      <c r="EF17" s="304"/>
      <c r="EG17" s="304"/>
      <c r="EH17" s="304"/>
      <c r="EI17" s="304"/>
      <c r="EJ17" s="305"/>
      <c r="EK17" s="305"/>
      <c r="EL17" s="305"/>
      <c r="EM17" s="305"/>
      <c r="EN17" s="305"/>
      <c r="EO17" s="43"/>
      <c r="EP17" s="304"/>
      <c r="EQ17" s="304"/>
      <c r="ER17" s="304"/>
      <c r="ES17" s="304"/>
      <c r="ET17" s="304"/>
      <c r="EU17" s="304"/>
      <c r="EV17" s="305"/>
      <c r="EW17" s="305"/>
      <c r="EX17" s="305"/>
      <c r="EY17" s="305"/>
      <c r="EZ17" s="305"/>
      <c r="FA17" s="43"/>
      <c r="FB17" s="304"/>
      <c r="FC17" s="304"/>
      <c r="FD17" s="304"/>
      <c r="FE17" s="304"/>
      <c r="FF17" s="304"/>
      <c r="FG17" s="304"/>
      <c r="FH17" s="305"/>
      <c r="FI17" s="305"/>
      <c r="FJ17" s="305"/>
      <c r="FK17" s="305"/>
      <c r="FL17" s="305"/>
      <c r="FM17" s="43"/>
      <c r="FN17" s="304"/>
      <c r="FO17" s="304"/>
      <c r="FP17" s="304"/>
      <c r="FQ17" s="304"/>
      <c r="FR17" s="304"/>
      <c r="FS17" s="304"/>
      <c r="FT17" s="305"/>
      <c r="FU17" s="305"/>
      <c r="FV17" s="305"/>
      <c r="FW17" s="305"/>
      <c r="FX17" s="305"/>
      <c r="FY17" s="43"/>
      <c r="FZ17" s="304"/>
      <c r="GA17" s="304"/>
      <c r="GB17" s="304"/>
      <c r="GC17" s="304"/>
      <c r="GD17" s="304"/>
      <c r="GE17" s="304"/>
      <c r="GF17" s="305"/>
      <c r="GG17" s="305"/>
      <c r="GH17" s="305"/>
      <c r="GI17" s="305"/>
      <c r="GJ17" s="305"/>
      <c r="GK17" s="43"/>
      <c r="GL17" s="304"/>
      <c r="GM17" s="304"/>
      <c r="GN17" s="304"/>
      <c r="GO17" s="304"/>
      <c r="GP17" s="304"/>
      <c r="GQ17" s="304"/>
      <c r="GR17" s="305"/>
      <c r="GS17" s="305"/>
      <c r="GT17" s="305"/>
      <c r="GU17" s="305"/>
      <c r="GV17" s="305"/>
      <c r="GW17" s="43"/>
      <c r="GX17" s="304"/>
      <c r="GY17" s="304"/>
      <c r="GZ17" s="304"/>
      <c r="HA17" s="304"/>
      <c r="HB17" s="304"/>
      <c r="HC17" s="304"/>
      <c r="HD17" s="305"/>
      <c r="HE17" s="305"/>
      <c r="HF17" s="305"/>
      <c r="HG17" s="305"/>
      <c r="HH17" s="305"/>
      <c r="HI17" s="43"/>
      <c r="HJ17" s="304"/>
      <c r="HK17" s="304"/>
      <c r="HL17" s="304"/>
      <c r="HM17" s="304"/>
      <c r="HN17" s="304"/>
      <c r="HO17" s="304"/>
      <c r="HP17" s="305"/>
      <c r="HQ17" s="305"/>
      <c r="HR17" s="305"/>
      <c r="HS17" s="305"/>
      <c r="HT17" s="305"/>
      <c r="HU17" s="43"/>
      <c r="HV17" s="304"/>
      <c r="HW17" s="304"/>
      <c r="HX17" s="304"/>
      <c r="HY17" s="304"/>
      <c r="HZ17" s="304"/>
      <c r="IA17" s="304"/>
      <c r="IB17" s="305"/>
      <c r="IC17" s="305"/>
      <c r="ID17" s="305"/>
      <c r="IE17" s="305"/>
      <c r="IF17" s="305"/>
      <c r="IG17" s="43"/>
      <c r="IH17" s="304"/>
      <c r="II17" s="304"/>
      <c r="IJ17" s="304"/>
      <c r="IK17" s="304"/>
      <c r="IL17" s="304"/>
      <c r="IM17" s="304"/>
      <c r="IN17" s="305"/>
      <c r="IO17" s="305"/>
      <c r="IP17" s="305"/>
      <c r="IQ17" s="305"/>
      <c r="IR17" s="305"/>
      <c r="IS17" s="43"/>
      <c r="IT17" s="304"/>
      <c r="IU17" s="304"/>
      <c r="IV17" s="304"/>
    </row>
    <row r="18" spans="1:256" s="11" customFormat="1" ht="15.75">
      <c r="A18" s="43" t="s">
        <v>609</v>
      </c>
      <c r="B18" s="304">
        <v>1.3</v>
      </c>
      <c r="C18" s="304">
        <v>2</v>
      </c>
      <c r="D18" s="305">
        <v>2.1</v>
      </c>
      <c r="E18" s="304">
        <v>1.7</v>
      </c>
      <c r="F18" s="304">
        <v>2.2000000000000002</v>
      </c>
      <c r="G18" s="305">
        <v>3.2</v>
      </c>
      <c r="H18" s="305">
        <v>0.4</v>
      </c>
      <c r="I18" s="305">
        <v>1.7</v>
      </c>
      <c r="J18" s="305">
        <v>3.6</v>
      </c>
      <c r="K18" s="305">
        <v>2.4</v>
      </c>
      <c r="L18" s="304">
        <v>2.2000000000000002</v>
      </c>
      <c r="M18" s="43"/>
      <c r="N18" s="304"/>
      <c r="O18" s="304"/>
      <c r="P18" s="304"/>
      <c r="Q18" s="305"/>
      <c r="R18" s="304"/>
      <c r="S18" s="304"/>
      <c r="T18" s="305"/>
      <c r="U18" s="305"/>
      <c r="V18" s="305"/>
      <c r="W18" s="305"/>
      <c r="X18" s="305"/>
      <c r="Y18" s="43"/>
      <c r="Z18" s="304"/>
      <c r="AA18" s="304"/>
      <c r="AB18" s="304"/>
      <c r="AC18" s="305"/>
      <c r="AD18" s="304"/>
      <c r="AE18" s="304"/>
      <c r="AF18" s="305"/>
      <c r="AG18" s="305"/>
      <c r="AH18" s="305"/>
      <c r="AI18" s="305"/>
      <c r="AJ18" s="305"/>
      <c r="AK18" s="43"/>
      <c r="AL18" s="304"/>
      <c r="AM18" s="304"/>
      <c r="AN18" s="304"/>
      <c r="AO18" s="305"/>
      <c r="AP18" s="304"/>
      <c r="AQ18" s="304"/>
      <c r="AR18" s="305"/>
      <c r="AS18" s="305"/>
      <c r="AT18" s="305"/>
      <c r="AU18" s="305"/>
      <c r="AV18" s="305"/>
      <c r="AW18" s="43"/>
      <c r="AX18" s="304"/>
      <c r="AY18" s="304"/>
      <c r="AZ18" s="304"/>
      <c r="BA18" s="305"/>
      <c r="BB18" s="304"/>
      <c r="BC18" s="304"/>
      <c r="BD18" s="305"/>
      <c r="BE18" s="305"/>
      <c r="BF18" s="305"/>
      <c r="BG18" s="305"/>
      <c r="BH18" s="305"/>
      <c r="BI18" s="43"/>
      <c r="BJ18" s="304"/>
      <c r="BK18" s="304"/>
      <c r="BL18" s="304"/>
      <c r="BM18" s="305"/>
      <c r="BN18" s="304"/>
      <c r="BO18" s="304"/>
      <c r="BP18" s="305"/>
      <c r="BQ18" s="305"/>
      <c r="BR18" s="305"/>
      <c r="BS18" s="305"/>
      <c r="BT18" s="305"/>
      <c r="BU18" s="43"/>
      <c r="BV18" s="304"/>
      <c r="BW18" s="304"/>
      <c r="BX18" s="304"/>
      <c r="BY18" s="305"/>
      <c r="BZ18" s="304"/>
      <c r="CA18" s="304"/>
      <c r="CB18" s="305"/>
      <c r="CC18" s="305"/>
      <c r="CD18" s="305"/>
      <c r="CE18" s="305"/>
      <c r="CF18" s="305"/>
      <c r="CG18" s="43"/>
      <c r="CH18" s="304"/>
      <c r="CI18" s="304"/>
      <c r="CJ18" s="304"/>
      <c r="CK18" s="305"/>
      <c r="CL18" s="304"/>
      <c r="CM18" s="304"/>
      <c r="CN18" s="305"/>
      <c r="CO18" s="305"/>
      <c r="CP18" s="305"/>
      <c r="CQ18" s="305"/>
      <c r="CR18" s="305"/>
      <c r="CS18" s="43"/>
      <c r="CT18" s="304"/>
      <c r="CU18" s="304"/>
      <c r="CV18" s="304"/>
      <c r="CW18" s="305"/>
      <c r="CX18" s="304"/>
      <c r="CY18" s="304"/>
      <c r="CZ18" s="305"/>
      <c r="DA18" s="305"/>
      <c r="DB18" s="305"/>
      <c r="DC18" s="305"/>
      <c r="DD18" s="305"/>
      <c r="DE18" s="43"/>
      <c r="DF18" s="304"/>
      <c r="DG18" s="304"/>
      <c r="DH18" s="304"/>
      <c r="DI18" s="305"/>
      <c r="DJ18" s="304"/>
      <c r="DK18" s="304"/>
      <c r="DL18" s="305"/>
      <c r="DM18" s="305"/>
      <c r="DN18" s="305"/>
      <c r="DO18" s="305"/>
      <c r="DP18" s="305"/>
      <c r="DQ18" s="43"/>
      <c r="DR18" s="304"/>
      <c r="DS18" s="304"/>
      <c r="DT18" s="304"/>
      <c r="DU18" s="305"/>
      <c r="DV18" s="304"/>
      <c r="DW18" s="304"/>
      <c r="DX18" s="305"/>
      <c r="DY18" s="305"/>
      <c r="DZ18" s="305"/>
      <c r="EA18" s="305"/>
      <c r="EB18" s="305"/>
      <c r="EC18" s="43"/>
      <c r="ED18" s="304"/>
      <c r="EE18" s="304"/>
      <c r="EF18" s="304"/>
      <c r="EG18" s="305"/>
      <c r="EH18" s="304"/>
      <c r="EI18" s="304"/>
      <c r="EJ18" s="305"/>
      <c r="EK18" s="305"/>
      <c r="EL18" s="305"/>
      <c r="EM18" s="305"/>
      <c r="EN18" s="305"/>
      <c r="EO18" s="43"/>
      <c r="EP18" s="304"/>
      <c r="EQ18" s="304"/>
      <c r="ER18" s="304"/>
      <c r="ES18" s="305"/>
      <c r="ET18" s="304"/>
      <c r="EU18" s="304"/>
      <c r="EV18" s="305"/>
      <c r="EW18" s="305"/>
      <c r="EX18" s="305"/>
      <c r="EY18" s="305"/>
      <c r="EZ18" s="305"/>
      <c r="FA18" s="43"/>
      <c r="FB18" s="304"/>
      <c r="FC18" s="304"/>
      <c r="FD18" s="304"/>
      <c r="FE18" s="305"/>
      <c r="FF18" s="304"/>
      <c r="FG18" s="304"/>
      <c r="FH18" s="305"/>
      <c r="FI18" s="305"/>
      <c r="FJ18" s="305"/>
      <c r="FK18" s="305"/>
      <c r="FL18" s="305"/>
      <c r="FM18" s="43"/>
      <c r="FN18" s="304"/>
      <c r="FO18" s="304"/>
      <c r="FP18" s="304"/>
      <c r="FQ18" s="305"/>
      <c r="FR18" s="304"/>
      <c r="FS18" s="304"/>
      <c r="FT18" s="305"/>
      <c r="FU18" s="305"/>
      <c r="FV18" s="305"/>
      <c r="FW18" s="305"/>
      <c r="FX18" s="305"/>
      <c r="FY18" s="43"/>
      <c r="FZ18" s="304"/>
      <c r="GA18" s="304"/>
      <c r="GB18" s="304"/>
      <c r="GC18" s="305"/>
      <c r="GD18" s="304"/>
      <c r="GE18" s="304"/>
      <c r="GF18" s="305"/>
      <c r="GG18" s="305"/>
      <c r="GH18" s="305"/>
      <c r="GI18" s="305"/>
      <c r="GJ18" s="305"/>
      <c r="GK18" s="43"/>
      <c r="GL18" s="304"/>
      <c r="GM18" s="304"/>
      <c r="GN18" s="304"/>
      <c r="GO18" s="305"/>
      <c r="GP18" s="304"/>
      <c r="GQ18" s="304"/>
      <c r="GR18" s="305"/>
      <c r="GS18" s="305"/>
      <c r="GT18" s="305"/>
      <c r="GU18" s="305"/>
      <c r="GV18" s="305"/>
      <c r="GW18" s="43"/>
      <c r="GX18" s="304"/>
      <c r="GY18" s="304"/>
      <c r="GZ18" s="304"/>
      <c r="HA18" s="305"/>
      <c r="HB18" s="304"/>
      <c r="HC18" s="304"/>
      <c r="HD18" s="305"/>
      <c r="HE18" s="305"/>
      <c r="HF18" s="305"/>
      <c r="HG18" s="305"/>
      <c r="HH18" s="305"/>
      <c r="HI18" s="43"/>
      <c r="HJ18" s="304"/>
      <c r="HK18" s="304"/>
      <c r="HL18" s="304"/>
      <c r="HM18" s="305"/>
      <c r="HN18" s="304"/>
      <c r="HO18" s="304"/>
      <c r="HP18" s="305"/>
      <c r="HQ18" s="305"/>
      <c r="HR18" s="305"/>
      <c r="HS18" s="305"/>
      <c r="HT18" s="305"/>
      <c r="HU18" s="43"/>
      <c r="HV18" s="304"/>
      <c r="HW18" s="304"/>
      <c r="HX18" s="304"/>
      <c r="HY18" s="305"/>
      <c r="HZ18" s="304"/>
      <c r="IA18" s="304"/>
      <c r="IB18" s="305"/>
      <c r="IC18" s="305"/>
      <c r="ID18" s="305"/>
      <c r="IE18" s="305"/>
      <c r="IF18" s="305"/>
      <c r="IG18" s="43"/>
      <c r="IH18" s="304"/>
      <c r="II18" s="304"/>
      <c r="IJ18" s="304"/>
      <c r="IK18" s="305"/>
      <c r="IL18" s="304"/>
      <c r="IM18" s="304"/>
      <c r="IN18" s="305"/>
      <c r="IO18" s="305"/>
      <c r="IP18" s="305"/>
      <c r="IQ18" s="305"/>
      <c r="IR18" s="305"/>
      <c r="IS18" s="43"/>
      <c r="IT18" s="304"/>
      <c r="IU18" s="304"/>
      <c r="IV18" s="304"/>
    </row>
    <row r="19" spans="1:256" s="7" customFormat="1" ht="14.25">
      <c r="A19" s="45" t="s">
        <v>20</v>
      </c>
      <c r="B19" s="298">
        <v>3.3</v>
      </c>
      <c r="C19" s="298">
        <v>2.5</v>
      </c>
      <c r="D19" s="298">
        <v>2.1</v>
      </c>
      <c r="E19" s="298">
        <v>3</v>
      </c>
      <c r="F19" s="298">
        <v>2.4</v>
      </c>
      <c r="G19" s="298">
        <v>2.7</v>
      </c>
      <c r="H19" s="298">
        <v>-0.9</v>
      </c>
      <c r="I19" s="298">
        <v>1.4</v>
      </c>
      <c r="J19" s="298">
        <v>3.6</v>
      </c>
      <c r="K19" s="298">
        <v>2.9</v>
      </c>
      <c r="L19" s="298">
        <v>0.9</v>
      </c>
      <c r="M19" s="45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45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45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45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45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45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45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45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45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45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45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45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45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45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45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45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45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45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45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45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45"/>
      <c r="IT19" s="298"/>
      <c r="IU19" s="298"/>
      <c r="IV19" s="298"/>
    </row>
    <row r="20" spans="1:256" s="7" customFormat="1" ht="14.25">
      <c r="A20" s="44" t="s">
        <v>19</v>
      </c>
      <c r="B20" s="298">
        <v>5.7</v>
      </c>
      <c r="C20" s="298">
        <v>3.7</v>
      </c>
      <c r="D20" s="298">
        <v>2.5</v>
      </c>
      <c r="E20" s="298">
        <v>2.5</v>
      </c>
      <c r="F20" s="298">
        <v>3.8</v>
      </c>
      <c r="G20" s="298">
        <v>5.5</v>
      </c>
      <c r="H20" s="298">
        <v>0.9</v>
      </c>
      <c r="I20" s="298">
        <v>2.1</v>
      </c>
      <c r="J20" s="298">
        <v>2.1</v>
      </c>
      <c r="K20" s="298">
        <v>2.8</v>
      </c>
      <c r="L20" s="298">
        <v>2.2000000000000002</v>
      </c>
      <c r="M20" s="44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44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44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44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44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44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44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44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44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44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44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44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44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44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44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44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44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44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44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44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44"/>
      <c r="IT20" s="298"/>
      <c r="IU20" s="298"/>
      <c r="IV20" s="298"/>
    </row>
    <row r="21" spans="1:256" s="7" customFormat="1" ht="14.25">
      <c r="A21" s="44" t="s">
        <v>18</v>
      </c>
      <c r="B21" s="298">
        <v>8.4</v>
      </c>
      <c r="C21" s="298">
        <v>7.5</v>
      </c>
      <c r="D21" s="298">
        <v>2.8</v>
      </c>
      <c r="E21" s="298">
        <v>4.3</v>
      </c>
      <c r="F21" s="298">
        <v>1.9</v>
      </c>
      <c r="G21" s="298">
        <v>3.9</v>
      </c>
      <c r="H21" s="298">
        <v>0.9</v>
      </c>
      <c r="I21" s="298">
        <v>0.7</v>
      </c>
      <c r="J21" s="298">
        <v>4.0999999999999996</v>
      </c>
      <c r="K21" s="299">
        <v>3.7</v>
      </c>
      <c r="L21" s="298">
        <v>1.9</v>
      </c>
      <c r="M21" s="44"/>
      <c r="N21" s="298"/>
      <c r="O21" s="298"/>
      <c r="P21" s="298"/>
      <c r="Q21" s="298"/>
      <c r="R21" s="298"/>
      <c r="S21" s="298"/>
      <c r="T21" s="299"/>
      <c r="U21" s="299"/>
      <c r="V21" s="299"/>
      <c r="W21" s="299"/>
      <c r="X21" s="299"/>
      <c r="Y21" s="44"/>
      <c r="Z21" s="298"/>
      <c r="AA21" s="298"/>
      <c r="AB21" s="298"/>
      <c r="AC21" s="298"/>
      <c r="AD21" s="298"/>
      <c r="AE21" s="298"/>
      <c r="AF21" s="299"/>
      <c r="AG21" s="299"/>
      <c r="AH21" s="299"/>
      <c r="AI21" s="299"/>
      <c r="AJ21" s="299"/>
      <c r="AK21" s="44"/>
      <c r="AL21" s="298"/>
      <c r="AM21" s="298"/>
      <c r="AN21" s="298"/>
      <c r="AO21" s="298"/>
      <c r="AP21" s="298"/>
      <c r="AQ21" s="298"/>
      <c r="AR21" s="299"/>
      <c r="AS21" s="299"/>
      <c r="AT21" s="299"/>
      <c r="AU21" s="299"/>
      <c r="AV21" s="299"/>
      <c r="AW21" s="44"/>
      <c r="AX21" s="298"/>
      <c r="AY21" s="298"/>
      <c r="AZ21" s="298"/>
      <c r="BA21" s="298"/>
      <c r="BB21" s="298"/>
      <c r="BC21" s="298"/>
      <c r="BD21" s="299"/>
      <c r="BE21" s="299"/>
      <c r="BF21" s="299"/>
      <c r="BG21" s="299"/>
      <c r="BH21" s="299"/>
      <c r="BI21" s="44"/>
      <c r="BJ21" s="298"/>
      <c r="BK21" s="298"/>
      <c r="BL21" s="298"/>
      <c r="BM21" s="298"/>
      <c r="BN21" s="298"/>
      <c r="BO21" s="298"/>
      <c r="BP21" s="299"/>
      <c r="BQ21" s="299"/>
      <c r="BR21" s="299"/>
      <c r="BS21" s="299"/>
      <c r="BT21" s="299"/>
      <c r="BU21" s="44"/>
      <c r="BV21" s="298"/>
      <c r="BW21" s="298"/>
      <c r="BX21" s="298"/>
      <c r="BY21" s="298"/>
      <c r="BZ21" s="298"/>
      <c r="CA21" s="298"/>
      <c r="CB21" s="299"/>
      <c r="CC21" s="299"/>
      <c r="CD21" s="299"/>
      <c r="CE21" s="299"/>
      <c r="CF21" s="299"/>
      <c r="CG21" s="44"/>
      <c r="CH21" s="298"/>
      <c r="CI21" s="298"/>
      <c r="CJ21" s="298"/>
      <c r="CK21" s="298"/>
      <c r="CL21" s="298"/>
      <c r="CM21" s="298"/>
      <c r="CN21" s="299"/>
      <c r="CO21" s="299"/>
      <c r="CP21" s="299"/>
      <c r="CQ21" s="299"/>
      <c r="CR21" s="299"/>
      <c r="CS21" s="44"/>
      <c r="CT21" s="298"/>
      <c r="CU21" s="298"/>
      <c r="CV21" s="298"/>
      <c r="CW21" s="298"/>
      <c r="CX21" s="298"/>
      <c r="CY21" s="298"/>
      <c r="CZ21" s="299"/>
      <c r="DA21" s="299"/>
      <c r="DB21" s="299"/>
      <c r="DC21" s="299"/>
      <c r="DD21" s="299"/>
      <c r="DE21" s="44"/>
      <c r="DF21" s="298"/>
      <c r="DG21" s="298"/>
      <c r="DH21" s="298"/>
      <c r="DI21" s="298"/>
      <c r="DJ21" s="298"/>
      <c r="DK21" s="298"/>
      <c r="DL21" s="299"/>
      <c r="DM21" s="299"/>
      <c r="DN21" s="299"/>
      <c r="DO21" s="299"/>
      <c r="DP21" s="299"/>
      <c r="DQ21" s="44"/>
      <c r="DR21" s="298"/>
      <c r="DS21" s="298"/>
      <c r="DT21" s="298"/>
      <c r="DU21" s="298"/>
      <c r="DV21" s="298"/>
      <c r="DW21" s="298"/>
      <c r="DX21" s="299"/>
      <c r="DY21" s="299"/>
      <c r="DZ21" s="299"/>
      <c r="EA21" s="299"/>
      <c r="EB21" s="299"/>
      <c r="EC21" s="44"/>
      <c r="ED21" s="298"/>
      <c r="EE21" s="298"/>
      <c r="EF21" s="298"/>
      <c r="EG21" s="298"/>
      <c r="EH21" s="298"/>
      <c r="EI21" s="298"/>
      <c r="EJ21" s="299"/>
      <c r="EK21" s="299"/>
      <c r="EL21" s="299"/>
      <c r="EM21" s="299"/>
      <c r="EN21" s="299"/>
      <c r="EO21" s="44"/>
      <c r="EP21" s="298"/>
      <c r="EQ21" s="298"/>
      <c r="ER21" s="298"/>
      <c r="ES21" s="298"/>
      <c r="ET21" s="298"/>
      <c r="EU21" s="298"/>
      <c r="EV21" s="299"/>
      <c r="EW21" s="299"/>
      <c r="EX21" s="299"/>
      <c r="EY21" s="299"/>
      <c r="EZ21" s="299"/>
      <c r="FA21" s="44"/>
      <c r="FB21" s="298"/>
      <c r="FC21" s="298"/>
      <c r="FD21" s="298"/>
      <c r="FE21" s="298"/>
      <c r="FF21" s="298"/>
      <c r="FG21" s="298"/>
      <c r="FH21" s="299"/>
      <c r="FI21" s="299"/>
      <c r="FJ21" s="299"/>
      <c r="FK21" s="299"/>
      <c r="FL21" s="299"/>
      <c r="FM21" s="44"/>
      <c r="FN21" s="298"/>
      <c r="FO21" s="298"/>
      <c r="FP21" s="298"/>
      <c r="FQ21" s="298"/>
      <c r="FR21" s="298"/>
      <c r="FS21" s="298"/>
      <c r="FT21" s="299"/>
      <c r="FU21" s="299"/>
      <c r="FV21" s="299"/>
      <c r="FW21" s="299"/>
      <c r="FX21" s="299"/>
      <c r="FY21" s="44"/>
      <c r="FZ21" s="298"/>
      <c r="GA21" s="298"/>
      <c r="GB21" s="298"/>
      <c r="GC21" s="298"/>
      <c r="GD21" s="298"/>
      <c r="GE21" s="298"/>
      <c r="GF21" s="299"/>
      <c r="GG21" s="299"/>
      <c r="GH21" s="299"/>
      <c r="GI21" s="299"/>
      <c r="GJ21" s="299"/>
      <c r="GK21" s="44"/>
      <c r="GL21" s="298"/>
      <c r="GM21" s="298"/>
      <c r="GN21" s="298"/>
      <c r="GO21" s="298"/>
      <c r="GP21" s="298"/>
      <c r="GQ21" s="298"/>
      <c r="GR21" s="299"/>
      <c r="GS21" s="299"/>
      <c r="GT21" s="299"/>
      <c r="GU21" s="299"/>
      <c r="GV21" s="299"/>
      <c r="GW21" s="44"/>
      <c r="GX21" s="298"/>
      <c r="GY21" s="298"/>
      <c r="GZ21" s="298"/>
      <c r="HA21" s="298"/>
      <c r="HB21" s="298"/>
      <c r="HC21" s="298"/>
      <c r="HD21" s="299"/>
      <c r="HE21" s="299"/>
      <c r="HF21" s="299"/>
      <c r="HG21" s="299"/>
      <c r="HH21" s="299"/>
      <c r="HI21" s="44"/>
      <c r="HJ21" s="298"/>
      <c r="HK21" s="298"/>
      <c r="HL21" s="298"/>
      <c r="HM21" s="298"/>
      <c r="HN21" s="298"/>
      <c r="HO21" s="298"/>
      <c r="HP21" s="299"/>
      <c r="HQ21" s="299"/>
      <c r="HR21" s="299"/>
      <c r="HS21" s="299"/>
      <c r="HT21" s="299"/>
      <c r="HU21" s="44"/>
      <c r="HV21" s="298"/>
      <c r="HW21" s="298"/>
      <c r="HX21" s="298"/>
      <c r="HY21" s="298"/>
      <c r="HZ21" s="298"/>
      <c r="IA21" s="298"/>
      <c r="IB21" s="299"/>
      <c r="IC21" s="299"/>
      <c r="ID21" s="299"/>
      <c r="IE21" s="299"/>
      <c r="IF21" s="299"/>
      <c r="IG21" s="44"/>
      <c r="IH21" s="298"/>
      <c r="II21" s="298"/>
      <c r="IJ21" s="298"/>
      <c r="IK21" s="298"/>
      <c r="IL21" s="298"/>
      <c r="IM21" s="298"/>
      <c r="IN21" s="299"/>
      <c r="IO21" s="299"/>
      <c r="IP21" s="299"/>
      <c r="IQ21" s="299"/>
      <c r="IR21" s="299"/>
      <c r="IS21" s="44"/>
      <c r="IT21" s="298"/>
      <c r="IU21" s="298"/>
      <c r="IV21" s="298"/>
    </row>
    <row r="22" spans="1:256" s="7" customFormat="1" ht="14.25">
      <c r="A22" s="44" t="s">
        <v>17</v>
      </c>
      <c r="B22" s="298">
        <v>1.3</v>
      </c>
      <c r="C22" s="298">
        <v>0.1</v>
      </c>
      <c r="D22" s="298">
        <v>0.8</v>
      </c>
      <c r="E22" s="298">
        <v>1.3</v>
      </c>
      <c r="F22" s="298">
        <v>1.6</v>
      </c>
      <c r="G22" s="298">
        <v>3.9</v>
      </c>
      <c r="H22" s="298">
        <v>1.6</v>
      </c>
      <c r="I22" s="298">
        <v>1.7</v>
      </c>
      <c r="J22" s="298">
        <v>3.3</v>
      </c>
      <c r="K22" s="299">
        <v>3</v>
      </c>
      <c r="L22" s="298">
        <v>2.5</v>
      </c>
      <c r="M22" s="44"/>
      <c r="N22" s="298"/>
      <c r="O22" s="298"/>
      <c r="P22" s="298"/>
      <c r="Q22" s="298"/>
      <c r="R22" s="298"/>
      <c r="S22" s="298"/>
      <c r="T22" s="299"/>
      <c r="U22" s="299"/>
      <c r="V22" s="299"/>
      <c r="W22" s="299"/>
      <c r="X22" s="299"/>
      <c r="Y22" s="44"/>
      <c r="Z22" s="298"/>
      <c r="AA22" s="298"/>
      <c r="AB22" s="298"/>
      <c r="AC22" s="298"/>
      <c r="AD22" s="298"/>
      <c r="AE22" s="298"/>
      <c r="AF22" s="299"/>
      <c r="AG22" s="299"/>
      <c r="AH22" s="299"/>
      <c r="AI22" s="299"/>
      <c r="AJ22" s="299"/>
      <c r="AK22" s="44"/>
      <c r="AL22" s="298"/>
      <c r="AM22" s="298"/>
      <c r="AN22" s="298"/>
      <c r="AO22" s="298"/>
      <c r="AP22" s="298"/>
      <c r="AQ22" s="298"/>
      <c r="AR22" s="299"/>
      <c r="AS22" s="299"/>
      <c r="AT22" s="299"/>
      <c r="AU22" s="299"/>
      <c r="AV22" s="299"/>
      <c r="AW22" s="44"/>
      <c r="AX22" s="298"/>
      <c r="AY22" s="298"/>
      <c r="AZ22" s="298"/>
      <c r="BA22" s="298"/>
      <c r="BB22" s="298"/>
      <c r="BC22" s="298"/>
      <c r="BD22" s="299"/>
      <c r="BE22" s="299"/>
      <c r="BF22" s="299"/>
      <c r="BG22" s="299"/>
      <c r="BH22" s="299"/>
      <c r="BI22" s="44"/>
      <c r="BJ22" s="298"/>
      <c r="BK22" s="298"/>
      <c r="BL22" s="298"/>
      <c r="BM22" s="298"/>
      <c r="BN22" s="298"/>
      <c r="BO22" s="298"/>
      <c r="BP22" s="299"/>
      <c r="BQ22" s="299"/>
      <c r="BR22" s="299"/>
      <c r="BS22" s="299"/>
      <c r="BT22" s="299"/>
      <c r="BU22" s="44"/>
      <c r="BV22" s="298"/>
      <c r="BW22" s="298"/>
      <c r="BX22" s="298"/>
      <c r="BY22" s="298"/>
      <c r="BZ22" s="298"/>
      <c r="CA22" s="298"/>
      <c r="CB22" s="299"/>
      <c r="CC22" s="299"/>
      <c r="CD22" s="299"/>
      <c r="CE22" s="299"/>
      <c r="CF22" s="299"/>
      <c r="CG22" s="44"/>
      <c r="CH22" s="298"/>
      <c r="CI22" s="298"/>
      <c r="CJ22" s="298"/>
      <c r="CK22" s="298"/>
      <c r="CL22" s="298"/>
      <c r="CM22" s="298"/>
      <c r="CN22" s="299"/>
      <c r="CO22" s="299"/>
      <c r="CP22" s="299"/>
      <c r="CQ22" s="299"/>
      <c r="CR22" s="299"/>
      <c r="CS22" s="44"/>
      <c r="CT22" s="298"/>
      <c r="CU22" s="298"/>
      <c r="CV22" s="298"/>
      <c r="CW22" s="298"/>
      <c r="CX22" s="298"/>
      <c r="CY22" s="298"/>
      <c r="CZ22" s="299"/>
      <c r="DA22" s="299"/>
      <c r="DB22" s="299"/>
      <c r="DC22" s="299"/>
      <c r="DD22" s="299"/>
      <c r="DE22" s="44"/>
      <c r="DF22" s="298"/>
      <c r="DG22" s="298"/>
      <c r="DH22" s="298"/>
      <c r="DI22" s="298"/>
      <c r="DJ22" s="298"/>
      <c r="DK22" s="298"/>
      <c r="DL22" s="299"/>
      <c r="DM22" s="299"/>
      <c r="DN22" s="299"/>
      <c r="DO22" s="299"/>
      <c r="DP22" s="299"/>
      <c r="DQ22" s="44"/>
      <c r="DR22" s="298"/>
      <c r="DS22" s="298"/>
      <c r="DT22" s="298"/>
      <c r="DU22" s="298"/>
      <c r="DV22" s="298"/>
      <c r="DW22" s="298"/>
      <c r="DX22" s="299"/>
      <c r="DY22" s="299"/>
      <c r="DZ22" s="299"/>
      <c r="EA22" s="299"/>
      <c r="EB22" s="299"/>
      <c r="EC22" s="44"/>
      <c r="ED22" s="298"/>
      <c r="EE22" s="298"/>
      <c r="EF22" s="298"/>
      <c r="EG22" s="298"/>
      <c r="EH22" s="298"/>
      <c r="EI22" s="298"/>
      <c r="EJ22" s="299"/>
      <c r="EK22" s="299"/>
      <c r="EL22" s="299"/>
      <c r="EM22" s="299"/>
      <c r="EN22" s="299"/>
      <c r="EO22" s="44"/>
      <c r="EP22" s="298"/>
      <c r="EQ22" s="298"/>
      <c r="ER22" s="298"/>
      <c r="ES22" s="298"/>
      <c r="ET22" s="298"/>
      <c r="EU22" s="298"/>
      <c r="EV22" s="299"/>
      <c r="EW22" s="299"/>
      <c r="EX22" s="299"/>
      <c r="EY22" s="299"/>
      <c r="EZ22" s="299"/>
      <c r="FA22" s="44"/>
      <c r="FB22" s="298"/>
      <c r="FC22" s="298"/>
      <c r="FD22" s="298"/>
      <c r="FE22" s="298"/>
      <c r="FF22" s="298"/>
      <c r="FG22" s="298"/>
      <c r="FH22" s="299"/>
      <c r="FI22" s="299"/>
      <c r="FJ22" s="299"/>
      <c r="FK22" s="299"/>
      <c r="FL22" s="299"/>
      <c r="FM22" s="44"/>
      <c r="FN22" s="298"/>
      <c r="FO22" s="298"/>
      <c r="FP22" s="298"/>
      <c r="FQ22" s="298"/>
      <c r="FR22" s="298"/>
      <c r="FS22" s="298"/>
      <c r="FT22" s="299"/>
      <c r="FU22" s="299"/>
      <c r="FV22" s="299"/>
      <c r="FW22" s="299"/>
      <c r="FX22" s="299"/>
      <c r="FY22" s="44"/>
      <c r="FZ22" s="298"/>
      <c r="GA22" s="298"/>
      <c r="GB22" s="298"/>
      <c r="GC22" s="298"/>
      <c r="GD22" s="298"/>
      <c r="GE22" s="298"/>
      <c r="GF22" s="299"/>
      <c r="GG22" s="299"/>
      <c r="GH22" s="299"/>
      <c r="GI22" s="299"/>
      <c r="GJ22" s="299"/>
      <c r="GK22" s="44"/>
      <c r="GL22" s="298"/>
      <c r="GM22" s="298"/>
      <c r="GN22" s="298"/>
      <c r="GO22" s="298"/>
      <c r="GP22" s="298"/>
      <c r="GQ22" s="298"/>
      <c r="GR22" s="299"/>
      <c r="GS22" s="299"/>
      <c r="GT22" s="299"/>
      <c r="GU22" s="299"/>
      <c r="GV22" s="299"/>
      <c r="GW22" s="44"/>
      <c r="GX22" s="298"/>
      <c r="GY22" s="298"/>
      <c r="GZ22" s="298"/>
      <c r="HA22" s="298"/>
      <c r="HB22" s="298"/>
      <c r="HC22" s="298"/>
      <c r="HD22" s="299"/>
      <c r="HE22" s="299"/>
      <c r="HF22" s="299"/>
      <c r="HG22" s="299"/>
      <c r="HH22" s="299"/>
      <c r="HI22" s="44"/>
      <c r="HJ22" s="298"/>
      <c r="HK22" s="298"/>
      <c r="HL22" s="298"/>
      <c r="HM22" s="298"/>
      <c r="HN22" s="298"/>
      <c r="HO22" s="298"/>
      <c r="HP22" s="299"/>
      <c r="HQ22" s="299"/>
      <c r="HR22" s="299"/>
      <c r="HS22" s="299"/>
      <c r="HT22" s="299"/>
      <c r="HU22" s="44"/>
      <c r="HV22" s="298"/>
      <c r="HW22" s="298"/>
      <c r="HX22" s="298"/>
      <c r="HY22" s="298"/>
      <c r="HZ22" s="298"/>
      <c r="IA22" s="298"/>
      <c r="IB22" s="299"/>
      <c r="IC22" s="299"/>
      <c r="ID22" s="299"/>
      <c r="IE22" s="299"/>
      <c r="IF22" s="299"/>
      <c r="IG22" s="44"/>
      <c r="IH22" s="298"/>
      <c r="II22" s="298"/>
      <c r="IJ22" s="298"/>
      <c r="IK22" s="298"/>
      <c r="IL22" s="298"/>
      <c r="IM22" s="298"/>
      <c r="IN22" s="299"/>
      <c r="IO22" s="299"/>
      <c r="IP22" s="299"/>
      <c r="IQ22" s="299"/>
      <c r="IR22" s="299"/>
      <c r="IS22" s="44"/>
      <c r="IT22" s="298"/>
      <c r="IU22" s="298"/>
      <c r="IV22" s="298"/>
    </row>
    <row r="23" spans="1:256" s="7" customFormat="1" ht="14.25">
      <c r="A23" s="44" t="s">
        <v>16</v>
      </c>
      <c r="B23" s="298">
        <v>1.4</v>
      </c>
      <c r="C23" s="298">
        <v>3</v>
      </c>
      <c r="D23" s="298">
        <v>4.0999999999999996</v>
      </c>
      <c r="E23" s="298">
        <v>4.4000000000000004</v>
      </c>
      <c r="F23" s="298">
        <v>6.7</v>
      </c>
      <c r="G23" s="298">
        <v>10.6</v>
      </c>
      <c r="H23" s="298">
        <v>0.2</v>
      </c>
      <c r="I23" s="298">
        <v>2.7</v>
      </c>
      <c r="J23" s="298">
        <v>5.0999999999999996</v>
      </c>
      <c r="K23" s="299">
        <v>4.3</v>
      </c>
      <c r="L23" s="298">
        <v>4.0999999999999996</v>
      </c>
      <c r="M23" s="44"/>
      <c r="N23" s="298"/>
      <c r="O23" s="298"/>
      <c r="P23" s="298"/>
      <c r="Q23" s="299"/>
      <c r="R23" s="298"/>
      <c r="S23" s="298"/>
      <c r="T23" s="299"/>
      <c r="U23" s="299"/>
      <c r="V23" s="299"/>
      <c r="W23" s="299"/>
      <c r="X23" s="299"/>
      <c r="Y23" s="44"/>
      <c r="Z23" s="298"/>
      <c r="AA23" s="298"/>
      <c r="AB23" s="298"/>
      <c r="AC23" s="299"/>
      <c r="AD23" s="298"/>
      <c r="AE23" s="298"/>
      <c r="AF23" s="299"/>
      <c r="AG23" s="299"/>
      <c r="AH23" s="299"/>
      <c r="AI23" s="299"/>
      <c r="AJ23" s="299"/>
      <c r="AK23" s="44"/>
      <c r="AL23" s="298"/>
      <c r="AM23" s="298"/>
      <c r="AN23" s="298"/>
      <c r="AO23" s="299"/>
      <c r="AP23" s="298"/>
      <c r="AQ23" s="298"/>
      <c r="AR23" s="299"/>
      <c r="AS23" s="299"/>
      <c r="AT23" s="299"/>
      <c r="AU23" s="299"/>
      <c r="AV23" s="299"/>
      <c r="AW23" s="44"/>
      <c r="AX23" s="298"/>
      <c r="AY23" s="298"/>
      <c r="AZ23" s="298"/>
      <c r="BA23" s="299"/>
      <c r="BB23" s="298"/>
      <c r="BC23" s="298"/>
      <c r="BD23" s="299"/>
      <c r="BE23" s="299"/>
      <c r="BF23" s="299"/>
      <c r="BG23" s="299"/>
      <c r="BH23" s="299"/>
      <c r="BI23" s="44"/>
      <c r="BJ23" s="298"/>
      <c r="BK23" s="298"/>
      <c r="BL23" s="298"/>
      <c r="BM23" s="299"/>
      <c r="BN23" s="298"/>
      <c r="BO23" s="298"/>
      <c r="BP23" s="299"/>
      <c r="BQ23" s="299"/>
      <c r="BR23" s="299"/>
      <c r="BS23" s="299"/>
      <c r="BT23" s="299"/>
      <c r="BU23" s="44"/>
      <c r="BV23" s="298"/>
      <c r="BW23" s="298"/>
      <c r="BX23" s="298"/>
      <c r="BY23" s="299"/>
      <c r="BZ23" s="298"/>
      <c r="CA23" s="298"/>
      <c r="CB23" s="299"/>
      <c r="CC23" s="299"/>
      <c r="CD23" s="299"/>
      <c r="CE23" s="299"/>
      <c r="CF23" s="299"/>
      <c r="CG23" s="44"/>
      <c r="CH23" s="298"/>
      <c r="CI23" s="298"/>
      <c r="CJ23" s="298"/>
      <c r="CK23" s="299"/>
      <c r="CL23" s="298"/>
      <c r="CM23" s="298"/>
      <c r="CN23" s="299"/>
      <c r="CO23" s="299"/>
      <c r="CP23" s="299"/>
      <c r="CQ23" s="299"/>
      <c r="CR23" s="299"/>
      <c r="CS23" s="44"/>
      <c r="CT23" s="298"/>
      <c r="CU23" s="298"/>
      <c r="CV23" s="298"/>
      <c r="CW23" s="299"/>
      <c r="CX23" s="298"/>
      <c r="CY23" s="298"/>
      <c r="CZ23" s="299"/>
      <c r="DA23" s="299"/>
      <c r="DB23" s="299"/>
      <c r="DC23" s="299"/>
      <c r="DD23" s="299"/>
      <c r="DE23" s="44"/>
      <c r="DF23" s="298"/>
      <c r="DG23" s="298"/>
      <c r="DH23" s="298"/>
      <c r="DI23" s="299"/>
      <c r="DJ23" s="298"/>
      <c r="DK23" s="298"/>
      <c r="DL23" s="299"/>
      <c r="DM23" s="299"/>
      <c r="DN23" s="299"/>
      <c r="DO23" s="299"/>
      <c r="DP23" s="299"/>
      <c r="DQ23" s="44"/>
      <c r="DR23" s="298"/>
      <c r="DS23" s="298"/>
      <c r="DT23" s="298"/>
      <c r="DU23" s="299"/>
      <c r="DV23" s="298"/>
      <c r="DW23" s="298"/>
      <c r="DX23" s="299"/>
      <c r="DY23" s="299"/>
      <c r="DZ23" s="299"/>
      <c r="EA23" s="299"/>
      <c r="EB23" s="299"/>
      <c r="EC23" s="44"/>
      <c r="ED23" s="298"/>
      <c r="EE23" s="298"/>
      <c r="EF23" s="298"/>
      <c r="EG23" s="299"/>
      <c r="EH23" s="298"/>
      <c r="EI23" s="298"/>
      <c r="EJ23" s="299"/>
      <c r="EK23" s="299"/>
      <c r="EL23" s="299"/>
      <c r="EM23" s="299"/>
      <c r="EN23" s="299"/>
      <c r="EO23" s="44"/>
      <c r="EP23" s="298"/>
      <c r="EQ23" s="298"/>
      <c r="ER23" s="298"/>
      <c r="ES23" s="299"/>
      <c r="ET23" s="298"/>
      <c r="EU23" s="298"/>
      <c r="EV23" s="299"/>
      <c r="EW23" s="299"/>
      <c r="EX23" s="299"/>
      <c r="EY23" s="299"/>
      <c r="EZ23" s="299"/>
      <c r="FA23" s="44"/>
      <c r="FB23" s="298"/>
      <c r="FC23" s="298"/>
      <c r="FD23" s="298"/>
      <c r="FE23" s="299"/>
      <c r="FF23" s="298"/>
      <c r="FG23" s="298"/>
      <c r="FH23" s="299"/>
      <c r="FI23" s="299"/>
      <c r="FJ23" s="299"/>
      <c r="FK23" s="299"/>
      <c r="FL23" s="299"/>
      <c r="FM23" s="44"/>
      <c r="FN23" s="298"/>
      <c r="FO23" s="298"/>
      <c r="FP23" s="298"/>
      <c r="FQ23" s="299"/>
      <c r="FR23" s="298"/>
      <c r="FS23" s="298"/>
      <c r="FT23" s="299"/>
      <c r="FU23" s="299"/>
      <c r="FV23" s="299"/>
      <c r="FW23" s="299"/>
      <c r="FX23" s="299"/>
      <c r="FY23" s="44"/>
      <c r="FZ23" s="298"/>
      <c r="GA23" s="298"/>
      <c r="GB23" s="298"/>
      <c r="GC23" s="299"/>
      <c r="GD23" s="298"/>
      <c r="GE23" s="298"/>
      <c r="GF23" s="299"/>
      <c r="GG23" s="299"/>
      <c r="GH23" s="299"/>
      <c r="GI23" s="299"/>
      <c r="GJ23" s="299"/>
      <c r="GK23" s="44"/>
      <c r="GL23" s="298"/>
      <c r="GM23" s="298"/>
      <c r="GN23" s="298"/>
      <c r="GO23" s="299"/>
      <c r="GP23" s="298"/>
      <c r="GQ23" s="298"/>
      <c r="GR23" s="299"/>
      <c r="GS23" s="299"/>
      <c r="GT23" s="299"/>
      <c r="GU23" s="299"/>
      <c r="GV23" s="299"/>
      <c r="GW23" s="44"/>
      <c r="GX23" s="298"/>
      <c r="GY23" s="298"/>
      <c r="GZ23" s="298"/>
      <c r="HA23" s="299"/>
      <c r="HB23" s="298"/>
      <c r="HC23" s="298"/>
      <c r="HD23" s="299"/>
      <c r="HE23" s="299"/>
      <c r="HF23" s="299"/>
      <c r="HG23" s="299"/>
      <c r="HH23" s="299"/>
      <c r="HI23" s="44"/>
      <c r="HJ23" s="298"/>
      <c r="HK23" s="298"/>
      <c r="HL23" s="298"/>
      <c r="HM23" s="299"/>
      <c r="HN23" s="298"/>
      <c r="HO23" s="298"/>
      <c r="HP23" s="299"/>
      <c r="HQ23" s="299"/>
      <c r="HR23" s="299"/>
      <c r="HS23" s="299"/>
      <c r="HT23" s="299"/>
      <c r="HU23" s="44"/>
      <c r="HV23" s="298"/>
      <c r="HW23" s="298"/>
      <c r="HX23" s="298"/>
      <c r="HY23" s="299"/>
      <c r="HZ23" s="298"/>
      <c r="IA23" s="298"/>
      <c r="IB23" s="299"/>
      <c r="IC23" s="299"/>
      <c r="ID23" s="299"/>
      <c r="IE23" s="299"/>
      <c r="IF23" s="299"/>
      <c r="IG23" s="44"/>
      <c r="IH23" s="298"/>
      <c r="II23" s="298"/>
      <c r="IJ23" s="298"/>
      <c r="IK23" s="299"/>
      <c r="IL23" s="298"/>
      <c r="IM23" s="298"/>
      <c r="IN23" s="299"/>
      <c r="IO23" s="299"/>
      <c r="IP23" s="299"/>
      <c r="IQ23" s="299"/>
      <c r="IR23" s="299"/>
      <c r="IS23" s="44"/>
      <c r="IT23" s="298"/>
      <c r="IU23" s="298"/>
      <c r="IV23" s="298"/>
    </row>
    <row r="24" spans="1:256" s="50" customFormat="1" ht="14.25">
      <c r="A24" s="51" t="s">
        <v>15</v>
      </c>
      <c r="B24" s="304">
        <v>2.1</v>
      </c>
      <c r="C24" s="304">
        <v>2.2000000000000002</v>
      </c>
      <c r="D24" s="304">
        <v>2.2000000000000002</v>
      </c>
      <c r="E24" s="304">
        <v>2.2000000000000002</v>
      </c>
      <c r="F24" s="304">
        <v>2.1</v>
      </c>
      <c r="G24" s="304">
        <v>3.3</v>
      </c>
      <c r="H24" s="304">
        <v>0.3</v>
      </c>
      <c r="I24" s="304">
        <v>1.6</v>
      </c>
      <c r="J24" s="304">
        <v>2.7</v>
      </c>
      <c r="K24" s="304">
        <v>2.5</v>
      </c>
      <c r="L24" s="304">
        <v>1.8</v>
      </c>
      <c r="M24" s="51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51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51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51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51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51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51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51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51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51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51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51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51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51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51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51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51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51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51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304"/>
      <c r="IG24" s="51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304"/>
      <c r="IS24" s="51"/>
      <c r="IT24" s="304"/>
      <c r="IU24" s="304"/>
      <c r="IV24" s="304"/>
    </row>
    <row r="25" spans="1:256" s="7" customFormat="1" ht="14.25">
      <c r="A25" s="44" t="s">
        <v>14</v>
      </c>
      <c r="B25" s="298">
        <v>2.2999999999999998</v>
      </c>
      <c r="C25" s="298">
        <v>6.1</v>
      </c>
      <c r="D25" s="298">
        <v>6</v>
      </c>
      <c r="E25" s="298">
        <v>7.4</v>
      </c>
      <c r="F25" s="298">
        <v>7.6</v>
      </c>
      <c r="G25" s="298">
        <v>12</v>
      </c>
      <c r="H25" s="298">
        <v>2.5</v>
      </c>
      <c r="I25" s="298">
        <v>3</v>
      </c>
      <c r="J25" s="298">
        <v>3.4</v>
      </c>
      <c r="K25" s="298">
        <v>2.5</v>
      </c>
      <c r="L25" s="298">
        <v>2.6</v>
      </c>
      <c r="M25" s="44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44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44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44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44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44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44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44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44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44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44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44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44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44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44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44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44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44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44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44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44"/>
      <c r="IT25" s="298"/>
      <c r="IU25" s="298"/>
      <c r="IV25" s="298"/>
    </row>
    <row r="26" spans="1:256" s="7" customFormat="1" ht="14.25">
      <c r="A26" s="44" t="s">
        <v>13</v>
      </c>
      <c r="B26" s="298">
        <v>-0.1</v>
      </c>
      <c r="C26" s="298">
        <v>2.6</v>
      </c>
      <c r="D26" s="298">
        <v>1.6</v>
      </c>
      <c r="E26" s="298">
        <v>2.1</v>
      </c>
      <c r="F26" s="298">
        <v>3</v>
      </c>
      <c r="G26" s="298">
        <v>6.3</v>
      </c>
      <c r="H26" s="298">
        <v>0.6</v>
      </c>
      <c r="I26" s="298">
        <v>1.2</v>
      </c>
      <c r="J26" s="298">
        <v>2.1</v>
      </c>
      <c r="K26" s="299">
        <v>3.6</v>
      </c>
      <c r="L26" s="298">
        <v>1.1000000000000001</v>
      </c>
      <c r="M26" s="44"/>
      <c r="N26" s="298"/>
      <c r="O26" s="298"/>
      <c r="P26" s="298"/>
      <c r="Q26" s="298"/>
      <c r="R26" s="298"/>
      <c r="S26" s="298"/>
      <c r="T26" s="299"/>
      <c r="U26" s="299"/>
      <c r="V26" s="299"/>
      <c r="W26" s="299"/>
      <c r="X26" s="299"/>
      <c r="Y26" s="44"/>
      <c r="Z26" s="298"/>
      <c r="AA26" s="298"/>
      <c r="AB26" s="298"/>
      <c r="AC26" s="298"/>
      <c r="AD26" s="298"/>
      <c r="AE26" s="298"/>
      <c r="AF26" s="299"/>
      <c r="AG26" s="299"/>
      <c r="AH26" s="299"/>
      <c r="AI26" s="299"/>
      <c r="AJ26" s="299"/>
      <c r="AK26" s="44"/>
      <c r="AL26" s="298"/>
      <c r="AM26" s="298"/>
      <c r="AN26" s="298"/>
      <c r="AO26" s="298"/>
      <c r="AP26" s="298"/>
      <c r="AQ26" s="298"/>
      <c r="AR26" s="299"/>
      <c r="AS26" s="299"/>
      <c r="AT26" s="299"/>
      <c r="AU26" s="299"/>
      <c r="AV26" s="299"/>
      <c r="AW26" s="44"/>
      <c r="AX26" s="298"/>
      <c r="AY26" s="298"/>
      <c r="AZ26" s="298"/>
      <c r="BA26" s="298"/>
      <c r="BB26" s="298"/>
      <c r="BC26" s="298"/>
      <c r="BD26" s="299"/>
      <c r="BE26" s="299"/>
      <c r="BF26" s="299"/>
      <c r="BG26" s="299"/>
      <c r="BH26" s="299"/>
      <c r="BI26" s="44"/>
      <c r="BJ26" s="298"/>
      <c r="BK26" s="298"/>
      <c r="BL26" s="298"/>
      <c r="BM26" s="298"/>
      <c r="BN26" s="298"/>
      <c r="BO26" s="298"/>
      <c r="BP26" s="299"/>
      <c r="BQ26" s="299"/>
      <c r="BR26" s="299"/>
      <c r="BS26" s="299"/>
      <c r="BT26" s="299"/>
      <c r="BU26" s="44"/>
      <c r="BV26" s="298"/>
      <c r="BW26" s="298"/>
      <c r="BX26" s="298"/>
      <c r="BY26" s="298"/>
      <c r="BZ26" s="298"/>
      <c r="CA26" s="298"/>
      <c r="CB26" s="299"/>
      <c r="CC26" s="299"/>
      <c r="CD26" s="299"/>
      <c r="CE26" s="299"/>
      <c r="CF26" s="299"/>
      <c r="CG26" s="44"/>
      <c r="CH26" s="298"/>
      <c r="CI26" s="298"/>
      <c r="CJ26" s="298"/>
      <c r="CK26" s="298"/>
      <c r="CL26" s="298"/>
      <c r="CM26" s="298"/>
      <c r="CN26" s="299"/>
      <c r="CO26" s="299"/>
      <c r="CP26" s="299"/>
      <c r="CQ26" s="299"/>
      <c r="CR26" s="299"/>
      <c r="CS26" s="44"/>
      <c r="CT26" s="298"/>
      <c r="CU26" s="298"/>
      <c r="CV26" s="298"/>
      <c r="CW26" s="298"/>
      <c r="CX26" s="298"/>
      <c r="CY26" s="298"/>
      <c r="CZ26" s="299"/>
      <c r="DA26" s="299"/>
      <c r="DB26" s="299"/>
      <c r="DC26" s="299"/>
      <c r="DD26" s="299"/>
      <c r="DE26" s="44"/>
      <c r="DF26" s="298"/>
      <c r="DG26" s="298"/>
      <c r="DH26" s="298"/>
      <c r="DI26" s="298"/>
      <c r="DJ26" s="298"/>
      <c r="DK26" s="298"/>
      <c r="DL26" s="299"/>
      <c r="DM26" s="299"/>
      <c r="DN26" s="299"/>
      <c r="DO26" s="299"/>
      <c r="DP26" s="299"/>
      <c r="DQ26" s="44"/>
      <c r="DR26" s="298"/>
      <c r="DS26" s="298"/>
      <c r="DT26" s="298"/>
      <c r="DU26" s="298"/>
      <c r="DV26" s="298"/>
      <c r="DW26" s="298"/>
      <c r="DX26" s="299"/>
      <c r="DY26" s="299"/>
      <c r="DZ26" s="299"/>
      <c r="EA26" s="299"/>
      <c r="EB26" s="299"/>
      <c r="EC26" s="44"/>
      <c r="ED26" s="298"/>
      <c r="EE26" s="298"/>
      <c r="EF26" s="298"/>
      <c r="EG26" s="298"/>
      <c r="EH26" s="298"/>
      <c r="EI26" s="298"/>
      <c r="EJ26" s="299"/>
      <c r="EK26" s="299"/>
      <c r="EL26" s="299"/>
      <c r="EM26" s="299"/>
      <c r="EN26" s="299"/>
      <c r="EO26" s="44"/>
      <c r="EP26" s="298"/>
      <c r="EQ26" s="298"/>
      <c r="ER26" s="298"/>
      <c r="ES26" s="298"/>
      <c r="ET26" s="298"/>
      <c r="EU26" s="298"/>
      <c r="EV26" s="299"/>
      <c r="EW26" s="299"/>
      <c r="EX26" s="299"/>
      <c r="EY26" s="299"/>
      <c r="EZ26" s="299"/>
      <c r="FA26" s="44"/>
      <c r="FB26" s="298"/>
      <c r="FC26" s="298"/>
      <c r="FD26" s="298"/>
      <c r="FE26" s="298"/>
      <c r="FF26" s="298"/>
      <c r="FG26" s="298"/>
      <c r="FH26" s="299"/>
      <c r="FI26" s="299"/>
      <c r="FJ26" s="299"/>
      <c r="FK26" s="299"/>
      <c r="FL26" s="299"/>
      <c r="FM26" s="44"/>
      <c r="FN26" s="298"/>
      <c r="FO26" s="298"/>
      <c r="FP26" s="298"/>
      <c r="FQ26" s="298"/>
      <c r="FR26" s="298"/>
      <c r="FS26" s="298"/>
      <c r="FT26" s="299"/>
      <c r="FU26" s="299"/>
      <c r="FV26" s="299"/>
      <c r="FW26" s="299"/>
      <c r="FX26" s="299"/>
      <c r="FY26" s="44"/>
      <c r="FZ26" s="298"/>
      <c r="GA26" s="298"/>
      <c r="GB26" s="298"/>
      <c r="GC26" s="298"/>
      <c r="GD26" s="298"/>
      <c r="GE26" s="298"/>
      <c r="GF26" s="299"/>
      <c r="GG26" s="299"/>
      <c r="GH26" s="299"/>
      <c r="GI26" s="299"/>
      <c r="GJ26" s="299"/>
      <c r="GK26" s="44"/>
      <c r="GL26" s="298"/>
      <c r="GM26" s="298"/>
      <c r="GN26" s="298"/>
      <c r="GO26" s="298"/>
      <c r="GP26" s="298"/>
      <c r="GQ26" s="298"/>
      <c r="GR26" s="299"/>
      <c r="GS26" s="299"/>
      <c r="GT26" s="299"/>
      <c r="GU26" s="299"/>
      <c r="GV26" s="299"/>
      <c r="GW26" s="44"/>
      <c r="GX26" s="298"/>
      <c r="GY26" s="298"/>
      <c r="GZ26" s="298"/>
      <c r="HA26" s="298"/>
      <c r="HB26" s="298"/>
      <c r="HC26" s="298"/>
      <c r="HD26" s="299"/>
      <c r="HE26" s="299"/>
      <c r="HF26" s="299"/>
      <c r="HG26" s="299"/>
      <c r="HH26" s="299"/>
      <c r="HI26" s="44"/>
      <c r="HJ26" s="298"/>
      <c r="HK26" s="298"/>
      <c r="HL26" s="298"/>
      <c r="HM26" s="298"/>
      <c r="HN26" s="298"/>
      <c r="HO26" s="298"/>
      <c r="HP26" s="299"/>
      <c r="HQ26" s="299"/>
      <c r="HR26" s="299"/>
      <c r="HS26" s="299"/>
      <c r="HT26" s="299"/>
      <c r="HU26" s="44"/>
      <c r="HV26" s="298"/>
      <c r="HW26" s="298"/>
      <c r="HX26" s="298"/>
      <c r="HY26" s="298"/>
      <c r="HZ26" s="298"/>
      <c r="IA26" s="298"/>
      <c r="IB26" s="299"/>
      <c r="IC26" s="299"/>
      <c r="ID26" s="299"/>
      <c r="IE26" s="299"/>
      <c r="IF26" s="299"/>
      <c r="IG26" s="44"/>
      <c r="IH26" s="298"/>
      <c r="II26" s="298"/>
      <c r="IJ26" s="298"/>
      <c r="IK26" s="298"/>
      <c r="IL26" s="298"/>
      <c r="IM26" s="298"/>
      <c r="IN26" s="299"/>
      <c r="IO26" s="299"/>
      <c r="IP26" s="299"/>
      <c r="IQ26" s="299"/>
      <c r="IR26" s="299"/>
      <c r="IS26" s="44"/>
      <c r="IT26" s="298"/>
      <c r="IU26" s="298"/>
      <c r="IV26" s="298"/>
    </row>
    <row r="27" spans="1:256" s="7" customFormat="1" ht="14.25">
      <c r="A27" s="44" t="s">
        <v>12</v>
      </c>
      <c r="B27" s="298">
        <v>2</v>
      </c>
      <c r="C27" s="298">
        <v>0.9</v>
      </c>
      <c r="D27" s="298">
        <v>1.7</v>
      </c>
      <c r="E27" s="298">
        <v>1.9</v>
      </c>
      <c r="F27" s="298">
        <v>1.7</v>
      </c>
      <c r="G27" s="298">
        <v>3.6</v>
      </c>
      <c r="H27" s="298">
        <v>1.1000000000000001</v>
      </c>
      <c r="I27" s="298">
        <v>2.2000000000000002</v>
      </c>
      <c r="J27" s="298">
        <v>2.7</v>
      </c>
      <c r="K27" s="299">
        <v>2.4</v>
      </c>
      <c r="L27" s="298">
        <v>2</v>
      </c>
      <c r="M27" s="44"/>
      <c r="N27" s="298"/>
      <c r="O27" s="298"/>
      <c r="P27" s="298"/>
      <c r="Q27" s="298"/>
      <c r="R27" s="298"/>
      <c r="S27" s="298"/>
      <c r="T27" s="299"/>
      <c r="U27" s="299"/>
      <c r="V27" s="299"/>
      <c r="W27" s="299"/>
      <c r="X27" s="299"/>
      <c r="Y27" s="44"/>
      <c r="Z27" s="298"/>
      <c r="AA27" s="298"/>
      <c r="AB27" s="298"/>
      <c r="AC27" s="298"/>
      <c r="AD27" s="298"/>
      <c r="AE27" s="298"/>
      <c r="AF27" s="299"/>
      <c r="AG27" s="299"/>
      <c r="AH27" s="299"/>
      <c r="AI27" s="299"/>
      <c r="AJ27" s="299"/>
      <c r="AK27" s="44"/>
      <c r="AL27" s="298"/>
      <c r="AM27" s="298"/>
      <c r="AN27" s="298"/>
      <c r="AO27" s="298"/>
      <c r="AP27" s="298"/>
      <c r="AQ27" s="298"/>
      <c r="AR27" s="299"/>
      <c r="AS27" s="299"/>
      <c r="AT27" s="299"/>
      <c r="AU27" s="299"/>
      <c r="AV27" s="299"/>
      <c r="AW27" s="44"/>
      <c r="AX27" s="298"/>
      <c r="AY27" s="298"/>
      <c r="AZ27" s="298"/>
      <c r="BA27" s="298"/>
      <c r="BB27" s="298"/>
      <c r="BC27" s="298"/>
      <c r="BD27" s="299"/>
      <c r="BE27" s="299"/>
      <c r="BF27" s="299"/>
      <c r="BG27" s="299"/>
      <c r="BH27" s="299"/>
      <c r="BI27" s="44"/>
      <c r="BJ27" s="298"/>
      <c r="BK27" s="298"/>
      <c r="BL27" s="298"/>
      <c r="BM27" s="298"/>
      <c r="BN27" s="298"/>
      <c r="BO27" s="298"/>
      <c r="BP27" s="299"/>
      <c r="BQ27" s="299"/>
      <c r="BR27" s="299"/>
      <c r="BS27" s="299"/>
      <c r="BT27" s="299"/>
      <c r="BU27" s="44"/>
      <c r="BV27" s="298"/>
      <c r="BW27" s="298"/>
      <c r="BX27" s="298"/>
      <c r="BY27" s="298"/>
      <c r="BZ27" s="298"/>
      <c r="CA27" s="298"/>
      <c r="CB27" s="299"/>
      <c r="CC27" s="299"/>
      <c r="CD27" s="299"/>
      <c r="CE27" s="299"/>
      <c r="CF27" s="299"/>
      <c r="CG27" s="44"/>
      <c r="CH27" s="298"/>
      <c r="CI27" s="298"/>
      <c r="CJ27" s="298"/>
      <c r="CK27" s="298"/>
      <c r="CL27" s="298"/>
      <c r="CM27" s="298"/>
      <c r="CN27" s="299"/>
      <c r="CO27" s="299"/>
      <c r="CP27" s="299"/>
      <c r="CQ27" s="299"/>
      <c r="CR27" s="299"/>
      <c r="CS27" s="44"/>
      <c r="CT27" s="298"/>
      <c r="CU27" s="298"/>
      <c r="CV27" s="298"/>
      <c r="CW27" s="298"/>
      <c r="CX27" s="298"/>
      <c r="CY27" s="298"/>
      <c r="CZ27" s="299"/>
      <c r="DA27" s="299"/>
      <c r="DB27" s="299"/>
      <c r="DC27" s="299"/>
      <c r="DD27" s="299"/>
      <c r="DE27" s="44"/>
      <c r="DF27" s="298"/>
      <c r="DG27" s="298"/>
      <c r="DH27" s="298"/>
      <c r="DI27" s="298"/>
      <c r="DJ27" s="298"/>
      <c r="DK27" s="298"/>
      <c r="DL27" s="299"/>
      <c r="DM27" s="299"/>
      <c r="DN27" s="299"/>
      <c r="DO27" s="299"/>
      <c r="DP27" s="299"/>
      <c r="DQ27" s="44"/>
      <c r="DR27" s="298"/>
      <c r="DS27" s="298"/>
      <c r="DT27" s="298"/>
      <c r="DU27" s="298"/>
      <c r="DV27" s="298"/>
      <c r="DW27" s="298"/>
      <c r="DX27" s="299"/>
      <c r="DY27" s="299"/>
      <c r="DZ27" s="299"/>
      <c r="EA27" s="299"/>
      <c r="EB27" s="299"/>
      <c r="EC27" s="44"/>
      <c r="ED27" s="298"/>
      <c r="EE27" s="298"/>
      <c r="EF27" s="298"/>
      <c r="EG27" s="298"/>
      <c r="EH27" s="298"/>
      <c r="EI27" s="298"/>
      <c r="EJ27" s="299"/>
      <c r="EK27" s="299"/>
      <c r="EL27" s="299"/>
      <c r="EM27" s="299"/>
      <c r="EN27" s="299"/>
      <c r="EO27" s="44"/>
      <c r="EP27" s="298"/>
      <c r="EQ27" s="298"/>
      <c r="ER27" s="298"/>
      <c r="ES27" s="298"/>
      <c r="ET27" s="298"/>
      <c r="EU27" s="298"/>
      <c r="EV27" s="299"/>
      <c r="EW27" s="299"/>
      <c r="EX27" s="299"/>
      <c r="EY27" s="299"/>
      <c r="EZ27" s="299"/>
      <c r="FA27" s="44"/>
      <c r="FB27" s="298"/>
      <c r="FC27" s="298"/>
      <c r="FD27" s="298"/>
      <c r="FE27" s="298"/>
      <c r="FF27" s="298"/>
      <c r="FG27" s="298"/>
      <c r="FH27" s="299"/>
      <c r="FI27" s="299"/>
      <c r="FJ27" s="299"/>
      <c r="FK27" s="299"/>
      <c r="FL27" s="299"/>
      <c r="FM27" s="44"/>
      <c r="FN27" s="298"/>
      <c r="FO27" s="298"/>
      <c r="FP27" s="298"/>
      <c r="FQ27" s="298"/>
      <c r="FR27" s="298"/>
      <c r="FS27" s="298"/>
      <c r="FT27" s="299"/>
      <c r="FU27" s="299"/>
      <c r="FV27" s="299"/>
      <c r="FW27" s="299"/>
      <c r="FX27" s="299"/>
      <c r="FY27" s="44"/>
      <c r="FZ27" s="298"/>
      <c r="GA27" s="298"/>
      <c r="GB27" s="298"/>
      <c r="GC27" s="298"/>
      <c r="GD27" s="298"/>
      <c r="GE27" s="298"/>
      <c r="GF27" s="299"/>
      <c r="GG27" s="299"/>
      <c r="GH27" s="299"/>
      <c r="GI27" s="299"/>
      <c r="GJ27" s="299"/>
      <c r="GK27" s="44"/>
      <c r="GL27" s="298"/>
      <c r="GM27" s="298"/>
      <c r="GN27" s="298"/>
      <c r="GO27" s="298"/>
      <c r="GP27" s="298"/>
      <c r="GQ27" s="298"/>
      <c r="GR27" s="299"/>
      <c r="GS27" s="299"/>
      <c r="GT27" s="299"/>
      <c r="GU27" s="299"/>
      <c r="GV27" s="299"/>
      <c r="GW27" s="44"/>
      <c r="GX27" s="298"/>
      <c r="GY27" s="298"/>
      <c r="GZ27" s="298"/>
      <c r="HA27" s="298"/>
      <c r="HB27" s="298"/>
      <c r="HC27" s="298"/>
      <c r="HD27" s="299"/>
      <c r="HE27" s="299"/>
      <c r="HF27" s="299"/>
      <c r="HG27" s="299"/>
      <c r="HH27" s="299"/>
      <c r="HI27" s="44"/>
      <c r="HJ27" s="298"/>
      <c r="HK27" s="298"/>
      <c r="HL27" s="298"/>
      <c r="HM27" s="298"/>
      <c r="HN27" s="298"/>
      <c r="HO27" s="298"/>
      <c r="HP27" s="299"/>
      <c r="HQ27" s="299"/>
      <c r="HR27" s="299"/>
      <c r="HS27" s="299"/>
      <c r="HT27" s="299"/>
      <c r="HU27" s="44"/>
      <c r="HV27" s="298"/>
      <c r="HW27" s="298"/>
      <c r="HX27" s="298"/>
      <c r="HY27" s="298"/>
      <c r="HZ27" s="298"/>
      <c r="IA27" s="298"/>
      <c r="IB27" s="299"/>
      <c r="IC27" s="299"/>
      <c r="ID27" s="299"/>
      <c r="IE27" s="299"/>
      <c r="IF27" s="299"/>
      <c r="IG27" s="44"/>
      <c r="IH27" s="298"/>
      <c r="II27" s="298"/>
      <c r="IJ27" s="298"/>
      <c r="IK27" s="298"/>
      <c r="IL27" s="298"/>
      <c r="IM27" s="298"/>
      <c r="IN27" s="299"/>
      <c r="IO27" s="299"/>
      <c r="IP27" s="299"/>
      <c r="IQ27" s="299"/>
      <c r="IR27" s="299"/>
      <c r="IS27" s="44"/>
      <c r="IT27" s="298"/>
      <c r="IU27" s="298"/>
      <c r="IV27" s="298"/>
    </row>
    <row r="28" spans="1:256" s="7" customFormat="1" ht="14.25">
      <c r="A28" s="44" t="s">
        <v>11</v>
      </c>
      <c r="B28" s="298">
        <v>2.9</v>
      </c>
      <c r="C28" s="298">
        <v>6.2</v>
      </c>
      <c r="D28" s="298">
        <v>6.9</v>
      </c>
      <c r="E28" s="298">
        <v>6.6</v>
      </c>
      <c r="F28" s="298">
        <v>10.1</v>
      </c>
      <c r="G28" s="298">
        <v>15.3</v>
      </c>
      <c r="H28" s="298">
        <v>3.3</v>
      </c>
      <c r="I28" s="298">
        <v>-1.2</v>
      </c>
      <c r="J28" s="298">
        <v>4.2</v>
      </c>
      <c r="K28" s="299">
        <v>2.4</v>
      </c>
      <c r="L28" s="298">
        <v>2.1</v>
      </c>
      <c r="M28" s="44"/>
      <c r="N28" s="298"/>
      <c r="O28" s="298"/>
      <c r="P28" s="298"/>
      <c r="Q28" s="299"/>
      <c r="R28" s="298"/>
      <c r="S28" s="298"/>
      <c r="T28" s="299"/>
      <c r="U28" s="299"/>
      <c r="V28" s="299"/>
      <c r="W28" s="299"/>
      <c r="X28" s="299"/>
      <c r="Y28" s="44"/>
      <c r="Z28" s="298"/>
      <c r="AA28" s="298"/>
      <c r="AB28" s="298"/>
      <c r="AC28" s="299"/>
      <c r="AD28" s="298"/>
      <c r="AE28" s="298"/>
      <c r="AF28" s="299"/>
      <c r="AG28" s="299"/>
      <c r="AH28" s="299"/>
      <c r="AI28" s="299"/>
      <c r="AJ28" s="299"/>
      <c r="AK28" s="44"/>
      <c r="AL28" s="298"/>
      <c r="AM28" s="298"/>
      <c r="AN28" s="298"/>
      <c r="AO28" s="299"/>
      <c r="AP28" s="298"/>
      <c r="AQ28" s="298"/>
      <c r="AR28" s="299"/>
      <c r="AS28" s="299"/>
      <c r="AT28" s="299"/>
      <c r="AU28" s="299"/>
      <c r="AV28" s="299"/>
      <c r="AW28" s="44"/>
      <c r="AX28" s="298"/>
      <c r="AY28" s="298"/>
      <c r="AZ28" s="298"/>
      <c r="BA28" s="299"/>
      <c r="BB28" s="298"/>
      <c r="BC28" s="298"/>
      <c r="BD28" s="299"/>
      <c r="BE28" s="299"/>
      <c r="BF28" s="299"/>
      <c r="BG28" s="299"/>
      <c r="BH28" s="299"/>
      <c r="BI28" s="44"/>
      <c r="BJ28" s="298"/>
      <c r="BK28" s="298"/>
      <c r="BL28" s="298"/>
      <c r="BM28" s="299"/>
      <c r="BN28" s="298"/>
      <c r="BO28" s="298"/>
      <c r="BP28" s="299"/>
      <c r="BQ28" s="299"/>
      <c r="BR28" s="299"/>
      <c r="BS28" s="299"/>
      <c r="BT28" s="299"/>
      <c r="BU28" s="44"/>
      <c r="BV28" s="298"/>
      <c r="BW28" s="298"/>
      <c r="BX28" s="298"/>
      <c r="BY28" s="299"/>
      <c r="BZ28" s="298"/>
      <c r="CA28" s="298"/>
      <c r="CB28" s="299"/>
      <c r="CC28" s="299"/>
      <c r="CD28" s="299"/>
      <c r="CE28" s="299"/>
      <c r="CF28" s="299"/>
      <c r="CG28" s="44"/>
      <c r="CH28" s="298"/>
      <c r="CI28" s="298"/>
      <c r="CJ28" s="298"/>
      <c r="CK28" s="299"/>
      <c r="CL28" s="298"/>
      <c r="CM28" s="298"/>
      <c r="CN28" s="299"/>
      <c r="CO28" s="299"/>
      <c r="CP28" s="299"/>
      <c r="CQ28" s="299"/>
      <c r="CR28" s="299"/>
      <c r="CS28" s="44"/>
      <c r="CT28" s="298"/>
      <c r="CU28" s="298"/>
      <c r="CV28" s="298"/>
      <c r="CW28" s="299"/>
      <c r="CX28" s="298"/>
      <c r="CY28" s="298"/>
      <c r="CZ28" s="299"/>
      <c r="DA28" s="299"/>
      <c r="DB28" s="299"/>
      <c r="DC28" s="299"/>
      <c r="DD28" s="299"/>
      <c r="DE28" s="44"/>
      <c r="DF28" s="298"/>
      <c r="DG28" s="298"/>
      <c r="DH28" s="298"/>
      <c r="DI28" s="299"/>
      <c r="DJ28" s="298"/>
      <c r="DK28" s="298"/>
      <c r="DL28" s="299"/>
      <c r="DM28" s="299"/>
      <c r="DN28" s="299"/>
      <c r="DO28" s="299"/>
      <c r="DP28" s="299"/>
      <c r="DQ28" s="44"/>
      <c r="DR28" s="298"/>
      <c r="DS28" s="298"/>
      <c r="DT28" s="298"/>
      <c r="DU28" s="299"/>
      <c r="DV28" s="298"/>
      <c r="DW28" s="298"/>
      <c r="DX28" s="299"/>
      <c r="DY28" s="299"/>
      <c r="DZ28" s="299"/>
      <c r="EA28" s="299"/>
      <c r="EB28" s="299"/>
      <c r="EC28" s="44"/>
      <c r="ED28" s="298"/>
      <c r="EE28" s="298"/>
      <c r="EF28" s="298"/>
      <c r="EG28" s="299"/>
      <c r="EH28" s="298"/>
      <c r="EI28" s="298"/>
      <c r="EJ28" s="299"/>
      <c r="EK28" s="299"/>
      <c r="EL28" s="299"/>
      <c r="EM28" s="299"/>
      <c r="EN28" s="299"/>
      <c r="EO28" s="44"/>
      <c r="EP28" s="298"/>
      <c r="EQ28" s="298"/>
      <c r="ER28" s="298"/>
      <c r="ES28" s="299"/>
      <c r="ET28" s="298"/>
      <c r="EU28" s="298"/>
      <c r="EV28" s="299"/>
      <c r="EW28" s="299"/>
      <c r="EX28" s="299"/>
      <c r="EY28" s="299"/>
      <c r="EZ28" s="299"/>
      <c r="FA28" s="44"/>
      <c r="FB28" s="298"/>
      <c r="FC28" s="298"/>
      <c r="FD28" s="298"/>
      <c r="FE28" s="299"/>
      <c r="FF28" s="298"/>
      <c r="FG28" s="298"/>
      <c r="FH28" s="299"/>
      <c r="FI28" s="299"/>
      <c r="FJ28" s="299"/>
      <c r="FK28" s="299"/>
      <c r="FL28" s="299"/>
      <c r="FM28" s="44"/>
      <c r="FN28" s="298"/>
      <c r="FO28" s="298"/>
      <c r="FP28" s="298"/>
      <c r="FQ28" s="299"/>
      <c r="FR28" s="298"/>
      <c r="FS28" s="298"/>
      <c r="FT28" s="299"/>
      <c r="FU28" s="299"/>
      <c r="FV28" s="299"/>
      <c r="FW28" s="299"/>
      <c r="FX28" s="299"/>
      <c r="FY28" s="44"/>
      <c r="FZ28" s="298"/>
      <c r="GA28" s="298"/>
      <c r="GB28" s="298"/>
      <c r="GC28" s="299"/>
      <c r="GD28" s="298"/>
      <c r="GE28" s="298"/>
      <c r="GF28" s="299"/>
      <c r="GG28" s="299"/>
      <c r="GH28" s="299"/>
      <c r="GI28" s="299"/>
      <c r="GJ28" s="299"/>
      <c r="GK28" s="44"/>
      <c r="GL28" s="298"/>
      <c r="GM28" s="298"/>
      <c r="GN28" s="298"/>
      <c r="GO28" s="299"/>
      <c r="GP28" s="298"/>
      <c r="GQ28" s="298"/>
      <c r="GR28" s="299"/>
      <c r="GS28" s="299"/>
      <c r="GT28" s="299"/>
      <c r="GU28" s="299"/>
      <c r="GV28" s="299"/>
      <c r="GW28" s="44"/>
      <c r="GX28" s="298"/>
      <c r="GY28" s="298"/>
      <c r="GZ28" s="298"/>
      <c r="HA28" s="299"/>
      <c r="HB28" s="298"/>
      <c r="HC28" s="298"/>
      <c r="HD28" s="299"/>
      <c r="HE28" s="299"/>
      <c r="HF28" s="299"/>
      <c r="HG28" s="299"/>
      <c r="HH28" s="299"/>
      <c r="HI28" s="44"/>
      <c r="HJ28" s="298"/>
      <c r="HK28" s="298"/>
      <c r="HL28" s="298"/>
      <c r="HM28" s="299"/>
      <c r="HN28" s="298"/>
      <c r="HO28" s="298"/>
      <c r="HP28" s="299"/>
      <c r="HQ28" s="299"/>
      <c r="HR28" s="299"/>
      <c r="HS28" s="299"/>
      <c r="HT28" s="299"/>
      <c r="HU28" s="44"/>
      <c r="HV28" s="298"/>
      <c r="HW28" s="298"/>
      <c r="HX28" s="298"/>
      <c r="HY28" s="299"/>
      <c r="HZ28" s="298"/>
      <c r="IA28" s="298"/>
      <c r="IB28" s="299"/>
      <c r="IC28" s="299"/>
      <c r="ID28" s="299"/>
      <c r="IE28" s="299"/>
      <c r="IF28" s="299"/>
      <c r="IG28" s="44"/>
      <c r="IH28" s="298"/>
      <c r="II28" s="298"/>
      <c r="IJ28" s="298"/>
      <c r="IK28" s="299"/>
      <c r="IL28" s="298"/>
      <c r="IM28" s="298"/>
      <c r="IN28" s="299"/>
      <c r="IO28" s="299"/>
      <c r="IP28" s="299"/>
      <c r="IQ28" s="299"/>
      <c r="IR28" s="299"/>
      <c r="IS28" s="44"/>
      <c r="IT28" s="298"/>
      <c r="IU28" s="298"/>
      <c r="IV28" s="298"/>
    </row>
    <row r="29" spans="1:256" s="7" customFormat="1" ht="14.25">
      <c r="A29" s="45" t="s">
        <v>10</v>
      </c>
      <c r="B29" s="298">
        <v>-1.1000000000000001</v>
      </c>
      <c r="C29" s="298">
        <v>1.2</v>
      </c>
      <c r="D29" s="298">
        <v>2.7</v>
      </c>
      <c r="E29" s="298">
        <v>3.8</v>
      </c>
      <c r="F29" s="298">
        <v>5.8</v>
      </c>
      <c r="G29" s="298">
        <v>11.1</v>
      </c>
      <c r="H29" s="298">
        <v>4.2</v>
      </c>
      <c r="I29" s="298">
        <v>1.2</v>
      </c>
      <c r="J29" s="298">
        <v>4.0999999999999996</v>
      </c>
      <c r="K29" s="298">
        <v>3.4</v>
      </c>
      <c r="L29" s="298">
        <v>3.1</v>
      </c>
      <c r="M29" s="45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45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45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45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45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45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45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45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45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45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45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45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45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45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45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45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45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45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45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45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45"/>
      <c r="IT29" s="298"/>
      <c r="IU29" s="298"/>
      <c r="IV29" s="298"/>
    </row>
    <row r="30" spans="1:256" s="7" customFormat="1" ht="14.25">
      <c r="A30" s="44" t="s">
        <v>9</v>
      </c>
      <c r="B30" s="298">
        <v>4.7</v>
      </c>
      <c r="C30" s="298">
        <v>6.8</v>
      </c>
      <c r="D30" s="298">
        <v>3.5</v>
      </c>
      <c r="E30" s="298">
        <v>4</v>
      </c>
      <c r="F30" s="298">
        <v>7.9</v>
      </c>
      <c r="G30" s="298">
        <v>6</v>
      </c>
      <c r="H30" s="298">
        <v>4</v>
      </c>
      <c r="I30" s="298">
        <v>4.7</v>
      </c>
      <c r="J30" s="298">
        <v>3.9</v>
      </c>
      <c r="K30" s="298">
        <v>5.6</v>
      </c>
      <c r="L30" s="298">
        <v>5.3</v>
      </c>
      <c r="M30" s="44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44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44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44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44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44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44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44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44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44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44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44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44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44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44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44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44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44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44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44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44"/>
      <c r="IT30" s="298"/>
      <c r="IU30" s="298"/>
      <c r="IV30" s="298"/>
    </row>
    <row r="31" spans="1:256" s="7" customFormat="1" ht="14.25">
      <c r="A31" s="44" t="s">
        <v>8</v>
      </c>
      <c r="B31" s="298">
        <v>0.7</v>
      </c>
      <c r="C31" s="298">
        <v>3.6</v>
      </c>
      <c r="D31" s="298">
        <v>2.2000000000000002</v>
      </c>
      <c r="E31" s="298">
        <v>1.3</v>
      </c>
      <c r="F31" s="298">
        <v>2.6</v>
      </c>
      <c r="G31" s="298">
        <v>4.2</v>
      </c>
      <c r="H31" s="298">
        <v>4</v>
      </c>
      <c r="I31" s="298">
        <v>2.7</v>
      </c>
      <c r="J31" s="298">
        <v>3.9</v>
      </c>
      <c r="K31" s="299">
        <v>3.8</v>
      </c>
      <c r="L31" s="298">
        <v>2.6</v>
      </c>
      <c r="M31" s="44"/>
      <c r="N31" s="298"/>
      <c r="O31" s="298"/>
      <c r="P31" s="298"/>
      <c r="Q31" s="298"/>
      <c r="R31" s="298"/>
      <c r="S31" s="298"/>
      <c r="T31" s="299"/>
      <c r="U31" s="299"/>
      <c r="V31" s="299"/>
      <c r="W31" s="299"/>
      <c r="X31" s="299"/>
      <c r="Y31" s="44"/>
      <c r="Z31" s="298"/>
      <c r="AA31" s="298"/>
      <c r="AB31" s="298"/>
      <c r="AC31" s="298"/>
      <c r="AD31" s="298"/>
      <c r="AE31" s="298"/>
      <c r="AF31" s="299"/>
      <c r="AG31" s="299"/>
      <c r="AH31" s="299"/>
      <c r="AI31" s="299"/>
      <c r="AJ31" s="299"/>
      <c r="AK31" s="44"/>
      <c r="AL31" s="298"/>
      <c r="AM31" s="298"/>
      <c r="AN31" s="298"/>
      <c r="AO31" s="298"/>
      <c r="AP31" s="298"/>
      <c r="AQ31" s="298"/>
      <c r="AR31" s="299"/>
      <c r="AS31" s="299"/>
      <c r="AT31" s="299"/>
      <c r="AU31" s="299"/>
      <c r="AV31" s="299"/>
      <c r="AW31" s="44"/>
      <c r="AX31" s="298"/>
      <c r="AY31" s="298"/>
      <c r="AZ31" s="298"/>
      <c r="BA31" s="298"/>
      <c r="BB31" s="298"/>
      <c r="BC31" s="298"/>
      <c r="BD31" s="299"/>
      <c r="BE31" s="299"/>
      <c r="BF31" s="299"/>
      <c r="BG31" s="299"/>
      <c r="BH31" s="299"/>
      <c r="BI31" s="44"/>
      <c r="BJ31" s="298"/>
      <c r="BK31" s="298"/>
      <c r="BL31" s="298"/>
      <c r="BM31" s="298"/>
      <c r="BN31" s="298"/>
      <c r="BO31" s="298"/>
      <c r="BP31" s="299"/>
      <c r="BQ31" s="299"/>
      <c r="BR31" s="299"/>
      <c r="BS31" s="299"/>
      <c r="BT31" s="299"/>
      <c r="BU31" s="44"/>
      <c r="BV31" s="298"/>
      <c r="BW31" s="298"/>
      <c r="BX31" s="298"/>
      <c r="BY31" s="298"/>
      <c r="BZ31" s="298"/>
      <c r="CA31" s="298"/>
      <c r="CB31" s="299"/>
      <c r="CC31" s="299"/>
      <c r="CD31" s="299"/>
      <c r="CE31" s="299"/>
      <c r="CF31" s="299"/>
      <c r="CG31" s="44"/>
      <c r="CH31" s="298"/>
      <c r="CI31" s="298"/>
      <c r="CJ31" s="298"/>
      <c r="CK31" s="298"/>
      <c r="CL31" s="298"/>
      <c r="CM31" s="298"/>
      <c r="CN31" s="299"/>
      <c r="CO31" s="299"/>
      <c r="CP31" s="299"/>
      <c r="CQ31" s="299"/>
      <c r="CR31" s="299"/>
      <c r="CS31" s="44"/>
      <c r="CT31" s="298"/>
      <c r="CU31" s="298"/>
      <c r="CV31" s="298"/>
      <c r="CW31" s="298"/>
      <c r="CX31" s="298"/>
      <c r="CY31" s="298"/>
      <c r="CZ31" s="299"/>
      <c r="DA31" s="299"/>
      <c r="DB31" s="299"/>
      <c r="DC31" s="299"/>
      <c r="DD31" s="299"/>
      <c r="DE31" s="44"/>
      <c r="DF31" s="298"/>
      <c r="DG31" s="298"/>
      <c r="DH31" s="298"/>
      <c r="DI31" s="298"/>
      <c r="DJ31" s="298"/>
      <c r="DK31" s="298"/>
      <c r="DL31" s="299"/>
      <c r="DM31" s="299"/>
      <c r="DN31" s="299"/>
      <c r="DO31" s="299"/>
      <c r="DP31" s="299"/>
      <c r="DQ31" s="44"/>
      <c r="DR31" s="298"/>
      <c r="DS31" s="298"/>
      <c r="DT31" s="298"/>
      <c r="DU31" s="298"/>
      <c r="DV31" s="298"/>
      <c r="DW31" s="298"/>
      <c r="DX31" s="299"/>
      <c r="DY31" s="299"/>
      <c r="DZ31" s="299"/>
      <c r="EA31" s="299"/>
      <c r="EB31" s="299"/>
      <c r="EC31" s="44"/>
      <c r="ED31" s="298"/>
      <c r="EE31" s="298"/>
      <c r="EF31" s="298"/>
      <c r="EG31" s="298"/>
      <c r="EH31" s="298"/>
      <c r="EI31" s="298"/>
      <c r="EJ31" s="299"/>
      <c r="EK31" s="299"/>
      <c r="EL31" s="299"/>
      <c r="EM31" s="299"/>
      <c r="EN31" s="299"/>
      <c r="EO31" s="44"/>
      <c r="EP31" s="298"/>
      <c r="EQ31" s="298"/>
      <c r="ER31" s="298"/>
      <c r="ES31" s="298"/>
      <c r="ET31" s="298"/>
      <c r="EU31" s="298"/>
      <c r="EV31" s="299"/>
      <c r="EW31" s="299"/>
      <c r="EX31" s="299"/>
      <c r="EY31" s="299"/>
      <c r="EZ31" s="299"/>
      <c r="FA31" s="44"/>
      <c r="FB31" s="298"/>
      <c r="FC31" s="298"/>
      <c r="FD31" s="298"/>
      <c r="FE31" s="298"/>
      <c r="FF31" s="298"/>
      <c r="FG31" s="298"/>
      <c r="FH31" s="299"/>
      <c r="FI31" s="299"/>
      <c r="FJ31" s="299"/>
      <c r="FK31" s="299"/>
      <c r="FL31" s="299"/>
      <c r="FM31" s="44"/>
      <c r="FN31" s="298"/>
      <c r="FO31" s="298"/>
      <c r="FP31" s="298"/>
      <c r="FQ31" s="298"/>
      <c r="FR31" s="298"/>
      <c r="FS31" s="298"/>
      <c r="FT31" s="299"/>
      <c r="FU31" s="299"/>
      <c r="FV31" s="299"/>
      <c r="FW31" s="299"/>
      <c r="FX31" s="299"/>
      <c r="FY31" s="44"/>
      <c r="FZ31" s="298"/>
      <c r="GA31" s="298"/>
      <c r="GB31" s="298"/>
      <c r="GC31" s="298"/>
      <c r="GD31" s="298"/>
      <c r="GE31" s="298"/>
      <c r="GF31" s="299"/>
      <c r="GG31" s="299"/>
      <c r="GH31" s="299"/>
      <c r="GI31" s="299"/>
      <c r="GJ31" s="299"/>
      <c r="GK31" s="44"/>
      <c r="GL31" s="298"/>
      <c r="GM31" s="298"/>
      <c r="GN31" s="298"/>
      <c r="GO31" s="298"/>
      <c r="GP31" s="298"/>
      <c r="GQ31" s="298"/>
      <c r="GR31" s="299"/>
      <c r="GS31" s="299"/>
      <c r="GT31" s="299"/>
      <c r="GU31" s="299"/>
      <c r="GV31" s="299"/>
      <c r="GW31" s="44"/>
      <c r="GX31" s="298"/>
      <c r="GY31" s="298"/>
      <c r="GZ31" s="298"/>
      <c r="HA31" s="298"/>
      <c r="HB31" s="298"/>
      <c r="HC31" s="298"/>
      <c r="HD31" s="299"/>
      <c r="HE31" s="299"/>
      <c r="HF31" s="299"/>
      <c r="HG31" s="299"/>
      <c r="HH31" s="299"/>
      <c r="HI31" s="44"/>
      <c r="HJ31" s="298"/>
      <c r="HK31" s="298"/>
      <c r="HL31" s="298"/>
      <c r="HM31" s="298"/>
      <c r="HN31" s="298"/>
      <c r="HO31" s="298"/>
      <c r="HP31" s="299"/>
      <c r="HQ31" s="299"/>
      <c r="HR31" s="299"/>
      <c r="HS31" s="299"/>
      <c r="HT31" s="299"/>
      <c r="HU31" s="44"/>
      <c r="HV31" s="298"/>
      <c r="HW31" s="298"/>
      <c r="HX31" s="298"/>
      <c r="HY31" s="298"/>
      <c r="HZ31" s="298"/>
      <c r="IA31" s="298"/>
      <c r="IB31" s="299"/>
      <c r="IC31" s="299"/>
      <c r="ID31" s="299"/>
      <c r="IE31" s="299"/>
      <c r="IF31" s="299"/>
      <c r="IG31" s="44"/>
      <c r="IH31" s="298"/>
      <c r="II31" s="298"/>
      <c r="IJ31" s="298"/>
      <c r="IK31" s="298"/>
      <c r="IL31" s="298"/>
      <c r="IM31" s="298"/>
      <c r="IN31" s="299"/>
      <c r="IO31" s="299"/>
      <c r="IP31" s="299"/>
      <c r="IQ31" s="299"/>
      <c r="IR31" s="299"/>
      <c r="IS31" s="44"/>
      <c r="IT31" s="298"/>
      <c r="IU31" s="298"/>
      <c r="IV31" s="298"/>
    </row>
    <row r="32" spans="1:256" s="7" customFormat="1" ht="14.25">
      <c r="A32" s="44" t="s">
        <v>7</v>
      </c>
      <c r="B32" s="298">
        <v>15.3</v>
      </c>
      <c r="C32" s="298">
        <v>11.9</v>
      </c>
      <c r="D32" s="298">
        <v>9.1</v>
      </c>
      <c r="E32" s="298">
        <v>6.6</v>
      </c>
      <c r="F32" s="298">
        <v>4.9000000000000004</v>
      </c>
      <c r="G32" s="298">
        <v>7.9</v>
      </c>
      <c r="H32" s="298">
        <v>5.6</v>
      </c>
      <c r="I32" s="298">
        <v>6.1</v>
      </c>
      <c r="J32" s="298">
        <v>5.8</v>
      </c>
      <c r="K32" s="299">
        <v>3.5</v>
      </c>
      <c r="L32" s="298">
        <v>4.9000000000000004</v>
      </c>
      <c r="M32" s="44"/>
      <c r="N32" s="298"/>
      <c r="O32" s="298"/>
      <c r="P32" s="298"/>
      <c r="Q32" s="298"/>
      <c r="R32" s="298"/>
      <c r="S32" s="298"/>
      <c r="T32" s="299"/>
      <c r="U32" s="299"/>
      <c r="V32" s="299"/>
      <c r="W32" s="299"/>
      <c r="X32" s="299"/>
      <c r="Y32" s="44"/>
      <c r="Z32" s="298"/>
      <c r="AA32" s="298"/>
      <c r="AB32" s="298"/>
      <c r="AC32" s="298"/>
      <c r="AD32" s="298"/>
      <c r="AE32" s="298"/>
      <c r="AF32" s="299"/>
      <c r="AG32" s="299"/>
      <c r="AH32" s="299"/>
      <c r="AI32" s="299"/>
      <c r="AJ32" s="299"/>
      <c r="AK32" s="44"/>
      <c r="AL32" s="298"/>
      <c r="AM32" s="298"/>
      <c r="AN32" s="298"/>
      <c r="AO32" s="298"/>
      <c r="AP32" s="298"/>
      <c r="AQ32" s="298"/>
      <c r="AR32" s="299"/>
      <c r="AS32" s="299"/>
      <c r="AT32" s="299"/>
      <c r="AU32" s="299"/>
      <c r="AV32" s="299"/>
      <c r="AW32" s="44"/>
      <c r="AX32" s="298"/>
      <c r="AY32" s="298"/>
      <c r="AZ32" s="298"/>
      <c r="BA32" s="298"/>
      <c r="BB32" s="298"/>
      <c r="BC32" s="298"/>
      <c r="BD32" s="299"/>
      <c r="BE32" s="299"/>
      <c r="BF32" s="299"/>
      <c r="BG32" s="299"/>
      <c r="BH32" s="299"/>
      <c r="BI32" s="44"/>
      <c r="BJ32" s="298"/>
      <c r="BK32" s="298"/>
      <c r="BL32" s="298"/>
      <c r="BM32" s="298"/>
      <c r="BN32" s="298"/>
      <c r="BO32" s="298"/>
      <c r="BP32" s="299"/>
      <c r="BQ32" s="299"/>
      <c r="BR32" s="299"/>
      <c r="BS32" s="299"/>
      <c r="BT32" s="299"/>
      <c r="BU32" s="44"/>
      <c r="BV32" s="298"/>
      <c r="BW32" s="298"/>
      <c r="BX32" s="298"/>
      <c r="BY32" s="298"/>
      <c r="BZ32" s="298"/>
      <c r="CA32" s="298"/>
      <c r="CB32" s="299"/>
      <c r="CC32" s="299"/>
      <c r="CD32" s="299"/>
      <c r="CE32" s="299"/>
      <c r="CF32" s="299"/>
      <c r="CG32" s="44"/>
      <c r="CH32" s="298"/>
      <c r="CI32" s="298"/>
      <c r="CJ32" s="298"/>
      <c r="CK32" s="298"/>
      <c r="CL32" s="298"/>
      <c r="CM32" s="298"/>
      <c r="CN32" s="299"/>
      <c r="CO32" s="299"/>
      <c r="CP32" s="299"/>
      <c r="CQ32" s="299"/>
      <c r="CR32" s="299"/>
      <c r="CS32" s="44"/>
      <c r="CT32" s="298"/>
      <c r="CU32" s="298"/>
      <c r="CV32" s="298"/>
      <c r="CW32" s="298"/>
      <c r="CX32" s="298"/>
      <c r="CY32" s="298"/>
      <c r="CZ32" s="299"/>
      <c r="DA32" s="299"/>
      <c r="DB32" s="299"/>
      <c r="DC32" s="299"/>
      <c r="DD32" s="299"/>
      <c r="DE32" s="44"/>
      <c r="DF32" s="298"/>
      <c r="DG32" s="298"/>
      <c r="DH32" s="298"/>
      <c r="DI32" s="298"/>
      <c r="DJ32" s="298"/>
      <c r="DK32" s="298"/>
      <c r="DL32" s="299"/>
      <c r="DM32" s="299"/>
      <c r="DN32" s="299"/>
      <c r="DO32" s="299"/>
      <c r="DP32" s="299"/>
      <c r="DQ32" s="44"/>
      <c r="DR32" s="298"/>
      <c r="DS32" s="298"/>
      <c r="DT32" s="298"/>
      <c r="DU32" s="298"/>
      <c r="DV32" s="298"/>
      <c r="DW32" s="298"/>
      <c r="DX32" s="299"/>
      <c r="DY32" s="299"/>
      <c r="DZ32" s="299"/>
      <c r="EA32" s="299"/>
      <c r="EB32" s="299"/>
      <c r="EC32" s="44"/>
      <c r="ED32" s="298"/>
      <c r="EE32" s="298"/>
      <c r="EF32" s="298"/>
      <c r="EG32" s="298"/>
      <c r="EH32" s="298"/>
      <c r="EI32" s="298"/>
      <c r="EJ32" s="299"/>
      <c r="EK32" s="299"/>
      <c r="EL32" s="299"/>
      <c r="EM32" s="299"/>
      <c r="EN32" s="299"/>
      <c r="EO32" s="44"/>
      <c r="EP32" s="298"/>
      <c r="EQ32" s="298"/>
      <c r="ER32" s="298"/>
      <c r="ES32" s="298"/>
      <c r="ET32" s="298"/>
      <c r="EU32" s="298"/>
      <c r="EV32" s="299"/>
      <c r="EW32" s="299"/>
      <c r="EX32" s="299"/>
      <c r="EY32" s="299"/>
      <c r="EZ32" s="299"/>
      <c r="FA32" s="44"/>
      <c r="FB32" s="298"/>
      <c r="FC32" s="298"/>
      <c r="FD32" s="298"/>
      <c r="FE32" s="298"/>
      <c r="FF32" s="298"/>
      <c r="FG32" s="298"/>
      <c r="FH32" s="299"/>
      <c r="FI32" s="299"/>
      <c r="FJ32" s="299"/>
      <c r="FK32" s="299"/>
      <c r="FL32" s="299"/>
      <c r="FM32" s="44"/>
      <c r="FN32" s="298"/>
      <c r="FO32" s="298"/>
      <c r="FP32" s="298"/>
      <c r="FQ32" s="298"/>
      <c r="FR32" s="298"/>
      <c r="FS32" s="298"/>
      <c r="FT32" s="299"/>
      <c r="FU32" s="299"/>
      <c r="FV32" s="299"/>
      <c r="FW32" s="299"/>
      <c r="FX32" s="299"/>
      <c r="FY32" s="44"/>
      <c r="FZ32" s="298"/>
      <c r="GA32" s="298"/>
      <c r="GB32" s="298"/>
      <c r="GC32" s="298"/>
      <c r="GD32" s="298"/>
      <c r="GE32" s="298"/>
      <c r="GF32" s="299"/>
      <c r="GG32" s="299"/>
      <c r="GH32" s="299"/>
      <c r="GI32" s="299"/>
      <c r="GJ32" s="299"/>
      <c r="GK32" s="44"/>
      <c r="GL32" s="298"/>
      <c r="GM32" s="298"/>
      <c r="GN32" s="298"/>
      <c r="GO32" s="298"/>
      <c r="GP32" s="298"/>
      <c r="GQ32" s="298"/>
      <c r="GR32" s="299"/>
      <c r="GS32" s="299"/>
      <c r="GT32" s="299"/>
      <c r="GU32" s="299"/>
      <c r="GV32" s="299"/>
      <c r="GW32" s="44"/>
      <c r="GX32" s="298"/>
      <c r="GY32" s="298"/>
      <c r="GZ32" s="298"/>
      <c r="HA32" s="298"/>
      <c r="HB32" s="298"/>
      <c r="HC32" s="298"/>
      <c r="HD32" s="299"/>
      <c r="HE32" s="299"/>
      <c r="HF32" s="299"/>
      <c r="HG32" s="299"/>
      <c r="HH32" s="299"/>
      <c r="HI32" s="44"/>
      <c r="HJ32" s="298"/>
      <c r="HK32" s="298"/>
      <c r="HL32" s="298"/>
      <c r="HM32" s="298"/>
      <c r="HN32" s="298"/>
      <c r="HO32" s="298"/>
      <c r="HP32" s="299"/>
      <c r="HQ32" s="299"/>
      <c r="HR32" s="299"/>
      <c r="HS32" s="299"/>
      <c r="HT32" s="299"/>
      <c r="HU32" s="44"/>
      <c r="HV32" s="298"/>
      <c r="HW32" s="298"/>
      <c r="HX32" s="298"/>
      <c r="HY32" s="298"/>
      <c r="HZ32" s="298"/>
      <c r="IA32" s="298"/>
      <c r="IB32" s="299"/>
      <c r="IC32" s="299"/>
      <c r="ID32" s="299"/>
      <c r="IE32" s="299"/>
      <c r="IF32" s="299"/>
      <c r="IG32" s="44"/>
      <c r="IH32" s="298"/>
      <c r="II32" s="298"/>
      <c r="IJ32" s="298"/>
      <c r="IK32" s="298"/>
      <c r="IL32" s="298"/>
      <c r="IM32" s="298"/>
      <c r="IN32" s="299"/>
      <c r="IO32" s="299"/>
      <c r="IP32" s="299"/>
      <c r="IQ32" s="299"/>
      <c r="IR32" s="299"/>
      <c r="IS32" s="44"/>
      <c r="IT32" s="298"/>
      <c r="IU32" s="298"/>
      <c r="IV32" s="298"/>
    </row>
    <row r="33" spans="1:256" s="7" customFormat="1" ht="14.25">
      <c r="A33" s="44" t="s">
        <v>6</v>
      </c>
      <c r="B33" s="298">
        <v>2.2999999999999998</v>
      </c>
      <c r="C33" s="298">
        <v>1</v>
      </c>
      <c r="D33" s="298">
        <v>0.8</v>
      </c>
      <c r="E33" s="298">
        <v>1.5</v>
      </c>
      <c r="F33" s="298">
        <v>1.7</v>
      </c>
      <c r="G33" s="298">
        <v>3.3</v>
      </c>
      <c r="H33" s="298">
        <v>1.9</v>
      </c>
      <c r="I33" s="298">
        <v>1.9</v>
      </c>
      <c r="J33" s="298">
        <v>1.4</v>
      </c>
      <c r="K33" s="299">
        <v>1</v>
      </c>
      <c r="L33" s="298">
        <v>1.3</v>
      </c>
      <c r="M33" s="44"/>
      <c r="N33" s="298"/>
      <c r="O33" s="298"/>
      <c r="P33" s="298"/>
      <c r="Q33" s="299"/>
      <c r="R33" s="298"/>
      <c r="S33" s="298"/>
      <c r="T33" s="299"/>
      <c r="U33" s="299"/>
      <c r="V33" s="299"/>
      <c r="W33" s="299"/>
      <c r="X33" s="299"/>
      <c r="Y33" s="44"/>
      <c r="Z33" s="298"/>
      <c r="AA33" s="298"/>
      <c r="AB33" s="298"/>
      <c r="AC33" s="299"/>
      <c r="AD33" s="298"/>
      <c r="AE33" s="298"/>
      <c r="AF33" s="299"/>
      <c r="AG33" s="299"/>
      <c r="AH33" s="299"/>
      <c r="AI33" s="299"/>
      <c r="AJ33" s="299"/>
      <c r="AK33" s="44"/>
      <c r="AL33" s="298"/>
      <c r="AM33" s="298"/>
      <c r="AN33" s="298"/>
      <c r="AO33" s="299"/>
      <c r="AP33" s="298"/>
      <c r="AQ33" s="298"/>
      <c r="AR33" s="299"/>
      <c r="AS33" s="299"/>
      <c r="AT33" s="299"/>
      <c r="AU33" s="299"/>
      <c r="AV33" s="299"/>
      <c r="AW33" s="44"/>
      <c r="AX33" s="298"/>
      <c r="AY33" s="298"/>
      <c r="AZ33" s="298"/>
      <c r="BA33" s="299"/>
      <c r="BB33" s="298"/>
      <c r="BC33" s="298"/>
      <c r="BD33" s="299"/>
      <c r="BE33" s="299"/>
      <c r="BF33" s="299"/>
      <c r="BG33" s="299"/>
      <c r="BH33" s="299"/>
      <c r="BI33" s="44"/>
      <c r="BJ33" s="298"/>
      <c r="BK33" s="298"/>
      <c r="BL33" s="298"/>
      <c r="BM33" s="299"/>
      <c r="BN33" s="298"/>
      <c r="BO33" s="298"/>
      <c r="BP33" s="299"/>
      <c r="BQ33" s="299"/>
      <c r="BR33" s="299"/>
      <c r="BS33" s="299"/>
      <c r="BT33" s="299"/>
      <c r="BU33" s="44"/>
      <c r="BV33" s="298"/>
      <c r="BW33" s="298"/>
      <c r="BX33" s="298"/>
      <c r="BY33" s="299"/>
      <c r="BZ33" s="298"/>
      <c r="CA33" s="298"/>
      <c r="CB33" s="299"/>
      <c r="CC33" s="299"/>
      <c r="CD33" s="299"/>
      <c r="CE33" s="299"/>
      <c r="CF33" s="299"/>
      <c r="CG33" s="44"/>
      <c r="CH33" s="298"/>
      <c r="CI33" s="298"/>
      <c r="CJ33" s="298"/>
      <c r="CK33" s="299"/>
      <c r="CL33" s="298"/>
      <c r="CM33" s="298"/>
      <c r="CN33" s="299"/>
      <c r="CO33" s="299"/>
      <c r="CP33" s="299"/>
      <c r="CQ33" s="299"/>
      <c r="CR33" s="299"/>
      <c r="CS33" s="44"/>
      <c r="CT33" s="298"/>
      <c r="CU33" s="298"/>
      <c r="CV33" s="298"/>
      <c r="CW33" s="299"/>
      <c r="CX33" s="298"/>
      <c r="CY33" s="298"/>
      <c r="CZ33" s="299"/>
      <c r="DA33" s="299"/>
      <c r="DB33" s="299"/>
      <c r="DC33" s="299"/>
      <c r="DD33" s="299"/>
      <c r="DE33" s="44"/>
      <c r="DF33" s="298"/>
      <c r="DG33" s="298"/>
      <c r="DH33" s="298"/>
      <c r="DI33" s="299"/>
      <c r="DJ33" s="298"/>
      <c r="DK33" s="298"/>
      <c r="DL33" s="299"/>
      <c r="DM33" s="299"/>
      <c r="DN33" s="299"/>
      <c r="DO33" s="299"/>
      <c r="DP33" s="299"/>
      <c r="DQ33" s="44"/>
      <c r="DR33" s="298"/>
      <c r="DS33" s="298"/>
      <c r="DT33" s="298"/>
      <c r="DU33" s="299"/>
      <c r="DV33" s="298"/>
      <c r="DW33" s="298"/>
      <c r="DX33" s="299"/>
      <c r="DY33" s="299"/>
      <c r="DZ33" s="299"/>
      <c r="EA33" s="299"/>
      <c r="EB33" s="299"/>
      <c r="EC33" s="44"/>
      <c r="ED33" s="298"/>
      <c r="EE33" s="298"/>
      <c r="EF33" s="298"/>
      <c r="EG33" s="299"/>
      <c r="EH33" s="298"/>
      <c r="EI33" s="298"/>
      <c r="EJ33" s="299"/>
      <c r="EK33" s="299"/>
      <c r="EL33" s="299"/>
      <c r="EM33" s="299"/>
      <c r="EN33" s="299"/>
      <c r="EO33" s="44"/>
      <c r="EP33" s="298"/>
      <c r="EQ33" s="298"/>
      <c r="ER33" s="298"/>
      <c r="ES33" s="299"/>
      <c r="ET33" s="298"/>
      <c r="EU33" s="298"/>
      <c r="EV33" s="299"/>
      <c r="EW33" s="299"/>
      <c r="EX33" s="299"/>
      <c r="EY33" s="299"/>
      <c r="EZ33" s="299"/>
      <c r="FA33" s="44"/>
      <c r="FB33" s="298"/>
      <c r="FC33" s="298"/>
      <c r="FD33" s="298"/>
      <c r="FE33" s="299"/>
      <c r="FF33" s="298"/>
      <c r="FG33" s="298"/>
      <c r="FH33" s="299"/>
      <c r="FI33" s="299"/>
      <c r="FJ33" s="299"/>
      <c r="FK33" s="299"/>
      <c r="FL33" s="299"/>
      <c r="FM33" s="44"/>
      <c r="FN33" s="298"/>
      <c r="FO33" s="298"/>
      <c r="FP33" s="298"/>
      <c r="FQ33" s="299"/>
      <c r="FR33" s="298"/>
      <c r="FS33" s="298"/>
      <c r="FT33" s="299"/>
      <c r="FU33" s="299"/>
      <c r="FV33" s="299"/>
      <c r="FW33" s="299"/>
      <c r="FX33" s="299"/>
      <c r="FY33" s="44"/>
      <c r="FZ33" s="298"/>
      <c r="GA33" s="298"/>
      <c r="GB33" s="298"/>
      <c r="GC33" s="299"/>
      <c r="GD33" s="298"/>
      <c r="GE33" s="298"/>
      <c r="GF33" s="299"/>
      <c r="GG33" s="299"/>
      <c r="GH33" s="299"/>
      <c r="GI33" s="299"/>
      <c r="GJ33" s="299"/>
      <c r="GK33" s="44"/>
      <c r="GL33" s="298"/>
      <c r="GM33" s="298"/>
      <c r="GN33" s="298"/>
      <c r="GO33" s="299"/>
      <c r="GP33" s="298"/>
      <c r="GQ33" s="298"/>
      <c r="GR33" s="299"/>
      <c r="GS33" s="299"/>
      <c r="GT33" s="299"/>
      <c r="GU33" s="299"/>
      <c r="GV33" s="299"/>
      <c r="GW33" s="44"/>
      <c r="GX33" s="298"/>
      <c r="GY33" s="298"/>
      <c r="GZ33" s="298"/>
      <c r="HA33" s="299"/>
      <c r="HB33" s="298"/>
      <c r="HC33" s="298"/>
      <c r="HD33" s="299"/>
      <c r="HE33" s="299"/>
      <c r="HF33" s="299"/>
      <c r="HG33" s="299"/>
      <c r="HH33" s="299"/>
      <c r="HI33" s="44"/>
      <c r="HJ33" s="298"/>
      <c r="HK33" s="298"/>
      <c r="HL33" s="298"/>
      <c r="HM33" s="299"/>
      <c r="HN33" s="298"/>
      <c r="HO33" s="298"/>
      <c r="HP33" s="299"/>
      <c r="HQ33" s="299"/>
      <c r="HR33" s="299"/>
      <c r="HS33" s="299"/>
      <c r="HT33" s="299"/>
      <c r="HU33" s="44"/>
      <c r="HV33" s="298"/>
      <c r="HW33" s="298"/>
      <c r="HX33" s="298"/>
      <c r="HY33" s="299"/>
      <c r="HZ33" s="298"/>
      <c r="IA33" s="298"/>
      <c r="IB33" s="299"/>
      <c r="IC33" s="299"/>
      <c r="ID33" s="299"/>
      <c r="IE33" s="299"/>
      <c r="IF33" s="299"/>
      <c r="IG33" s="44"/>
      <c r="IH33" s="298"/>
      <c r="II33" s="298"/>
      <c r="IJ33" s="298"/>
      <c r="IK33" s="299"/>
      <c r="IL33" s="298"/>
      <c r="IM33" s="298"/>
      <c r="IN33" s="299"/>
      <c r="IO33" s="299"/>
      <c r="IP33" s="299"/>
      <c r="IQ33" s="299"/>
      <c r="IR33" s="299"/>
      <c r="IS33" s="44"/>
      <c r="IT33" s="298"/>
      <c r="IU33" s="298"/>
      <c r="IV33" s="298"/>
    </row>
    <row r="34" spans="1:256" s="7" customFormat="1" ht="14.25">
      <c r="A34" s="45" t="s">
        <v>5</v>
      </c>
      <c r="B34" s="298">
        <v>1.4</v>
      </c>
      <c r="C34" s="298">
        <v>1.3</v>
      </c>
      <c r="D34" s="298">
        <v>2.1</v>
      </c>
      <c r="E34" s="298">
        <v>2.2999999999999998</v>
      </c>
      <c r="F34" s="298">
        <v>2.2999999999999998</v>
      </c>
      <c r="G34" s="298">
        <v>3.6</v>
      </c>
      <c r="H34" s="298">
        <v>2.2000000000000002</v>
      </c>
      <c r="I34" s="298">
        <v>3.3</v>
      </c>
      <c r="J34" s="298">
        <v>4.5</v>
      </c>
      <c r="K34" s="298">
        <v>2.7</v>
      </c>
      <c r="L34" s="298">
        <v>2.1</v>
      </c>
      <c r="M34" s="45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45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45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45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45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45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45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45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45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45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45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45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45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45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45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45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45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45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45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45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45"/>
      <c r="IT34" s="298"/>
      <c r="IU34" s="298"/>
      <c r="IV34" s="298"/>
    </row>
    <row r="35" spans="1:256" s="50" customFormat="1" ht="14.25">
      <c r="A35" s="43" t="s">
        <v>4</v>
      </c>
      <c r="B35" s="304">
        <v>2.1</v>
      </c>
      <c r="C35" s="304">
        <v>2.2999999999999998</v>
      </c>
      <c r="D35" s="304">
        <v>2.2999999999999998</v>
      </c>
      <c r="E35" s="304">
        <v>2.2999999999999998</v>
      </c>
      <c r="F35" s="304">
        <v>2.4</v>
      </c>
      <c r="G35" s="304">
        <v>3.7</v>
      </c>
      <c r="H35" s="304">
        <v>1</v>
      </c>
      <c r="I35" s="304">
        <v>2.1</v>
      </c>
      <c r="J35" s="304">
        <v>3.1</v>
      </c>
      <c r="K35" s="304">
        <v>2.7</v>
      </c>
      <c r="L35" s="304">
        <v>2</v>
      </c>
      <c r="M35" s="43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43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43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43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43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43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43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43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43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43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43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43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43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43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43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43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43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43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43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43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43"/>
      <c r="IT35" s="304"/>
      <c r="IU35" s="304"/>
      <c r="IV35" s="304"/>
    </row>
    <row r="36" spans="1:256" s="7" customFormat="1" ht="15.75">
      <c r="A36" s="44" t="s">
        <v>646</v>
      </c>
      <c r="B36" s="298">
        <v>2.298</v>
      </c>
      <c r="C36" s="298">
        <v>2.6680000000000001</v>
      </c>
      <c r="D36" s="298">
        <v>3.3660000000000001</v>
      </c>
      <c r="E36" s="298">
        <v>3.222</v>
      </c>
      <c r="F36" s="298">
        <v>2.871</v>
      </c>
      <c r="G36" s="298">
        <v>3.8149999999999999</v>
      </c>
      <c r="H36" s="298">
        <v>-0.32100000000000001</v>
      </c>
      <c r="I36" s="298">
        <v>1.64</v>
      </c>
      <c r="J36" s="298">
        <v>3.1419999999999999</v>
      </c>
      <c r="K36" s="299">
        <v>1.9670000000000001</v>
      </c>
      <c r="L36" s="298">
        <v>1.7689999999999999</v>
      </c>
      <c r="M36" s="44"/>
      <c r="N36" s="298"/>
      <c r="O36" s="298"/>
      <c r="P36" s="298"/>
      <c r="Q36" s="298"/>
      <c r="R36" s="298"/>
      <c r="S36" s="298"/>
      <c r="T36" s="299"/>
      <c r="U36" s="299"/>
      <c r="V36" s="299"/>
      <c r="W36" s="299"/>
      <c r="X36" s="299"/>
      <c r="Y36" s="44"/>
      <c r="Z36" s="298"/>
      <c r="AA36" s="298"/>
      <c r="AB36" s="298"/>
      <c r="AC36" s="298"/>
      <c r="AD36" s="298"/>
      <c r="AE36" s="298"/>
      <c r="AF36" s="299"/>
      <c r="AG36" s="299"/>
      <c r="AH36" s="299"/>
      <c r="AI36" s="299"/>
      <c r="AJ36" s="299"/>
      <c r="AK36" s="44"/>
      <c r="AL36" s="298"/>
      <c r="AM36" s="298"/>
      <c r="AN36" s="298"/>
      <c r="AO36" s="298"/>
      <c r="AP36" s="298"/>
      <c r="AQ36" s="298"/>
      <c r="AR36" s="299"/>
      <c r="AS36" s="299"/>
      <c r="AT36" s="299"/>
      <c r="AU36" s="299"/>
      <c r="AV36" s="299"/>
      <c r="AW36" s="44"/>
      <c r="AX36" s="298"/>
      <c r="AY36" s="298"/>
      <c r="AZ36" s="298"/>
      <c r="BA36" s="298"/>
      <c r="BB36" s="298"/>
      <c r="BC36" s="298"/>
      <c r="BD36" s="299"/>
      <c r="BE36" s="299"/>
      <c r="BF36" s="299"/>
      <c r="BG36" s="299"/>
      <c r="BH36" s="299"/>
      <c r="BI36" s="44"/>
      <c r="BJ36" s="298"/>
      <c r="BK36" s="298"/>
      <c r="BL36" s="298"/>
      <c r="BM36" s="298"/>
      <c r="BN36" s="298"/>
      <c r="BO36" s="298"/>
      <c r="BP36" s="299"/>
      <c r="BQ36" s="299"/>
      <c r="BR36" s="299"/>
      <c r="BS36" s="299"/>
      <c r="BT36" s="299"/>
      <c r="BU36" s="44"/>
      <c r="BV36" s="298"/>
      <c r="BW36" s="298"/>
      <c r="BX36" s="298"/>
      <c r="BY36" s="298"/>
      <c r="BZ36" s="298"/>
      <c r="CA36" s="298"/>
      <c r="CB36" s="299"/>
      <c r="CC36" s="299"/>
      <c r="CD36" s="299"/>
      <c r="CE36" s="299"/>
      <c r="CF36" s="299"/>
      <c r="CG36" s="44"/>
      <c r="CH36" s="298"/>
      <c r="CI36" s="298"/>
      <c r="CJ36" s="298"/>
      <c r="CK36" s="298"/>
      <c r="CL36" s="298"/>
      <c r="CM36" s="298"/>
      <c r="CN36" s="299"/>
      <c r="CO36" s="299"/>
      <c r="CP36" s="299"/>
      <c r="CQ36" s="299"/>
      <c r="CR36" s="299"/>
      <c r="CS36" s="44"/>
      <c r="CT36" s="298"/>
      <c r="CU36" s="298"/>
      <c r="CV36" s="298"/>
      <c r="CW36" s="298"/>
      <c r="CX36" s="298"/>
      <c r="CY36" s="298"/>
      <c r="CZ36" s="299"/>
      <c r="DA36" s="299"/>
      <c r="DB36" s="299"/>
      <c r="DC36" s="299"/>
      <c r="DD36" s="299"/>
      <c r="DE36" s="44"/>
      <c r="DF36" s="298"/>
      <c r="DG36" s="298"/>
      <c r="DH36" s="298"/>
      <c r="DI36" s="298"/>
      <c r="DJ36" s="298"/>
      <c r="DK36" s="298"/>
      <c r="DL36" s="299"/>
      <c r="DM36" s="299"/>
      <c r="DN36" s="299"/>
      <c r="DO36" s="299"/>
      <c r="DP36" s="299"/>
      <c r="DQ36" s="44"/>
      <c r="DR36" s="298"/>
      <c r="DS36" s="298"/>
      <c r="DT36" s="298"/>
      <c r="DU36" s="298"/>
      <c r="DV36" s="298"/>
      <c r="DW36" s="298"/>
      <c r="DX36" s="299"/>
      <c r="DY36" s="299"/>
      <c r="DZ36" s="299"/>
      <c r="EA36" s="299"/>
      <c r="EB36" s="299"/>
      <c r="EC36" s="44"/>
      <c r="ED36" s="298"/>
      <c r="EE36" s="298"/>
      <c r="EF36" s="298"/>
      <c r="EG36" s="298"/>
      <c r="EH36" s="298"/>
      <c r="EI36" s="298"/>
      <c r="EJ36" s="299"/>
      <c r="EK36" s="299"/>
      <c r="EL36" s="299"/>
      <c r="EM36" s="299"/>
      <c r="EN36" s="299"/>
      <c r="EO36" s="44"/>
      <c r="EP36" s="298"/>
      <c r="EQ36" s="298"/>
      <c r="ER36" s="298"/>
      <c r="ES36" s="298"/>
      <c r="ET36" s="298"/>
      <c r="EU36" s="298"/>
      <c r="EV36" s="299"/>
      <c r="EW36" s="299"/>
      <c r="EX36" s="299"/>
      <c r="EY36" s="299"/>
      <c r="EZ36" s="299"/>
      <c r="FA36" s="44"/>
      <c r="FB36" s="298"/>
      <c r="FC36" s="298"/>
      <c r="FD36" s="298"/>
      <c r="FE36" s="298"/>
      <c r="FF36" s="298"/>
      <c r="FG36" s="298"/>
      <c r="FH36" s="299"/>
      <c r="FI36" s="299"/>
      <c r="FJ36" s="299"/>
      <c r="FK36" s="299"/>
      <c r="FL36" s="299"/>
      <c r="FM36" s="44"/>
      <c r="FN36" s="298"/>
      <c r="FO36" s="298"/>
      <c r="FP36" s="298"/>
      <c r="FQ36" s="298"/>
      <c r="FR36" s="298"/>
      <c r="FS36" s="298"/>
      <c r="FT36" s="299"/>
      <c r="FU36" s="299"/>
      <c r="FV36" s="299"/>
      <c r="FW36" s="299"/>
      <c r="FX36" s="299"/>
      <c r="FY36" s="44"/>
      <c r="FZ36" s="298"/>
      <c r="GA36" s="298"/>
      <c r="GB36" s="298"/>
      <c r="GC36" s="298"/>
      <c r="GD36" s="298"/>
      <c r="GE36" s="298"/>
      <c r="GF36" s="299"/>
      <c r="GG36" s="299"/>
      <c r="GH36" s="299"/>
      <c r="GI36" s="299"/>
      <c r="GJ36" s="299"/>
      <c r="GK36" s="44"/>
      <c r="GL36" s="298"/>
      <c r="GM36" s="298"/>
      <c r="GN36" s="298"/>
      <c r="GO36" s="298"/>
      <c r="GP36" s="298"/>
      <c r="GQ36" s="298"/>
      <c r="GR36" s="299"/>
      <c r="GS36" s="299"/>
      <c r="GT36" s="299"/>
      <c r="GU36" s="299"/>
      <c r="GV36" s="299"/>
      <c r="GW36" s="44"/>
      <c r="GX36" s="298"/>
      <c r="GY36" s="298"/>
      <c r="GZ36" s="298"/>
      <c r="HA36" s="298"/>
      <c r="HB36" s="298"/>
      <c r="HC36" s="298"/>
      <c r="HD36" s="299"/>
      <c r="HE36" s="299"/>
      <c r="HF36" s="299"/>
      <c r="HG36" s="299"/>
      <c r="HH36" s="299"/>
      <c r="HI36" s="44"/>
      <c r="HJ36" s="298"/>
      <c r="HK36" s="298"/>
      <c r="HL36" s="298"/>
      <c r="HM36" s="298"/>
      <c r="HN36" s="298"/>
      <c r="HO36" s="298"/>
      <c r="HP36" s="299"/>
      <c r="HQ36" s="299"/>
      <c r="HR36" s="299"/>
      <c r="HS36" s="299"/>
      <c r="HT36" s="299"/>
      <c r="HU36" s="44"/>
      <c r="HV36" s="298"/>
      <c r="HW36" s="298"/>
      <c r="HX36" s="298"/>
      <c r="HY36" s="298"/>
      <c r="HZ36" s="298"/>
      <c r="IA36" s="298"/>
      <c r="IB36" s="299"/>
      <c r="IC36" s="299"/>
      <c r="ID36" s="299"/>
      <c r="IE36" s="299"/>
      <c r="IF36" s="299"/>
      <c r="IG36" s="44"/>
      <c r="IH36" s="298"/>
      <c r="II36" s="298"/>
      <c r="IJ36" s="298"/>
      <c r="IK36" s="298"/>
      <c r="IL36" s="298"/>
      <c r="IM36" s="298"/>
      <c r="IN36" s="299"/>
      <c r="IO36" s="299"/>
      <c r="IP36" s="299"/>
      <c r="IQ36" s="299"/>
      <c r="IR36" s="299"/>
      <c r="IS36" s="44"/>
      <c r="IT36" s="298"/>
      <c r="IU36" s="298"/>
      <c r="IV36" s="298"/>
    </row>
    <row r="37" spans="1:256" s="7" customFormat="1" ht="15.75">
      <c r="A37" s="471" t="s">
        <v>647</v>
      </c>
      <c r="B37" s="477">
        <v>-0.25</v>
      </c>
      <c r="C37" s="477">
        <v>-0.01</v>
      </c>
      <c r="D37" s="477">
        <v>-0.27400000000000002</v>
      </c>
      <c r="E37" s="477">
        <v>0.24199999999999999</v>
      </c>
      <c r="F37" s="477">
        <v>6.0999999999999999E-2</v>
      </c>
      <c r="G37" s="477">
        <v>1.377</v>
      </c>
      <c r="H37" s="477">
        <v>-1.3440000000000001</v>
      </c>
      <c r="I37" s="477">
        <v>-0.71899999999999997</v>
      </c>
      <c r="J37" s="477">
        <v>-0.28699999999999998</v>
      </c>
      <c r="K37" s="477">
        <v>4.2000000000000003E-2</v>
      </c>
      <c r="L37" s="477">
        <v>-0.17199999999999999</v>
      </c>
      <c r="M37" s="471"/>
      <c r="N37" s="298"/>
      <c r="O37" s="298"/>
      <c r="P37" s="298"/>
      <c r="Q37" s="298"/>
      <c r="R37" s="298"/>
      <c r="S37" s="298"/>
      <c r="T37" s="299"/>
      <c r="U37" s="299"/>
      <c r="V37" s="299"/>
      <c r="W37" s="299"/>
      <c r="X37" s="299"/>
      <c r="Y37" s="44"/>
      <c r="Z37" s="298"/>
      <c r="AA37" s="298"/>
      <c r="AB37" s="298"/>
      <c r="AC37" s="298"/>
      <c r="AD37" s="298"/>
      <c r="AE37" s="298"/>
      <c r="AF37" s="299"/>
      <c r="AG37" s="299"/>
      <c r="AH37" s="299"/>
      <c r="AI37" s="299"/>
      <c r="AJ37" s="299"/>
      <c r="AK37" s="44"/>
      <c r="AL37" s="298"/>
      <c r="AM37" s="298"/>
      <c r="AN37" s="298"/>
      <c r="AO37" s="298"/>
      <c r="AP37" s="298"/>
      <c r="AQ37" s="298"/>
      <c r="AR37" s="299"/>
      <c r="AS37" s="299"/>
      <c r="AT37" s="299"/>
      <c r="AU37" s="299"/>
      <c r="AV37" s="299"/>
      <c r="AW37" s="44"/>
      <c r="AX37" s="298"/>
      <c r="AY37" s="298"/>
      <c r="AZ37" s="298"/>
      <c r="BA37" s="298"/>
      <c r="BB37" s="298"/>
      <c r="BC37" s="298"/>
      <c r="BD37" s="299"/>
      <c r="BE37" s="299"/>
      <c r="BF37" s="299"/>
      <c r="BG37" s="299"/>
      <c r="BH37" s="299"/>
      <c r="BI37" s="44"/>
      <c r="BJ37" s="298"/>
      <c r="BK37" s="298"/>
      <c r="BL37" s="298"/>
      <c r="BM37" s="298"/>
      <c r="BN37" s="298"/>
      <c r="BO37" s="298"/>
      <c r="BP37" s="299"/>
      <c r="BQ37" s="299"/>
      <c r="BR37" s="299"/>
      <c r="BS37" s="299"/>
      <c r="BT37" s="299"/>
      <c r="BU37" s="44"/>
      <c r="BV37" s="298"/>
      <c r="BW37" s="298"/>
      <c r="BX37" s="298"/>
      <c r="BY37" s="298"/>
      <c r="BZ37" s="298"/>
      <c r="CA37" s="298"/>
      <c r="CB37" s="299"/>
      <c r="CC37" s="299"/>
      <c r="CD37" s="299"/>
      <c r="CE37" s="299"/>
      <c r="CF37" s="299"/>
      <c r="CG37" s="44"/>
      <c r="CH37" s="298"/>
      <c r="CI37" s="298"/>
      <c r="CJ37" s="298"/>
      <c r="CK37" s="298"/>
      <c r="CL37" s="298"/>
      <c r="CM37" s="298"/>
      <c r="CN37" s="299"/>
      <c r="CO37" s="299"/>
      <c r="CP37" s="299"/>
      <c r="CQ37" s="299"/>
      <c r="CR37" s="299"/>
      <c r="CS37" s="44"/>
      <c r="CT37" s="298"/>
      <c r="CU37" s="298"/>
      <c r="CV37" s="298"/>
      <c r="CW37" s="298"/>
      <c r="CX37" s="298"/>
      <c r="CY37" s="298"/>
      <c r="CZ37" s="299"/>
      <c r="DA37" s="299"/>
      <c r="DB37" s="299"/>
      <c r="DC37" s="299"/>
      <c r="DD37" s="299"/>
      <c r="DE37" s="44"/>
      <c r="DF37" s="298"/>
      <c r="DG37" s="298"/>
      <c r="DH37" s="298"/>
      <c r="DI37" s="298"/>
      <c r="DJ37" s="298"/>
      <c r="DK37" s="298"/>
      <c r="DL37" s="299"/>
      <c r="DM37" s="299"/>
      <c r="DN37" s="299"/>
      <c r="DO37" s="299"/>
      <c r="DP37" s="299"/>
      <c r="DQ37" s="44"/>
      <c r="DR37" s="298"/>
      <c r="DS37" s="298"/>
      <c r="DT37" s="298"/>
      <c r="DU37" s="298"/>
      <c r="DV37" s="298"/>
      <c r="DW37" s="298"/>
      <c r="DX37" s="299"/>
      <c r="DY37" s="299"/>
      <c r="DZ37" s="299"/>
      <c r="EA37" s="299"/>
      <c r="EB37" s="299"/>
      <c r="EC37" s="44"/>
      <c r="ED37" s="298"/>
      <c r="EE37" s="298"/>
      <c r="EF37" s="298"/>
      <c r="EG37" s="298"/>
      <c r="EH37" s="298"/>
      <c r="EI37" s="298"/>
      <c r="EJ37" s="299"/>
      <c r="EK37" s="299"/>
      <c r="EL37" s="299"/>
      <c r="EM37" s="299"/>
      <c r="EN37" s="299"/>
      <c r="EO37" s="44"/>
      <c r="EP37" s="298"/>
      <c r="EQ37" s="298"/>
      <c r="ER37" s="298"/>
      <c r="ES37" s="298"/>
      <c r="ET37" s="298"/>
      <c r="EU37" s="298"/>
      <c r="EV37" s="299"/>
      <c r="EW37" s="299"/>
      <c r="EX37" s="299"/>
      <c r="EY37" s="299"/>
      <c r="EZ37" s="299"/>
      <c r="FA37" s="44"/>
      <c r="FB37" s="298"/>
      <c r="FC37" s="298"/>
      <c r="FD37" s="298"/>
      <c r="FE37" s="298"/>
      <c r="FF37" s="298"/>
      <c r="FG37" s="298"/>
      <c r="FH37" s="299"/>
      <c r="FI37" s="299"/>
      <c r="FJ37" s="299"/>
      <c r="FK37" s="299"/>
      <c r="FL37" s="299"/>
      <c r="FM37" s="44"/>
      <c r="FN37" s="298"/>
      <c r="FO37" s="298"/>
      <c r="FP37" s="298"/>
      <c r="FQ37" s="298"/>
      <c r="FR37" s="298"/>
      <c r="FS37" s="298"/>
      <c r="FT37" s="299"/>
      <c r="FU37" s="299"/>
      <c r="FV37" s="299"/>
      <c r="FW37" s="299"/>
      <c r="FX37" s="299"/>
      <c r="FY37" s="44"/>
      <c r="FZ37" s="298"/>
      <c r="GA37" s="298"/>
      <c r="GB37" s="298"/>
      <c r="GC37" s="298"/>
      <c r="GD37" s="298"/>
      <c r="GE37" s="298"/>
      <c r="GF37" s="299"/>
      <c r="GG37" s="299"/>
      <c r="GH37" s="299"/>
      <c r="GI37" s="299"/>
      <c r="GJ37" s="299"/>
      <c r="GK37" s="44"/>
      <c r="GL37" s="298"/>
      <c r="GM37" s="298"/>
      <c r="GN37" s="298"/>
      <c r="GO37" s="298"/>
      <c r="GP37" s="298"/>
      <c r="GQ37" s="298"/>
      <c r="GR37" s="299"/>
      <c r="GS37" s="299"/>
      <c r="GT37" s="299"/>
      <c r="GU37" s="299"/>
      <c r="GV37" s="299"/>
      <c r="GW37" s="44"/>
      <c r="GX37" s="298"/>
      <c r="GY37" s="298"/>
      <c r="GZ37" s="298"/>
      <c r="HA37" s="298"/>
      <c r="HB37" s="298"/>
      <c r="HC37" s="298"/>
      <c r="HD37" s="299"/>
      <c r="HE37" s="299"/>
      <c r="HF37" s="299"/>
      <c r="HG37" s="299"/>
      <c r="HH37" s="299"/>
      <c r="HI37" s="44"/>
      <c r="HJ37" s="298"/>
      <c r="HK37" s="298"/>
      <c r="HL37" s="298"/>
      <c r="HM37" s="298"/>
      <c r="HN37" s="298"/>
      <c r="HO37" s="298"/>
      <c r="HP37" s="299"/>
      <c r="HQ37" s="299"/>
      <c r="HR37" s="299"/>
      <c r="HS37" s="299"/>
      <c r="HT37" s="299"/>
      <c r="HU37" s="44"/>
      <c r="HV37" s="298"/>
      <c r="HW37" s="298"/>
      <c r="HX37" s="298"/>
      <c r="HY37" s="298"/>
      <c r="HZ37" s="298"/>
      <c r="IA37" s="298"/>
      <c r="IB37" s="299"/>
      <c r="IC37" s="299"/>
      <c r="ID37" s="299"/>
      <c r="IE37" s="299"/>
      <c r="IF37" s="299"/>
      <c r="IG37" s="44"/>
      <c r="IH37" s="298"/>
      <c r="II37" s="298"/>
      <c r="IJ37" s="298"/>
      <c r="IK37" s="298"/>
      <c r="IL37" s="298"/>
      <c r="IM37" s="298"/>
      <c r="IN37" s="299"/>
      <c r="IO37" s="299"/>
      <c r="IP37" s="299"/>
      <c r="IQ37" s="299"/>
      <c r="IR37" s="299"/>
      <c r="IS37" s="44"/>
      <c r="IT37" s="298"/>
      <c r="IU37" s="298"/>
      <c r="IV37" s="298"/>
    </row>
    <row r="38" spans="1:256" s="7" customFormat="1" ht="15.75">
      <c r="A38" s="471" t="s">
        <v>648</v>
      </c>
      <c r="B38" s="477">
        <v>0.63600000000000001</v>
      </c>
      <c r="C38" s="477">
        <v>0.80100000000000005</v>
      </c>
      <c r="D38" s="477">
        <v>1.175</v>
      </c>
      <c r="E38" s="477">
        <v>1.0620000000000001</v>
      </c>
      <c r="F38" s="477">
        <v>0.73799999999999999</v>
      </c>
      <c r="G38" s="477">
        <v>2.4340000000000002</v>
      </c>
      <c r="H38" s="477">
        <v>-0.47599999999999998</v>
      </c>
      <c r="I38" s="477">
        <v>0.68600000000000005</v>
      </c>
      <c r="J38" s="477">
        <v>0.22800000000000001</v>
      </c>
      <c r="K38" s="477">
        <v>-0.5</v>
      </c>
      <c r="L38" s="477">
        <v>0.5</v>
      </c>
      <c r="M38" s="471"/>
      <c r="N38" s="298"/>
      <c r="O38" s="298"/>
      <c r="P38" s="298"/>
      <c r="Q38" s="298"/>
      <c r="R38" s="298"/>
      <c r="S38" s="298"/>
      <c r="T38" s="299"/>
      <c r="U38" s="299"/>
      <c r="V38" s="299"/>
      <c r="W38" s="299"/>
      <c r="X38" s="299"/>
      <c r="Y38" s="44"/>
      <c r="Z38" s="298"/>
      <c r="AA38" s="298"/>
      <c r="AB38" s="298"/>
      <c r="AC38" s="298"/>
      <c r="AD38" s="298"/>
      <c r="AE38" s="298"/>
      <c r="AF38" s="299"/>
      <c r="AG38" s="299"/>
      <c r="AH38" s="299"/>
      <c r="AI38" s="299"/>
      <c r="AJ38" s="299"/>
      <c r="AK38" s="44"/>
      <c r="AL38" s="298"/>
      <c r="AM38" s="298"/>
      <c r="AN38" s="298"/>
      <c r="AO38" s="298"/>
      <c r="AP38" s="298"/>
      <c r="AQ38" s="298"/>
      <c r="AR38" s="299"/>
      <c r="AS38" s="299"/>
      <c r="AT38" s="299"/>
      <c r="AU38" s="299"/>
      <c r="AV38" s="299"/>
      <c r="AW38" s="44"/>
      <c r="AX38" s="298"/>
      <c r="AY38" s="298"/>
      <c r="AZ38" s="298"/>
      <c r="BA38" s="298"/>
      <c r="BB38" s="298"/>
      <c r="BC38" s="298"/>
      <c r="BD38" s="299"/>
      <c r="BE38" s="299"/>
      <c r="BF38" s="299"/>
      <c r="BG38" s="299"/>
      <c r="BH38" s="299"/>
      <c r="BI38" s="44"/>
      <c r="BJ38" s="298"/>
      <c r="BK38" s="298"/>
      <c r="BL38" s="298"/>
      <c r="BM38" s="298"/>
      <c r="BN38" s="298"/>
      <c r="BO38" s="298"/>
      <c r="BP38" s="299"/>
      <c r="BQ38" s="299"/>
      <c r="BR38" s="299"/>
      <c r="BS38" s="299"/>
      <c r="BT38" s="299"/>
      <c r="BU38" s="44"/>
      <c r="BV38" s="298"/>
      <c r="BW38" s="298"/>
      <c r="BX38" s="298"/>
      <c r="BY38" s="298"/>
      <c r="BZ38" s="298"/>
      <c r="CA38" s="298"/>
      <c r="CB38" s="299"/>
      <c r="CC38" s="299"/>
      <c r="CD38" s="299"/>
      <c r="CE38" s="299"/>
      <c r="CF38" s="299"/>
      <c r="CG38" s="44"/>
      <c r="CH38" s="298"/>
      <c r="CI38" s="298"/>
      <c r="CJ38" s="298"/>
      <c r="CK38" s="298"/>
      <c r="CL38" s="298"/>
      <c r="CM38" s="298"/>
      <c r="CN38" s="299"/>
      <c r="CO38" s="299"/>
      <c r="CP38" s="299"/>
      <c r="CQ38" s="299"/>
      <c r="CR38" s="299"/>
      <c r="CS38" s="44"/>
      <c r="CT38" s="298"/>
      <c r="CU38" s="298"/>
      <c r="CV38" s="298"/>
      <c r="CW38" s="298"/>
      <c r="CX38" s="298"/>
      <c r="CY38" s="298"/>
      <c r="CZ38" s="299"/>
      <c r="DA38" s="299"/>
      <c r="DB38" s="299"/>
      <c r="DC38" s="299"/>
      <c r="DD38" s="299"/>
      <c r="DE38" s="44"/>
      <c r="DF38" s="298"/>
      <c r="DG38" s="298"/>
      <c r="DH38" s="298"/>
      <c r="DI38" s="298"/>
      <c r="DJ38" s="298"/>
      <c r="DK38" s="298"/>
      <c r="DL38" s="299"/>
      <c r="DM38" s="299"/>
      <c r="DN38" s="299"/>
      <c r="DO38" s="299"/>
      <c r="DP38" s="299"/>
      <c r="DQ38" s="44"/>
      <c r="DR38" s="298"/>
      <c r="DS38" s="298"/>
      <c r="DT38" s="298"/>
      <c r="DU38" s="298"/>
      <c r="DV38" s="298"/>
      <c r="DW38" s="298"/>
      <c r="DX38" s="299"/>
      <c r="DY38" s="299"/>
      <c r="DZ38" s="299"/>
      <c r="EA38" s="299"/>
      <c r="EB38" s="299"/>
      <c r="EC38" s="44"/>
      <c r="ED38" s="298"/>
      <c r="EE38" s="298"/>
      <c r="EF38" s="298"/>
      <c r="EG38" s="298"/>
      <c r="EH38" s="298"/>
      <c r="EI38" s="298"/>
      <c r="EJ38" s="299"/>
      <c r="EK38" s="299"/>
      <c r="EL38" s="299"/>
      <c r="EM38" s="299"/>
      <c r="EN38" s="299"/>
      <c r="EO38" s="44"/>
      <c r="EP38" s="298"/>
      <c r="EQ38" s="298"/>
      <c r="ER38" s="298"/>
      <c r="ES38" s="298"/>
      <c r="ET38" s="298"/>
      <c r="EU38" s="298"/>
      <c r="EV38" s="299"/>
      <c r="EW38" s="299"/>
      <c r="EX38" s="299"/>
      <c r="EY38" s="299"/>
      <c r="EZ38" s="299"/>
      <c r="FA38" s="44"/>
      <c r="FB38" s="298"/>
      <c r="FC38" s="298"/>
      <c r="FD38" s="298"/>
      <c r="FE38" s="298"/>
      <c r="FF38" s="298"/>
      <c r="FG38" s="298"/>
      <c r="FH38" s="299"/>
      <c r="FI38" s="299"/>
      <c r="FJ38" s="299"/>
      <c r="FK38" s="299"/>
      <c r="FL38" s="299"/>
      <c r="FM38" s="44"/>
      <c r="FN38" s="298"/>
      <c r="FO38" s="298"/>
      <c r="FP38" s="298"/>
      <c r="FQ38" s="298"/>
      <c r="FR38" s="298"/>
      <c r="FS38" s="298"/>
      <c r="FT38" s="299"/>
      <c r="FU38" s="299"/>
      <c r="FV38" s="299"/>
      <c r="FW38" s="299"/>
      <c r="FX38" s="299"/>
      <c r="FY38" s="44"/>
      <c r="FZ38" s="298"/>
      <c r="GA38" s="298"/>
      <c r="GB38" s="298"/>
      <c r="GC38" s="298"/>
      <c r="GD38" s="298"/>
      <c r="GE38" s="298"/>
      <c r="GF38" s="299"/>
      <c r="GG38" s="299"/>
      <c r="GH38" s="299"/>
      <c r="GI38" s="299"/>
      <c r="GJ38" s="299"/>
      <c r="GK38" s="44"/>
      <c r="GL38" s="298"/>
      <c r="GM38" s="298"/>
      <c r="GN38" s="298"/>
      <c r="GO38" s="298"/>
      <c r="GP38" s="298"/>
      <c r="GQ38" s="298"/>
      <c r="GR38" s="299"/>
      <c r="GS38" s="299"/>
      <c r="GT38" s="299"/>
      <c r="GU38" s="299"/>
      <c r="GV38" s="299"/>
      <c r="GW38" s="44"/>
      <c r="GX38" s="298"/>
      <c r="GY38" s="298"/>
      <c r="GZ38" s="298"/>
      <c r="HA38" s="298"/>
      <c r="HB38" s="298"/>
      <c r="HC38" s="298"/>
      <c r="HD38" s="299"/>
      <c r="HE38" s="299"/>
      <c r="HF38" s="299"/>
      <c r="HG38" s="299"/>
      <c r="HH38" s="299"/>
      <c r="HI38" s="44"/>
      <c r="HJ38" s="298"/>
      <c r="HK38" s="298"/>
      <c r="HL38" s="298"/>
      <c r="HM38" s="298"/>
      <c r="HN38" s="298"/>
      <c r="HO38" s="298"/>
      <c r="HP38" s="299"/>
      <c r="HQ38" s="299"/>
      <c r="HR38" s="299"/>
      <c r="HS38" s="299"/>
      <c r="HT38" s="299"/>
      <c r="HU38" s="44"/>
      <c r="HV38" s="298"/>
      <c r="HW38" s="298"/>
      <c r="HX38" s="298"/>
      <c r="HY38" s="298"/>
      <c r="HZ38" s="298"/>
      <c r="IA38" s="298"/>
      <c r="IB38" s="299"/>
      <c r="IC38" s="299"/>
      <c r="ID38" s="299"/>
      <c r="IE38" s="299"/>
      <c r="IF38" s="299"/>
      <c r="IG38" s="44"/>
      <c r="IH38" s="298"/>
      <c r="II38" s="298"/>
      <c r="IJ38" s="298"/>
      <c r="IK38" s="298"/>
      <c r="IL38" s="298"/>
      <c r="IM38" s="298"/>
      <c r="IN38" s="299"/>
      <c r="IO38" s="299"/>
      <c r="IP38" s="299"/>
      <c r="IQ38" s="299"/>
      <c r="IR38" s="299"/>
      <c r="IS38" s="44"/>
      <c r="IT38" s="298"/>
      <c r="IU38" s="298"/>
      <c r="IV38" s="298"/>
    </row>
    <row r="39" spans="1:256" s="7" customFormat="1" ht="15.75">
      <c r="A39" s="471" t="s">
        <v>641</v>
      </c>
      <c r="B39" s="477">
        <v>2.742</v>
      </c>
      <c r="C39" s="477">
        <v>1.841</v>
      </c>
      <c r="D39" s="477">
        <v>2.23</v>
      </c>
      <c r="E39" s="477">
        <v>2.0179999999999998</v>
      </c>
      <c r="F39" s="477">
        <v>2.1309999999999998</v>
      </c>
      <c r="G39" s="477">
        <v>2.3849999999999998</v>
      </c>
      <c r="H39" s="477">
        <v>0.29899999999999999</v>
      </c>
      <c r="I39" s="477">
        <v>1.7769999999999999</v>
      </c>
      <c r="J39" s="477">
        <v>2.89</v>
      </c>
      <c r="K39" s="477">
        <v>1.7909999999999999</v>
      </c>
      <c r="L39" s="477">
        <v>1.9590000000000001</v>
      </c>
      <c r="M39" s="471"/>
      <c r="N39" s="298"/>
      <c r="O39" s="298"/>
      <c r="P39" s="298"/>
      <c r="Q39" s="298"/>
      <c r="R39" s="298"/>
      <c r="S39" s="298"/>
      <c r="T39" s="299"/>
      <c r="U39" s="299"/>
      <c r="V39" s="299"/>
      <c r="W39" s="299"/>
      <c r="X39" s="299"/>
      <c r="Y39" s="44"/>
      <c r="Z39" s="298"/>
      <c r="AA39" s="298"/>
      <c r="AB39" s="298"/>
      <c r="AC39" s="298"/>
      <c r="AD39" s="298"/>
      <c r="AE39" s="298"/>
      <c r="AF39" s="299"/>
      <c r="AG39" s="299"/>
      <c r="AH39" s="299"/>
      <c r="AI39" s="299"/>
      <c r="AJ39" s="299"/>
      <c r="AK39" s="44"/>
      <c r="AL39" s="298"/>
      <c r="AM39" s="298"/>
      <c r="AN39" s="298"/>
      <c r="AO39" s="298"/>
      <c r="AP39" s="298"/>
      <c r="AQ39" s="298"/>
      <c r="AR39" s="299"/>
      <c r="AS39" s="299"/>
      <c r="AT39" s="299"/>
      <c r="AU39" s="299"/>
      <c r="AV39" s="299"/>
      <c r="AW39" s="44"/>
      <c r="AX39" s="298"/>
      <c r="AY39" s="298"/>
      <c r="AZ39" s="298"/>
      <c r="BA39" s="298"/>
      <c r="BB39" s="298"/>
      <c r="BC39" s="298"/>
      <c r="BD39" s="299"/>
      <c r="BE39" s="299"/>
      <c r="BF39" s="299"/>
      <c r="BG39" s="299"/>
      <c r="BH39" s="299"/>
      <c r="BI39" s="44"/>
      <c r="BJ39" s="298"/>
      <c r="BK39" s="298"/>
      <c r="BL39" s="298"/>
      <c r="BM39" s="298"/>
      <c r="BN39" s="298"/>
      <c r="BO39" s="298"/>
      <c r="BP39" s="299"/>
      <c r="BQ39" s="299"/>
      <c r="BR39" s="299"/>
      <c r="BS39" s="299"/>
      <c r="BT39" s="299"/>
      <c r="BU39" s="44"/>
      <c r="BV39" s="298"/>
      <c r="BW39" s="298"/>
      <c r="BX39" s="298"/>
      <c r="BY39" s="298"/>
      <c r="BZ39" s="298"/>
      <c r="CA39" s="298"/>
      <c r="CB39" s="299"/>
      <c r="CC39" s="299"/>
      <c r="CD39" s="299"/>
      <c r="CE39" s="299"/>
      <c r="CF39" s="299"/>
      <c r="CG39" s="44"/>
      <c r="CH39" s="298"/>
      <c r="CI39" s="298"/>
      <c r="CJ39" s="298"/>
      <c r="CK39" s="298"/>
      <c r="CL39" s="298"/>
      <c r="CM39" s="298"/>
      <c r="CN39" s="299"/>
      <c r="CO39" s="299"/>
      <c r="CP39" s="299"/>
      <c r="CQ39" s="299"/>
      <c r="CR39" s="299"/>
      <c r="CS39" s="44"/>
      <c r="CT39" s="298"/>
      <c r="CU39" s="298"/>
      <c r="CV39" s="298"/>
      <c r="CW39" s="298"/>
      <c r="CX39" s="298"/>
      <c r="CY39" s="298"/>
      <c r="CZ39" s="299"/>
      <c r="DA39" s="299"/>
      <c r="DB39" s="299"/>
      <c r="DC39" s="299"/>
      <c r="DD39" s="299"/>
      <c r="DE39" s="44"/>
      <c r="DF39" s="298"/>
      <c r="DG39" s="298"/>
      <c r="DH39" s="298"/>
      <c r="DI39" s="298"/>
      <c r="DJ39" s="298"/>
      <c r="DK39" s="298"/>
      <c r="DL39" s="299"/>
      <c r="DM39" s="299"/>
      <c r="DN39" s="299"/>
      <c r="DO39" s="299"/>
      <c r="DP39" s="299"/>
      <c r="DQ39" s="44"/>
      <c r="DR39" s="298"/>
      <c r="DS39" s="298"/>
      <c r="DT39" s="298"/>
      <c r="DU39" s="298"/>
      <c r="DV39" s="298"/>
      <c r="DW39" s="298"/>
      <c r="DX39" s="299"/>
      <c r="DY39" s="299"/>
      <c r="DZ39" s="299"/>
      <c r="EA39" s="299"/>
      <c r="EB39" s="299"/>
      <c r="EC39" s="44"/>
      <c r="ED39" s="298"/>
      <c r="EE39" s="298"/>
      <c r="EF39" s="298"/>
      <c r="EG39" s="298"/>
      <c r="EH39" s="298"/>
      <c r="EI39" s="298"/>
      <c r="EJ39" s="299"/>
      <c r="EK39" s="299"/>
      <c r="EL39" s="299"/>
      <c r="EM39" s="299"/>
      <c r="EN39" s="299"/>
      <c r="EO39" s="44"/>
      <c r="EP39" s="298"/>
      <c r="EQ39" s="298"/>
      <c r="ER39" s="298"/>
      <c r="ES39" s="298"/>
      <c r="ET39" s="298"/>
      <c r="EU39" s="298"/>
      <c r="EV39" s="299"/>
      <c r="EW39" s="299"/>
      <c r="EX39" s="299"/>
      <c r="EY39" s="299"/>
      <c r="EZ39" s="299"/>
      <c r="FA39" s="44"/>
      <c r="FB39" s="298"/>
      <c r="FC39" s="298"/>
      <c r="FD39" s="298"/>
      <c r="FE39" s="298"/>
      <c r="FF39" s="298"/>
      <c r="FG39" s="298"/>
      <c r="FH39" s="299"/>
      <c r="FI39" s="299"/>
      <c r="FJ39" s="299"/>
      <c r="FK39" s="299"/>
      <c r="FL39" s="299"/>
      <c r="FM39" s="44"/>
      <c r="FN39" s="298"/>
      <c r="FO39" s="298"/>
      <c r="FP39" s="298"/>
      <c r="FQ39" s="298"/>
      <c r="FR39" s="298"/>
      <c r="FS39" s="298"/>
      <c r="FT39" s="299"/>
      <c r="FU39" s="299"/>
      <c r="FV39" s="299"/>
      <c r="FW39" s="299"/>
      <c r="FX39" s="299"/>
      <c r="FY39" s="44"/>
      <c r="FZ39" s="298"/>
      <c r="GA39" s="298"/>
      <c r="GB39" s="298"/>
      <c r="GC39" s="298"/>
      <c r="GD39" s="298"/>
      <c r="GE39" s="298"/>
      <c r="GF39" s="299"/>
      <c r="GG39" s="299"/>
      <c r="GH39" s="299"/>
      <c r="GI39" s="299"/>
      <c r="GJ39" s="299"/>
      <c r="GK39" s="44"/>
      <c r="GL39" s="298"/>
      <c r="GM39" s="298"/>
      <c r="GN39" s="298"/>
      <c r="GO39" s="298"/>
      <c r="GP39" s="298"/>
      <c r="GQ39" s="298"/>
      <c r="GR39" s="299"/>
      <c r="GS39" s="299"/>
      <c r="GT39" s="299"/>
      <c r="GU39" s="299"/>
      <c r="GV39" s="299"/>
      <c r="GW39" s="44"/>
      <c r="GX39" s="298"/>
      <c r="GY39" s="298"/>
      <c r="GZ39" s="298"/>
      <c r="HA39" s="298"/>
      <c r="HB39" s="298"/>
      <c r="HC39" s="298"/>
      <c r="HD39" s="299"/>
      <c r="HE39" s="299"/>
      <c r="HF39" s="299"/>
      <c r="HG39" s="299"/>
      <c r="HH39" s="299"/>
      <c r="HI39" s="44"/>
      <c r="HJ39" s="298"/>
      <c r="HK39" s="298"/>
      <c r="HL39" s="298"/>
      <c r="HM39" s="298"/>
      <c r="HN39" s="298"/>
      <c r="HO39" s="298"/>
      <c r="HP39" s="299"/>
      <c r="HQ39" s="299"/>
      <c r="HR39" s="299"/>
      <c r="HS39" s="299"/>
      <c r="HT39" s="299"/>
      <c r="HU39" s="44"/>
      <c r="HV39" s="298"/>
      <c r="HW39" s="298"/>
      <c r="HX39" s="298"/>
      <c r="HY39" s="298"/>
      <c r="HZ39" s="298"/>
      <c r="IA39" s="298"/>
      <c r="IB39" s="299"/>
      <c r="IC39" s="299"/>
      <c r="ID39" s="299"/>
      <c r="IE39" s="299"/>
      <c r="IF39" s="299"/>
      <c r="IG39" s="44"/>
      <c r="IH39" s="298"/>
      <c r="II39" s="298"/>
      <c r="IJ39" s="298"/>
      <c r="IK39" s="298"/>
      <c r="IL39" s="298"/>
      <c r="IM39" s="298"/>
      <c r="IN39" s="299"/>
      <c r="IO39" s="299"/>
      <c r="IP39" s="299"/>
      <c r="IQ39" s="299"/>
      <c r="IR39" s="299"/>
      <c r="IS39" s="44"/>
      <c r="IT39" s="298"/>
      <c r="IU39" s="298"/>
      <c r="IV39" s="298"/>
    </row>
    <row r="40" spans="1:256" s="7" customFormat="1" ht="15.75">
      <c r="A40" s="471" t="s">
        <v>649</v>
      </c>
      <c r="B40" s="477">
        <v>13.666</v>
      </c>
      <c r="C40" s="477">
        <v>10.887</v>
      </c>
      <c r="D40" s="477">
        <v>12.683</v>
      </c>
      <c r="E40" s="477">
        <v>9.6790000000000003</v>
      </c>
      <c r="F40" s="477">
        <v>9.0069999999999997</v>
      </c>
      <c r="G40" s="477">
        <v>14.108000000000001</v>
      </c>
      <c r="H40" s="477">
        <v>11.654</v>
      </c>
      <c r="I40" s="477">
        <v>6.8540000000000001</v>
      </c>
      <c r="J40" s="477">
        <v>8.4429999999999996</v>
      </c>
      <c r="K40" s="477">
        <v>5.1020000000000003</v>
      </c>
      <c r="L40" s="477">
        <v>6.5940000000000003</v>
      </c>
      <c r="M40" s="471"/>
      <c r="N40" s="298"/>
      <c r="O40" s="298"/>
      <c r="P40" s="298"/>
      <c r="Q40" s="298"/>
      <c r="R40" s="298"/>
      <c r="S40" s="298"/>
      <c r="T40" s="299"/>
      <c r="U40" s="299"/>
      <c r="V40" s="299"/>
      <c r="W40" s="299"/>
      <c r="X40" s="299"/>
      <c r="Y40" s="44"/>
      <c r="Z40" s="298"/>
      <c r="AA40" s="298"/>
      <c r="AB40" s="298"/>
      <c r="AC40" s="298"/>
      <c r="AD40" s="298"/>
      <c r="AE40" s="298"/>
      <c r="AF40" s="299"/>
      <c r="AG40" s="299"/>
      <c r="AH40" s="299"/>
      <c r="AI40" s="299"/>
      <c r="AJ40" s="299"/>
      <c r="AK40" s="44"/>
      <c r="AL40" s="298"/>
      <c r="AM40" s="298"/>
      <c r="AN40" s="298"/>
      <c r="AO40" s="298"/>
      <c r="AP40" s="298"/>
      <c r="AQ40" s="298"/>
      <c r="AR40" s="299"/>
      <c r="AS40" s="299"/>
      <c r="AT40" s="299"/>
      <c r="AU40" s="299"/>
      <c r="AV40" s="299"/>
      <c r="AW40" s="44"/>
      <c r="AX40" s="298"/>
      <c r="AY40" s="298"/>
      <c r="AZ40" s="298"/>
      <c r="BA40" s="298"/>
      <c r="BB40" s="298"/>
      <c r="BC40" s="298"/>
      <c r="BD40" s="299"/>
      <c r="BE40" s="299"/>
      <c r="BF40" s="299"/>
      <c r="BG40" s="299"/>
      <c r="BH40" s="299"/>
      <c r="BI40" s="44"/>
      <c r="BJ40" s="298"/>
      <c r="BK40" s="298"/>
      <c r="BL40" s="298"/>
      <c r="BM40" s="298"/>
      <c r="BN40" s="298"/>
      <c r="BO40" s="298"/>
      <c r="BP40" s="299"/>
      <c r="BQ40" s="299"/>
      <c r="BR40" s="299"/>
      <c r="BS40" s="299"/>
      <c r="BT40" s="299"/>
      <c r="BU40" s="44"/>
      <c r="BV40" s="298"/>
      <c r="BW40" s="298"/>
      <c r="BX40" s="298"/>
      <c r="BY40" s="298"/>
      <c r="BZ40" s="298"/>
      <c r="CA40" s="298"/>
      <c r="CB40" s="299"/>
      <c r="CC40" s="299"/>
      <c r="CD40" s="299"/>
      <c r="CE40" s="299"/>
      <c r="CF40" s="299"/>
      <c r="CG40" s="44"/>
      <c r="CH40" s="298"/>
      <c r="CI40" s="298"/>
      <c r="CJ40" s="298"/>
      <c r="CK40" s="298"/>
      <c r="CL40" s="298"/>
      <c r="CM40" s="298"/>
      <c r="CN40" s="299"/>
      <c r="CO40" s="299"/>
      <c r="CP40" s="299"/>
      <c r="CQ40" s="299"/>
      <c r="CR40" s="299"/>
      <c r="CS40" s="44"/>
      <c r="CT40" s="298"/>
      <c r="CU40" s="298"/>
      <c r="CV40" s="298"/>
      <c r="CW40" s="298"/>
      <c r="CX40" s="298"/>
      <c r="CY40" s="298"/>
      <c r="CZ40" s="299"/>
      <c r="DA40" s="299"/>
      <c r="DB40" s="299"/>
      <c r="DC40" s="299"/>
      <c r="DD40" s="299"/>
      <c r="DE40" s="44"/>
      <c r="DF40" s="298"/>
      <c r="DG40" s="298"/>
      <c r="DH40" s="298"/>
      <c r="DI40" s="298"/>
      <c r="DJ40" s="298"/>
      <c r="DK40" s="298"/>
      <c r="DL40" s="299"/>
      <c r="DM40" s="299"/>
      <c r="DN40" s="299"/>
      <c r="DO40" s="299"/>
      <c r="DP40" s="299"/>
      <c r="DQ40" s="44"/>
      <c r="DR40" s="298"/>
      <c r="DS40" s="298"/>
      <c r="DT40" s="298"/>
      <c r="DU40" s="298"/>
      <c r="DV40" s="298"/>
      <c r="DW40" s="298"/>
      <c r="DX40" s="299"/>
      <c r="DY40" s="299"/>
      <c r="DZ40" s="299"/>
      <c r="EA40" s="299"/>
      <c r="EB40" s="299"/>
      <c r="EC40" s="44"/>
      <c r="ED40" s="298"/>
      <c r="EE40" s="298"/>
      <c r="EF40" s="298"/>
      <c r="EG40" s="298"/>
      <c r="EH40" s="298"/>
      <c r="EI40" s="298"/>
      <c r="EJ40" s="299"/>
      <c r="EK40" s="299"/>
      <c r="EL40" s="299"/>
      <c r="EM40" s="299"/>
      <c r="EN40" s="299"/>
      <c r="EO40" s="44"/>
      <c r="EP40" s="298"/>
      <c r="EQ40" s="298"/>
      <c r="ER40" s="298"/>
      <c r="ES40" s="298"/>
      <c r="ET40" s="298"/>
      <c r="EU40" s="298"/>
      <c r="EV40" s="299"/>
      <c r="EW40" s="299"/>
      <c r="EX40" s="299"/>
      <c r="EY40" s="299"/>
      <c r="EZ40" s="299"/>
      <c r="FA40" s="44"/>
      <c r="FB40" s="298"/>
      <c r="FC40" s="298"/>
      <c r="FD40" s="298"/>
      <c r="FE40" s="298"/>
      <c r="FF40" s="298"/>
      <c r="FG40" s="298"/>
      <c r="FH40" s="299"/>
      <c r="FI40" s="299"/>
      <c r="FJ40" s="299"/>
      <c r="FK40" s="299"/>
      <c r="FL40" s="299"/>
      <c r="FM40" s="44"/>
      <c r="FN40" s="298"/>
      <c r="FO40" s="298"/>
      <c r="FP40" s="298"/>
      <c r="FQ40" s="298"/>
      <c r="FR40" s="298"/>
      <c r="FS40" s="298"/>
      <c r="FT40" s="299"/>
      <c r="FU40" s="299"/>
      <c r="FV40" s="299"/>
      <c r="FW40" s="299"/>
      <c r="FX40" s="299"/>
      <c r="FY40" s="44"/>
      <c r="FZ40" s="298"/>
      <c r="GA40" s="298"/>
      <c r="GB40" s="298"/>
      <c r="GC40" s="298"/>
      <c r="GD40" s="298"/>
      <c r="GE40" s="298"/>
      <c r="GF40" s="299"/>
      <c r="GG40" s="299"/>
      <c r="GH40" s="299"/>
      <c r="GI40" s="299"/>
      <c r="GJ40" s="299"/>
      <c r="GK40" s="44"/>
      <c r="GL40" s="298"/>
      <c r="GM40" s="298"/>
      <c r="GN40" s="298"/>
      <c r="GO40" s="298"/>
      <c r="GP40" s="298"/>
      <c r="GQ40" s="298"/>
      <c r="GR40" s="299"/>
      <c r="GS40" s="299"/>
      <c r="GT40" s="299"/>
      <c r="GU40" s="299"/>
      <c r="GV40" s="299"/>
      <c r="GW40" s="44"/>
      <c r="GX40" s="298"/>
      <c r="GY40" s="298"/>
      <c r="GZ40" s="298"/>
      <c r="HA40" s="298"/>
      <c r="HB40" s="298"/>
      <c r="HC40" s="298"/>
      <c r="HD40" s="299"/>
      <c r="HE40" s="299"/>
      <c r="HF40" s="299"/>
      <c r="HG40" s="299"/>
      <c r="HH40" s="299"/>
      <c r="HI40" s="44"/>
      <c r="HJ40" s="298"/>
      <c r="HK40" s="298"/>
      <c r="HL40" s="298"/>
      <c r="HM40" s="298"/>
      <c r="HN40" s="298"/>
      <c r="HO40" s="298"/>
      <c r="HP40" s="299"/>
      <c r="HQ40" s="299"/>
      <c r="HR40" s="299"/>
      <c r="HS40" s="299"/>
      <c r="HT40" s="299"/>
      <c r="HU40" s="44"/>
      <c r="HV40" s="298"/>
      <c r="HW40" s="298"/>
      <c r="HX40" s="298"/>
      <c r="HY40" s="298"/>
      <c r="HZ40" s="298"/>
      <c r="IA40" s="298"/>
      <c r="IB40" s="299"/>
      <c r="IC40" s="299"/>
      <c r="ID40" s="299"/>
      <c r="IE40" s="299"/>
      <c r="IF40" s="299"/>
      <c r="IG40" s="44"/>
      <c r="IH40" s="298"/>
      <c r="II40" s="298"/>
      <c r="IJ40" s="298"/>
      <c r="IK40" s="298"/>
      <c r="IL40" s="298"/>
      <c r="IM40" s="298"/>
      <c r="IN40" s="299"/>
      <c r="IO40" s="299"/>
      <c r="IP40" s="299"/>
      <c r="IQ40" s="299"/>
      <c r="IR40" s="299"/>
      <c r="IS40" s="44"/>
      <c r="IT40" s="298"/>
      <c r="IU40" s="298"/>
      <c r="IV40" s="298"/>
    </row>
    <row r="41" spans="1:256" s="7" customFormat="1" ht="14.25">
      <c r="A41" s="476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1"/>
      <c r="N41" s="298"/>
      <c r="O41" s="298"/>
      <c r="P41" s="298"/>
      <c r="Q41" s="298"/>
      <c r="R41" s="298"/>
      <c r="S41" s="298"/>
      <c r="T41" s="299"/>
      <c r="U41" s="299"/>
      <c r="V41" s="299"/>
      <c r="W41" s="299"/>
      <c r="X41" s="299"/>
      <c r="Y41" s="44"/>
      <c r="Z41" s="298"/>
      <c r="AA41" s="298"/>
      <c r="AB41" s="298"/>
      <c r="AC41" s="298"/>
      <c r="AD41" s="298"/>
      <c r="AE41" s="298"/>
      <c r="AF41" s="299"/>
      <c r="AG41" s="299"/>
      <c r="AH41" s="299"/>
      <c r="AI41" s="299"/>
      <c r="AJ41" s="299"/>
      <c r="AK41" s="44"/>
      <c r="AL41" s="298"/>
      <c r="AM41" s="298"/>
      <c r="AN41" s="298"/>
      <c r="AO41" s="298"/>
      <c r="AP41" s="298"/>
      <c r="AQ41" s="298"/>
      <c r="AR41" s="299"/>
      <c r="AS41" s="299"/>
      <c r="AT41" s="299"/>
      <c r="AU41" s="299"/>
      <c r="AV41" s="299"/>
      <c r="AW41" s="44"/>
      <c r="AX41" s="298"/>
      <c r="AY41" s="298"/>
      <c r="AZ41" s="298"/>
      <c r="BA41" s="298"/>
      <c r="BB41" s="298"/>
      <c r="BC41" s="298"/>
      <c r="BD41" s="299"/>
      <c r="BE41" s="299"/>
      <c r="BF41" s="299"/>
      <c r="BG41" s="299"/>
      <c r="BH41" s="299"/>
      <c r="BI41" s="44"/>
      <c r="BJ41" s="298"/>
      <c r="BK41" s="298"/>
      <c r="BL41" s="298"/>
      <c r="BM41" s="298"/>
      <c r="BN41" s="298"/>
      <c r="BO41" s="298"/>
      <c r="BP41" s="299"/>
      <c r="BQ41" s="299"/>
      <c r="BR41" s="299"/>
      <c r="BS41" s="299"/>
      <c r="BT41" s="299"/>
      <c r="BU41" s="44"/>
      <c r="BV41" s="298"/>
      <c r="BW41" s="298"/>
      <c r="BX41" s="298"/>
      <c r="BY41" s="298"/>
      <c r="BZ41" s="298"/>
      <c r="CA41" s="298"/>
      <c r="CB41" s="299"/>
      <c r="CC41" s="299"/>
      <c r="CD41" s="299"/>
      <c r="CE41" s="299"/>
      <c r="CF41" s="299"/>
      <c r="CG41" s="44"/>
      <c r="CH41" s="298"/>
      <c r="CI41" s="298"/>
      <c r="CJ41" s="298"/>
      <c r="CK41" s="298"/>
      <c r="CL41" s="298"/>
      <c r="CM41" s="298"/>
      <c r="CN41" s="299"/>
      <c r="CO41" s="299"/>
      <c r="CP41" s="299"/>
      <c r="CQ41" s="299"/>
      <c r="CR41" s="299"/>
      <c r="CS41" s="44"/>
      <c r="CT41" s="298"/>
      <c r="CU41" s="298"/>
      <c r="CV41" s="298"/>
      <c r="CW41" s="298"/>
      <c r="CX41" s="298"/>
      <c r="CY41" s="298"/>
      <c r="CZ41" s="299"/>
      <c r="DA41" s="299"/>
      <c r="DB41" s="299"/>
      <c r="DC41" s="299"/>
      <c r="DD41" s="299"/>
      <c r="DE41" s="44"/>
      <c r="DF41" s="298"/>
      <c r="DG41" s="298"/>
      <c r="DH41" s="298"/>
      <c r="DI41" s="298"/>
      <c r="DJ41" s="298"/>
      <c r="DK41" s="298"/>
      <c r="DL41" s="299"/>
      <c r="DM41" s="299"/>
      <c r="DN41" s="299"/>
      <c r="DO41" s="299"/>
      <c r="DP41" s="299"/>
      <c r="DQ41" s="44"/>
      <c r="DR41" s="298"/>
      <c r="DS41" s="298"/>
      <c r="DT41" s="298"/>
      <c r="DU41" s="298"/>
      <c r="DV41" s="298"/>
      <c r="DW41" s="298"/>
      <c r="DX41" s="299"/>
      <c r="DY41" s="299"/>
      <c r="DZ41" s="299"/>
      <c r="EA41" s="299"/>
      <c r="EB41" s="299"/>
      <c r="EC41" s="44"/>
      <c r="ED41" s="298"/>
      <c r="EE41" s="298"/>
      <c r="EF41" s="298"/>
      <c r="EG41" s="298"/>
      <c r="EH41" s="298"/>
      <c r="EI41" s="298"/>
      <c r="EJ41" s="299"/>
      <c r="EK41" s="299"/>
      <c r="EL41" s="299"/>
      <c r="EM41" s="299"/>
      <c r="EN41" s="299"/>
      <c r="EO41" s="44"/>
      <c r="EP41" s="298"/>
      <c r="EQ41" s="298"/>
      <c r="ER41" s="298"/>
      <c r="ES41" s="298"/>
      <c r="ET41" s="298"/>
      <c r="EU41" s="298"/>
      <c r="EV41" s="299"/>
      <c r="EW41" s="299"/>
      <c r="EX41" s="299"/>
      <c r="EY41" s="299"/>
      <c r="EZ41" s="299"/>
      <c r="FA41" s="44"/>
      <c r="FB41" s="298"/>
      <c r="FC41" s="298"/>
      <c r="FD41" s="298"/>
      <c r="FE41" s="298"/>
      <c r="FF41" s="298"/>
      <c r="FG41" s="298"/>
      <c r="FH41" s="299"/>
      <c r="FI41" s="299"/>
      <c r="FJ41" s="299"/>
      <c r="FK41" s="299"/>
      <c r="FL41" s="299"/>
      <c r="FM41" s="44"/>
      <c r="FN41" s="298"/>
      <c r="FO41" s="298"/>
      <c r="FP41" s="298"/>
      <c r="FQ41" s="298"/>
      <c r="FR41" s="298"/>
      <c r="FS41" s="298"/>
      <c r="FT41" s="299"/>
      <c r="FU41" s="299"/>
      <c r="FV41" s="299"/>
      <c r="FW41" s="299"/>
      <c r="FX41" s="299"/>
      <c r="FY41" s="44"/>
      <c r="FZ41" s="298"/>
      <c r="GA41" s="298"/>
      <c r="GB41" s="298"/>
      <c r="GC41" s="298"/>
      <c r="GD41" s="298"/>
      <c r="GE41" s="298"/>
      <c r="GF41" s="299"/>
      <c r="GG41" s="299"/>
      <c r="GH41" s="299"/>
      <c r="GI41" s="299"/>
      <c r="GJ41" s="299"/>
      <c r="GK41" s="44"/>
      <c r="GL41" s="298"/>
      <c r="GM41" s="298"/>
      <c r="GN41" s="298"/>
      <c r="GO41" s="298"/>
      <c r="GP41" s="298"/>
      <c r="GQ41" s="298"/>
      <c r="GR41" s="299"/>
      <c r="GS41" s="299"/>
      <c r="GT41" s="299"/>
      <c r="GU41" s="299"/>
      <c r="GV41" s="299"/>
      <c r="GW41" s="44"/>
      <c r="GX41" s="298"/>
      <c r="GY41" s="298"/>
      <c r="GZ41" s="298"/>
      <c r="HA41" s="298"/>
      <c r="HB41" s="298"/>
      <c r="HC41" s="298"/>
      <c r="HD41" s="299"/>
      <c r="HE41" s="299"/>
      <c r="HF41" s="299"/>
      <c r="HG41" s="299"/>
      <c r="HH41" s="299"/>
      <c r="HI41" s="44"/>
      <c r="HJ41" s="298"/>
      <c r="HK41" s="298"/>
      <c r="HL41" s="298"/>
      <c r="HM41" s="298"/>
      <c r="HN41" s="298"/>
      <c r="HO41" s="298"/>
      <c r="HP41" s="299"/>
      <c r="HQ41" s="299"/>
      <c r="HR41" s="299"/>
      <c r="HS41" s="299"/>
      <c r="HT41" s="299"/>
      <c r="HU41" s="44"/>
      <c r="HV41" s="298"/>
      <c r="HW41" s="298"/>
      <c r="HX41" s="298"/>
      <c r="HY41" s="298"/>
      <c r="HZ41" s="298"/>
      <c r="IA41" s="298"/>
      <c r="IB41" s="299"/>
      <c r="IC41" s="299"/>
      <c r="ID41" s="299"/>
      <c r="IE41" s="299"/>
      <c r="IF41" s="299"/>
      <c r="IG41" s="44"/>
      <c r="IH41" s="298"/>
      <c r="II41" s="298"/>
      <c r="IJ41" s="298"/>
      <c r="IK41" s="298"/>
      <c r="IL41" s="298"/>
      <c r="IM41" s="298"/>
      <c r="IN41" s="299"/>
      <c r="IO41" s="299"/>
      <c r="IP41" s="299"/>
      <c r="IQ41" s="299"/>
      <c r="IR41" s="299"/>
      <c r="IS41" s="44"/>
      <c r="IT41" s="298"/>
      <c r="IU41" s="298"/>
      <c r="IV41" s="298"/>
    </row>
    <row r="42" spans="1:256" s="7" customFormat="1" ht="14.25">
      <c r="A42" s="471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1"/>
      <c r="N42" s="298"/>
      <c r="O42" s="298"/>
      <c r="P42" s="298"/>
      <c r="Q42" s="298"/>
      <c r="R42" s="298"/>
      <c r="S42" s="298"/>
      <c r="T42" s="299"/>
      <c r="U42" s="299"/>
      <c r="V42" s="299"/>
      <c r="W42" s="299"/>
      <c r="X42" s="299"/>
      <c r="Y42" s="44"/>
      <c r="Z42" s="298"/>
      <c r="AA42" s="298"/>
      <c r="AB42" s="298"/>
      <c r="AC42" s="298"/>
      <c r="AD42" s="298"/>
      <c r="AE42" s="298"/>
      <c r="AF42" s="299"/>
      <c r="AG42" s="299"/>
      <c r="AH42" s="299"/>
      <c r="AI42" s="299"/>
      <c r="AJ42" s="299"/>
      <c r="AK42" s="44"/>
      <c r="AL42" s="298"/>
      <c r="AM42" s="298"/>
      <c r="AN42" s="298"/>
      <c r="AO42" s="298"/>
      <c r="AP42" s="298"/>
      <c r="AQ42" s="298"/>
      <c r="AR42" s="299"/>
      <c r="AS42" s="299"/>
      <c r="AT42" s="299"/>
      <c r="AU42" s="299"/>
      <c r="AV42" s="299"/>
      <c r="AW42" s="44"/>
      <c r="AX42" s="298"/>
      <c r="AY42" s="298"/>
      <c r="AZ42" s="298"/>
      <c r="BA42" s="298"/>
      <c r="BB42" s="298"/>
      <c r="BC42" s="298"/>
      <c r="BD42" s="299"/>
      <c r="BE42" s="299"/>
      <c r="BF42" s="299"/>
      <c r="BG42" s="299"/>
      <c r="BH42" s="299"/>
      <c r="BI42" s="44"/>
      <c r="BJ42" s="298"/>
      <c r="BK42" s="298"/>
      <c r="BL42" s="298"/>
      <c r="BM42" s="298"/>
      <c r="BN42" s="298"/>
      <c r="BO42" s="298"/>
      <c r="BP42" s="299"/>
      <c r="BQ42" s="299"/>
      <c r="BR42" s="299"/>
      <c r="BS42" s="299"/>
      <c r="BT42" s="299"/>
      <c r="BU42" s="44"/>
      <c r="BV42" s="298"/>
      <c r="BW42" s="298"/>
      <c r="BX42" s="298"/>
      <c r="BY42" s="298"/>
      <c r="BZ42" s="298"/>
      <c r="CA42" s="298"/>
      <c r="CB42" s="299"/>
      <c r="CC42" s="299"/>
      <c r="CD42" s="299"/>
      <c r="CE42" s="299"/>
      <c r="CF42" s="299"/>
      <c r="CG42" s="44"/>
      <c r="CH42" s="298"/>
      <c r="CI42" s="298"/>
      <c r="CJ42" s="298"/>
      <c r="CK42" s="298"/>
      <c r="CL42" s="298"/>
      <c r="CM42" s="298"/>
      <c r="CN42" s="299"/>
      <c r="CO42" s="299"/>
      <c r="CP42" s="299"/>
      <c r="CQ42" s="299"/>
      <c r="CR42" s="299"/>
      <c r="CS42" s="44"/>
      <c r="CT42" s="298"/>
      <c r="CU42" s="298"/>
      <c r="CV42" s="298"/>
      <c r="CW42" s="298"/>
      <c r="CX42" s="298"/>
      <c r="CY42" s="298"/>
      <c r="CZ42" s="299"/>
      <c r="DA42" s="299"/>
      <c r="DB42" s="299"/>
      <c r="DC42" s="299"/>
      <c r="DD42" s="299"/>
      <c r="DE42" s="44"/>
      <c r="DF42" s="298"/>
      <c r="DG42" s="298"/>
      <c r="DH42" s="298"/>
      <c r="DI42" s="298"/>
      <c r="DJ42" s="298"/>
      <c r="DK42" s="298"/>
      <c r="DL42" s="299"/>
      <c r="DM42" s="299"/>
      <c r="DN42" s="299"/>
      <c r="DO42" s="299"/>
      <c r="DP42" s="299"/>
      <c r="DQ42" s="44"/>
      <c r="DR42" s="298"/>
      <c r="DS42" s="298"/>
      <c r="DT42" s="298"/>
      <c r="DU42" s="298"/>
      <c r="DV42" s="298"/>
      <c r="DW42" s="298"/>
      <c r="DX42" s="299"/>
      <c r="DY42" s="299"/>
      <c r="DZ42" s="299"/>
      <c r="EA42" s="299"/>
      <c r="EB42" s="299"/>
      <c r="EC42" s="44"/>
      <c r="ED42" s="298"/>
      <c r="EE42" s="298"/>
      <c r="EF42" s="298"/>
      <c r="EG42" s="298"/>
      <c r="EH42" s="298"/>
      <c r="EI42" s="298"/>
      <c r="EJ42" s="299"/>
      <c r="EK42" s="299"/>
      <c r="EL42" s="299"/>
      <c r="EM42" s="299"/>
      <c r="EN42" s="299"/>
      <c r="EO42" s="44"/>
      <c r="EP42" s="298"/>
      <c r="EQ42" s="298"/>
      <c r="ER42" s="298"/>
      <c r="ES42" s="298"/>
      <c r="ET42" s="298"/>
      <c r="EU42" s="298"/>
      <c r="EV42" s="299"/>
      <c r="EW42" s="299"/>
      <c r="EX42" s="299"/>
      <c r="EY42" s="299"/>
      <c r="EZ42" s="299"/>
      <c r="FA42" s="44"/>
      <c r="FB42" s="298"/>
      <c r="FC42" s="298"/>
      <c r="FD42" s="298"/>
      <c r="FE42" s="298"/>
      <c r="FF42" s="298"/>
      <c r="FG42" s="298"/>
      <c r="FH42" s="299"/>
      <c r="FI42" s="299"/>
      <c r="FJ42" s="299"/>
      <c r="FK42" s="299"/>
      <c r="FL42" s="299"/>
      <c r="FM42" s="44"/>
      <c r="FN42" s="298"/>
      <c r="FO42" s="298"/>
      <c r="FP42" s="298"/>
      <c r="FQ42" s="298"/>
      <c r="FR42" s="298"/>
      <c r="FS42" s="298"/>
      <c r="FT42" s="299"/>
      <c r="FU42" s="299"/>
      <c r="FV42" s="299"/>
      <c r="FW42" s="299"/>
      <c r="FX42" s="299"/>
      <c r="FY42" s="44"/>
      <c r="FZ42" s="298"/>
      <c r="GA42" s="298"/>
      <c r="GB42" s="298"/>
      <c r="GC42" s="298"/>
      <c r="GD42" s="298"/>
      <c r="GE42" s="298"/>
      <c r="GF42" s="299"/>
      <c r="GG42" s="299"/>
      <c r="GH42" s="299"/>
      <c r="GI42" s="299"/>
      <c r="GJ42" s="299"/>
      <c r="GK42" s="44"/>
      <c r="GL42" s="298"/>
      <c r="GM42" s="298"/>
      <c r="GN42" s="298"/>
      <c r="GO42" s="298"/>
      <c r="GP42" s="298"/>
      <c r="GQ42" s="298"/>
      <c r="GR42" s="299"/>
      <c r="GS42" s="299"/>
      <c r="GT42" s="299"/>
      <c r="GU42" s="299"/>
      <c r="GV42" s="299"/>
      <c r="GW42" s="44"/>
      <c r="GX42" s="298"/>
      <c r="GY42" s="298"/>
      <c r="GZ42" s="298"/>
      <c r="HA42" s="298"/>
      <c r="HB42" s="298"/>
      <c r="HC42" s="298"/>
      <c r="HD42" s="299"/>
      <c r="HE42" s="299"/>
      <c r="HF42" s="299"/>
      <c r="HG42" s="299"/>
      <c r="HH42" s="299"/>
      <c r="HI42" s="44"/>
      <c r="HJ42" s="298"/>
      <c r="HK42" s="298"/>
      <c r="HL42" s="298"/>
      <c r="HM42" s="298"/>
      <c r="HN42" s="298"/>
      <c r="HO42" s="298"/>
      <c r="HP42" s="299"/>
      <c r="HQ42" s="299"/>
      <c r="HR42" s="299"/>
      <c r="HS42" s="299"/>
      <c r="HT42" s="299"/>
      <c r="HU42" s="44"/>
      <c r="HV42" s="298"/>
      <c r="HW42" s="298"/>
      <c r="HX42" s="298"/>
      <c r="HY42" s="298"/>
      <c r="HZ42" s="298"/>
      <c r="IA42" s="298"/>
      <c r="IB42" s="299"/>
      <c r="IC42" s="299"/>
      <c r="ID42" s="299"/>
      <c r="IE42" s="299"/>
      <c r="IF42" s="299"/>
      <c r="IG42" s="44"/>
      <c r="IH42" s="298"/>
      <c r="II42" s="298"/>
      <c r="IJ42" s="298"/>
      <c r="IK42" s="298"/>
      <c r="IL42" s="298"/>
      <c r="IM42" s="298"/>
      <c r="IN42" s="299"/>
      <c r="IO42" s="299"/>
      <c r="IP42" s="299"/>
      <c r="IQ42" s="299"/>
      <c r="IR42" s="299"/>
      <c r="IS42" s="44"/>
      <c r="IT42" s="298"/>
      <c r="IU42" s="298"/>
      <c r="IV42" s="298"/>
    </row>
    <row r="43" spans="1:256" s="285" customFormat="1" ht="14.25">
      <c r="A43" s="472" t="s">
        <v>603</v>
      </c>
      <c r="B43" s="479"/>
      <c r="C43" s="479"/>
      <c r="D43" s="479"/>
      <c r="E43" s="479"/>
      <c r="F43" s="479"/>
      <c r="G43" s="479"/>
      <c r="H43" s="479"/>
      <c r="I43" s="142"/>
      <c r="J43" s="142"/>
      <c r="K43" s="142"/>
      <c r="L43" s="142"/>
      <c r="M43" s="142"/>
    </row>
    <row r="44" spans="1:256" s="10" customFormat="1" ht="14.25">
      <c r="A44" s="472" t="s">
        <v>650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</row>
    <row r="45" spans="1:256" ht="14.25" customHeight="1">
      <c r="A45" s="475" t="s">
        <v>651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</row>
    <row r="46" spans="1:256" ht="11.45" customHeight="1">
      <c r="A46" s="474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</row>
    <row r="47" spans="1:256" ht="11.45" customHeight="1">
      <c r="A47" s="57"/>
      <c r="B47" s="10"/>
      <c r="C47" s="10"/>
      <c r="D47" s="10"/>
      <c r="E47" s="10"/>
      <c r="F47" s="10"/>
      <c r="G47" s="10"/>
    </row>
    <row r="48" spans="1:256" ht="11.45" customHeight="1">
      <c r="A48" s="56"/>
      <c r="B48" s="9"/>
      <c r="C48" s="9"/>
      <c r="D48" s="9"/>
      <c r="E48" s="9"/>
      <c r="F48" s="9"/>
      <c r="G48" s="9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zoomScaleNormal="100" workbookViewId="0"/>
  </sheetViews>
  <sheetFormatPr baseColWidth="10" defaultRowHeight="12.75"/>
  <cols>
    <col min="1" max="1" width="21" style="236" customWidth="1"/>
    <col min="2" max="2" width="11.42578125" style="236" customWidth="1"/>
    <col min="3" max="5" width="14" style="236" customWidth="1"/>
    <col min="6" max="6" width="15" style="236" customWidth="1"/>
    <col min="7" max="16384" width="11.42578125" style="236"/>
  </cols>
  <sheetData>
    <row r="1" spans="1:8" s="308" customFormat="1" ht="15">
      <c r="A1" s="426" t="s">
        <v>39</v>
      </c>
      <c r="B1" s="426"/>
      <c r="C1" s="426"/>
      <c r="D1" s="426"/>
      <c r="E1" s="426"/>
      <c r="F1" s="426"/>
      <c r="G1" s="307"/>
      <c r="H1" s="307"/>
    </row>
    <row r="2" spans="1:8" s="250" customFormat="1" ht="17.25" customHeight="1">
      <c r="A2" s="368"/>
      <c r="B2" s="368"/>
      <c r="C2" s="368"/>
      <c r="D2" s="368"/>
      <c r="E2" s="368"/>
      <c r="F2" s="368"/>
      <c r="G2" s="249"/>
      <c r="H2" s="249"/>
    </row>
    <row r="3" spans="1:8" s="310" customFormat="1" ht="67.5" customHeight="1">
      <c r="A3" s="427"/>
      <c r="B3" s="428" t="s">
        <v>171</v>
      </c>
      <c r="C3" s="428" t="s">
        <v>507</v>
      </c>
      <c r="D3" s="428" t="s">
        <v>508</v>
      </c>
      <c r="E3" s="428" t="s">
        <v>509</v>
      </c>
      <c r="F3" s="428" t="s">
        <v>510</v>
      </c>
      <c r="G3" s="309"/>
      <c r="H3" s="309"/>
    </row>
    <row r="4" spans="1:8" s="312" customFormat="1" ht="15">
      <c r="A4" s="429"/>
      <c r="B4" s="429"/>
      <c r="C4" s="429"/>
      <c r="D4" s="429"/>
      <c r="E4" s="429"/>
      <c r="F4" s="429"/>
      <c r="G4" s="311"/>
      <c r="H4" s="311"/>
    </row>
    <row r="5" spans="1:8" ht="15">
      <c r="A5" s="430" t="s">
        <v>32</v>
      </c>
      <c r="B5" s="431" t="s">
        <v>40</v>
      </c>
      <c r="C5" s="432">
        <v>3.5</v>
      </c>
      <c r="D5" s="432">
        <v>4.2300000000000004</v>
      </c>
      <c r="E5" s="432">
        <v>-3.7</v>
      </c>
      <c r="F5" s="432">
        <v>97.8</v>
      </c>
      <c r="G5" s="239"/>
    </row>
    <row r="6" spans="1:8" ht="15">
      <c r="A6" s="430" t="s">
        <v>31</v>
      </c>
      <c r="B6" s="431" t="s">
        <v>40</v>
      </c>
      <c r="C6" s="432">
        <v>2.5</v>
      </c>
      <c r="D6" s="432">
        <v>2.61</v>
      </c>
      <c r="E6" s="432">
        <v>-0.8</v>
      </c>
      <c r="F6" s="432">
        <v>80.5</v>
      </c>
      <c r="G6" s="239"/>
    </row>
    <row r="7" spans="1:8" ht="15">
      <c r="A7" s="430" t="s">
        <v>30</v>
      </c>
      <c r="B7" s="431" t="s">
        <v>40</v>
      </c>
      <c r="C7" s="432">
        <v>1.2</v>
      </c>
      <c r="D7" s="432">
        <v>9.6</v>
      </c>
      <c r="E7" s="432">
        <v>-13.4</v>
      </c>
      <c r="F7" s="432">
        <v>106.4</v>
      </c>
      <c r="G7" s="239"/>
    </row>
    <row r="8" spans="1:8" ht="15">
      <c r="A8" s="430" t="s">
        <v>29</v>
      </c>
      <c r="B8" s="431" t="s">
        <v>40</v>
      </c>
      <c r="C8" s="432">
        <v>3.1</v>
      </c>
      <c r="D8" s="432">
        <v>15.75</v>
      </c>
      <c r="E8" s="432">
        <v>-9.4</v>
      </c>
      <c r="F8" s="432">
        <v>170.6</v>
      </c>
      <c r="G8" s="239"/>
    </row>
    <row r="9" spans="1:8" ht="15">
      <c r="A9" s="430" t="s">
        <v>28</v>
      </c>
      <c r="B9" s="431" t="s">
        <v>40</v>
      </c>
      <c r="C9" s="432">
        <v>3.1</v>
      </c>
      <c r="D9" s="432">
        <v>5.44</v>
      </c>
      <c r="E9" s="432">
        <v>-9.4</v>
      </c>
      <c r="F9" s="432">
        <v>69.3</v>
      </c>
      <c r="G9" s="239"/>
    </row>
    <row r="10" spans="1:8" ht="15">
      <c r="A10" s="430" t="s">
        <v>27</v>
      </c>
      <c r="B10" s="431" t="s">
        <v>40</v>
      </c>
      <c r="C10" s="432">
        <v>2.2999999999999998</v>
      </c>
      <c r="D10" s="432">
        <v>3.32</v>
      </c>
      <c r="E10" s="432">
        <v>-5.1808224000000003</v>
      </c>
      <c r="F10" s="432">
        <v>86</v>
      </c>
      <c r="G10" s="239"/>
    </row>
    <row r="11" spans="1:8" ht="15">
      <c r="A11" s="430" t="s">
        <v>26</v>
      </c>
      <c r="B11" s="431" t="s">
        <v>40</v>
      </c>
      <c r="C11" s="432">
        <v>2.9</v>
      </c>
      <c r="D11" s="432">
        <v>5.42</v>
      </c>
      <c r="E11" s="432">
        <v>-3.9</v>
      </c>
      <c r="F11" s="432">
        <v>120.7</v>
      </c>
      <c r="G11" s="239"/>
    </row>
    <row r="12" spans="1:8" ht="15">
      <c r="A12" s="430" t="s">
        <v>25</v>
      </c>
      <c r="B12" s="433" t="s">
        <v>40</v>
      </c>
      <c r="C12" s="432">
        <v>3.5</v>
      </c>
      <c r="D12" s="432">
        <v>5.79</v>
      </c>
      <c r="E12" s="432">
        <v>-6.3</v>
      </c>
      <c r="F12" s="432">
        <v>71.099999999999994</v>
      </c>
      <c r="G12" s="239"/>
    </row>
    <row r="13" spans="1:8" ht="15">
      <c r="A13" s="430" t="s">
        <v>24</v>
      </c>
      <c r="B13" s="431" t="s">
        <v>40</v>
      </c>
      <c r="C13" s="432">
        <v>3.7</v>
      </c>
      <c r="D13" s="432">
        <v>2.92</v>
      </c>
      <c r="E13" s="432">
        <v>-0.3</v>
      </c>
      <c r="F13" s="432">
        <v>18.3</v>
      </c>
      <c r="G13" s="239"/>
    </row>
    <row r="14" spans="1:8" ht="15">
      <c r="A14" s="430" t="s">
        <v>23</v>
      </c>
      <c r="B14" s="433" t="s">
        <v>40</v>
      </c>
      <c r="C14" s="432">
        <v>2.5</v>
      </c>
      <c r="D14" s="432">
        <v>4.49</v>
      </c>
      <c r="E14" s="432">
        <v>-2.7</v>
      </c>
      <c r="F14" s="432">
        <v>70.900000000000006</v>
      </c>
      <c r="G14" s="239"/>
    </row>
    <row r="15" spans="1:8" s="143" customFormat="1" ht="15">
      <c r="A15" s="430" t="s">
        <v>22</v>
      </c>
      <c r="B15" s="431" t="s">
        <v>40</v>
      </c>
      <c r="C15" s="432">
        <v>2.5</v>
      </c>
      <c r="D15" s="432">
        <v>2.99</v>
      </c>
      <c r="E15" s="432">
        <v>-4.5</v>
      </c>
      <c r="F15" s="432">
        <v>65.5</v>
      </c>
      <c r="G15" s="149"/>
    </row>
    <row r="16" spans="1:8" s="286" customFormat="1" ht="15">
      <c r="A16" s="434" t="s">
        <v>21</v>
      </c>
      <c r="B16" s="435" t="s">
        <v>40</v>
      </c>
      <c r="C16" s="436">
        <v>3.6</v>
      </c>
      <c r="D16" s="436">
        <v>3.32</v>
      </c>
      <c r="E16" s="436">
        <v>-2.5</v>
      </c>
      <c r="F16" s="436">
        <v>72.400000000000006</v>
      </c>
      <c r="G16" s="287"/>
    </row>
    <row r="17" spans="1:8" ht="15">
      <c r="A17" s="430" t="s">
        <v>20</v>
      </c>
      <c r="B17" s="431" t="s">
        <v>40</v>
      </c>
      <c r="C17" s="432">
        <v>3.6</v>
      </c>
      <c r="D17" s="432">
        <v>10.24</v>
      </c>
      <c r="E17" s="432">
        <v>-4.4000000000000004</v>
      </c>
      <c r="F17" s="432">
        <v>108.1</v>
      </c>
      <c r="G17" s="239"/>
      <c r="H17" s="143"/>
    </row>
    <row r="18" spans="1:8" s="314" customFormat="1" ht="15">
      <c r="A18" s="430" t="s">
        <v>19</v>
      </c>
      <c r="B18" s="433" t="s">
        <v>40</v>
      </c>
      <c r="C18" s="432">
        <v>2.1</v>
      </c>
      <c r="D18" s="432">
        <v>4.97</v>
      </c>
      <c r="E18" s="432">
        <v>-6.4</v>
      </c>
      <c r="F18" s="432">
        <v>46.9</v>
      </c>
      <c r="G18" s="315"/>
      <c r="H18" s="316"/>
    </row>
    <row r="19" spans="1:8" ht="15">
      <c r="A19" s="430" t="s">
        <v>41</v>
      </c>
      <c r="B19" s="433" t="s">
        <v>40</v>
      </c>
      <c r="C19" s="432">
        <v>4.0999999999999996</v>
      </c>
      <c r="D19" s="432">
        <v>4.45</v>
      </c>
      <c r="E19" s="432">
        <v>-4.9000000000000004</v>
      </c>
      <c r="F19" s="432">
        <v>43.3</v>
      </c>
      <c r="G19" s="239"/>
      <c r="H19" s="316"/>
    </row>
    <row r="20" spans="1:8" s="235" customFormat="1" ht="15">
      <c r="A20" s="430" t="s">
        <v>17</v>
      </c>
      <c r="B20" s="431" t="s">
        <v>40</v>
      </c>
      <c r="C20" s="432">
        <v>3.3</v>
      </c>
      <c r="D20" s="432">
        <v>3.01</v>
      </c>
      <c r="E20" s="432">
        <v>-0.6</v>
      </c>
      <c r="F20" s="432">
        <v>49</v>
      </c>
      <c r="G20" s="237"/>
    </row>
    <row r="21" spans="1:8" s="235" customFormat="1" ht="18.75" customHeight="1">
      <c r="A21" s="437" t="s">
        <v>16</v>
      </c>
      <c r="B21" s="438" t="s">
        <v>40</v>
      </c>
      <c r="C21" s="439">
        <v>5.0999999999999996</v>
      </c>
      <c r="D21" s="439" t="s">
        <v>423</v>
      </c>
      <c r="E21" s="439">
        <v>1.1000000000000001</v>
      </c>
      <c r="F21" s="439">
        <v>6.1</v>
      </c>
      <c r="G21" s="237"/>
      <c r="H21" s="317"/>
    </row>
    <row r="22" spans="1:8" s="314" customFormat="1" ht="15">
      <c r="A22" s="440"/>
      <c r="B22" s="440"/>
      <c r="C22" s="440"/>
      <c r="D22" s="440"/>
      <c r="E22" s="440"/>
      <c r="F22" s="440"/>
      <c r="G22" s="315"/>
    </row>
    <row r="23" spans="1:8" ht="15">
      <c r="A23" s="430" t="s">
        <v>12</v>
      </c>
      <c r="B23" s="433" t="s">
        <v>42</v>
      </c>
      <c r="C23" s="432">
        <v>2.7</v>
      </c>
      <c r="D23" s="432">
        <v>2.73</v>
      </c>
      <c r="E23" s="432">
        <v>-1.8</v>
      </c>
      <c r="F23" s="432">
        <v>46.6</v>
      </c>
      <c r="G23" s="239"/>
    </row>
    <row r="24" spans="1:8" ht="15">
      <c r="A24" s="430" t="s">
        <v>11</v>
      </c>
      <c r="B24" s="433" t="s">
        <v>42</v>
      </c>
      <c r="C24" s="432">
        <v>4.2</v>
      </c>
      <c r="D24" s="432">
        <v>5.91</v>
      </c>
      <c r="E24" s="432">
        <v>-3.4</v>
      </c>
      <c r="F24" s="432">
        <v>42.2</v>
      </c>
      <c r="G24" s="239"/>
    </row>
    <row r="25" spans="1:8" ht="18.75" customHeight="1">
      <c r="A25" s="437" t="s">
        <v>10</v>
      </c>
      <c r="B25" s="441" t="s">
        <v>42</v>
      </c>
      <c r="C25" s="439">
        <v>4.0999999999999996</v>
      </c>
      <c r="D25" s="439">
        <v>5.16</v>
      </c>
      <c r="E25" s="439">
        <v>-5.5</v>
      </c>
      <c r="F25" s="439">
        <v>38.5</v>
      </c>
      <c r="G25" s="239"/>
    </row>
    <row r="26" spans="1:8" s="314" customFormat="1" ht="11.25" customHeight="1">
      <c r="A26" s="440"/>
      <c r="B26" s="440"/>
      <c r="C26" s="440"/>
      <c r="D26" s="440"/>
      <c r="E26" s="440"/>
      <c r="F26" s="440"/>
      <c r="G26" s="315"/>
    </row>
    <row r="27" spans="1:8" ht="15">
      <c r="A27" s="430" t="s">
        <v>6</v>
      </c>
      <c r="B27" s="433" t="s">
        <v>43</v>
      </c>
      <c r="C27" s="432">
        <v>1.4</v>
      </c>
      <c r="D27" s="432">
        <v>2.61</v>
      </c>
      <c r="E27" s="432">
        <v>0.4</v>
      </c>
      <c r="F27" s="432">
        <v>38.4</v>
      </c>
      <c r="G27" s="239"/>
      <c r="H27" s="316"/>
    </row>
    <row r="28" spans="1:8" s="235" customFormat="1" ht="15">
      <c r="A28" s="430" t="s">
        <v>5</v>
      </c>
      <c r="B28" s="433" t="s">
        <v>43</v>
      </c>
      <c r="C28" s="432">
        <v>4.5</v>
      </c>
      <c r="D28" s="432">
        <v>3.05</v>
      </c>
      <c r="E28" s="432">
        <v>-7.8</v>
      </c>
      <c r="F28" s="432">
        <v>85</v>
      </c>
      <c r="G28" s="237"/>
    </row>
    <row r="29" spans="1:8" ht="15">
      <c r="A29" s="430" t="s">
        <v>44</v>
      </c>
      <c r="B29" s="433" t="s">
        <v>43</v>
      </c>
      <c r="C29" s="432">
        <v>2.1</v>
      </c>
      <c r="D29" s="432">
        <v>3.71</v>
      </c>
      <c r="E29" s="432">
        <v>-3.3</v>
      </c>
      <c r="F29" s="432">
        <v>40.799999999999997</v>
      </c>
      <c r="G29" s="239"/>
      <c r="H29" s="317"/>
    </row>
    <row r="30" spans="1:8" ht="15">
      <c r="A30" s="430" t="s">
        <v>9</v>
      </c>
      <c r="B30" s="433" t="s">
        <v>43</v>
      </c>
      <c r="C30" s="432">
        <v>3.9</v>
      </c>
      <c r="D30" s="432">
        <v>7.64</v>
      </c>
      <c r="E30" s="432">
        <v>4.3</v>
      </c>
      <c r="F30" s="432">
        <v>81.400000000000006</v>
      </c>
      <c r="G30" s="239"/>
      <c r="H30" s="317"/>
    </row>
    <row r="31" spans="1:8" s="318" customFormat="1" ht="15">
      <c r="A31" s="430" t="s">
        <v>8</v>
      </c>
      <c r="B31" s="433" t="s">
        <v>43</v>
      </c>
      <c r="C31" s="432">
        <v>3.9</v>
      </c>
      <c r="D31" s="432">
        <v>5.96</v>
      </c>
      <c r="E31" s="432">
        <v>-5</v>
      </c>
      <c r="F31" s="432">
        <v>56.4</v>
      </c>
      <c r="G31" s="319"/>
    </row>
    <row r="32" spans="1:8" ht="15">
      <c r="A32" s="177" t="s">
        <v>14</v>
      </c>
      <c r="B32" s="433" t="s">
        <v>43</v>
      </c>
      <c r="C32" s="442">
        <v>3.4</v>
      </c>
      <c r="D32" s="442">
        <v>5.36</v>
      </c>
      <c r="E32" s="442">
        <v>-2</v>
      </c>
      <c r="F32" s="442">
        <v>16.3</v>
      </c>
      <c r="G32" s="239"/>
      <c r="H32" s="317"/>
    </row>
    <row r="33" spans="1:8" s="235" customFormat="1" ht="18.75" customHeight="1">
      <c r="A33" s="437" t="s">
        <v>7</v>
      </c>
      <c r="B33" s="438" t="s">
        <v>43</v>
      </c>
      <c r="C33" s="439">
        <v>5.8</v>
      </c>
      <c r="D33" s="439">
        <v>7.29</v>
      </c>
      <c r="E33" s="439">
        <v>-5.5</v>
      </c>
      <c r="F33" s="439">
        <v>33.4</v>
      </c>
      <c r="G33" s="237"/>
      <c r="H33" s="317"/>
    </row>
    <row r="34" spans="1:8" ht="15">
      <c r="A34" s="177"/>
      <c r="B34" s="433"/>
      <c r="C34" s="442"/>
      <c r="D34" s="442"/>
      <c r="E34" s="442"/>
      <c r="F34" s="442"/>
      <c r="G34" s="239"/>
    </row>
    <row r="35" spans="1:8" ht="15">
      <c r="A35" s="177" t="s">
        <v>562</v>
      </c>
      <c r="B35" s="239"/>
      <c r="C35" s="442">
        <v>3.1</v>
      </c>
      <c r="D35" s="442">
        <v>5.8</v>
      </c>
      <c r="E35" s="442">
        <v>3</v>
      </c>
      <c r="F35" s="442">
        <v>60</v>
      </c>
      <c r="G35" s="239"/>
    </row>
    <row r="36" spans="1:8" ht="15">
      <c r="A36" s="180"/>
      <c r="B36" s="443"/>
      <c r="C36" s="444"/>
      <c r="D36" s="445"/>
      <c r="E36" s="444"/>
      <c r="F36" s="444"/>
      <c r="G36" s="239"/>
      <c r="H36" s="239"/>
    </row>
    <row r="37" spans="1:8" ht="15">
      <c r="A37" s="239"/>
      <c r="B37" s="239"/>
      <c r="C37" s="239"/>
      <c r="D37" s="239"/>
      <c r="E37" s="239"/>
      <c r="F37" s="239"/>
      <c r="G37" s="239"/>
      <c r="H37" s="239"/>
    </row>
    <row r="38" spans="1:8" s="250" customFormat="1" ht="15">
      <c r="A38" s="233" t="s">
        <v>604</v>
      </c>
      <c r="B38" s="485"/>
      <c r="C38" s="485"/>
      <c r="D38" s="485"/>
      <c r="E38" s="485"/>
      <c r="F38" s="485"/>
      <c r="G38" s="249"/>
      <c r="H38" s="249"/>
    </row>
    <row r="39" spans="1:8" s="253" customFormat="1" ht="15" customHeight="1">
      <c r="A39" s="320"/>
      <c r="B39" s="321"/>
      <c r="C39" s="321"/>
      <c r="D39" s="321"/>
      <c r="E39" s="321"/>
      <c r="F39" s="321"/>
      <c r="G39" s="321"/>
      <c r="H39" s="461"/>
    </row>
    <row r="44" spans="1:8">
      <c r="A44" s="312"/>
      <c r="B44" s="313"/>
      <c r="C44" s="313"/>
      <c r="D44" s="313"/>
      <c r="E44" s="313"/>
    </row>
    <row r="45" spans="1:8">
      <c r="B45" s="313"/>
      <c r="C45" s="313"/>
      <c r="D45" s="313"/>
      <c r="E45" s="313"/>
    </row>
    <row r="46" spans="1:8">
      <c r="B46" s="313"/>
      <c r="C46" s="313"/>
      <c r="D46" s="313"/>
      <c r="E46" s="313"/>
    </row>
    <row r="47" spans="1:8">
      <c r="B47" s="313"/>
      <c r="C47" s="313"/>
      <c r="D47" s="313"/>
      <c r="E47" s="313"/>
    </row>
    <row r="48" spans="1:8">
      <c r="B48" s="313"/>
      <c r="C48" s="313"/>
      <c r="D48" s="313"/>
      <c r="E48" s="313"/>
    </row>
    <row r="49" spans="1:5">
      <c r="B49" s="313"/>
      <c r="C49" s="313"/>
      <c r="D49" s="313"/>
      <c r="E49" s="313"/>
    </row>
    <row r="50" spans="1:5">
      <c r="A50" s="143"/>
      <c r="B50" s="313"/>
      <c r="C50" s="313"/>
      <c r="D50" s="313"/>
      <c r="E50" s="313"/>
    </row>
    <row r="51" spans="1:5">
      <c r="A51" s="286"/>
      <c r="B51" s="313"/>
      <c r="C51" s="313"/>
      <c r="D51" s="313"/>
      <c r="E51" s="313"/>
    </row>
    <row r="52" spans="1:5">
      <c r="A52" s="143"/>
      <c r="B52" s="313"/>
      <c r="C52" s="313"/>
      <c r="D52" s="313"/>
      <c r="E52" s="313"/>
    </row>
    <row r="53" spans="1:5">
      <c r="A53" s="235"/>
      <c r="B53" s="313"/>
      <c r="C53" s="313"/>
      <c r="D53" s="313"/>
      <c r="E53" s="313"/>
    </row>
    <row r="54" spans="1:5">
      <c r="A54" s="314"/>
      <c r="B54" s="313"/>
      <c r="C54" s="313"/>
      <c r="D54" s="313"/>
      <c r="E54" s="313"/>
    </row>
    <row r="55" spans="1:5">
      <c r="B55" s="313"/>
      <c r="C55" s="313"/>
      <c r="D55" s="313"/>
      <c r="E55" s="313"/>
    </row>
    <row r="56" spans="1:5">
      <c r="B56" s="313"/>
      <c r="C56" s="313"/>
      <c r="D56" s="313"/>
      <c r="E56" s="313"/>
    </row>
    <row r="57" spans="1:5">
      <c r="A57" s="314"/>
      <c r="B57" s="313"/>
      <c r="C57" s="313"/>
      <c r="D57" s="313"/>
      <c r="E57" s="313"/>
    </row>
    <row r="58" spans="1:5">
      <c r="A58" s="235"/>
      <c r="B58" s="313"/>
      <c r="C58" s="313"/>
      <c r="D58" s="313"/>
      <c r="E58" s="313"/>
    </row>
    <row r="59" spans="1:5">
      <c r="A59" s="317"/>
      <c r="B59" s="313"/>
      <c r="C59" s="313"/>
      <c r="D59" s="313"/>
      <c r="E59" s="313"/>
    </row>
    <row r="60" spans="1:5">
      <c r="A60" s="317"/>
      <c r="B60" s="313"/>
      <c r="C60" s="313"/>
      <c r="D60" s="313"/>
      <c r="E60" s="313"/>
    </row>
    <row r="61" spans="1:5">
      <c r="B61" s="313"/>
      <c r="C61" s="313"/>
      <c r="D61" s="313"/>
      <c r="E61" s="313"/>
    </row>
    <row r="62" spans="1:5">
      <c r="B62" s="313"/>
      <c r="C62" s="313"/>
      <c r="D62" s="313"/>
      <c r="E62" s="313"/>
    </row>
    <row r="63" spans="1:5">
      <c r="A63" s="316"/>
      <c r="B63" s="313"/>
      <c r="C63" s="313"/>
      <c r="D63" s="313"/>
      <c r="E63" s="313"/>
    </row>
    <row r="64" spans="1:5">
      <c r="A64" s="316"/>
      <c r="B64" s="313"/>
      <c r="C64" s="313"/>
      <c r="D64" s="313"/>
      <c r="E64" s="313"/>
    </row>
    <row r="65" spans="1:5">
      <c r="A65" s="318"/>
      <c r="B65" s="313"/>
      <c r="C65" s="313"/>
      <c r="D65" s="313"/>
      <c r="E65" s="313"/>
    </row>
    <row r="66" spans="1:5">
      <c r="A66" s="317"/>
      <c r="B66" s="313"/>
      <c r="C66" s="313"/>
      <c r="D66" s="313"/>
      <c r="E66" s="313"/>
    </row>
    <row r="67" spans="1:5">
      <c r="B67" s="313"/>
      <c r="C67" s="313"/>
      <c r="D67" s="313"/>
      <c r="E67" s="313"/>
    </row>
    <row r="68" spans="1:5">
      <c r="A68" s="317"/>
      <c r="B68" s="313"/>
      <c r="C68" s="313"/>
      <c r="D68" s="313"/>
      <c r="E68" s="313"/>
    </row>
    <row r="69" spans="1:5">
      <c r="B69" s="313"/>
      <c r="C69" s="313"/>
      <c r="D69" s="313"/>
      <c r="E69" s="313"/>
    </row>
    <row r="70" spans="1:5">
      <c r="B70" s="313"/>
      <c r="C70" s="313"/>
      <c r="D70" s="313"/>
      <c r="E70" s="313"/>
    </row>
    <row r="71" spans="1:5">
      <c r="A71" s="316"/>
      <c r="B71" s="313"/>
      <c r="C71" s="313"/>
      <c r="D71" s="313"/>
      <c r="E71" s="313"/>
    </row>
    <row r="72" spans="1:5">
      <c r="B72" s="313"/>
      <c r="C72" s="313"/>
      <c r="D72" s="313"/>
    </row>
    <row r="73" spans="1:5" ht="15">
      <c r="A73" s="239"/>
      <c r="B73" s="313"/>
      <c r="C73" s="313"/>
      <c r="D73" s="313"/>
    </row>
    <row r="74" spans="1:5" ht="15">
      <c r="A74" s="239"/>
      <c r="B74" s="313"/>
      <c r="C74" s="313"/>
      <c r="D74" s="313"/>
    </row>
    <row r="75" spans="1:5" ht="15">
      <c r="A75" s="249"/>
      <c r="B75" s="313"/>
      <c r="C75" s="313"/>
      <c r="D75" s="313"/>
    </row>
    <row r="76" spans="1:5" ht="15">
      <c r="A76" s="461"/>
      <c r="B76" s="313"/>
      <c r="C76" s="313"/>
      <c r="D76" s="313"/>
    </row>
    <row r="77" spans="1:5" ht="15">
      <c r="A77" s="239"/>
      <c r="B77" s="313"/>
      <c r="C77" s="313"/>
      <c r="D77" s="313"/>
    </row>
    <row r="78" spans="1:5">
      <c r="B78" s="313"/>
      <c r="C78" s="313"/>
      <c r="D78" s="313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workbookViewId="0"/>
  </sheetViews>
  <sheetFormatPr baseColWidth="10" defaultRowHeight="11.45" customHeight="1"/>
  <cols>
    <col min="1" max="1" width="25.7109375" style="16" customWidth="1"/>
    <col min="2" max="2" width="5.140625" style="16" customWidth="1"/>
    <col min="3" max="12" width="5.85546875" style="16" customWidth="1"/>
    <col min="13" max="16384" width="11.42578125" style="16"/>
  </cols>
  <sheetData>
    <row r="1" spans="1:256" s="1" customFormat="1" ht="15.75">
      <c r="A1" s="172" t="s">
        <v>538</v>
      </c>
      <c r="B1" s="160"/>
      <c r="C1" s="160"/>
      <c r="D1" s="160"/>
      <c r="E1" s="160"/>
      <c r="F1" s="160"/>
      <c r="G1" s="160"/>
      <c r="H1" s="160"/>
      <c r="I1" s="160"/>
      <c r="J1" s="221"/>
      <c r="K1" s="221"/>
      <c r="L1" s="221"/>
      <c r="M1" s="160"/>
      <c r="N1" s="160"/>
      <c r="O1" s="160"/>
      <c r="P1" s="160"/>
      <c r="Q1" s="160"/>
      <c r="R1" s="160"/>
      <c r="S1" s="160"/>
      <c r="T1" s="160"/>
      <c r="U1" s="160"/>
      <c r="V1" s="221"/>
      <c r="W1" s="221"/>
      <c r="X1" s="221"/>
      <c r="Y1" s="160"/>
      <c r="Z1" s="160"/>
      <c r="AA1" s="160"/>
      <c r="AB1" s="160"/>
      <c r="AC1" s="160"/>
      <c r="AD1" s="160"/>
      <c r="AE1" s="160"/>
      <c r="AF1" s="160"/>
      <c r="AG1" s="160"/>
      <c r="AH1" s="221"/>
      <c r="AI1" s="221"/>
      <c r="AJ1" s="221"/>
      <c r="AK1" s="160"/>
      <c r="AL1" s="160"/>
      <c r="AM1" s="160"/>
      <c r="AN1" s="160"/>
      <c r="AO1" s="160"/>
      <c r="AP1" s="160"/>
      <c r="AQ1" s="160"/>
      <c r="AR1" s="160"/>
      <c r="AS1" s="160"/>
      <c r="AT1" s="221"/>
      <c r="AU1" s="221"/>
      <c r="AV1" s="221"/>
      <c r="AW1" s="160"/>
      <c r="AX1" s="160"/>
      <c r="AY1" s="160"/>
      <c r="AZ1" s="160"/>
      <c r="BA1" s="160"/>
      <c r="BB1" s="160"/>
      <c r="BC1" s="160"/>
      <c r="BD1" s="160"/>
      <c r="BE1" s="160"/>
      <c r="BF1" s="221"/>
      <c r="BG1" s="221"/>
      <c r="BH1" s="221"/>
      <c r="BI1" s="160"/>
      <c r="BJ1" s="160"/>
      <c r="BK1" s="160"/>
      <c r="BL1" s="160"/>
      <c r="BM1" s="160"/>
      <c r="BN1" s="160"/>
      <c r="BO1" s="160"/>
      <c r="BP1" s="160"/>
      <c r="BQ1" s="160"/>
      <c r="BR1" s="221"/>
      <c r="BS1" s="221"/>
      <c r="BT1" s="221"/>
      <c r="BU1" s="160"/>
      <c r="BV1" s="160"/>
      <c r="BW1" s="160"/>
      <c r="BX1" s="160"/>
      <c r="BY1" s="160"/>
      <c r="BZ1" s="160"/>
      <c r="CA1" s="160"/>
      <c r="CB1" s="160"/>
      <c r="CC1" s="160"/>
      <c r="CD1" s="221"/>
      <c r="CE1" s="221"/>
      <c r="CF1" s="221"/>
      <c r="CG1" s="160"/>
      <c r="CH1" s="160"/>
      <c r="CI1" s="160"/>
      <c r="CJ1" s="160"/>
      <c r="CK1" s="160"/>
      <c r="CL1" s="160"/>
      <c r="CM1" s="160"/>
      <c r="CN1" s="160"/>
      <c r="CO1" s="160"/>
      <c r="CP1" s="221"/>
      <c r="CQ1" s="221"/>
      <c r="CR1" s="221"/>
      <c r="CS1" s="160"/>
      <c r="CT1" s="160"/>
      <c r="CU1" s="160"/>
      <c r="CV1" s="160"/>
      <c r="CW1" s="160"/>
      <c r="CX1" s="160"/>
      <c r="CY1" s="160"/>
      <c r="CZ1" s="160"/>
      <c r="DA1" s="160"/>
      <c r="DB1" s="221"/>
      <c r="DC1" s="221"/>
      <c r="DD1" s="221"/>
      <c r="DE1" s="160"/>
      <c r="DF1" s="160"/>
      <c r="DG1" s="160"/>
      <c r="DH1" s="160"/>
      <c r="DI1" s="160"/>
      <c r="DJ1" s="160"/>
      <c r="DK1" s="160"/>
      <c r="DL1" s="160"/>
      <c r="DM1" s="160"/>
      <c r="DN1" s="221"/>
      <c r="DO1" s="221"/>
      <c r="DP1" s="221"/>
      <c r="DQ1" s="160"/>
      <c r="DR1" s="160"/>
      <c r="DS1" s="160"/>
      <c r="DT1" s="160"/>
      <c r="DU1" s="160"/>
      <c r="DV1" s="160"/>
      <c r="DW1" s="160"/>
      <c r="DX1" s="160"/>
      <c r="DY1" s="160"/>
      <c r="DZ1" s="221"/>
      <c r="EA1" s="221"/>
      <c r="EB1" s="221"/>
      <c r="EC1" s="160"/>
      <c r="ED1" s="160"/>
      <c r="EE1" s="160"/>
      <c r="EF1" s="160"/>
      <c r="EG1" s="160"/>
      <c r="EH1" s="160"/>
      <c r="EI1" s="160"/>
      <c r="EJ1" s="160"/>
      <c r="EK1" s="160"/>
      <c r="EL1" s="221"/>
      <c r="EM1" s="221"/>
      <c r="EN1" s="221"/>
      <c r="EO1" s="160"/>
      <c r="EP1" s="160"/>
      <c r="EQ1" s="160"/>
      <c r="ER1" s="160"/>
      <c r="ES1" s="160"/>
      <c r="ET1" s="160"/>
      <c r="EU1" s="160"/>
      <c r="EV1" s="160"/>
      <c r="EW1" s="160"/>
      <c r="EX1" s="221"/>
      <c r="EY1" s="221"/>
      <c r="EZ1" s="221"/>
      <c r="FA1" s="160"/>
      <c r="FB1" s="160"/>
      <c r="FC1" s="160"/>
      <c r="FD1" s="160"/>
      <c r="FE1" s="160"/>
      <c r="FF1" s="160"/>
      <c r="FG1" s="160"/>
      <c r="FH1" s="160"/>
      <c r="FI1" s="160"/>
      <c r="FJ1" s="221"/>
      <c r="FK1" s="221"/>
      <c r="FL1" s="221"/>
      <c r="FM1" s="160"/>
      <c r="FN1" s="160"/>
      <c r="FO1" s="160"/>
      <c r="FP1" s="160"/>
      <c r="FQ1" s="160"/>
      <c r="FR1" s="160"/>
      <c r="FS1" s="160"/>
      <c r="FT1" s="160"/>
      <c r="FU1" s="160"/>
      <c r="FV1" s="221"/>
      <c r="FW1" s="221"/>
      <c r="FX1" s="221"/>
      <c r="FY1" s="160"/>
      <c r="FZ1" s="160"/>
      <c r="GA1" s="160"/>
      <c r="GB1" s="160"/>
      <c r="GC1" s="160"/>
      <c r="GD1" s="160"/>
      <c r="GE1" s="160"/>
      <c r="GF1" s="160"/>
      <c r="GG1" s="160"/>
      <c r="GH1" s="221"/>
      <c r="GI1" s="221"/>
      <c r="GJ1" s="221"/>
      <c r="GK1" s="160"/>
      <c r="GL1" s="160"/>
      <c r="GM1" s="160"/>
      <c r="GN1" s="160"/>
      <c r="GO1" s="160"/>
      <c r="GP1" s="160"/>
      <c r="GQ1" s="160"/>
      <c r="GR1" s="160"/>
      <c r="GS1" s="160"/>
      <c r="GT1" s="221"/>
      <c r="GU1" s="221"/>
      <c r="GV1" s="221"/>
      <c r="GW1" s="160"/>
      <c r="GX1" s="160"/>
      <c r="GY1" s="160"/>
      <c r="GZ1" s="160"/>
      <c r="HA1" s="160"/>
      <c r="HB1" s="160"/>
      <c r="HC1" s="160"/>
      <c r="HD1" s="160"/>
      <c r="HE1" s="160"/>
      <c r="HF1" s="221"/>
      <c r="HG1" s="221"/>
      <c r="HH1" s="221"/>
      <c r="HI1" s="160"/>
      <c r="HJ1" s="160"/>
      <c r="HK1" s="160"/>
      <c r="HL1" s="160"/>
      <c r="HM1" s="160"/>
      <c r="HN1" s="160"/>
      <c r="HO1" s="160"/>
      <c r="HP1" s="160"/>
      <c r="HQ1" s="160"/>
      <c r="HR1" s="221"/>
      <c r="HS1" s="221"/>
      <c r="HT1" s="221"/>
      <c r="HU1" s="160"/>
      <c r="HV1" s="160"/>
      <c r="HW1" s="160"/>
      <c r="HX1" s="160"/>
      <c r="HY1" s="160"/>
      <c r="HZ1" s="160"/>
      <c r="IA1" s="160"/>
      <c r="IB1" s="160"/>
      <c r="IC1" s="160"/>
      <c r="ID1" s="221"/>
      <c r="IE1" s="221"/>
      <c r="IF1" s="221"/>
      <c r="IG1" s="160"/>
      <c r="IH1" s="160"/>
      <c r="II1" s="160"/>
      <c r="IJ1" s="160"/>
      <c r="IK1" s="160"/>
      <c r="IL1" s="160"/>
      <c r="IM1" s="160"/>
      <c r="IN1" s="160"/>
      <c r="IO1" s="160"/>
      <c r="IP1" s="221"/>
      <c r="IQ1" s="221"/>
      <c r="IR1" s="221"/>
      <c r="IS1" s="160"/>
      <c r="IT1" s="160"/>
      <c r="IU1" s="160"/>
      <c r="IV1" s="160"/>
    </row>
    <row r="2" spans="1:256" s="9" customFormat="1" ht="15">
      <c r="A2" s="170" t="s">
        <v>45</v>
      </c>
      <c r="B2" s="222"/>
      <c r="C2" s="222"/>
      <c r="D2" s="222"/>
      <c r="E2" s="222"/>
      <c r="F2" s="222"/>
      <c r="G2" s="168"/>
      <c r="H2" s="168"/>
      <c r="I2" s="168"/>
      <c r="J2" s="223"/>
      <c r="K2" s="223"/>
      <c r="L2" s="223"/>
      <c r="M2" s="222"/>
      <c r="N2" s="222"/>
      <c r="O2" s="222"/>
      <c r="P2" s="222"/>
      <c r="Q2" s="222"/>
      <c r="R2" s="222"/>
      <c r="S2" s="168"/>
      <c r="T2" s="168"/>
      <c r="U2" s="168"/>
      <c r="V2" s="223"/>
      <c r="W2" s="223"/>
      <c r="X2" s="223"/>
      <c r="Y2" s="222"/>
      <c r="Z2" s="222"/>
      <c r="AA2" s="222"/>
      <c r="AB2" s="222"/>
      <c r="AC2" s="222"/>
      <c r="AD2" s="222"/>
      <c r="AE2" s="168"/>
      <c r="AF2" s="168"/>
      <c r="AG2" s="168"/>
      <c r="AH2" s="223"/>
      <c r="AI2" s="223"/>
      <c r="AJ2" s="223"/>
      <c r="AK2" s="222"/>
      <c r="AL2" s="222"/>
      <c r="AM2" s="222"/>
      <c r="AN2" s="222"/>
      <c r="AO2" s="222"/>
      <c r="AP2" s="222"/>
      <c r="AQ2" s="168"/>
      <c r="AR2" s="168"/>
      <c r="AS2" s="168"/>
      <c r="AT2" s="223"/>
      <c r="AU2" s="223"/>
      <c r="AV2" s="223"/>
      <c r="AW2" s="222"/>
      <c r="AX2" s="222"/>
      <c r="AY2" s="222"/>
      <c r="AZ2" s="222"/>
      <c r="BA2" s="222"/>
      <c r="BB2" s="222"/>
      <c r="BC2" s="168"/>
      <c r="BD2" s="168"/>
      <c r="BE2" s="168"/>
      <c r="BF2" s="223"/>
      <c r="BG2" s="223"/>
      <c r="BH2" s="223"/>
      <c r="BI2" s="222"/>
      <c r="BJ2" s="222"/>
      <c r="BK2" s="222"/>
      <c r="BL2" s="222"/>
      <c r="BM2" s="222"/>
      <c r="BN2" s="222"/>
      <c r="BO2" s="168"/>
      <c r="BP2" s="168"/>
      <c r="BQ2" s="168"/>
      <c r="BR2" s="223"/>
      <c r="BS2" s="223"/>
      <c r="BT2" s="223"/>
      <c r="BU2" s="222"/>
      <c r="BV2" s="222"/>
      <c r="BW2" s="222"/>
      <c r="BX2" s="222"/>
      <c r="BY2" s="222"/>
      <c r="BZ2" s="222"/>
      <c r="CA2" s="168"/>
      <c r="CB2" s="168"/>
      <c r="CC2" s="168"/>
      <c r="CD2" s="223"/>
      <c r="CE2" s="223"/>
      <c r="CF2" s="223"/>
      <c r="CG2" s="222"/>
      <c r="CH2" s="222"/>
      <c r="CI2" s="222"/>
      <c r="CJ2" s="222"/>
      <c r="CK2" s="222"/>
      <c r="CL2" s="222"/>
      <c r="CM2" s="168"/>
      <c r="CN2" s="168"/>
      <c r="CO2" s="168"/>
      <c r="CP2" s="223"/>
      <c r="CQ2" s="223"/>
      <c r="CR2" s="223"/>
      <c r="CS2" s="222"/>
      <c r="CT2" s="222"/>
      <c r="CU2" s="222"/>
      <c r="CV2" s="222"/>
      <c r="CW2" s="222"/>
      <c r="CX2" s="222"/>
      <c r="CY2" s="168"/>
      <c r="CZ2" s="168"/>
      <c r="DA2" s="168"/>
      <c r="DB2" s="223"/>
      <c r="DC2" s="223"/>
      <c r="DD2" s="223"/>
      <c r="DE2" s="222"/>
      <c r="DF2" s="222"/>
      <c r="DG2" s="222"/>
      <c r="DH2" s="222"/>
      <c r="DI2" s="222"/>
      <c r="DJ2" s="222"/>
      <c r="DK2" s="168"/>
      <c r="DL2" s="168"/>
      <c r="DM2" s="168"/>
      <c r="DN2" s="223"/>
      <c r="DO2" s="223"/>
      <c r="DP2" s="223"/>
      <c r="DQ2" s="222"/>
      <c r="DR2" s="222"/>
      <c r="DS2" s="222"/>
      <c r="DT2" s="222"/>
      <c r="DU2" s="222"/>
      <c r="DV2" s="222"/>
      <c r="DW2" s="168"/>
      <c r="DX2" s="168"/>
      <c r="DY2" s="168"/>
      <c r="DZ2" s="223"/>
      <c r="EA2" s="223"/>
      <c r="EB2" s="223"/>
      <c r="EC2" s="222"/>
      <c r="ED2" s="222"/>
      <c r="EE2" s="222"/>
      <c r="EF2" s="222"/>
      <c r="EG2" s="222"/>
      <c r="EH2" s="222"/>
      <c r="EI2" s="168"/>
      <c r="EJ2" s="168"/>
      <c r="EK2" s="168"/>
      <c r="EL2" s="223"/>
      <c r="EM2" s="223"/>
      <c r="EN2" s="223"/>
      <c r="EO2" s="222"/>
      <c r="EP2" s="222"/>
      <c r="EQ2" s="222"/>
      <c r="ER2" s="222"/>
      <c r="ES2" s="222"/>
      <c r="ET2" s="222"/>
      <c r="EU2" s="168"/>
      <c r="EV2" s="168"/>
      <c r="EW2" s="168"/>
      <c r="EX2" s="223"/>
      <c r="EY2" s="223"/>
      <c r="EZ2" s="223"/>
      <c r="FA2" s="222"/>
      <c r="FB2" s="222"/>
      <c r="FC2" s="222"/>
      <c r="FD2" s="222"/>
      <c r="FE2" s="222"/>
      <c r="FF2" s="222"/>
      <c r="FG2" s="168"/>
      <c r="FH2" s="168"/>
      <c r="FI2" s="168"/>
      <c r="FJ2" s="223"/>
      <c r="FK2" s="223"/>
      <c r="FL2" s="223"/>
      <c r="FM2" s="222"/>
      <c r="FN2" s="222"/>
      <c r="FO2" s="222"/>
      <c r="FP2" s="222"/>
      <c r="FQ2" s="222"/>
      <c r="FR2" s="222"/>
      <c r="FS2" s="168"/>
      <c r="FT2" s="168"/>
      <c r="FU2" s="168"/>
      <c r="FV2" s="223"/>
      <c r="FW2" s="223"/>
      <c r="FX2" s="223"/>
      <c r="FY2" s="222"/>
      <c r="FZ2" s="222"/>
      <c r="GA2" s="222"/>
      <c r="GB2" s="222"/>
      <c r="GC2" s="222"/>
      <c r="GD2" s="222"/>
      <c r="GE2" s="168"/>
      <c r="GF2" s="168"/>
      <c r="GG2" s="168"/>
      <c r="GH2" s="223"/>
      <c r="GI2" s="223"/>
      <c r="GJ2" s="223"/>
      <c r="GK2" s="222"/>
      <c r="GL2" s="222"/>
      <c r="GM2" s="222"/>
      <c r="GN2" s="222"/>
      <c r="GO2" s="222"/>
      <c r="GP2" s="222"/>
      <c r="GQ2" s="168"/>
      <c r="GR2" s="168"/>
      <c r="GS2" s="168"/>
      <c r="GT2" s="223"/>
      <c r="GU2" s="223"/>
      <c r="GV2" s="223"/>
      <c r="GW2" s="222"/>
      <c r="GX2" s="222"/>
      <c r="GY2" s="222"/>
      <c r="GZ2" s="222"/>
      <c r="HA2" s="222"/>
      <c r="HB2" s="222"/>
      <c r="HC2" s="168"/>
      <c r="HD2" s="168"/>
      <c r="HE2" s="168"/>
      <c r="HF2" s="223"/>
      <c r="HG2" s="223"/>
      <c r="HH2" s="223"/>
      <c r="HI2" s="222"/>
      <c r="HJ2" s="222"/>
      <c r="HK2" s="222"/>
      <c r="HL2" s="222"/>
      <c r="HM2" s="222"/>
      <c r="HN2" s="222"/>
      <c r="HO2" s="168"/>
      <c r="HP2" s="168"/>
      <c r="HQ2" s="168"/>
      <c r="HR2" s="223"/>
      <c r="HS2" s="223"/>
      <c r="HT2" s="223"/>
      <c r="HU2" s="222"/>
      <c r="HV2" s="222"/>
      <c r="HW2" s="222"/>
      <c r="HX2" s="222"/>
      <c r="HY2" s="222"/>
      <c r="HZ2" s="222"/>
      <c r="IA2" s="168"/>
      <c r="IB2" s="168"/>
      <c r="IC2" s="168"/>
      <c r="ID2" s="223"/>
      <c r="IE2" s="223"/>
      <c r="IF2" s="223"/>
      <c r="IG2" s="222"/>
      <c r="IH2" s="222"/>
      <c r="II2" s="222"/>
      <c r="IJ2" s="222"/>
      <c r="IK2" s="222"/>
      <c r="IL2" s="222"/>
      <c r="IM2" s="168"/>
      <c r="IN2" s="168"/>
      <c r="IO2" s="168"/>
      <c r="IP2" s="223"/>
      <c r="IQ2" s="223"/>
      <c r="IR2" s="223"/>
      <c r="IS2" s="222"/>
      <c r="IT2" s="222"/>
      <c r="IU2" s="222"/>
      <c r="IV2" s="222"/>
    </row>
    <row r="3" spans="1:256" s="3" customFormat="1" ht="18" customHeight="1">
      <c r="A3" s="298"/>
      <c r="B3" s="298"/>
      <c r="C3" s="298"/>
      <c r="D3" s="298"/>
      <c r="E3" s="298"/>
      <c r="F3" s="298"/>
      <c r="G3" s="298"/>
      <c r="H3" s="298"/>
      <c r="I3" s="298"/>
      <c r="J3" s="226"/>
      <c r="K3" s="226"/>
      <c r="L3" s="226"/>
      <c r="M3" s="224"/>
      <c r="N3" s="224"/>
      <c r="O3" s="224"/>
      <c r="P3" s="224"/>
      <c r="Q3" s="224"/>
      <c r="R3" s="224"/>
      <c r="S3" s="225"/>
      <c r="T3" s="225"/>
      <c r="U3" s="225"/>
      <c r="V3" s="226"/>
      <c r="W3" s="226"/>
      <c r="X3" s="226"/>
      <c r="Y3" s="224"/>
      <c r="Z3" s="224"/>
      <c r="AA3" s="224"/>
      <c r="AB3" s="224"/>
      <c r="AC3" s="224"/>
      <c r="AD3" s="224"/>
      <c r="AE3" s="225"/>
      <c r="AF3" s="225"/>
      <c r="AG3" s="225"/>
      <c r="AH3" s="226"/>
      <c r="AI3" s="226"/>
      <c r="AJ3" s="226"/>
      <c r="AK3" s="224"/>
      <c r="AL3" s="224"/>
      <c r="AM3" s="224"/>
      <c r="AN3" s="224"/>
      <c r="AO3" s="224"/>
      <c r="AP3" s="224"/>
      <c r="AQ3" s="225"/>
      <c r="AR3" s="225"/>
      <c r="AS3" s="225"/>
      <c r="AT3" s="226"/>
      <c r="AU3" s="226"/>
      <c r="AV3" s="226"/>
      <c r="AW3" s="224"/>
      <c r="AX3" s="224"/>
      <c r="AY3" s="224"/>
      <c r="AZ3" s="224"/>
      <c r="BA3" s="224"/>
      <c r="BB3" s="224"/>
      <c r="BC3" s="225"/>
      <c r="BD3" s="225"/>
      <c r="BE3" s="225"/>
      <c r="BF3" s="226"/>
      <c r="BG3" s="226"/>
      <c r="BH3" s="226"/>
      <c r="BI3" s="224"/>
      <c r="BJ3" s="224"/>
      <c r="BK3" s="224"/>
      <c r="BL3" s="224"/>
      <c r="BM3" s="224"/>
      <c r="BN3" s="224"/>
      <c r="BO3" s="225"/>
      <c r="BP3" s="225"/>
      <c r="BQ3" s="225"/>
      <c r="BR3" s="226"/>
      <c r="BS3" s="226"/>
      <c r="BT3" s="226"/>
      <c r="BU3" s="224"/>
      <c r="BV3" s="224"/>
      <c r="BW3" s="224"/>
      <c r="BX3" s="224"/>
      <c r="BY3" s="224"/>
      <c r="BZ3" s="224"/>
      <c r="CA3" s="225"/>
      <c r="CB3" s="225"/>
      <c r="CC3" s="225"/>
      <c r="CD3" s="226"/>
      <c r="CE3" s="226"/>
      <c r="CF3" s="226"/>
      <c r="CG3" s="224"/>
      <c r="CH3" s="224"/>
      <c r="CI3" s="224"/>
      <c r="CJ3" s="224"/>
      <c r="CK3" s="224"/>
      <c r="CL3" s="224"/>
      <c r="CM3" s="225"/>
      <c r="CN3" s="225"/>
      <c r="CO3" s="225"/>
      <c r="CP3" s="226"/>
      <c r="CQ3" s="226"/>
      <c r="CR3" s="226"/>
      <c r="CS3" s="224"/>
      <c r="CT3" s="224"/>
      <c r="CU3" s="224"/>
      <c r="CV3" s="224"/>
      <c r="CW3" s="224"/>
      <c r="CX3" s="224"/>
      <c r="CY3" s="225"/>
      <c r="CZ3" s="225"/>
      <c r="DA3" s="225"/>
      <c r="DB3" s="226"/>
      <c r="DC3" s="226"/>
      <c r="DD3" s="226"/>
      <c r="DE3" s="224"/>
      <c r="DF3" s="224"/>
      <c r="DG3" s="224"/>
      <c r="DH3" s="224"/>
      <c r="DI3" s="224"/>
      <c r="DJ3" s="224"/>
      <c r="DK3" s="225"/>
      <c r="DL3" s="225"/>
      <c r="DM3" s="225"/>
      <c r="DN3" s="226"/>
      <c r="DO3" s="226"/>
      <c r="DP3" s="226"/>
      <c r="DQ3" s="224"/>
      <c r="DR3" s="224"/>
      <c r="DS3" s="224"/>
      <c r="DT3" s="224"/>
      <c r="DU3" s="224"/>
      <c r="DV3" s="224"/>
      <c r="DW3" s="225"/>
      <c r="DX3" s="225"/>
      <c r="DY3" s="225"/>
      <c r="DZ3" s="226"/>
      <c r="EA3" s="226"/>
      <c r="EB3" s="226"/>
      <c r="EC3" s="224"/>
      <c r="ED3" s="224"/>
      <c r="EE3" s="224"/>
      <c r="EF3" s="224"/>
      <c r="EG3" s="224"/>
      <c r="EH3" s="224"/>
      <c r="EI3" s="225"/>
      <c r="EJ3" s="225"/>
      <c r="EK3" s="225"/>
      <c r="EL3" s="226"/>
      <c r="EM3" s="226"/>
      <c r="EN3" s="226"/>
      <c r="EO3" s="224"/>
      <c r="EP3" s="224"/>
      <c r="EQ3" s="224"/>
      <c r="ER3" s="224"/>
      <c r="ES3" s="224"/>
      <c r="ET3" s="224"/>
      <c r="EU3" s="225"/>
      <c r="EV3" s="225"/>
      <c r="EW3" s="225"/>
      <c r="EX3" s="226"/>
      <c r="EY3" s="226"/>
      <c r="EZ3" s="226"/>
      <c r="FA3" s="224"/>
      <c r="FB3" s="224"/>
      <c r="FC3" s="224"/>
      <c r="FD3" s="224"/>
      <c r="FE3" s="224"/>
      <c r="FF3" s="224"/>
      <c r="FG3" s="225"/>
      <c r="FH3" s="225"/>
      <c r="FI3" s="225"/>
      <c r="FJ3" s="226"/>
      <c r="FK3" s="226"/>
      <c r="FL3" s="226"/>
      <c r="FM3" s="224"/>
      <c r="FN3" s="224"/>
      <c r="FO3" s="224"/>
      <c r="FP3" s="224"/>
      <c r="FQ3" s="224"/>
      <c r="FR3" s="224"/>
      <c r="FS3" s="225"/>
      <c r="FT3" s="225"/>
      <c r="FU3" s="225"/>
      <c r="FV3" s="226"/>
      <c r="FW3" s="226"/>
      <c r="FX3" s="226"/>
      <c r="FY3" s="224"/>
      <c r="FZ3" s="224"/>
      <c r="GA3" s="224"/>
      <c r="GB3" s="224"/>
      <c r="GC3" s="224"/>
      <c r="GD3" s="224"/>
      <c r="GE3" s="225"/>
      <c r="GF3" s="225"/>
      <c r="GG3" s="225"/>
      <c r="GH3" s="226"/>
      <c r="GI3" s="226"/>
      <c r="GJ3" s="226"/>
      <c r="GK3" s="224"/>
      <c r="GL3" s="224"/>
      <c r="GM3" s="224"/>
      <c r="GN3" s="224"/>
      <c r="GO3" s="224"/>
      <c r="GP3" s="224"/>
      <c r="GQ3" s="225"/>
      <c r="GR3" s="225"/>
      <c r="GS3" s="225"/>
      <c r="GT3" s="226"/>
      <c r="GU3" s="226"/>
      <c r="GV3" s="226"/>
      <c r="GW3" s="224"/>
      <c r="GX3" s="224"/>
      <c r="GY3" s="224"/>
      <c r="GZ3" s="224"/>
      <c r="HA3" s="224"/>
      <c r="HB3" s="224"/>
      <c r="HC3" s="225"/>
      <c r="HD3" s="225"/>
      <c r="HE3" s="225"/>
      <c r="HF3" s="226"/>
      <c r="HG3" s="226"/>
      <c r="HH3" s="226"/>
      <c r="HI3" s="224"/>
      <c r="HJ3" s="224"/>
      <c r="HK3" s="224"/>
      <c r="HL3" s="224"/>
      <c r="HM3" s="224"/>
      <c r="HN3" s="224"/>
      <c r="HO3" s="225"/>
      <c r="HP3" s="225"/>
      <c r="HQ3" s="225"/>
      <c r="HR3" s="226"/>
      <c r="HS3" s="226"/>
      <c r="HT3" s="226"/>
      <c r="HU3" s="224"/>
      <c r="HV3" s="224"/>
      <c r="HW3" s="224"/>
      <c r="HX3" s="224"/>
      <c r="HY3" s="224"/>
      <c r="HZ3" s="224"/>
      <c r="IA3" s="225"/>
      <c r="IB3" s="225"/>
      <c r="IC3" s="225"/>
      <c r="ID3" s="226"/>
      <c r="IE3" s="226"/>
      <c r="IF3" s="226"/>
      <c r="IG3" s="224"/>
      <c r="IH3" s="224"/>
      <c r="II3" s="224"/>
      <c r="IJ3" s="224"/>
      <c r="IK3" s="224"/>
      <c r="IL3" s="224"/>
      <c r="IM3" s="225"/>
      <c r="IN3" s="225"/>
      <c r="IO3" s="225"/>
      <c r="IP3" s="226"/>
      <c r="IQ3" s="226"/>
      <c r="IR3" s="226"/>
      <c r="IS3" s="224"/>
      <c r="IT3" s="224"/>
      <c r="IU3" s="224"/>
      <c r="IV3" s="224"/>
    </row>
    <row r="4" spans="1:256" s="4" customFormat="1" ht="28.5" customHeight="1">
      <c r="A4" s="303" t="s">
        <v>33</v>
      </c>
      <c r="B4" s="296">
        <v>2003</v>
      </c>
      <c r="C4" s="296">
        <v>2004</v>
      </c>
      <c r="D4" s="296">
        <v>2005</v>
      </c>
      <c r="E4" s="296">
        <v>2006</v>
      </c>
      <c r="F4" s="296">
        <v>2007</v>
      </c>
      <c r="G4" s="296">
        <v>2008</v>
      </c>
      <c r="H4" s="296">
        <v>2009</v>
      </c>
      <c r="I4" s="296">
        <v>2010</v>
      </c>
      <c r="J4" s="296">
        <v>2011</v>
      </c>
      <c r="K4" s="296">
        <v>2012</v>
      </c>
      <c r="L4" s="296">
        <v>2013</v>
      </c>
      <c r="M4" s="232"/>
      <c r="N4" s="229"/>
      <c r="O4" s="229"/>
      <c r="P4" s="231"/>
      <c r="Q4" s="231"/>
      <c r="R4" s="231"/>
      <c r="S4" s="229"/>
      <c r="T4" s="229"/>
      <c r="U4" s="231"/>
      <c r="V4" s="231"/>
      <c r="W4" s="231"/>
      <c r="X4" s="229"/>
      <c r="Y4" s="232"/>
      <c r="Z4" s="229"/>
      <c r="AA4" s="229"/>
      <c r="AB4" s="231"/>
      <c r="AC4" s="231"/>
      <c r="AD4" s="231"/>
      <c r="AE4" s="229"/>
      <c r="AF4" s="229"/>
      <c r="AG4" s="231"/>
      <c r="AH4" s="231"/>
      <c r="AI4" s="231"/>
      <c r="AJ4" s="229"/>
      <c r="AK4" s="232"/>
      <c r="AL4" s="229"/>
      <c r="AM4" s="229"/>
      <c r="AN4" s="231"/>
      <c r="AO4" s="231"/>
      <c r="AP4" s="231"/>
      <c r="AQ4" s="229"/>
      <c r="AR4" s="229"/>
      <c r="AS4" s="231"/>
      <c r="AT4" s="231"/>
      <c r="AU4" s="231"/>
      <c r="AV4" s="229"/>
      <c r="AW4" s="232"/>
      <c r="AX4" s="229"/>
      <c r="AY4" s="229"/>
      <c r="AZ4" s="231"/>
      <c r="BA4" s="231"/>
      <c r="BB4" s="231"/>
      <c r="BC4" s="229"/>
      <c r="BD4" s="229"/>
      <c r="BE4" s="231"/>
      <c r="BF4" s="231"/>
      <c r="BG4" s="231"/>
      <c r="BH4" s="229"/>
      <c r="BI4" s="232"/>
      <c r="BJ4" s="229"/>
      <c r="BK4" s="229"/>
      <c r="BL4" s="231"/>
      <c r="BM4" s="231"/>
      <c r="BN4" s="231"/>
      <c r="BO4" s="229"/>
      <c r="BP4" s="229"/>
      <c r="BQ4" s="231"/>
      <c r="BR4" s="231"/>
      <c r="BS4" s="231"/>
      <c r="BT4" s="229"/>
      <c r="BU4" s="232"/>
      <c r="BV4" s="229"/>
      <c r="BW4" s="229"/>
      <c r="BX4" s="231"/>
      <c r="BY4" s="231"/>
      <c r="BZ4" s="231"/>
      <c r="CA4" s="229"/>
      <c r="CB4" s="229"/>
      <c r="CC4" s="231"/>
      <c r="CD4" s="231"/>
      <c r="CE4" s="231"/>
      <c r="CF4" s="229"/>
      <c r="CG4" s="232"/>
      <c r="CH4" s="229"/>
      <c r="CI4" s="229"/>
      <c r="CJ4" s="231"/>
      <c r="CK4" s="231"/>
      <c r="CL4" s="231"/>
      <c r="CM4" s="229"/>
      <c r="CN4" s="229"/>
      <c r="CO4" s="231"/>
      <c r="CP4" s="231"/>
      <c r="CQ4" s="231"/>
      <c r="CR4" s="229"/>
      <c r="CS4" s="232"/>
      <c r="CT4" s="229"/>
      <c r="CU4" s="229"/>
      <c r="CV4" s="231"/>
      <c r="CW4" s="231"/>
      <c r="CX4" s="231"/>
      <c r="CY4" s="229"/>
      <c r="CZ4" s="229"/>
      <c r="DA4" s="231"/>
      <c r="DB4" s="231"/>
      <c r="DC4" s="231"/>
      <c r="DD4" s="229"/>
      <c r="DE4" s="232"/>
      <c r="DF4" s="229"/>
      <c r="DG4" s="229"/>
      <c r="DH4" s="231"/>
      <c r="DI4" s="231"/>
      <c r="DJ4" s="231"/>
      <c r="DK4" s="229"/>
      <c r="DL4" s="229"/>
      <c r="DM4" s="231"/>
      <c r="DN4" s="231"/>
      <c r="DO4" s="231"/>
      <c r="DP4" s="229"/>
      <c r="DQ4" s="232"/>
      <c r="DR4" s="229"/>
      <c r="DS4" s="229"/>
      <c r="DT4" s="231"/>
      <c r="DU4" s="231"/>
      <c r="DV4" s="231"/>
      <c r="DW4" s="229"/>
      <c r="DX4" s="229"/>
      <c r="DY4" s="231"/>
      <c r="DZ4" s="231"/>
      <c r="EA4" s="231"/>
      <c r="EB4" s="229"/>
      <c r="EC4" s="232"/>
      <c r="ED4" s="229"/>
      <c r="EE4" s="229"/>
      <c r="EF4" s="231"/>
      <c r="EG4" s="231"/>
      <c r="EH4" s="231"/>
      <c r="EI4" s="229"/>
      <c r="EJ4" s="229"/>
      <c r="EK4" s="231"/>
      <c r="EL4" s="231"/>
      <c r="EM4" s="231"/>
      <c r="EN4" s="229"/>
      <c r="EO4" s="232"/>
      <c r="EP4" s="229"/>
      <c r="EQ4" s="229"/>
      <c r="ER4" s="231"/>
      <c r="ES4" s="231"/>
      <c r="ET4" s="231"/>
      <c r="EU4" s="229"/>
      <c r="EV4" s="229"/>
      <c r="EW4" s="231"/>
      <c r="EX4" s="231"/>
      <c r="EY4" s="231"/>
      <c r="EZ4" s="229"/>
      <c r="FA4" s="232"/>
      <c r="FB4" s="229"/>
      <c r="FC4" s="229"/>
      <c r="FD4" s="231"/>
      <c r="FE4" s="231"/>
      <c r="FF4" s="231"/>
      <c r="FG4" s="229"/>
      <c r="FH4" s="229"/>
      <c r="FI4" s="231"/>
      <c r="FJ4" s="231"/>
      <c r="FK4" s="231"/>
      <c r="FL4" s="229"/>
      <c r="FM4" s="232"/>
      <c r="FN4" s="229"/>
      <c r="FO4" s="229"/>
      <c r="FP4" s="231"/>
      <c r="FQ4" s="231"/>
      <c r="FR4" s="231"/>
      <c r="FS4" s="229"/>
      <c r="FT4" s="229"/>
      <c r="FU4" s="231"/>
      <c r="FV4" s="231"/>
      <c r="FW4" s="231"/>
      <c r="FX4" s="229"/>
      <c r="FY4" s="232"/>
      <c r="FZ4" s="229"/>
      <c r="GA4" s="229"/>
      <c r="GB4" s="231"/>
      <c r="GC4" s="231"/>
      <c r="GD4" s="231"/>
      <c r="GE4" s="229"/>
      <c r="GF4" s="229"/>
      <c r="GG4" s="231"/>
      <c r="GH4" s="231"/>
      <c r="GI4" s="231"/>
      <c r="GJ4" s="229"/>
      <c r="GK4" s="232"/>
      <c r="GL4" s="229"/>
      <c r="GM4" s="229"/>
      <c r="GN4" s="231"/>
      <c r="GO4" s="231"/>
      <c r="GP4" s="231"/>
      <c r="GQ4" s="229"/>
      <c r="GR4" s="229"/>
      <c r="GS4" s="231"/>
      <c r="GT4" s="231"/>
      <c r="GU4" s="231"/>
      <c r="GV4" s="229"/>
      <c r="GW4" s="232"/>
      <c r="GX4" s="229"/>
      <c r="GY4" s="229"/>
      <c r="GZ4" s="231"/>
      <c r="HA4" s="231"/>
      <c r="HB4" s="231"/>
      <c r="HC4" s="229"/>
      <c r="HD4" s="229"/>
      <c r="HE4" s="231"/>
      <c r="HF4" s="231"/>
      <c r="HG4" s="231"/>
      <c r="HH4" s="229"/>
      <c r="HI4" s="232"/>
      <c r="HJ4" s="229"/>
      <c r="HK4" s="229"/>
      <c r="HL4" s="231"/>
      <c r="HM4" s="231"/>
      <c r="HN4" s="231"/>
      <c r="HO4" s="229"/>
      <c r="HP4" s="229"/>
      <c r="HQ4" s="231"/>
      <c r="HR4" s="231"/>
      <c r="HS4" s="231"/>
      <c r="HT4" s="229"/>
      <c r="HU4" s="232"/>
      <c r="HV4" s="229"/>
      <c r="HW4" s="229"/>
      <c r="HX4" s="231"/>
      <c r="HY4" s="231"/>
      <c r="HZ4" s="231"/>
      <c r="IA4" s="229"/>
      <c r="IB4" s="229"/>
      <c r="IC4" s="231"/>
      <c r="ID4" s="231"/>
      <c r="IE4" s="231"/>
      <c r="IF4" s="229"/>
      <c r="IG4" s="232"/>
      <c r="IH4" s="229"/>
      <c r="II4" s="229"/>
      <c r="IJ4" s="231"/>
      <c r="IK4" s="231"/>
      <c r="IL4" s="231"/>
      <c r="IM4" s="229"/>
      <c r="IN4" s="229"/>
      <c r="IO4" s="231"/>
      <c r="IP4" s="231"/>
      <c r="IQ4" s="231"/>
      <c r="IR4" s="229"/>
      <c r="IS4" s="232"/>
      <c r="IT4" s="229"/>
      <c r="IU4" s="229"/>
      <c r="IV4" s="231"/>
    </row>
    <row r="5" spans="1:256" s="12" customFormat="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7" customFormat="1" ht="14.25">
      <c r="A6" s="44" t="s">
        <v>32</v>
      </c>
      <c r="B6" s="477">
        <v>-0.1</v>
      </c>
      <c r="C6" s="298">
        <v>-0.1</v>
      </c>
      <c r="D6" s="477">
        <v>-2.5</v>
      </c>
      <c r="E6" s="298">
        <v>0.4</v>
      </c>
      <c r="F6" s="477">
        <v>-0.1</v>
      </c>
      <c r="G6" s="298">
        <v>-1</v>
      </c>
      <c r="H6" s="477">
        <v>-5.5</v>
      </c>
      <c r="I6" s="298">
        <v>-3.8</v>
      </c>
      <c r="J6" s="477">
        <v>-3.7</v>
      </c>
      <c r="K6" s="477">
        <v>-3</v>
      </c>
      <c r="L6" s="298">
        <v>-3.4</v>
      </c>
      <c r="M6" s="44"/>
      <c r="N6" s="298"/>
      <c r="O6" s="298"/>
      <c r="P6" s="298"/>
      <c r="Q6" s="298"/>
      <c r="R6" s="298"/>
      <c r="S6" s="298"/>
      <c r="T6" s="298"/>
      <c r="U6" s="298"/>
      <c r="V6" s="298"/>
      <c r="W6" s="477"/>
      <c r="X6" s="477"/>
      <c r="Y6" s="44"/>
      <c r="Z6" s="298"/>
      <c r="AA6" s="298"/>
      <c r="AB6" s="298"/>
      <c r="AC6" s="298"/>
      <c r="AD6" s="298"/>
      <c r="AE6" s="298"/>
      <c r="AF6" s="477"/>
      <c r="AG6" s="477"/>
      <c r="AH6" s="477"/>
      <c r="AI6" s="477"/>
      <c r="AJ6" s="477"/>
      <c r="AK6" s="44"/>
      <c r="AL6" s="298"/>
      <c r="AM6" s="298"/>
      <c r="AN6" s="298"/>
      <c r="AO6" s="298"/>
      <c r="AP6" s="298"/>
      <c r="AQ6" s="298"/>
      <c r="AR6" s="477"/>
      <c r="AS6" s="477"/>
      <c r="AT6" s="477"/>
      <c r="AU6" s="477"/>
      <c r="AV6" s="477"/>
      <c r="AW6" s="44"/>
      <c r="AX6" s="298"/>
      <c r="AY6" s="298"/>
      <c r="AZ6" s="298"/>
      <c r="BA6" s="298"/>
      <c r="BB6" s="298"/>
      <c r="BC6" s="298"/>
      <c r="BD6" s="477"/>
      <c r="BE6" s="477"/>
      <c r="BF6" s="477"/>
      <c r="BG6" s="477"/>
      <c r="BH6" s="477"/>
      <c r="BI6" s="44"/>
      <c r="BJ6" s="298"/>
      <c r="BK6" s="298"/>
      <c r="BL6" s="298"/>
      <c r="BM6" s="298"/>
      <c r="BN6" s="298"/>
      <c r="BO6" s="298"/>
      <c r="BP6" s="477"/>
      <c r="BQ6" s="477"/>
      <c r="BR6" s="477"/>
      <c r="BS6" s="477"/>
      <c r="BT6" s="477"/>
      <c r="BU6" s="44"/>
      <c r="BV6" s="298"/>
      <c r="BW6" s="298"/>
      <c r="BX6" s="298"/>
      <c r="BY6" s="298"/>
      <c r="BZ6" s="298"/>
      <c r="CA6" s="298"/>
      <c r="CB6" s="477"/>
      <c r="CC6" s="477"/>
      <c r="CD6" s="477"/>
      <c r="CE6" s="477"/>
      <c r="CF6" s="477"/>
      <c r="CG6" s="44"/>
      <c r="CH6" s="298"/>
      <c r="CI6" s="298"/>
      <c r="CJ6" s="298"/>
      <c r="CK6" s="298"/>
      <c r="CL6" s="298"/>
      <c r="CM6" s="298"/>
      <c r="CN6" s="477"/>
      <c r="CO6" s="477"/>
      <c r="CP6" s="477"/>
      <c r="CQ6" s="477"/>
      <c r="CR6" s="477"/>
      <c r="CS6" s="44"/>
      <c r="CT6" s="298"/>
      <c r="CU6" s="298"/>
      <c r="CV6" s="298"/>
      <c r="CW6" s="298"/>
      <c r="CX6" s="298"/>
      <c r="CY6" s="298"/>
      <c r="CZ6" s="477"/>
      <c r="DA6" s="477"/>
      <c r="DB6" s="477"/>
      <c r="DC6" s="477"/>
      <c r="DD6" s="477"/>
      <c r="DE6" s="44"/>
      <c r="DF6" s="298"/>
      <c r="DG6" s="298"/>
      <c r="DH6" s="298"/>
      <c r="DI6" s="298"/>
      <c r="DJ6" s="298"/>
      <c r="DK6" s="298"/>
      <c r="DL6" s="477"/>
      <c r="DM6" s="477"/>
      <c r="DN6" s="477"/>
      <c r="DO6" s="477"/>
      <c r="DP6" s="477"/>
      <c r="DQ6" s="44"/>
      <c r="DR6" s="298"/>
      <c r="DS6" s="298"/>
      <c r="DT6" s="298"/>
      <c r="DU6" s="298"/>
      <c r="DV6" s="298"/>
      <c r="DW6" s="298"/>
      <c r="DX6" s="477"/>
      <c r="DY6" s="477"/>
      <c r="DZ6" s="477"/>
      <c r="EA6" s="477"/>
      <c r="EB6" s="477"/>
      <c r="EC6" s="44"/>
      <c r="ED6" s="298"/>
      <c r="EE6" s="298"/>
      <c r="EF6" s="298"/>
      <c r="EG6" s="298"/>
      <c r="EH6" s="298"/>
      <c r="EI6" s="298"/>
      <c r="EJ6" s="477"/>
      <c r="EK6" s="477"/>
      <c r="EL6" s="477"/>
      <c r="EM6" s="477"/>
      <c r="EN6" s="477"/>
      <c r="EO6" s="44"/>
      <c r="EP6" s="298"/>
      <c r="EQ6" s="298"/>
      <c r="ER6" s="298"/>
      <c r="ES6" s="298"/>
      <c r="ET6" s="298"/>
      <c r="EU6" s="298"/>
      <c r="EV6" s="477"/>
      <c r="EW6" s="477"/>
      <c r="EX6" s="477"/>
      <c r="EY6" s="477"/>
      <c r="EZ6" s="477"/>
      <c r="FA6" s="44"/>
      <c r="FB6" s="298"/>
      <c r="FC6" s="298"/>
      <c r="FD6" s="298"/>
      <c r="FE6" s="298"/>
      <c r="FF6" s="298"/>
      <c r="FG6" s="298"/>
      <c r="FH6" s="477"/>
      <c r="FI6" s="477"/>
      <c r="FJ6" s="477"/>
      <c r="FK6" s="477"/>
      <c r="FL6" s="477"/>
      <c r="FM6" s="44"/>
      <c r="FN6" s="298"/>
      <c r="FO6" s="298"/>
      <c r="FP6" s="298"/>
      <c r="FQ6" s="298"/>
      <c r="FR6" s="298"/>
      <c r="FS6" s="298"/>
      <c r="FT6" s="477"/>
      <c r="FU6" s="477"/>
      <c r="FV6" s="477"/>
      <c r="FW6" s="477"/>
      <c r="FX6" s="477"/>
      <c r="FY6" s="44"/>
      <c r="FZ6" s="298"/>
      <c r="GA6" s="298"/>
      <c r="GB6" s="298"/>
      <c r="GC6" s="298"/>
      <c r="GD6" s="298"/>
      <c r="GE6" s="298"/>
      <c r="GF6" s="477"/>
      <c r="GG6" s="477"/>
      <c r="GH6" s="477"/>
      <c r="GI6" s="477"/>
      <c r="GJ6" s="477"/>
      <c r="GK6" s="44"/>
      <c r="GL6" s="298"/>
      <c r="GM6" s="298"/>
      <c r="GN6" s="298"/>
      <c r="GO6" s="298"/>
      <c r="GP6" s="298"/>
      <c r="GQ6" s="298"/>
      <c r="GR6" s="477"/>
      <c r="GS6" s="477"/>
      <c r="GT6" s="477"/>
      <c r="GU6" s="477"/>
      <c r="GV6" s="477"/>
      <c r="GW6" s="44"/>
      <c r="GX6" s="298"/>
      <c r="GY6" s="298"/>
      <c r="GZ6" s="298"/>
      <c r="HA6" s="298"/>
      <c r="HB6" s="298"/>
      <c r="HC6" s="298"/>
      <c r="HD6" s="477"/>
      <c r="HE6" s="477"/>
      <c r="HF6" s="477"/>
      <c r="HG6" s="477"/>
      <c r="HH6" s="477"/>
      <c r="HI6" s="44"/>
      <c r="HJ6" s="298"/>
      <c r="HK6" s="298"/>
      <c r="HL6" s="298"/>
      <c r="HM6" s="298"/>
      <c r="HN6" s="298"/>
      <c r="HO6" s="298"/>
      <c r="HP6" s="477"/>
      <c r="HQ6" s="477"/>
      <c r="HR6" s="477"/>
      <c r="HS6" s="477"/>
      <c r="HT6" s="477"/>
      <c r="HU6" s="44"/>
      <c r="HV6" s="298"/>
      <c r="HW6" s="298"/>
      <c r="HX6" s="298"/>
      <c r="HY6" s="298"/>
      <c r="HZ6" s="298"/>
      <c r="IA6" s="298"/>
      <c r="IB6" s="477"/>
      <c r="IC6" s="477"/>
      <c r="ID6" s="477"/>
      <c r="IE6" s="477"/>
      <c r="IF6" s="477"/>
      <c r="IG6" s="44"/>
      <c r="IH6" s="298"/>
      <c r="II6" s="298"/>
      <c r="IJ6" s="298"/>
      <c r="IK6" s="298"/>
      <c r="IL6" s="298"/>
      <c r="IM6" s="298"/>
      <c r="IN6" s="477"/>
      <c r="IO6" s="477"/>
      <c r="IP6" s="477"/>
      <c r="IQ6" s="477"/>
      <c r="IR6" s="477"/>
      <c r="IS6" s="44"/>
      <c r="IT6" s="298"/>
      <c r="IU6" s="298"/>
      <c r="IV6" s="298"/>
    </row>
    <row r="7" spans="1:256" s="7" customFormat="1" ht="14.25">
      <c r="A7" s="44" t="s">
        <v>31</v>
      </c>
      <c r="B7" s="477">
        <v>-4.2</v>
      </c>
      <c r="C7" s="298">
        <v>-3.8</v>
      </c>
      <c r="D7" s="477">
        <v>-3.3</v>
      </c>
      <c r="E7" s="298">
        <v>-1.6</v>
      </c>
      <c r="F7" s="477">
        <v>0.2</v>
      </c>
      <c r="G7" s="298">
        <v>-0.1</v>
      </c>
      <c r="H7" s="477">
        <v>-3.1</v>
      </c>
      <c r="I7" s="298">
        <v>-4.0999999999999996</v>
      </c>
      <c r="J7" s="477">
        <v>-0.8</v>
      </c>
      <c r="K7" s="477">
        <v>-0.2</v>
      </c>
      <c r="L7" s="298">
        <v>-0.2</v>
      </c>
      <c r="M7" s="44"/>
      <c r="N7" s="298"/>
      <c r="O7" s="298"/>
      <c r="P7" s="298"/>
      <c r="Q7" s="298"/>
      <c r="R7" s="298"/>
      <c r="S7" s="298"/>
      <c r="T7" s="298"/>
      <c r="U7" s="298"/>
      <c r="V7" s="298"/>
      <c r="W7" s="477"/>
      <c r="X7" s="477"/>
      <c r="Y7" s="44"/>
      <c r="Z7" s="298"/>
      <c r="AA7" s="298"/>
      <c r="AB7" s="298"/>
      <c r="AC7" s="298"/>
      <c r="AD7" s="298"/>
      <c r="AE7" s="298"/>
      <c r="AF7" s="477"/>
      <c r="AG7" s="477"/>
      <c r="AH7" s="477"/>
      <c r="AI7" s="477"/>
      <c r="AJ7" s="477"/>
      <c r="AK7" s="44"/>
      <c r="AL7" s="298"/>
      <c r="AM7" s="298"/>
      <c r="AN7" s="298"/>
      <c r="AO7" s="298"/>
      <c r="AP7" s="298"/>
      <c r="AQ7" s="298"/>
      <c r="AR7" s="477"/>
      <c r="AS7" s="477"/>
      <c r="AT7" s="477"/>
      <c r="AU7" s="477"/>
      <c r="AV7" s="477"/>
      <c r="AW7" s="44"/>
      <c r="AX7" s="298"/>
      <c r="AY7" s="298"/>
      <c r="AZ7" s="298"/>
      <c r="BA7" s="298"/>
      <c r="BB7" s="298"/>
      <c r="BC7" s="298"/>
      <c r="BD7" s="477"/>
      <c r="BE7" s="477"/>
      <c r="BF7" s="477"/>
      <c r="BG7" s="477"/>
      <c r="BH7" s="477"/>
      <c r="BI7" s="44"/>
      <c r="BJ7" s="298"/>
      <c r="BK7" s="298"/>
      <c r="BL7" s="298"/>
      <c r="BM7" s="298"/>
      <c r="BN7" s="298"/>
      <c r="BO7" s="298"/>
      <c r="BP7" s="477"/>
      <c r="BQ7" s="477"/>
      <c r="BR7" s="477"/>
      <c r="BS7" s="477"/>
      <c r="BT7" s="477"/>
      <c r="BU7" s="44"/>
      <c r="BV7" s="298"/>
      <c r="BW7" s="298"/>
      <c r="BX7" s="298"/>
      <c r="BY7" s="298"/>
      <c r="BZ7" s="298"/>
      <c r="CA7" s="298"/>
      <c r="CB7" s="477"/>
      <c r="CC7" s="477"/>
      <c r="CD7" s="477"/>
      <c r="CE7" s="477"/>
      <c r="CF7" s="477"/>
      <c r="CG7" s="44"/>
      <c r="CH7" s="298"/>
      <c r="CI7" s="298"/>
      <c r="CJ7" s="298"/>
      <c r="CK7" s="298"/>
      <c r="CL7" s="298"/>
      <c r="CM7" s="298"/>
      <c r="CN7" s="477"/>
      <c r="CO7" s="477"/>
      <c r="CP7" s="477"/>
      <c r="CQ7" s="477"/>
      <c r="CR7" s="477"/>
      <c r="CS7" s="44"/>
      <c r="CT7" s="298"/>
      <c r="CU7" s="298"/>
      <c r="CV7" s="298"/>
      <c r="CW7" s="298"/>
      <c r="CX7" s="298"/>
      <c r="CY7" s="298"/>
      <c r="CZ7" s="477"/>
      <c r="DA7" s="477"/>
      <c r="DB7" s="477"/>
      <c r="DC7" s="477"/>
      <c r="DD7" s="477"/>
      <c r="DE7" s="44"/>
      <c r="DF7" s="298"/>
      <c r="DG7" s="298"/>
      <c r="DH7" s="298"/>
      <c r="DI7" s="298"/>
      <c r="DJ7" s="298"/>
      <c r="DK7" s="298"/>
      <c r="DL7" s="477"/>
      <c r="DM7" s="477"/>
      <c r="DN7" s="477"/>
      <c r="DO7" s="477"/>
      <c r="DP7" s="477"/>
      <c r="DQ7" s="44"/>
      <c r="DR7" s="298"/>
      <c r="DS7" s="298"/>
      <c r="DT7" s="298"/>
      <c r="DU7" s="298"/>
      <c r="DV7" s="298"/>
      <c r="DW7" s="298"/>
      <c r="DX7" s="477"/>
      <c r="DY7" s="477"/>
      <c r="DZ7" s="477"/>
      <c r="EA7" s="477"/>
      <c r="EB7" s="477"/>
      <c r="EC7" s="44"/>
      <c r="ED7" s="298"/>
      <c r="EE7" s="298"/>
      <c r="EF7" s="298"/>
      <c r="EG7" s="298"/>
      <c r="EH7" s="298"/>
      <c r="EI7" s="298"/>
      <c r="EJ7" s="477"/>
      <c r="EK7" s="477"/>
      <c r="EL7" s="477"/>
      <c r="EM7" s="477"/>
      <c r="EN7" s="477"/>
      <c r="EO7" s="44"/>
      <c r="EP7" s="298"/>
      <c r="EQ7" s="298"/>
      <c r="ER7" s="298"/>
      <c r="ES7" s="298"/>
      <c r="ET7" s="298"/>
      <c r="EU7" s="298"/>
      <c r="EV7" s="477"/>
      <c r="EW7" s="477"/>
      <c r="EX7" s="477"/>
      <c r="EY7" s="477"/>
      <c r="EZ7" s="477"/>
      <c r="FA7" s="44"/>
      <c r="FB7" s="298"/>
      <c r="FC7" s="298"/>
      <c r="FD7" s="298"/>
      <c r="FE7" s="298"/>
      <c r="FF7" s="298"/>
      <c r="FG7" s="298"/>
      <c r="FH7" s="477"/>
      <c r="FI7" s="477"/>
      <c r="FJ7" s="477"/>
      <c r="FK7" s="477"/>
      <c r="FL7" s="477"/>
      <c r="FM7" s="44"/>
      <c r="FN7" s="298"/>
      <c r="FO7" s="298"/>
      <c r="FP7" s="298"/>
      <c r="FQ7" s="298"/>
      <c r="FR7" s="298"/>
      <c r="FS7" s="298"/>
      <c r="FT7" s="477"/>
      <c r="FU7" s="477"/>
      <c r="FV7" s="477"/>
      <c r="FW7" s="477"/>
      <c r="FX7" s="477"/>
      <c r="FY7" s="44"/>
      <c r="FZ7" s="298"/>
      <c r="GA7" s="298"/>
      <c r="GB7" s="298"/>
      <c r="GC7" s="298"/>
      <c r="GD7" s="298"/>
      <c r="GE7" s="298"/>
      <c r="GF7" s="477"/>
      <c r="GG7" s="477"/>
      <c r="GH7" s="477"/>
      <c r="GI7" s="477"/>
      <c r="GJ7" s="477"/>
      <c r="GK7" s="44"/>
      <c r="GL7" s="298"/>
      <c r="GM7" s="298"/>
      <c r="GN7" s="298"/>
      <c r="GO7" s="298"/>
      <c r="GP7" s="298"/>
      <c r="GQ7" s="298"/>
      <c r="GR7" s="477"/>
      <c r="GS7" s="477"/>
      <c r="GT7" s="477"/>
      <c r="GU7" s="477"/>
      <c r="GV7" s="477"/>
      <c r="GW7" s="44"/>
      <c r="GX7" s="298"/>
      <c r="GY7" s="298"/>
      <c r="GZ7" s="298"/>
      <c r="HA7" s="298"/>
      <c r="HB7" s="298"/>
      <c r="HC7" s="298"/>
      <c r="HD7" s="477"/>
      <c r="HE7" s="477"/>
      <c r="HF7" s="477"/>
      <c r="HG7" s="477"/>
      <c r="HH7" s="477"/>
      <c r="HI7" s="44"/>
      <c r="HJ7" s="298"/>
      <c r="HK7" s="298"/>
      <c r="HL7" s="298"/>
      <c r="HM7" s="298"/>
      <c r="HN7" s="298"/>
      <c r="HO7" s="298"/>
      <c r="HP7" s="477"/>
      <c r="HQ7" s="477"/>
      <c r="HR7" s="477"/>
      <c r="HS7" s="477"/>
      <c r="HT7" s="477"/>
      <c r="HU7" s="44"/>
      <c r="HV7" s="298"/>
      <c r="HW7" s="298"/>
      <c r="HX7" s="298"/>
      <c r="HY7" s="298"/>
      <c r="HZ7" s="298"/>
      <c r="IA7" s="298"/>
      <c r="IB7" s="477"/>
      <c r="IC7" s="477"/>
      <c r="ID7" s="477"/>
      <c r="IE7" s="477"/>
      <c r="IF7" s="477"/>
      <c r="IG7" s="44"/>
      <c r="IH7" s="298"/>
      <c r="II7" s="298"/>
      <c r="IJ7" s="298"/>
      <c r="IK7" s="298"/>
      <c r="IL7" s="298"/>
      <c r="IM7" s="298"/>
      <c r="IN7" s="477"/>
      <c r="IO7" s="477"/>
      <c r="IP7" s="477"/>
      <c r="IQ7" s="477"/>
      <c r="IR7" s="477"/>
      <c r="IS7" s="44"/>
      <c r="IT7" s="298"/>
      <c r="IU7" s="298"/>
      <c r="IV7" s="298"/>
    </row>
    <row r="8" spans="1:256" s="7" customFormat="1" ht="14.25">
      <c r="A8" s="44" t="s">
        <v>30</v>
      </c>
      <c r="B8" s="477">
        <v>0.4</v>
      </c>
      <c r="C8" s="298">
        <v>1.4</v>
      </c>
      <c r="D8" s="477">
        <v>1.7</v>
      </c>
      <c r="E8" s="298">
        <v>2.9</v>
      </c>
      <c r="F8" s="477">
        <v>0.1</v>
      </c>
      <c r="G8" s="298">
        <v>-7.4</v>
      </c>
      <c r="H8" s="477">
        <v>-13.9</v>
      </c>
      <c r="I8" s="298">
        <v>-30.9</v>
      </c>
      <c r="J8" s="477">
        <v>-13.4</v>
      </c>
      <c r="K8" s="477">
        <v>-8.4</v>
      </c>
      <c r="L8" s="298">
        <v>-7.5</v>
      </c>
      <c r="M8" s="44"/>
      <c r="N8" s="298"/>
      <c r="O8" s="298"/>
      <c r="P8" s="298"/>
      <c r="Q8" s="298"/>
      <c r="R8" s="298"/>
      <c r="S8" s="298"/>
      <c r="T8" s="298"/>
      <c r="U8" s="298"/>
      <c r="V8" s="298"/>
      <c r="W8" s="477"/>
      <c r="X8" s="477"/>
      <c r="Y8" s="44"/>
      <c r="Z8" s="298"/>
      <c r="AA8" s="298"/>
      <c r="AB8" s="298"/>
      <c r="AC8" s="477"/>
      <c r="AD8" s="298"/>
      <c r="AE8" s="298"/>
      <c r="AF8" s="477"/>
      <c r="AG8" s="477"/>
      <c r="AH8" s="477"/>
      <c r="AI8" s="477"/>
      <c r="AJ8" s="477"/>
      <c r="AK8" s="44"/>
      <c r="AL8" s="298"/>
      <c r="AM8" s="298"/>
      <c r="AN8" s="298"/>
      <c r="AO8" s="477"/>
      <c r="AP8" s="298"/>
      <c r="AQ8" s="298"/>
      <c r="AR8" s="477"/>
      <c r="AS8" s="477"/>
      <c r="AT8" s="477"/>
      <c r="AU8" s="477"/>
      <c r="AV8" s="477"/>
      <c r="AW8" s="44"/>
      <c r="AX8" s="298"/>
      <c r="AY8" s="298"/>
      <c r="AZ8" s="298"/>
      <c r="BA8" s="477"/>
      <c r="BB8" s="298"/>
      <c r="BC8" s="298"/>
      <c r="BD8" s="477"/>
      <c r="BE8" s="477"/>
      <c r="BF8" s="477"/>
      <c r="BG8" s="477"/>
      <c r="BH8" s="477"/>
      <c r="BI8" s="44"/>
      <c r="BJ8" s="298"/>
      <c r="BK8" s="298"/>
      <c r="BL8" s="298"/>
      <c r="BM8" s="477"/>
      <c r="BN8" s="298"/>
      <c r="BO8" s="298"/>
      <c r="BP8" s="477"/>
      <c r="BQ8" s="477"/>
      <c r="BR8" s="477"/>
      <c r="BS8" s="477"/>
      <c r="BT8" s="477"/>
      <c r="BU8" s="44"/>
      <c r="BV8" s="298"/>
      <c r="BW8" s="298"/>
      <c r="BX8" s="298"/>
      <c r="BY8" s="477"/>
      <c r="BZ8" s="298"/>
      <c r="CA8" s="298"/>
      <c r="CB8" s="477"/>
      <c r="CC8" s="477"/>
      <c r="CD8" s="477"/>
      <c r="CE8" s="477"/>
      <c r="CF8" s="477"/>
      <c r="CG8" s="44"/>
      <c r="CH8" s="298"/>
      <c r="CI8" s="298"/>
      <c r="CJ8" s="298"/>
      <c r="CK8" s="477"/>
      <c r="CL8" s="298"/>
      <c r="CM8" s="298"/>
      <c r="CN8" s="477"/>
      <c r="CO8" s="477"/>
      <c r="CP8" s="477"/>
      <c r="CQ8" s="477"/>
      <c r="CR8" s="477"/>
      <c r="CS8" s="44"/>
      <c r="CT8" s="298"/>
      <c r="CU8" s="298"/>
      <c r="CV8" s="298"/>
      <c r="CW8" s="477"/>
      <c r="CX8" s="298"/>
      <c r="CY8" s="298"/>
      <c r="CZ8" s="477"/>
      <c r="DA8" s="477"/>
      <c r="DB8" s="477"/>
      <c r="DC8" s="477"/>
      <c r="DD8" s="477"/>
      <c r="DE8" s="44"/>
      <c r="DF8" s="298"/>
      <c r="DG8" s="298"/>
      <c r="DH8" s="298"/>
      <c r="DI8" s="477"/>
      <c r="DJ8" s="298"/>
      <c r="DK8" s="298"/>
      <c r="DL8" s="477"/>
      <c r="DM8" s="477"/>
      <c r="DN8" s="477"/>
      <c r="DO8" s="477"/>
      <c r="DP8" s="477"/>
      <c r="DQ8" s="44"/>
      <c r="DR8" s="298"/>
      <c r="DS8" s="298"/>
      <c r="DT8" s="298"/>
      <c r="DU8" s="477"/>
      <c r="DV8" s="298"/>
      <c r="DW8" s="298"/>
      <c r="DX8" s="477"/>
      <c r="DY8" s="477"/>
      <c r="DZ8" s="477"/>
      <c r="EA8" s="477"/>
      <c r="EB8" s="477"/>
      <c r="EC8" s="44"/>
      <c r="ED8" s="298"/>
      <c r="EE8" s="298"/>
      <c r="EF8" s="298"/>
      <c r="EG8" s="477"/>
      <c r="EH8" s="298"/>
      <c r="EI8" s="298"/>
      <c r="EJ8" s="477"/>
      <c r="EK8" s="477"/>
      <c r="EL8" s="477"/>
      <c r="EM8" s="477"/>
      <c r="EN8" s="477"/>
      <c r="EO8" s="44"/>
      <c r="EP8" s="298"/>
      <c r="EQ8" s="298"/>
      <c r="ER8" s="298"/>
      <c r="ES8" s="477"/>
      <c r="ET8" s="298"/>
      <c r="EU8" s="298"/>
      <c r="EV8" s="477"/>
      <c r="EW8" s="477"/>
      <c r="EX8" s="477"/>
      <c r="EY8" s="477"/>
      <c r="EZ8" s="477"/>
      <c r="FA8" s="44"/>
      <c r="FB8" s="298"/>
      <c r="FC8" s="298"/>
      <c r="FD8" s="298"/>
      <c r="FE8" s="477"/>
      <c r="FF8" s="298"/>
      <c r="FG8" s="298"/>
      <c r="FH8" s="477"/>
      <c r="FI8" s="477"/>
      <c r="FJ8" s="477"/>
      <c r="FK8" s="477"/>
      <c r="FL8" s="477"/>
      <c r="FM8" s="44"/>
      <c r="FN8" s="298"/>
      <c r="FO8" s="298"/>
      <c r="FP8" s="298"/>
      <c r="FQ8" s="477"/>
      <c r="FR8" s="298"/>
      <c r="FS8" s="298"/>
      <c r="FT8" s="477"/>
      <c r="FU8" s="477"/>
      <c r="FV8" s="477"/>
      <c r="FW8" s="477"/>
      <c r="FX8" s="477"/>
      <c r="FY8" s="44"/>
      <c r="FZ8" s="298"/>
      <c r="GA8" s="298"/>
      <c r="GB8" s="298"/>
      <c r="GC8" s="477"/>
      <c r="GD8" s="298"/>
      <c r="GE8" s="298"/>
      <c r="GF8" s="477"/>
      <c r="GG8" s="477"/>
      <c r="GH8" s="477"/>
      <c r="GI8" s="477"/>
      <c r="GJ8" s="477"/>
      <c r="GK8" s="44"/>
      <c r="GL8" s="298"/>
      <c r="GM8" s="298"/>
      <c r="GN8" s="298"/>
      <c r="GO8" s="477"/>
      <c r="GP8" s="298"/>
      <c r="GQ8" s="298"/>
      <c r="GR8" s="477"/>
      <c r="GS8" s="477"/>
      <c r="GT8" s="477"/>
      <c r="GU8" s="477"/>
      <c r="GV8" s="477"/>
      <c r="GW8" s="44"/>
      <c r="GX8" s="298"/>
      <c r="GY8" s="298"/>
      <c r="GZ8" s="298"/>
      <c r="HA8" s="477"/>
      <c r="HB8" s="298"/>
      <c r="HC8" s="298"/>
      <c r="HD8" s="477"/>
      <c r="HE8" s="477"/>
      <c r="HF8" s="477"/>
      <c r="HG8" s="477"/>
      <c r="HH8" s="477"/>
      <c r="HI8" s="44"/>
      <c r="HJ8" s="298"/>
      <c r="HK8" s="298"/>
      <c r="HL8" s="298"/>
      <c r="HM8" s="477"/>
      <c r="HN8" s="298"/>
      <c r="HO8" s="298"/>
      <c r="HP8" s="477"/>
      <c r="HQ8" s="477"/>
      <c r="HR8" s="477"/>
      <c r="HS8" s="477"/>
      <c r="HT8" s="477"/>
      <c r="HU8" s="44"/>
      <c r="HV8" s="298"/>
      <c r="HW8" s="298"/>
      <c r="HX8" s="298"/>
      <c r="HY8" s="477"/>
      <c r="HZ8" s="298"/>
      <c r="IA8" s="298"/>
      <c r="IB8" s="477"/>
      <c r="IC8" s="477"/>
      <c r="ID8" s="477"/>
      <c r="IE8" s="477"/>
      <c r="IF8" s="477"/>
      <c r="IG8" s="44"/>
      <c r="IH8" s="298"/>
      <c r="II8" s="298"/>
      <c r="IJ8" s="298"/>
      <c r="IK8" s="477"/>
      <c r="IL8" s="298"/>
      <c r="IM8" s="298"/>
      <c r="IN8" s="477"/>
      <c r="IO8" s="477"/>
      <c r="IP8" s="477"/>
      <c r="IQ8" s="477"/>
      <c r="IR8" s="477"/>
      <c r="IS8" s="44"/>
      <c r="IT8" s="298"/>
      <c r="IU8" s="298"/>
      <c r="IV8" s="298"/>
    </row>
    <row r="9" spans="1:256" s="7" customFormat="1" ht="14.25">
      <c r="A9" s="45" t="s">
        <v>29</v>
      </c>
      <c r="B9" s="298">
        <v>-5.6</v>
      </c>
      <c r="C9" s="298">
        <v>-7.5</v>
      </c>
      <c r="D9" s="298">
        <v>-5.2</v>
      </c>
      <c r="E9" s="298">
        <v>-5.7</v>
      </c>
      <c r="F9" s="298">
        <v>-6.5</v>
      </c>
      <c r="G9" s="298">
        <v>-9.8000000000000007</v>
      </c>
      <c r="H9" s="298">
        <v>-15.6</v>
      </c>
      <c r="I9" s="298">
        <v>-10.7</v>
      </c>
      <c r="J9" s="298">
        <v>-9.4</v>
      </c>
      <c r="K9" s="298">
        <v>-6.8</v>
      </c>
      <c r="L9" s="298">
        <v>-5.5</v>
      </c>
      <c r="M9" s="45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45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45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45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45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45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45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45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45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45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45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45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45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45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45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45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45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45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45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45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45"/>
      <c r="IT9" s="298"/>
      <c r="IU9" s="298"/>
      <c r="IV9" s="298"/>
    </row>
    <row r="10" spans="1:256" s="7" customFormat="1" ht="14.25">
      <c r="A10" s="44" t="s">
        <v>28</v>
      </c>
      <c r="B10" s="298">
        <v>-0.3</v>
      </c>
      <c r="C10" s="298">
        <v>-0.1</v>
      </c>
      <c r="D10" s="298">
        <v>1.3</v>
      </c>
      <c r="E10" s="298">
        <v>2.4</v>
      </c>
      <c r="F10" s="298">
        <v>1.9</v>
      </c>
      <c r="G10" s="298">
        <v>-4.5</v>
      </c>
      <c r="H10" s="298">
        <v>-11.2</v>
      </c>
      <c r="I10" s="298">
        <v>-9.6999999999999993</v>
      </c>
      <c r="J10" s="298">
        <v>-9.4</v>
      </c>
      <c r="K10" s="298">
        <v>-8</v>
      </c>
      <c r="L10" s="298">
        <v>-6</v>
      </c>
      <c r="M10" s="44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44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44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44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44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44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44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44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44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44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44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44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44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44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44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44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44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44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44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44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44"/>
      <c r="IT10" s="298"/>
      <c r="IU10" s="298"/>
      <c r="IV10" s="298"/>
    </row>
    <row r="11" spans="1:256" s="7" customFormat="1" ht="14.25">
      <c r="A11" s="44" t="s">
        <v>46</v>
      </c>
      <c r="B11" s="477">
        <v>-4.0999999999999996</v>
      </c>
      <c r="C11" s="298">
        <v>-3.6</v>
      </c>
      <c r="D11" s="477">
        <v>-2.9</v>
      </c>
      <c r="E11" s="298">
        <v>-2.2999999999999998</v>
      </c>
      <c r="F11" s="477">
        <v>-2.7</v>
      </c>
      <c r="G11" s="298">
        <v>-3.3</v>
      </c>
      <c r="H11" s="477">
        <v>-7.5</v>
      </c>
      <c r="I11" s="298">
        <v>-7.1</v>
      </c>
      <c r="J11" s="477">
        <v>-5.2</v>
      </c>
      <c r="K11" s="477">
        <v>-4.5</v>
      </c>
      <c r="L11" s="298">
        <v>-3.5</v>
      </c>
      <c r="M11" s="44"/>
      <c r="N11" s="298"/>
      <c r="O11" s="298"/>
      <c r="P11" s="298"/>
      <c r="Q11" s="298"/>
      <c r="R11" s="298"/>
      <c r="S11" s="298"/>
      <c r="T11" s="298"/>
      <c r="U11" s="298"/>
      <c r="V11" s="298"/>
      <c r="W11" s="477"/>
      <c r="X11" s="477"/>
      <c r="Y11" s="44"/>
      <c r="Z11" s="298"/>
      <c r="AA11" s="298"/>
      <c r="AB11" s="298"/>
      <c r="AC11" s="298"/>
      <c r="AD11" s="298"/>
      <c r="AE11" s="298"/>
      <c r="AF11" s="477"/>
      <c r="AG11" s="477"/>
      <c r="AH11" s="477"/>
      <c r="AI11" s="477"/>
      <c r="AJ11" s="477"/>
      <c r="AK11" s="44"/>
      <c r="AL11" s="298"/>
      <c r="AM11" s="298"/>
      <c r="AN11" s="298"/>
      <c r="AO11" s="298"/>
      <c r="AP11" s="298"/>
      <c r="AQ11" s="298"/>
      <c r="AR11" s="477"/>
      <c r="AS11" s="477"/>
      <c r="AT11" s="477"/>
      <c r="AU11" s="477"/>
      <c r="AV11" s="477"/>
      <c r="AW11" s="44"/>
      <c r="AX11" s="298"/>
      <c r="AY11" s="298"/>
      <c r="AZ11" s="298"/>
      <c r="BA11" s="298"/>
      <c r="BB11" s="298"/>
      <c r="BC11" s="298"/>
      <c r="BD11" s="477"/>
      <c r="BE11" s="477"/>
      <c r="BF11" s="477"/>
      <c r="BG11" s="477"/>
      <c r="BH11" s="477"/>
      <c r="BI11" s="44"/>
      <c r="BJ11" s="298"/>
      <c r="BK11" s="298"/>
      <c r="BL11" s="298"/>
      <c r="BM11" s="298"/>
      <c r="BN11" s="298"/>
      <c r="BO11" s="298"/>
      <c r="BP11" s="477"/>
      <c r="BQ11" s="477"/>
      <c r="BR11" s="477"/>
      <c r="BS11" s="477"/>
      <c r="BT11" s="477"/>
      <c r="BU11" s="44"/>
      <c r="BV11" s="298"/>
      <c r="BW11" s="298"/>
      <c r="BX11" s="298"/>
      <c r="BY11" s="298"/>
      <c r="BZ11" s="298"/>
      <c r="CA11" s="298"/>
      <c r="CB11" s="477"/>
      <c r="CC11" s="477"/>
      <c r="CD11" s="477"/>
      <c r="CE11" s="477"/>
      <c r="CF11" s="477"/>
      <c r="CG11" s="44"/>
      <c r="CH11" s="298"/>
      <c r="CI11" s="298"/>
      <c r="CJ11" s="298"/>
      <c r="CK11" s="298"/>
      <c r="CL11" s="298"/>
      <c r="CM11" s="298"/>
      <c r="CN11" s="477"/>
      <c r="CO11" s="477"/>
      <c r="CP11" s="477"/>
      <c r="CQ11" s="477"/>
      <c r="CR11" s="477"/>
      <c r="CS11" s="44"/>
      <c r="CT11" s="298"/>
      <c r="CU11" s="298"/>
      <c r="CV11" s="298"/>
      <c r="CW11" s="298"/>
      <c r="CX11" s="298"/>
      <c r="CY11" s="298"/>
      <c r="CZ11" s="477"/>
      <c r="DA11" s="477"/>
      <c r="DB11" s="477"/>
      <c r="DC11" s="477"/>
      <c r="DD11" s="477"/>
      <c r="DE11" s="44"/>
      <c r="DF11" s="298"/>
      <c r="DG11" s="298"/>
      <c r="DH11" s="298"/>
      <c r="DI11" s="298"/>
      <c r="DJ11" s="298"/>
      <c r="DK11" s="298"/>
      <c r="DL11" s="477"/>
      <c r="DM11" s="477"/>
      <c r="DN11" s="477"/>
      <c r="DO11" s="477"/>
      <c r="DP11" s="477"/>
      <c r="DQ11" s="44"/>
      <c r="DR11" s="298"/>
      <c r="DS11" s="298"/>
      <c r="DT11" s="298"/>
      <c r="DU11" s="298"/>
      <c r="DV11" s="298"/>
      <c r="DW11" s="298"/>
      <c r="DX11" s="477"/>
      <c r="DY11" s="477"/>
      <c r="DZ11" s="477"/>
      <c r="EA11" s="477"/>
      <c r="EB11" s="477"/>
      <c r="EC11" s="44"/>
      <c r="ED11" s="298"/>
      <c r="EE11" s="298"/>
      <c r="EF11" s="298"/>
      <c r="EG11" s="298"/>
      <c r="EH11" s="298"/>
      <c r="EI11" s="298"/>
      <c r="EJ11" s="477"/>
      <c r="EK11" s="477"/>
      <c r="EL11" s="477"/>
      <c r="EM11" s="477"/>
      <c r="EN11" s="477"/>
      <c r="EO11" s="44"/>
      <c r="EP11" s="298"/>
      <c r="EQ11" s="298"/>
      <c r="ER11" s="298"/>
      <c r="ES11" s="298"/>
      <c r="ET11" s="298"/>
      <c r="EU11" s="298"/>
      <c r="EV11" s="477"/>
      <c r="EW11" s="477"/>
      <c r="EX11" s="477"/>
      <c r="EY11" s="477"/>
      <c r="EZ11" s="477"/>
      <c r="FA11" s="44"/>
      <c r="FB11" s="298"/>
      <c r="FC11" s="298"/>
      <c r="FD11" s="298"/>
      <c r="FE11" s="298"/>
      <c r="FF11" s="298"/>
      <c r="FG11" s="298"/>
      <c r="FH11" s="477"/>
      <c r="FI11" s="477"/>
      <c r="FJ11" s="477"/>
      <c r="FK11" s="477"/>
      <c r="FL11" s="477"/>
      <c r="FM11" s="44"/>
      <c r="FN11" s="298"/>
      <c r="FO11" s="298"/>
      <c r="FP11" s="298"/>
      <c r="FQ11" s="298"/>
      <c r="FR11" s="298"/>
      <c r="FS11" s="298"/>
      <c r="FT11" s="477"/>
      <c r="FU11" s="477"/>
      <c r="FV11" s="477"/>
      <c r="FW11" s="477"/>
      <c r="FX11" s="477"/>
      <c r="FY11" s="44"/>
      <c r="FZ11" s="298"/>
      <c r="GA11" s="298"/>
      <c r="GB11" s="298"/>
      <c r="GC11" s="298"/>
      <c r="GD11" s="298"/>
      <c r="GE11" s="298"/>
      <c r="GF11" s="477"/>
      <c r="GG11" s="477"/>
      <c r="GH11" s="477"/>
      <c r="GI11" s="477"/>
      <c r="GJ11" s="477"/>
      <c r="GK11" s="44"/>
      <c r="GL11" s="298"/>
      <c r="GM11" s="298"/>
      <c r="GN11" s="298"/>
      <c r="GO11" s="298"/>
      <c r="GP11" s="298"/>
      <c r="GQ11" s="298"/>
      <c r="GR11" s="477"/>
      <c r="GS11" s="477"/>
      <c r="GT11" s="477"/>
      <c r="GU11" s="477"/>
      <c r="GV11" s="477"/>
      <c r="GW11" s="44"/>
      <c r="GX11" s="298"/>
      <c r="GY11" s="298"/>
      <c r="GZ11" s="298"/>
      <c r="HA11" s="298"/>
      <c r="HB11" s="298"/>
      <c r="HC11" s="298"/>
      <c r="HD11" s="477"/>
      <c r="HE11" s="477"/>
      <c r="HF11" s="477"/>
      <c r="HG11" s="477"/>
      <c r="HH11" s="477"/>
      <c r="HI11" s="44"/>
      <c r="HJ11" s="298"/>
      <c r="HK11" s="298"/>
      <c r="HL11" s="298"/>
      <c r="HM11" s="298"/>
      <c r="HN11" s="298"/>
      <c r="HO11" s="298"/>
      <c r="HP11" s="477"/>
      <c r="HQ11" s="477"/>
      <c r="HR11" s="477"/>
      <c r="HS11" s="477"/>
      <c r="HT11" s="477"/>
      <c r="HU11" s="44"/>
      <c r="HV11" s="298"/>
      <c r="HW11" s="298"/>
      <c r="HX11" s="298"/>
      <c r="HY11" s="298"/>
      <c r="HZ11" s="298"/>
      <c r="IA11" s="298"/>
      <c r="IB11" s="477"/>
      <c r="IC11" s="477"/>
      <c r="ID11" s="477"/>
      <c r="IE11" s="477"/>
      <c r="IF11" s="477"/>
      <c r="IG11" s="44"/>
      <c r="IH11" s="298"/>
      <c r="II11" s="298"/>
      <c r="IJ11" s="298"/>
      <c r="IK11" s="298"/>
      <c r="IL11" s="298"/>
      <c r="IM11" s="298"/>
      <c r="IN11" s="477"/>
      <c r="IO11" s="477"/>
      <c r="IP11" s="477"/>
      <c r="IQ11" s="477"/>
      <c r="IR11" s="477"/>
      <c r="IS11" s="44"/>
      <c r="IT11" s="298"/>
      <c r="IU11" s="298"/>
      <c r="IV11" s="298"/>
    </row>
    <row r="12" spans="1:256" s="7" customFormat="1" ht="14.25">
      <c r="A12" s="44" t="s">
        <v>26</v>
      </c>
      <c r="B12" s="477">
        <v>-3.6</v>
      </c>
      <c r="C12" s="298">
        <v>-3.5</v>
      </c>
      <c r="D12" s="477">
        <v>-4.4000000000000004</v>
      </c>
      <c r="E12" s="298">
        <v>-3.4</v>
      </c>
      <c r="F12" s="477">
        <v>-1.6</v>
      </c>
      <c r="G12" s="298">
        <v>-2.7</v>
      </c>
      <c r="H12" s="477">
        <v>-5.4</v>
      </c>
      <c r="I12" s="298">
        <v>-4.5</v>
      </c>
      <c r="J12" s="477">
        <v>-3.9</v>
      </c>
      <c r="K12" s="477">
        <v>-2.9</v>
      </c>
      <c r="L12" s="298">
        <v>-2.1</v>
      </c>
      <c r="M12" s="44"/>
      <c r="N12" s="298"/>
      <c r="O12" s="298"/>
      <c r="P12" s="298"/>
      <c r="Q12" s="298"/>
      <c r="R12" s="298"/>
      <c r="S12" s="298"/>
      <c r="T12" s="298"/>
      <c r="U12" s="298"/>
      <c r="V12" s="298"/>
      <c r="W12" s="477"/>
      <c r="X12" s="477"/>
      <c r="Y12" s="44"/>
      <c r="Z12" s="298"/>
      <c r="AA12" s="298"/>
      <c r="AB12" s="298"/>
      <c r="AC12" s="298"/>
      <c r="AD12" s="298"/>
      <c r="AE12" s="298"/>
      <c r="AF12" s="477"/>
      <c r="AG12" s="477"/>
      <c r="AH12" s="477"/>
      <c r="AI12" s="477"/>
      <c r="AJ12" s="477"/>
      <c r="AK12" s="44"/>
      <c r="AL12" s="298"/>
      <c r="AM12" s="298"/>
      <c r="AN12" s="298"/>
      <c r="AO12" s="298"/>
      <c r="AP12" s="298"/>
      <c r="AQ12" s="298"/>
      <c r="AR12" s="477"/>
      <c r="AS12" s="477"/>
      <c r="AT12" s="477"/>
      <c r="AU12" s="477"/>
      <c r="AV12" s="477"/>
      <c r="AW12" s="44"/>
      <c r="AX12" s="298"/>
      <c r="AY12" s="298"/>
      <c r="AZ12" s="298"/>
      <c r="BA12" s="298"/>
      <c r="BB12" s="298"/>
      <c r="BC12" s="298"/>
      <c r="BD12" s="477"/>
      <c r="BE12" s="477"/>
      <c r="BF12" s="477"/>
      <c r="BG12" s="477"/>
      <c r="BH12" s="477"/>
      <c r="BI12" s="44"/>
      <c r="BJ12" s="298"/>
      <c r="BK12" s="298"/>
      <c r="BL12" s="298"/>
      <c r="BM12" s="298"/>
      <c r="BN12" s="298"/>
      <c r="BO12" s="298"/>
      <c r="BP12" s="477"/>
      <c r="BQ12" s="477"/>
      <c r="BR12" s="477"/>
      <c r="BS12" s="477"/>
      <c r="BT12" s="477"/>
      <c r="BU12" s="44"/>
      <c r="BV12" s="298"/>
      <c r="BW12" s="298"/>
      <c r="BX12" s="298"/>
      <c r="BY12" s="298"/>
      <c r="BZ12" s="298"/>
      <c r="CA12" s="298"/>
      <c r="CB12" s="477"/>
      <c r="CC12" s="477"/>
      <c r="CD12" s="477"/>
      <c r="CE12" s="477"/>
      <c r="CF12" s="477"/>
      <c r="CG12" s="44"/>
      <c r="CH12" s="298"/>
      <c r="CI12" s="298"/>
      <c r="CJ12" s="298"/>
      <c r="CK12" s="298"/>
      <c r="CL12" s="298"/>
      <c r="CM12" s="298"/>
      <c r="CN12" s="477"/>
      <c r="CO12" s="477"/>
      <c r="CP12" s="477"/>
      <c r="CQ12" s="477"/>
      <c r="CR12" s="477"/>
      <c r="CS12" s="44"/>
      <c r="CT12" s="298"/>
      <c r="CU12" s="298"/>
      <c r="CV12" s="298"/>
      <c r="CW12" s="298"/>
      <c r="CX12" s="298"/>
      <c r="CY12" s="298"/>
      <c r="CZ12" s="477"/>
      <c r="DA12" s="477"/>
      <c r="DB12" s="477"/>
      <c r="DC12" s="477"/>
      <c r="DD12" s="477"/>
      <c r="DE12" s="44"/>
      <c r="DF12" s="298"/>
      <c r="DG12" s="298"/>
      <c r="DH12" s="298"/>
      <c r="DI12" s="298"/>
      <c r="DJ12" s="298"/>
      <c r="DK12" s="298"/>
      <c r="DL12" s="477"/>
      <c r="DM12" s="477"/>
      <c r="DN12" s="477"/>
      <c r="DO12" s="477"/>
      <c r="DP12" s="477"/>
      <c r="DQ12" s="44"/>
      <c r="DR12" s="298"/>
      <c r="DS12" s="298"/>
      <c r="DT12" s="298"/>
      <c r="DU12" s="298"/>
      <c r="DV12" s="298"/>
      <c r="DW12" s="298"/>
      <c r="DX12" s="477"/>
      <c r="DY12" s="477"/>
      <c r="DZ12" s="477"/>
      <c r="EA12" s="477"/>
      <c r="EB12" s="477"/>
      <c r="EC12" s="44"/>
      <c r="ED12" s="298"/>
      <c r="EE12" s="298"/>
      <c r="EF12" s="298"/>
      <c r="EG12" s="298"/>
      <c r="EH12" s="298"/>
      <c r="EI12" s="298"/>
      <c r="EJ12" s="477"/>
      <c r="EK12" s="477"/>
      <c r="EL12" s="477"/>
      <c r="EM12" s="477"/>
      <c r="EN12" s="477"/>
      <c r="EO12" s="44"/>
      <c r="EP12" s="298"/>
      <c r="EQ12" s="298"/>
      <c r="ER12" s="298"/>
      <c r="ES12" s="298"/>
      <c r="ET12" s="298"/>
      <c r="EU12" s="298"/>
      <c r="EV12" s="477"/>
      <c r="EW12" s="477"/>
      <c r="EX12" s="477"/>
      <c r="EY12" s="477"/>
      <c r="EZ12" s="477"/>
      <c r="FA12" s="44"/>
      <c r="FB12" s="298"/>
      <c r="FC12" s="298"/>
      <c r="FD12" s="298"/>
      <c r="FE12" s="298"/>
      <c r="FF12" s="298"/>
      <c r="FG12" s="298"/>
      <c r="FH12" s="477"/>
      <c r="FI12" s="477"/>
      <c r="FJ12" s="477"/>
      <c r="FK12" s="477"/>
      <c r="FL12" s="477"/>
      <c r="FM12" s="44"/>
      <c r="FN12" s="298"/>
      <c r="FO12" s="298"/>
      <c r="FP12" s="298"/>
      <c r="FQ12" s="298"/>
      <c r="FR12" s="298"/>
      <c r="FS12" s="298"/>
      <c r="FT12" s="477"/>
      <c r="FU12" s="477"/>
      <c r="FV12" s="477"/>
      <c r="FW12" s="477"/>
      <c r="FX12" s="477"/>
      <c r="FY12" s="44"/>
      <c r="FZ12" s="298"/>
      <c r="GA12" s="298"/>
      <c r="GB12" s="298"/>
      <c r="GC12" s="298"/>
      <c r="GD12" s="298"/>
      <c r="GE12" s="298"/>
      <c r="GF12" s="477"/>
      <c r="GG12" s="477"/>
      <c r="GH12" s="477"/>
      <c r="GI12" s="477"/>
      <c r="GJ12" s="477"/>
      <c r="GK12" s="44"/>
      <c r="GL12" s="298"/>
      <c r="GM12" s="298"/>
      <c r="GN12" s="298"/>
      <c r="GO12" s="298"/>
      <c r="GP12" s="298"/>
      <c r="GQ12" s="298"/>
      <c r="GR12" s="477"/>
      <c r="GS12" s="477"/>
      <c r="GT12" s="477"/>
      <c r="GU12" s="477"/>
      <c r="GV12" s="477"/>
      <c r="GW12" s="44"/>
      <c r="GX12" s="298"/>
      <c r="GY12" s="298"/>
      <c r="GZ12" s="298"/>
      <c r="HA12" s="298"/>
      <c r="HB12" s="298"/>
      <c r="HC12" s="298"/>
      <c r="HD12" s="477"/>
      <c r="HE12" s="477"/>
      <c r="HF12" s="477"/>
      <c r="HG12" s="477"/>
      <c r="HH12" s="477"/>
      <c r="HI12" s="44"/>
      <c r="HJ12" s="298"/>
      <c r="HK12" s="298"/>
      <c r="HL12" s="298"/>
      <c r="HM12" s="298"/>
      <c r="HN12" s="298"/>
      <c r="HO12" s="298"/>
      <c r="HP12" s="477"/>
      <c r="HQ12" s="477"/>
      <c r="HR12" s="477"/>
      <c r="HS12" s="477"/>
      <c r="HT12" s="477"/>
      <c r="HU12" s="44"/>
      <c r="HV12" s="298"/>
      <c r="HW12" s="298"/>
      <c r="HX12" s="298"/>
      <c r="HY12" s="298"/>
      <c r="HZ12" s="298"/>
      <c r="IA12" s="298"/>
      <c r="IB12" s="477"/>
      <c r="IC12" s="477"/>
      <c r="ID12" s="477"/>
      <c r="IE12" s="477"/>
      <c r="IF12" s="477"/>
      <c r="IG12" s="44"/>
      <c r="IH12" s="298"/>
      <c r="II12" s="298"/>
      <c r="IJ12" s="298"/>
      <c r="IK12" s="298"/>
      <c r="IL12" s="298"/>
      <c r="IM12" s="298"/>
      <c r="IN12" s="477"/>
      <c r="IO12" s="477"/>
      <c r="IP12" s="477"/>
      <c r="IQ12" s="477"/>
      <c r="IR12" s="477"/>
      <c r="IS12" s="44"/>
      <c r="IT12" s="298"/>
      <c r="IU12" s="298"/>
      <c r="IV12" s="298"/>
    </row>
    <row r="13" spans="1:256" s="7" customFormat="1" ht="14.25">
      <c r="A13" s="44" t="s">
        <v>25</v>
      </c>
      <c r="B13" s="477">
        <v>-6.6</v>
      </c>
      <c r="C13" s="298">
        <v>-4.0999999999999996</v>
      </c>
      <c r="D13" s="477">
        <v>-2.4</v>
      </c>
      <c r="E13" s="298">
        <v>-1.2</v>
      </c>
      <c r="F13" s="477">
        <v>3.5</v>
      </c>
      <c r="G13" s="298">
        <v>0.9</v>
      </c>
      <c r="H13" s="477">
        <v>-6.1</v>
      </c>
      <c r="I13" s="298">
        <v>-5.3</v>
      </c>
      <c r="J13" s="477">
        <v>-6.3</v>
      </c>
      <c r="K13" s="477">
        <v>-5.3</v>
      </c>
      <c r="L13" s="298">
        <v>-5.7</v>
      </c>
      <c r="M13" s="44"/>
      <c r="N13" s="298"/>
      <c r="O13" s="298"/>
      <c r="P13" s="298"/>
      <c r="Q13" s="298"/>
      <c r="R13" s="298"/>
      <c r="S13" s="298"/>
      <c r="T13" s="298"/>
      <c r="U13" s="298"/>
      <c r="V13" s="298"/>
      <c r="W13" s="477"/>
      <c r="X13" s="477"/>
      <c r="Y13" s="44"/>
      <c r="Z13" s="298"/>
      <c r="AA13" s="298"/>
      <c r="AB13" s="298"/>
      <c r="AC13" s="477"/>
      <c r="AD13" s="298"/>
      <c r="AE13" s="298"/>
      <c r="AF13" s="477"/>
      <c r="AG13" s="477"/>
      <c r="AH13" s="477"/>
      <c r="AI13" s="477"/>
      <c r="AJ13" s="477"/>
      <c r="AK13" s="44"/>
      <c r="AL13" s="298"/>
      <c r="AM13" s="298"/>
      <c r="AN13" s="298"/>
      <c r="AO13" s="477"/>
      <c r="AP13" s="298"/>
      <c r="AQ13" s="298"/>
      <c r="AR13" s="477"/>
      <c r="AS13" s="477"/>
      <c r="AT13" s="477"/>
      <c r="AU13" s="477"/>
      <c r="AV13" s="477"/>
      <c r="AW13" s="44"/>
      <c r="AX13" s="298"/>
      <c r="AY13" s="298"/>
      <c r="AZ13" s="298"/>
      <c r="BA13" s="477"/>
      <c r="BB13" s="298"/>
      <c r="BC13" s="298"/>
      <c r="BD13" s="477"/>
      <c r="BE13" s="477"/>
      <c r="BF13" s="477"/>
      <c r="BG13" s="477"/>
      <c r="BH13" s="477"/>
      <c r="BI13" s="44"/>
      <c r="BJ13" s="298"/>
      <c r="BK13" s="298"/>
      <c r="BL13" s="298"/>
      <c r="BM13" s="477"/>
      <c r="BN13" s="298"/>
      <c r="BO13" s="298"/>
      <c r="BP13" s="477"/>
      <c r="BQ13" s="477"/>
      <c r="BR13" s="477"/>
      <c r="BS13" s="477"/>
      <c r="BT13" s="477"/>
      <c r="BU13" s="44"/>
      <c r="BV13" s="298"/>
      <c r="BW13" s="298"/>
      <c r="BX13" s="298"/>
      <c r="BY13" s="477"/>
      <c r="BZ13" s="298"/>
      <c r="CA13" s="298"/>
      <c r="CB13" s="477"/>
      <c r="CC13" s="477"/>
      <c r="CD13" s="477"/>
      <c r="CE13" s="477"/>
      <c r="CF13" s="477"/>
      <c r="CG13" s="44"/>
      <c r="CH13" s="298"/>
      <c r="CI13" s="298"/>
      <c r="CJ13" s="298"/>
      <c r="CK13" s="477"/>
      <c r="CL13" s="298"/>
      <c r="CM13" s="298"/>
      <c r="CN13" s="477"/>
      <c r="CO13" s="477"/>
      <c r="CP13" s="477"/>
      <c r="CQ13" s="477"/>
      <c r="CR13" s="477"/>
      <c r="CS13" s="44"/>
      <c r="CT13" s="298"/>
      <c r="CU13" s="298"/>
      <c r="CV13" s="298"/>
      <c r="CW13" s="477"/>
      <c r="CX13" s="298"/>
      <c r="CY13" s="298"/>
      <c r="CZ13" s="477"/>
      <c r="DA13" s="477"/>
      <c r="DB13" s="477"/>
      <c r="DC13" s="477"/>
      <c r="DD13" s="477"/>
      <c r="DE13" s="44"/>
      <c r="DF13" s="298"/>
      <c r="DG13" s="298"/>
      <c r="DH13" s="298"/>
      <c r="DI13" s="477"/>
      <c r="DJ13" s="298"/>
      <c r="DK13" s="298"/>
      <c r="DL13" s="477"/>
      <c r="DM13" s="477"/>
      <c r="DN13" s="477"/>
      <c r="DO13" s="477"/>
      <c r="DP13" s="477"/>
      <c r="DQ13" s="44"/>
      <c r="DR13" s="298"/>
      <c r="DS13" s="298"/>
      <c r="DT13" s="298"/>
      <c r="DU13" s="477"/>
      <c r="DV13" s="298"/>
      <c r="DW13" s="298"/>
      <c r="DX13" s="477"/>
      <c r="DY13" s="477"/>
      <c r="DZ13" s="477"/>
      <c r="EA13" s="477"/>
      <c r="EB13" s="477"/>
      <c r="EC13" s="44"/>
      <c r="ED13" s="298"/>
      <c r="EE13" s="298"/>
      <c r="EF13" s="298"/>
      <c r="EG13" s="477"/>
      <c r="EH13" s="298"/>
      <c r="EI13" s="298"/>
      <c r="EJ13" s="477"/>
      <c r="EK13" s="477"/>
      <c r="EL13" s="477"/>
      <c r="EM13" s="477"/>
      <c r="EN13" s="477"/>
      <c r="EO13" s="44"/>
      <c r="EP13" s="298"/>
      <c r="EQ13" s="298"/>
      <c r="ER13" s="298"/>
      <c r="ES13" s="477"/>
      <c r="ET13" s="298"/>
      <c r="EU13" s="298"/>
      <c r="EV13" s="477"/>
      <c r="EW13" s="477"/>
      <c r="EX13" s="477"/>
      <c r="EY13" s="477"/>
      <c r="EZ13" s="477"/>
      <c r="FA13" s="44"/>
      <c r="FB13" s="298"/>
      <c r="FC13" s="298"/>
      <c r="FD13" s="298"/>
      <c r="FE13" s="477"/>
      <c r="FF13" s="298"/>
      <c r="FG13" s="298"/>
      <c r="FH13" s="477"/>
      <c r="FI13" s="477"/>
      <c r="FJ13" s="477"/>
      <c r="FK13" s="477"/>
      <c r="FL13" s="477"/>
      <c r="FM13" s="44"/>
      <c r="FN13" s="298"/>
      <c r="FO13" s="298"/>
      <c r="FP13" s="298"/>
      <c r="FQ13" s="477"/>
      <c r="FR13" s="298"/>
      <c r="FS13" s="298"/>
      <c r="FT13" s="477"/>
      <c r="FU13" s="477"/>
      <c r="FV13" s="477"/>
      <c r="FW13" s="477"/>
      <c r="FX13" s="477"/>
      <c r="FY13" s="44"/>
      <c r="FZ13" s="298"/>
      <c r="GA13" s="298"/>
      <c r="GB13" s="298"/>
      <c r="GC13" s="477"/>
      <c r="GD13" s="298"/>
      <c r="GE13" s="298"/>
      <c r="GF13" s="477"/>
      <c r="GG13" s="477"/>
      <c r="GH13" s="477"/>
      <c r="GI13" s="477"/>
      <c r="GJ13" s="477"/>
      <c r="GK13" s="44"/>
      <c r="GL13" s="298"/>
      <c r="GM13" s="298"/>
      <c r="GN13" s="298"/>
      <c r="GO13" s="477"/>
      <c r="GP13" s="298"/>
      <c r="GQ13" s="298"/>
      <c r="GR13" s="477"/>
      <c r="GS13" s="477"/>
      <c r="GT13" s="477"/>
      <c r="GU13" s="477"/>
      <c r="GV13" s="477"/>
      <c r="GW13" s="44"/>
      <c r="GX13" s="298"/>
      <c r="GY13" s="298"/>
      <c r="GZ13" s="298"/>
      <c r="HA13" s="477"/>
      <c r="HB13" s="298"/>
      <c r="HC13" s="298"/>
      <c r="HD13" s="477"/>
      <c r="HE13" s="477"/>
      <c r="HF13" s="477"/>
      <c r="HG13" s="477"/>
      <c r="HH13" s="477"/>
      <c r="HI13" s="44"/>
      <c r="HJ13" s="298"/>
      <c r="HK13" s="298"/>
      <c r="HL13" s="298"/>
      <c r="HM13" s="477"/>
      <c r="HN13" s="298"/>
      <c r="HO13" s="298"/>
      <c r="HP13" s="477"/>
      <c r="HQ13" s="477"/>
      <c r="HR13" s="477"/>
      <c r="HS13" s="477"/>
      <c r="HT13" s="477"/>
      <c r="HU13" s="44"/>
      <c r="HV13" s="298"/>
      <c r="HW13" s="298"/>
      <c r="HX13" s="298"/>
      <c r="HY13" s="477"/>
      <c r="HZ13" s="298"/>
      <c r="IA13" s="298"/>
      <c r="IB13" s="477"/>
      <c r="IC13" s="477"/>
      <c r="ID13" s="477"/>
      <c r="IE13" s="477"/>
      <c r="IF13" s="477"/>
      <c r="IG13" s="44"/>
      <c r="IH13" s="298"/>
      <c r="II13" s="298"/>
      <c r="IJ13" s="298"/>
      <c r="IK13" s="477"/>
      <c r="IL13" s="298"/>
      <c r="IM13" s="298"/>
      <c r="IN13" s="477"/>
      <c r="IO13" s="477"/>
      <c r="IP13" s="477"/>
      <c r="IQ13" s="477"/>
      <c r="IR13" s="477"/>
      <c r="IS13" s="44"/>
      <c r="IT13" s="298"/>
      <c r="IU13" s="298"/>
      <c r="IV13" s="298"/>
    </row>
    <row r="14" spans="1:256" s="7" customFormat="1" ht="14.25">
      <c r="A14" s="45" t="s">
        <v>24</v>
      </c>
      <c r="B14" s="298">
        <v>0.5</v>
      </c>
      <c r="C14" s="298">
        <v>-1.1000000000000001</v>
      </c>
      <c r="D14" s="298">
        <v>0</v>
      </c>
      <c r="E14" s="298">
        <v>1.4</v>
      </c>
      <c r="F14" s="298">
        <v>3.7</v>
      </c>
      <c r="G14" s="298">
        <v>3.2</v>
      </c>
      <c r="H14" s="298">
        <v>-0.8</v>
      </c>
      <c r="I14" s="298">
        <v>-0.8</v>
      </c>
      <c r="J14" s="298">
        <v>-0.3</v>
      </c>
      <c r="K14" s="298">
        <v>-1.9</v>
      </c>
      <c r="L14" s="298">
        <v>-1.7</v>
      </c>
      <c r="M14" s="45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45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45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45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45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45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45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45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45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45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45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45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45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45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45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45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45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45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45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45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45"/>
      <c r="IT14" s="298"/>
      <c r="IU14" s="298"/>
      <c r="IV14" s="298"/>
    </row>
    <row r="15" spans="1:256" s="7" customFormat="1" ht="14.25">
      <c r="A15" s="44" t="s">
        <v>23</v>
      </c>
      <c r="B15" s="298">
        <v>-9.1999999999999993</v>
      </c>
      <c r="C15" s="298">
        <v>-4.7</v>
      </c>
      <c r="D15" s="298">
        <v>-2.9</v>
      </c>
      <c r="E15" s="298">
        <v>-2.8</v>
      </c>
      <c r="F15" s="298">
        <v>-2.2999999999999998</v>
      </c>
      <c r="G15" s="298">
        <v>-4.5999999999999996</v>
      </c>
      <c r="H15" s="298">
        <v>-3.9</v>
      </c>
      <c r="I15" s="298">
        <v>-3.6</v>
      </c>
      <c r="J15" s="298">
        <v>-2.7</v>
      </c>
      <c r="K15" s="298">
        <v>-2.6</v>
      </c>
      <c r="L15" s="298">
        <v>-2.9</v>
      </c>
      <c r="M15" s="44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44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44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44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44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44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44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44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44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44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44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44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44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44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44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44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44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44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44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44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44"/>
      <c r="IT15" s="298"/>
      <c r="IU15" s="298"/>
      <c r="IV15" s="298"/>
    </row>
    <row r="16" spans="1:256" s="7" customFormat="1" ht="14.25">
      <c r="A16" s="44" t="s">
        <v>47</v>
      </c>
      <c r="B16" s="477">
        <v>-3.1</v>
      </c>
      <c r="C16" s="298">
        <v>-1.7</v>
      </c>
      <c r="D16" s="477">
        <v>-0.3</v>
      </c>
      <c r="E16" s="298">
        <v>0.5</v>
      </c>
      <c r="F16" s="477">
        <v>0.2</v>
      </c>
      <c r="G16" s="298">
        <v>0.5</v>
      </c>
      <c r="H16" s="477">
        <v>-5.6</v>
      </c>
      <c r="I16" s="298">
        <v>-5.0999999999999996</v>
      </c>
      <c r="J16" s="477">
        <v>-4.5</v>
      </c>
      <c r="K16" s="477">
        <v>-3.7</v>
      </c>
      <c r="L16" s="298">
        <v>-2.9</v>
      </c>
      <c r="M16" s="44"/>
      <c r="N16" s="298"/>
      <c r="O16" s="298"/>
      <c r="P16" s="298"/>
      <c r="Q16" s="298"/>
      <c r="R16" s="298"/>
      <c r="S16" s="298"/>
      <c r="T16" s="298"/>
      <c r="U16" s="298"/>
      <c r="V16" s="298"/>
      <c r="W16" s="477"/>
      <c r="X16" s="477"/>
      <c r="Y16" s="44"/>
      <c r="Z16" s="298"/>
      <c r="AA16" s="298"/>
      <c r="AB16" s="298"/>
      <c r="AC16" s="298"/>
      <c r="AD16" s="298"/>
      <c r="AE16" s="298"/>
      <c r="AF16" s="477"/>
      <c r="AG16" s="477"/>
      <c r="AH16" s="477"/>
      <c r="AI16" s="477"/>
      <c r="AJ16" s="477"/>
      <c r="AK16" s="44"/>
      <c r="AL16" s="298"/>
      <c r="AM16" s="298"/>
      <c r="AN16" s="298"/>
      <c r="AO16" s="298"/>
      <c r="AP16" s="298"/>
      <c r="AQ16" s="298"/>
      <c r="AR16" s="477"/>
      <c r="AS16" s="477"/>
      <c r="AT16" s="477"/>
      <c r="AU16" s="477"/>
      <c r="AV16" s="477"/>
      <c r="AW16" s="44"/>
      <c r="AX16" s="298"/>
      <c r="AY16" s="298"/>
      <c r="AZ16" s="298"/>
      <c r="BA16" s="298"/>
      <c r="BB16" s="298"/>
      <c r="BC16" s="298"/>
      <c r="BD16" s="477"/>
      <c r="BE16" s="477"/>
      <c r="BF16" s="477"/>
      <c r="BG16" s="477"/>
      <c r="BH16" s="477"/>
      <c r="BI16" s="44"/>
      <c r="BJ16" s="298"/>
      <c r="BK16" s="298"/>
      <c r="BL16" s="298"/>
      <c r="BM16" s="298"/>
      <c r="BN16" s="298"/>
      <c r="BO16" s="298"/>
      <c r="BP16" s="477"/>
      <c r="BQ16" s="477"/>
      <c r="BR16" s="477"/>
      <c r="BS16" s="477"/>
      <c r="BT16" s="477"/>
      <c r="BU16" s="44"/>
      <c r="BV16" s="298"/>
      <c r="BW16" s="298"/>
      <c r="BX16" s="298"/>
      <c r="BY16" s="298"/>
      <c r="BZ16" s="298"/>
      <c r="CA16" s="298"/>
      <c r="CB16" s="477"/>
      <c r="CC16" s="477"/>
      <c r="CD16" s="477"/>
      <c r="CE16" s="477"/>
      <c r="CF16" s="477"/>
      <c r="CG16" s="44"/>
      <c r="CH16" s="298"/>
      <c r="CI16" s="298"/>
      <c r="CJ16" s="298"/>
      <c r="CK16" s="298"/>
      <c r="CL16" s="298"/>
      <c r="CM16" s="298"/>
      <c r="CN16" s="477"/>
      <c r="CO16" s="477"/>
      <c r="CP16" s="477"/>
      <c r="CQ16" s="477"/>
      <c r="CR16" s="477"/>
      <c r="CS16" s="44"/>
      <c r="CT16" s="298"/>
      <c r="CU16" s="298"/>
      <c r="CV16" s="298"/>
      <c r="CW16" s="298"/>
      <c r="CX16" s="298"/>
      <c r="CY16" s="298"/>
      <c r="CZ16" s="477"/>
      <c r="DA16" s="477"/>
      <c r="DB16" s="477"/>
      <c r="DC16" s="477"/>
      <c r="DD16" s="477"/>
      <c r="DE16" s="44"/>
      <c r="DF16" s="298"/>
      <c r="DG16" s="298"/>
      <c r="DH16" s="298"/>
      <c r="DI16" s="298"/>
      <c r="DJ16" s="298"/>
      <c r="DK16" s="298"/>
      <c r="DL16" s="477"/>
      <c r="DM16" s="477"/>
      <c r="DN16" s="477"/>
      <c r="DO16" s="477"/>
      <c r="DP16" s="477"/>
      <c r="DQ16" s="44"/>
      <c r="DR16" s="298"/>
      <c r="DS16" s="298"/>
      <c r="DT16" s="298"/>
      <c r="DU16" s="298"/>
      <c r="DV16" s="298"/>
      <c r="DW16" s="298"/>
      <c r="DX16" s="477"/>
      <c r="DY16" s="477"/>
      <c r="DZ16" s="477"/>
      <c r="EA16" s="477"/>
      <c r="EB16" s="477"/>
      <c r="EC16" s="44"/>
      <c r="ED16" s="298"/>
      <c r="EE16" s="298"/>
      <c r="EF16" s="298"/>
      <c r="EG16" s="298"/>
      <c r="EH16" s="298"/>
      <c r="EI16" s="298"/>
      <c r="EJ16" s="477"/>
      <c r="EK16" s="477"/>
      <c r="EL16" s="477"/>
      <c r="EM16" s="477"/>
      <c r="EN16" s="477"/>
      <c r="EO16" s="44"/>
      <c r="EP16" s="298"/>
      <c r="EQ16" s="298"/>
      <c r="ER16" s="298"/>
      <c r="ES16" s="298"/>
      <c r="ET16" s="298"/>
      <c r="EU16" s="298"/>
      <c r="EV16" s="477"/>
      <c r="EW16" s="477"/>
      <c r="EX16" s="477"/>
      <c r="EY16" s="477"/>
      <c r="EZ16" s="477"/>
      <c r="FA16" s="44"/>
      <c r="FB16" s="298"/>
      <c r="FC16" s="298"/>
      <c r="FD16" s="298"/>
      <c r="FE16" s="298"/>
      <c r="FF16" s="298"/>
      <c r="FG16" s="298"/>
      <c r="FH16" s="477"/>
      <c r="FI16" s="477"/>
      <c r="FJ16" s="477"/>
      <c r="FK16" s="477"/>
      <c r="FL16" s="477"/>
      <c r="FM16" s="44"/>
      <c r="FN16" s="298"/>
      <c r="FO16" s="298"/>
      <c r="FP16" s="298"/>
      <c r="FQ16" s="298"/>
      <c r="FR16" s="298"/>
      <c r="FS16" s="298"/>
      <c r="FT16" s="477"/>
      <c r="FU16" s="477"/>
      <c r="FV16" s="477"/>
      <c r="FW16" s="477"/>
      <c r="FX16" s="477"/>
      <c r="FY16" s="44"/>
      <c r="FZ16" s="298"/>
      <c r="GA16" s="298"/>
      <c r="GB16" s="298"/>
      <c r="GC16" s="298"/>
      <c r="GD16" s="298"/>
      <c r="GE16" s="298"/>
      <c r="GF16" s="477"/>
      <c r="GG16" s="477"/>
      <c r="GH16" s="477"/>
      <c r="GI16" s="477"/>
      <c r="GJ16" s="477"/>
      <c r="GK16" s="44"/>
      <c r="GL16" s="298"/>
      <c r="GM16" s="298"/>
      <c r="GN16" s="298"/>
      <c r="GO16" s="298"/>
      <c r="GP16" s="298"/>
      <c r="GQ16" s="298"/>
      <c r="GR16" s="477"/>
      <c r="GS16" s="477"/>
      <c r="GT16" s="477"/>
      <c r="GU16" s="477"/>
      <c r="GV16" s="477"/>
      <c r="GW16" s="44"/>
      <c r="GX16" s="298"/>
      <c r="GY16" s="298"/>
      <c r="GZ16" s="298"/>
      <c r="HA16" s="298"/>
      <c r="HB16" s="298"/>
      <c r="HC16" s="298"/>
      <c r="HD16" s="477"/>
      <c r="HE16" s="477"/>
      <c r="HF16" s="477"/>
      <c r="HG16" s="477"/>
      <c r="HH16" s="477"/>
      <c r="HI16" s="44"/>
      <c r="HJ16" s="298"/>
      <c r="HK16" s="298"/>
      <c r="HL16" s="298"/>
      <c r="HM16" s="298"/>
      <c r="HN16" s="298"/>
      <c r="HO16" s="298"/>
      <c r="HP16" s="477"/>
      <c r="HQ16" s="477"/>
      <c r="HR16" s="477"/>
      <c r="HS16" s="477"/>
      <c r="HT16" s="477"/>
      <c r="HU16" s="44"/>
      <c r="HV16" s="298"/>
      <c r="HW16" s="298"/>
      <c r="HX16" s="298"/>
      <c r="HY16" s="298"/>
      <c r="HZ16" s="298"/>
      <c r="IA16" s="298"/>
      <c r="IB16" s="477"/>
      <c r="IC16" s="477"/>
      <c r="ID16" s="477"/>
      <c r="IE16" s="477"/>
      <c r="IF16" s="477"/>
      <c r="IG16" s="44"/>
      <c r="IH16" s="298"/>
      <c r="II16" s="298"/>
      <c r="IJ16" s="298"/>
      <c r="IK16" s="298"/>
      <c r="IL16" s="298"/>
      <c r="IM16" s="298"/>
      <c r="IN16" s="477"/>
      <c r="IO16" s="477"/>
      <c r="IP16" s="477"/>
      <c r="IQ16" s="477"/>
      <c r="IR16" s="477"/>
      <c r="IS16" s="44"/>
      <c r="IT16" s="298"/>
      <c r="IU16" s="298"/>
      <c r="IV16" s="298"/>
    </row>
    <row r="17" spans="1:256" s="11" customFormat="1" ht="14.25">
      <c r="A17" s="43" t="s">
        <v>21</v>
      </c>
      <c r="B17" s="305">
        <v>-1.5</v>
      </c>
      <c r="C17" s="304">
        <v>-4.4000000000000004</v>
      </c>
      <c r="D17" s="305">
        <v>-1.7</v>
      </c>
      <c r="E17" s="304">
        <v>-1.5</v>
      </c>
      <c r="F17" s="305">
        <v>-0.9</v>
      </c>
      <c r="G17" s="304">
        <v>-0.9</v>
      </c>
      <c r="H17" s="305">
        <v>-4.0999999999999996</v>
      </c>
      <c r="I17" s="304">
        <v>-4.5</v>
      </c>
      <c r="J17" s="305">
        <v>-2.5</v>
      </c>
      <c r="K17" s="305">
        <v>-3.2</v>
      </c>
      <c r="L17" s="304">
        <v>-2.7</v>
      </c>
      <c r="M17" s="43"/>
      <c r="N17" s="298"/>
      <c r="O17" s="298"/>
      <c r="P17" s="298"/>
      <c r="Q17" s="298"/>
      <c r="R17" s="298"/>
      <c r="S17" s="298"/>
      <c r="T17" s="298"/>
      <c r="U17" s="298"/>
      <c r="V17" s="298"/>
      <c r="W17" s="305"/>
      <c r="X17" s="305"/>
      <c r="Y17" s="43"/>
      <c r="Z17" s="304"/>
      <c r="AA17" s="304"/>
      <c r="AB17" s="304"/>
      <c r="AC17" s="304"/>
      <c r="AD17" s="304"/>
      <c r="AE17" s="304"/>
      <c r="AF17" s="305"/>
      <c r="AG17" s="305"/>
      <c r="AH17" s="305"/>
      <c r="AI17" s="305"/>
      <c r="AJ17" s="305"/>
      <c r="AK17" s="43"/>
      <c r="AL17" s="304"/>
      <c r="AM17" s="304"/>
      <c r="AN17" s="304"/>
      <c r="AO17" s="304"/>
      <c r="AP17" s="304"/>
      <c r="AQ17" s="304"/>
      <c r="AR17" s="305"/>
      <c r="AS17" s="305"/>
      <c r="AT17" s="305"/>
      <c r="AU17" s="305"/>
      <c r="AV17" s="305"/>
      <c r="AW17" s="43"/>
      <c r="AX17" s="304"/>
      <c r="AY17" s="304"/>
      <c r="AZ17" s="304"/>
      <c r="BA17" s="304"/>
      <c r="BB17" s="304"/>
      <c r="BC17" s="304"/>
      <c r="BD17" s="305"/>
      <c r="BE17" s="305"/>
      <c r="BF17" s="305"/>
      <c r="BG17" s="305"/>
      <c r="BH17" s="305"/>
      <c r="BI17" s="43"/>
      <c r="BJ17" s="304"/>
      <c r="BK17" s="304"/>
      <c r="BL17" s="304"/>
      <c r="BM17" s="304"/>
      <c r="BN17" s="304"/>
      <c r="BO17" s="304"/>
      <c r="BP17" s="305"/>
      <c r="BQ17" s="305"/>
      <c r="BR17" s="305"/>
      <c r="BS17" s="305"/>
      <c r="BT17" s="305"/>
      <c r="BU17" s="43"/>
      <c r="BV17" s="304"/>
      <c r="BW17" s="304"/>
      <c r="BX17" s="304"/>
      <c r="BY17" s="304"/>
      <c r="BZ17" s="304"/>
      <c r="CA17" s="304"/>
      <c r="CB17" s="305"/>
      <c r="CC17" s="305"/>
      <c r="CD17" s="305"/>
      <c r="CE17" s="305"/>
      <c r="CF17" s="305"/>
      <c r="CG17" s="43"/>
      <c r="CH17" s="304"/>
      <c r="CI17" s="304"/>
      <c r="CJ17" s="304"/>
      <c r="CK17" s="304"/>
      <c r="CL17" s="304"/>
      <c r="CM17" s="304"/>
      <c r="CN17" s="305"/>
      <c r="CO17" s="305"/>
      <c r="CP17" s="305"/>
      <c r="CQ17" s="305"/>
      <c r="CR17" s="305"/>
      <c r="CS17" s="43"/>
      <c r="CT17" s="304"/>
      <c r="CU17" s="304"/>
      <c r="CV17" s="304"/>
      <c r="CW17" s="304"/>
      <c r="CX17" s="304"/>
      <c r="CY17" s="304"/>
      <c r="CZ17" s="305"/>
      <c r="DA17" s="305"/>
      <c r="DB17" s="305"/>
      <c r="DC17" s="305"/>
      <c r="DD17" s="305"/>
      <c r="DE17" s="43"/>
      <c r="DF17" s="304"/>
      <c r="DG17" s="304"/>
      <c r="DH17" s="304"/>
      <c r="DI17" s="304"/>
      <c r="DJ17" s="304"/>
      <c r="DK17" s="304"/>
      <c r="DL17" s="305"/>
      <c r="DM17" s="305"/>
      <c r="DN17" s="305"/>
      <c r="DO17" s="305"/>
      <c r="DP17" s="305"/>
      <c r="DQ17" s="43"/>
      <c r="DR17" s="304"/>
      <c r="DS17" s="304"/>
      <c r="DT17" s="304"/>
      <c r="DU17" s="304"/>
      <c r="DV17" s="304"/>
      <c r="DW17" s="304"/>
      <c r="DX17" s="305"/>
      <c r="DY17" s="305"/>
      <c r="DZ17" s="305"/>
      <c r="EA17" s="305"/>
      <c r="EB17" s="305"/>
      <c r="EC17" s="43"/>
      <c r="ED17" s="304"/>
      <c r="EE17" s="304"/>
      <c r="EF17" s="304"/>
      <c r="EG17" s="304"/>
      <c r="EH17" s="304"/>
      <c r="EI17" s="304"/>
      <c r="EJ17" s="305"/>
      <c r="EK17" s="305"/>
      <c r="EL17" s="305"/>
      <c r="EM17" s="305"/>
      <c r="EN17" s="305"/>
      <c r="EO17" s="43"/>
      <c r="EP17" s="304"/>
      <c r="EQ17" s="304"/>
      <c r="ER17" s="304"/>
      <c r="ES17" s="304"/>
      <c r="ET17" s="304"/>
      <c r="EU17" s="304"/>
      <c r="EV17" s="305"/>
      <c r="EW17" s="305"/>
      <c r="EX17" s="305"/>
      <c r="EY17" s="305"/>
      <c r="EZ17" s="305"/>
      <c r="FA17" s="43"/>
      <c r="FB17" s="304"/>
      <c r="FC17" s="304"/>
      <c r="FD17" s="304"/>
      <c r="FE17" s="304"/>
      <c r="FF17" s="304"/>
      <c r="FG17" s="304"/>
      <c r="FH17" s="305"/>
      <c r="FI17" s="305"/>
      <c r="FJ17" s="305"/>
      <c r="FK17" s="305"/>
      <c r="FL17" s="305"/>
      <c r="FM17" s="43"/>
      <c r="FN17" s="304"/>
      <c r="FO17" s="304"/>
      <c r="FP17" s="304"/>
      <c r="FQ17" s="304"/>
      <c r="FR17" s="304"/>
      <c r="FS17" s="304"/>
      <c r="FT17" s="305"/>
      <c r="FU17" s="305"/>
      <c r="FV17" s="305"/>
      <c r="FW17" s="305"/>
      <c r="FX17" s="305"/>
      <c r="FY17" s="43"/>
      <c r="FZ17" s="304"/>
      <c r="GA17" s="304"/>
      <c r="GB17" s="304"/>
      <c r="GC17" s="304"/>
      <c r="GD17" s="304"/>
      <c r="GE17" s="304"/>
      <c r="GF17" s="305"/>
      <c r="GG17" s="305"/>
      <c r="GH17" s="305"/>
      <c r="GI17" s="305"/>
      <c r="GJ17" s="305"/>
      <c r="GK17" s="43"/>
      <c r="GL17" s="304"/>
      <c r="GM17" s="304"/>
      <c r="GN17" s="304"/>
      <c r="GO17" s="304"/>
      <c r="GP17" s="304"/>
      <c r="GQ17" s="304"/>
      <c r="GR17" s="305"/>
      <c r="GS17" s="305"/>
      <c r="GT17" s="305"/>
      <c r="GU17" s="305"/>
      <c r="GV17" s="305"/>
      <c r="GW17" s="43"/>
      <c r="GX17" s="304"/>
      <c r="GY17" s="304"/>
      <c r="GZ17" s="304"/>
      <c r="HA17" s="304"/>
      <c r="HB17" s="304"/>
      <c r="HC17" s="304"/>
      <c r="HD17" s="305"/>
      <c r="HE17" s="305"/>
      <c r="HF17" s="305"/>
      <c r="HG17" s="305"/>
      <c r="HH17" s="305"/>
      <c r="HI17" s="43"/>
      <c r="HJ17" s="304"/>
      <c r="HK17" s="304"/>
      <c r="HL17" s="304"/>
      <c r="HM17" s="304"/>
      <c r="HN17" s="304"/>
      <c r="HO17" s="304"/>
      <c r="HP17" s="305"/>
      <c r="HQ17" s="305"/>
      <c r="HR17" s="305"/>
      <c r="HS17" s="305"/>
      <c r="HT17" s="305"/>
      <c r="HU17" s="43"/>
      <c r="HV17" s="304"/>
      <c r="HW17" s="304"/>
      <c r="HX17" s="304"/>
      <c r="HY17" s="304"/>
      <c r="HZ17" s="304"/>
      <c r="IA17" s="304"/>
      <c r="IB17" s="305"/>
      <c r="IC17" s="305"/>
      <c r="ID17" s="305"/>
      <c r="IE17" s="305"/>
      <c r="IF17" s="305"/>
      <c r="IG17" s="43"/>
      <c r="IH17" s="304"/>
      <c r="II17" s="304"/>
      <c r="IJ17" s="304"/>
      <c r="IK17" s="304"/>
      <c r="IL17" s="304"/>
      <c r="IM17" s="304"/>
      <c r="IN17" s="305"/>
      <c r="IO17" s="305"/>
      <c r="IP17" s="305"/>
      <c r="IQ17" s="305"/>
      <c r="IR17" s="305"/>
      <c r="IS17" s="43"/>
      <c r="IT17" s="304"/>
      <c r="IU17" s="304"/>
      <c r="IV17" s="304"/>
    </row>
    <row r="18" spans="1:256" s="11" customFormat="1" ht="15.75">
      <c r="A18" s="43" t="s">
        <v>652</v>
      </c>
      <c r="B18" s="305">
        <v>-1.5067409822472095</v>
      </c>
      <c r="C18" s="304">
        <v>-4.4479589382974076</v>
      </c>
      <c r="D18" s="305">
        <v>-1.6972258627244914</v>
      </c>
      <c r="E18" s="304">
        <v>-1.5467028026730261</v>
      </c>
      <c r="F18" s="305">
        <v>-0.86554915381468656</v>
      </c>
      <c r="G18" s="304">
        <v>-0.93185688988710635</v>
      </c>
      <c r="H18" s="305">
        <v>-4.1229888520280866</v>
      </c>
      <c r="I18" s="304">
        <v>-4.4914885018782069</v>
      </c>
      <c r="J18" s="305">
        <v>-2.5</v>
      </c>
      <c r="K18" s="305">
        <v>-3.1</v>
      </c>
      <c r="L18" s="304">
        <v>-2.2999999999999998</v>
      </c>
      <c r="M18" s="43"/>
      <c r="N18" s="298"/>
      <c r="O18" s="298"/>
      <c r="P18" s="298"/>
      <c r="Q18" s="298"/>
      <c r="R18" s="298"/>
      <c r="S18" s="298"/>
      <c r="T18" s="298"/>
      <c r="U18" s="298"/>
      <c r="V18" s="298"/>
      <c r="W18" s="305"/>
      <c r="X18" s="305"/>
      <c r="Y18" s="43"/>
      <c r="Z18" s="304"/>
      <c r="AA18" s="304"/>
      <c r="AB18" s="304"/>
      <c r="AC18" s="305"/>
      <c r="AD18" s="304"/>
      <c r="AE18" s="304"/>
      <c r="AF18" s="305"/>
      <c r="AG18" s="305"/>
      <c r="AH18" s="305"/>
      <c r="AI18" s="305"/>
      <c r="AJ18" s="305"/>
      <c r="AK18" s="43"/>
      <c r="AL18" s="304"/>
      <c r="AM18" s="304"/>
      <c r="AN18" s="304"/>
      <c r="AO18" s="305"/>
      <c r="AP18" s="304"/>
      <c r="AQ18" s="304"/>
      <c r="AR18" s="305"/>
      <c r="AS18" s="305"/>
      <c r="AT18" s="305"/>
      <c r="AU18" s="305"/>
      <c r="AV18" s="305"/>
      <c r="AW18" s="43"/>
      <c r="AX18" s="304"/>
      <c r="AY18" s="304"/>
      <c r="AZ18" s="304"/>
      <c r="BA18" s="305"/>
      <c r="BB18" s="304"/>
      <c r="BC18" s="304"/>
      <c r="BD18" s="305"/>
      <c r="BE18" s="305"/>
      <c r="BF18" s="305"/>
      <c r="BG18" s="305"/>
      <c r="BH18" s="305"/>
      <c r="BI18" s="43"/>
      <c r="BJ18" s="304"/>
      <c r="BK18" s="304"/>
      <c r="BL18" s="304"/>
      <c r="BM18" s="305"/>
      <c r="BN18" s="304"/>
      <c r="BO18" s="304"/>
      <c r="BP18" s="305"/>
      <c r="BQ18" s="305"/>
      <c r="BR18" s="305"/>
      <c r="BS18" s="305"/>
      <c r="BT18" s="305"/>
      <c r="BU18" s="43"/>
      <c r="BV18" s="304"/>
      <c r="BW18" s="304"/>
      <c r="BX18" s="304"/>
      <c r="BY18" s="305"/>
      <c r="BZ18" s="304"/>
      <c r="CA18" s="304"/>
      <c r="CB18" s="305"/>
      <c r="CC18" s="305"/>
      <c r="CD18" s="305"/>
      <c r="CE18" s="305"/>
      <c r="CF18" s="305"/>
      <c r="CG18" s="43"/>
      <c r="CH18" s="304"/>
      <c r="CI18" s="304"/>
      <c r="CJ18" s="304"/>
      <c r="CK18" s="305"/>
      <c r="CL18" s="304"/>
      <c r="CM18" s="304"/>
      <c r="CN18" s="305"/>
      <c r="CO18" s="305"/>
      <c r="CP18" s="305"/>
      <c r="CQ18" s="305"/>
      <c r="CR18" s="305"/>
      <c r="CS18" s="43"/>
      <c r="CT18" s="304"/>
      <c r="CU18" s="304"/>
      <c r="CV18" s="304"/>
      <c r="CW18" s="305"/>
      <c r="CX18" s="304"/>
      <c r="CY18" s="304"/>
      <c r="CZ18" s="305"/>
      <c r="DA18" s="305"/>
      <c r="DB18" s="305"/>
      <c r="DC18" s="305"/>
      <c r="DD18" s="305"/>
      <c r="DE18" s="43"/>
      <c r="DF18" s="304"/>
      <c r="DG18" s="304"/>
      <c r="DH18" s="304"/>
      <c r="DI18" s="305"/>
      <c r="DJ18" s="304"/>
      <c r="DK18" s="304"/>
      <c r="DL18" s="305"/>
      <c r="DM18" s="305"/>
      <c r="DN18" s="305"/>
      <c r="DO18" s="305"/>
      <c r="DP18" s="305"/>
      <c r="DQ18" s="43"/>
      <c r="DR18" s="304"/>
      <c r="DS18" s="304"/>
      <c r="DT18" s="304"/>
      <c r="DU18" s="305"/>
      <c r="DV18" s="304"/>
      <c r="DW18" s="304"/>
      <c r="DX18" s="305"/>
      <c r="DY18" s="305"/>
      <c r="DZ18" s="305"/>
      <c r="EA18" s="305"/>
      <c r="EB18" s="305"/>
      <c r="EC18" s="43"/>
      <c r="ED18" s="304"/>
      <c r="EE18" s="304"/>
      <c r="EF18" s="304"/>
      <c r="EG18" s="305"/>
      <c r="EH18" s="304"/>
      <c r="EI18" s="304"/>
      <c r="EJ18" s="305"/>
      <c r="EK18" s="305"/>
      <c r="EL18" s="305"/>
      <c r="EM18" s="305"/>
      <c r="EN18" s="305"/>
      <c r="EO18" s="43"/>
      <c r="EP18" s="304"/>
      <c r="EQ18" s="304"/>
      <c r="ER18" s="304"/>
      <c r="ES18" s="305"/>
      <c r="ET18" s="304"/>
      <c r="EU18" s="304"/>
      <c r="EV18" s="305"/>
      <c r="EW18" s="305"/>
      <c r="EX18" s="305"/>
      <c r="EY18" s="305"/>
      <c r="EZ18" s="305"/>
      <c r="FA18" s="43"/>
      <c r="FB18" s="304"/>
      <c r="FC18" s="304"/>
      <c r="FD18" s="304"/>
      <c r="FE18" s="305"/>
      <c r="FF18" s="304"/>
      <c r="FG18" s="304"/>
      <c r="FH18" s="305"/>
      <c r="FI18" s="305"/>
      <c r="FJ18" s="305"/>
      <c r="FK18" s="305"/>
      <c r="FL18" s="305"/>
      <c r="FM18" s="43"/>
      <c r="FN18" s="304"/>
      <c r="FO18" s="304"/>
      <c r="FP18" s="304"/>
      <c r="FQ18" s="305"/>
      <c r="FR18" s="304"/>
      <c r="FS18" s="304"/>
      <c r="FT18" s="305"/>
      <c r="FU18" s="305"/>
      <c r="FV18" s="305"/>
      <c r="FW18" s="305"/>
      <c r="FX18" s="305"/>
      <c r="FY18" s="43"/>
      <c r="FZ18" s="304"/>
      <c r="GA18" s="304"/>
      <c r="GB18" s="304"/>
      <c r="GC18" s="305"/>
      <c r="GD18" s="304"/>
      <c r="GE18" s="304"/>
      <c r="GF18" s="305"/>
      <c r="GG18" s="305"/>
      <c r="GH18" s="305"/>
      <c r="GI18" s="305"/>
      <c r="GJ18" s="305"/>
      <c r="GK18" s="43"/>
      <c r="GL18" s="304"/>
      <c r="GM18" s="304"/>
      <c r="GN18" s="304"/>
      <c r="GO18" s="305"/>
      <c r="GP18" s="304"/>
      <c r="GQ18" s="304"/>
      <c r="GR18" s="305"/>
      <c r="GS18" s="305"/>
      <c r="GT18" s="305"/>
      <c r="GU18" s="305"/>
      <c r="GV18" s="305"/>
      <c r="GW18" s="43"/>
      <c r="GX18" s="304"/>
      <c r="GY18" s="304"/>
      <c r="GZ18" s="304"/>
      <c r="HA18" s="305"/>
      <c r="HB18" s="304"/>
      <c r="HC18" s="304"/>
      <c r="HD18" s="305"/>
      <c r="HE18" s="305"/>
      <c r="HF18" s="305"/>
      <c r="HG18" s="305"/>
      <c r="HH18" s="305"/>
      <c r="HI18" s="43"/>
      <c r="HJ18" s="304"/>
      <c r="HK18" s="304"/>
      <c r="HL18" s="304"/>
      <c r="HM18" s="305"/>
      <c r="HN18" s="304"/>
      <c r="HO18" s="304"/>
      <c r="HP18" s="305"/>
      <c r="HQ18" s="305"/>
      <c r="HR18" s="305"/>
      <c r="HS18" s="305"/>
      <c r="HT18" s="305"/>
      <c r="HU18" s="43"/>
      <c r="HV18" s="304"/>
      <c r="HW18" s="304"/>
      <c r="HX18" s="304"/>
      <c r="HY18" s="305"/>
      <c r="HZ18" s="304"/>
      <c r="IA18" s="304"/>
      <c r="IB18" s="305"/>
      <c r="IC18" s="305"/>
      <c r="ID18" s="305"/>
      <c r="IE18" s="305"/>
      <c r="IF18" s="305"/>
      <c r="IG18" s="43"/>
      <c r="IH18" s="304"/>
      <c r="II18" s="304"/>
      <c r="IJ18" s="304"/>
      <c r="IK18" s="305"/>
      <c r="IL18" s="304"/>
      <c r="IM18" s="304"/>
      <c r="IN18" s="305"/>
      <c r="IO18" s="305"/>
      <c r="IP18" s="305"/>
      <c r="IQ18" s="305"/>
      <c r="IR18" s="305"/>
      <c r="IS18" s="43"/>
      <c r="IT18" s="304"/>
      <c r="IU18" s="304"/>
      <c r="IV18" s="304"/>
    </row>
    <row r="19" spans="1:256" s="7" customFormat="1" ht="14.25">
      <c r="A19" s="45" t="s">
        <v>20</v>
      </c>
      <c r="B19" s="298">
        <v>-3.7</v>
      </c>
      <c r="C19" s="298">
        <v>-4</v>
      </c>
      <c r="D19" s="298">
        <v>-6.5</v>
      </c>
      <c r="E19" s="298">
        <v>-4.5999999999999996</v>
      </c>
      <c r="F19" s="298">
        <v>-3.1</v>
      </c>
      <c r="G19" s="298">
        <v>-3.6</v>
      </c>
      <c r="H19" s="298">
        <v>-10.199999999999999</v>
      </c>
      <c r="I19" s="298">
        <v>-9.8000000000000007</v>
      </c>
      <c r="J19" s="298">
        <v>-4.4000000000000004</v>
      </c>
      <c r="K19" s="298">
        <v>-5</v>
      </c>
      <c r="L19" s="298">
        <v>-4.5</v>
      </c>
      <c r="M19" s="45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45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45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45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45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45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45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45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45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45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45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45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45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45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45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45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45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45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45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45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45"/>
      <c r="IT19" s="298"/>
      <c r="IU19" s="298"/>
      <c r="IV19" s="298"/>
    </row>
    <row r="20" spans="1:256" s="7" customFormat="1" ht="14.25">
      <c r="A20" s="44" t="s">
        <v>19</v>
      </c>
      <c r="B20" s="298">
        <v>-2.7</v>
      </c>
      <c r="C20" s="298">
        <v>-2.2999999999999998</v>
      </c>
      <c r="D20" s="298">
        <v>-1.5</v>
      </c>
      <c r="E20" s="298">
        <v>-1.4</v>
      </c>
      <c r="F20" s="298">
        <v>0</v>
      </c>
      <c r="G20" s="298">
        <v>-1.9</v>
      </c>
      <c r="H20" s="298">
        <v>-6</v>
      </c>
      <c r="I20" s="298">
        <v>-5.7</v>
      </c>
      <c r="J20" s="298">
        <v>-6.4</v>
      </c>
      <c r="K20" s="298">
        <v>-4.4000000000000004</v>
      </c>
      <c r="L20" s="298">
        <v>-3.9</v>
      </c>
      <c r="M20" s="44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44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44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44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44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44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44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44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44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44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44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44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44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44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44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44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44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44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44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44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44"/>
      <c r="IT20" s="298"/>
      <c r="IU20" s="298"/>
      <c r="IV20" s="298"/>
    </row>
    <row r="21" spans="1:256" s="7" customFormat="1" ht="14.25">
      <c r="A21" s="44" t="s">
        <v>18</v>
      </c>
      <c r="B21" s="477">
        <v>-2.8</v>
      </c>
      <c r="C21" s="298">
        <v>-2.4</v>
      </c>
      <c r="D21" s="477">
        <v>-2.8</v>
      </c>
      <c r="E21" s="298">
        <v>-3.2</v>
      </c>
      <c r="F21" s="477">
        <v>-1.8</v>
      </c>
      <c r="G21" s="298">
        <v>-2.1</v>
      </c>
      <c r="H21" s="477">
        <v>-8</v>
      </c>
      <c r="I21" s="298">
        <v>-7.7</v>
      </c>
      <c r="J21" s="477">
        <v>-4.9000000000000004</v>
      </c>
      <c r="K21" s="477">
        <v>-4.9000000000000004</v>
      </c>
      <c r="L21" s="298">
        <v>-3.2</v>
      </c>
      <c r="M21" s="44"/>
      <c r="N21" s="298"/>
      <c r="O21" s="298"/>
      <c r="P21" s="298"/>
      <c r="Q21" s="298"/>
      <c r="R21" s="298"/>
      <c r="S21" s="298"/>
      <c r="T21" s="298"/>
      <c r="U21" s="298"/>
      <c r="V21" s="298"/>
      <c r="W21" s="477"/>
      <c r="X21" s="477"/>
      <c r="Y21" s="44"/>
      <c r="Z21" s="298"/>
      <c r="AA21" s="298"/>
      <c r="AB21" s="298"/>
      <c r="AC21" s="298"/>
      <c r="AD21" s="298"/>
      <c r="AE21" s="298"/>
      <c r="AF21" s="477"/>
      <c r="AG21" s="477"/>
      <c r="AH21" s="477"/>
      <c r="AI21" s="477"/>
      <c r="AJ21" s="477"/>
      <c r="AK21" s="44"/>
      <c r="AL21" s="298"/>
      <c r="AM21" s="298"/>
      <c r="AN21" s="298"/>
      <c r="AO21" s="298"/>
      <c r="AP21" s="298"/>
      <c r="AQ21" s="298"/>
      <c r="AR21" s="477"/>
      <c r="AS21" s="477"/>
      <c r="AT21" s="477"/>
      <c r="AU21" s="477"/>
      <c r="AV21" s="477"/>
      <c r="AW21" s="44"/>
      <c r="AX21" s="298"/>
      <c r="AY21" s="298"/>
      <c r="AZ21" s="298"/>
      <c r="BA21" s="298"/>
      <c r="BB21" s="298"/>
      <c r="BC21" s="298"/>
      <c r="BD21" s="477"/>
      <c r="BE21" s="477"/>
      <c r="BF21" s="477"/>
      <c r="BG21" s="477"/>
      <c r="BH21" s="477"/>
      <c r="BI21" s="44"/>
      <c r="BJ21" s="298"/>
      <c r="BK21" s="298"/>
      <c r="BL21" s="298"/>
      <c r="BM21" s="298"/>
      <c r="BN21" s="298"/>
      <c r="BO21" s="298"/>
      <c r="BP21" s="477"/>
      <c r="BQ21" s="477"/>
      <c r="BR21" s="477"/>
      <c r="BS21" s="477"/>
      <c r="BT21" s="477"/>
      <c r="BU21" s="44"/>
      <c r="BV21" s="298"/>
      <c r="BW21" s="298"/>
      <c r="BX21" s="298"/>
      <c r="BY21" s="298"/>
      <c r="BZ21" s="298"/>
      <c r="CA21" s="298"/>
      <c r="CB21" s="477"/>
      <c r="CC21" s="477"/>
      <c r="CD21" s="477"/>
      <c r="CE21" s="477"/>
      <c r="CF21" s="477"/>
      <c r="CG21" s="44"/>
      <c r="CH21" s="298"/>
      <c r="CI21" s="298"/>
      <c r="CJ21" s="298"/>
      <c r="CK21" s="298"/>
      <c r="CL21" s="298"/>
      <c r="CM21" s="298"/>
      <c r="CN21" s="477"/>
      <c r="CO21" s="477"/>
      <c r="CP21" s="477"/>
      <c r="CQ21" s="477"/>
      <c r="CR21" s="477"/>
      <c r="CS21" s="44"/>
      <c r="CT21" s="298"/>
      <c r="CU21" s="298"/>
      <c r="CV21" s="298"/>
      <c r="CW21" s="298"/>
      <c r="CX21" s="298"/>
      <c r="CY21" s="298"/>
      <c r="CZ21" s="477"/>
      <c r="DA21" s="477"/>
      <c r="DB21" s="477"/>
      <c r="DC21" s="477"/>
      <c r="DD21" s="477"/>
      <c r="DE21" s="44"/>
      <c r="DF21" s="298"/>
      <c r="DG21" s="298"/>
      <c r="DH21" s="298"/>
      <c r="DI21" s="298"/>
      <c r="DJ21" s="298"/>
      <c r="DK21" s="298"/>
      <c r="DL21" s="477"/>
      <c r="DM21" s="477"/>
      <c r="DN21" s="477"/>
      <c r="DO21" s="477"/>
      <c r="DP21" s="477"/>
      <c r="DQ21" s="44"/>
      <c r="DR21" s="298"/>
      <c r="DS21" s="298"/>
      <c r="DT21" s="298"/>
      <c r="DU21" s="298"/>
      <c r="DV21" s="298"/>
      <c r="DW21" s="298"/>
      <c r="DX21" s="477"/>
      <c r="DY21" s="477"/>
      <c r="DZ21" s="477"/>
      <c r="EA21" s="477"/>
      <c r="EB21" s="477"/>
      <c r="EC21" s="44"/>
      <c r="ED21" s="298"/>
      <c r="EE21" s="298"/>
      <c r="EF21" s="298"/>
      <c r="EG21" s="298"/>
      <c r="EH21" s="298"/>
      <c r="EI21" s="298"/>
      <c r="EJ21" s="477"/>
      <c r="EK21" s="477"/>
      <c r="EL21" s="477"/>
      <c r="EM21" s="477"/>
      <c r="EN21" s="477"/>
      <c r="EO21" s="44"/>
      <c r="EP21" s="298"/>
      <c r="EQ21" s="298"/>
      <c r="ER21" s="298"/>
      <c r="ES21" s="298"/>
      <c r="ET21" s="298"/>
      <c r="EU21" s="298"/>
      <c r="EV21" s="477"/>
      <c r="EW21" s="477"/>
      <c r="EX21" s="477"/>
      <c r="EY21" s="477"/>
      <c r="EZ21" s="477"/>
      <c r="FA21" s="44"/>
      <c r="FB21" s="298"/>
      <c r="FC21" s="298"/>
      <c r="FD21" s="298"/>
      <c r="FE21" s="298"/>
      <c r="FF21" s="298"/>
      <c r="FG21" s="298"/>
      <c r="FH21" s="477"/>
      <c r="FI21" s="477"/>
      <c r="FJ21" s="477"/>
      <c r="FK21" s="477"/>
      <c r="FL21" s="477"/>
      <c r="FM21" s="44"/>
      <c r="FN21" s="298"/>
      <c r="FO21" s="298"/>
      <c r="FP21" s="298"/>
      <c r="FQ21" s="298"/>
      <c r="FR21" s="298"/>
      <c r="FS21" s="298"/>
      <c r="FT21" s="477"/>
      <c r="FU21" s="477"/>
      <c r="FV21" s="477"/>
      <c r="FW21" s="477"/>
      <c r="FX21" s="477"/>
      <c r="FY21" s="44"/>
      <c r="FZ21" s="298"/>
      <c r="GA21" s="298"/>
      <c r="GB21" s="298"/>
      <c r="GC21" s="298"/>
      <c r="GD21" s="298"/>
      <c r="GE21" s="298"/>
      <c r="GF21" s="477"/>
      <c r="GG21" s="477"/>
      <c r="GH21" s="477"/>
      <c r="GI21" s="477"/>
      <c r="GJ21" s="477"/>
      <c r="GK21" s="44"/>
      <c r="GL21" s="298"/>
      <c r="GM21" s="298"/>
      <c r="GN21" s="298"/>
      <c r="GO21" s="298"/>
      <c r="GP21" s="298"/>
      <c r="GQ21" s="298"/>
      <c r="GR21" s="477"/>
      <c r="GS21" s="477"/>
      <c r="GT21" s="477"/>
      <c r="GU21" s="477"/>
      <c r="GV21" s="477"/>
      <c r="GW21" s="44"/>
      <c r="GX21" s="298"/>
      <c r="GY21" s="298"/>
      <c r="GZ21" s="298"/>
      <c r="HA21" s="298"/>
      <c r="HB21" s="298"/>
      <c r="HC21" s="298"/>
      <c r="HD21" s="477"/>
      <c r="HE21" s="477"/>
      <c r="HF21" s="477"/>
      <c r="HG21" s="477"/>
      <c r="HH21" s="477"/>
      <c r="HI21" s="44"/>
      <c r="HJ21" s="298"/>
      <c r="HK21" s="298"/>
      <c r="HL21" s="298"/>
      <c r="HM21" s="298"/>
      <c r="HN21" s="298"/>
      <c r="HO21" s="298"/>
      <c r="HP21" s="477"/>
      <c r="HQ21" s="477"/>
      <c r="HR21" s="477"/>
      <c r="HS21" s="477"/>
      <c r="HT21" s="477"/>
      <c r="HU21" s="44"/>
      <c r="HV21" s="298"/>
      <c r="HW21" s="298"/>
      <c r="HX21" s="298"/>
      <c r="HY21" s="298"/>
      <c r="HZ21" s="298"/>
      <c r="IA21" s="298"/>
      <c r="IB21" s="477"/>
      <c r="IC21" s="477"/>
      <c r="ID21" s="477"/>
      <c r="IE21" s="477"/>
      <c r="IF21" s="477"/>
      <c r="IG21" s="44"/>
      <c r="IH21" s="298"/>
      <c r="II21" s="298"/>
      <c r="IJ21" s="298"/>
      <c r="IK21" s="298"/>
      <c r="IL21" s="298"/>
      <c r="IM21" s="298"/>
      <c r="IN21" s="477"/>
      <c r="IO21" s="477"/>
      <c r="IP21" s="477"/>
      <c r="IQ21" s="477"/>
      <c r="IR21" s="477"/>
      <c r="IS21" s="44"/>
      <c r="IT21" s="298"/>
      <c r="IU21" s="298"/>
      <c r="IV21" s="298"/>
    </row>
    <row r="22" spans="1:256" s="7" customFormat="1" ht="14.25">
      <c r="A22" s="44" t="s">
        <v>17</v>
      </c>
      <c r="B22" s="477">
        <v>2.6</v>
      </c>
      <c r="C22" s="298">
        <v>2.5</v>
      </c>
      <c r="D22" s="477">
        <v>2.9</v>
      </c>
      <c r="E22" s="298">
        <v>4.2</v>
      </c>
      <c r="F22" s="477">
        <v>5.3</v>
      </c>
      <c r="G22" s="298">
        <v>4.4000000000000004</v>
      </c>
      <c r="H22" s="477">
        <v>-2.5</v>
      </c>
      <c r="I22" s="298">
        <v>-2.5</v>
      </c>
      <c r="J22" s="477">
        <v>-0.6</v>
      </c>
      <c r="K22" s="477">
        <v>-1.8</v>
      </c>
      <c r="L22" s="298">
        <v>-1.2</v>
      </c>
      <c r="M22" s="44"/>
      <c r="N22" s="298"/>
      <c r="O22" s="298"/>
      <c r="P22" s="298"/>
      <c r="Q22" s="298"/>
      <c r="R22" s="298"/>
      <c r="S22" s="298"/>
      <c r="T22" s="298"/>
      <c r="U22" s="298"/>
      <c r="V22" s="298"/>
      <c r="W22" s="477"/>
      <c r="X22" s="477"/>
      <c r="Y22" s="44"/>
      <c r="Z22" s="298"/>
      <c r="AA22" s="298"/>
      <c r="AB22" s="298"/>
      <c r="AC22" s="298"/>
      <c r="AD22" s="298"/>
      <c r="AE22" s="298"/>
      <c r="AF22" s="477"/>
      <c r="AG22" s="477"/>
      <c r="AH22" s="477"/>
      <c r="AI22" s="477"/>
      <c r="AJ22" s="477"/>
      <c r="AK22" s="44"/>
      <c r="AL22" s="298"/>
      <c r="AM22" s="298"/>
      <c r="AN22" s="298"/>
      <c r="AO22" s="298"/>
      <c r="AP22" s="298"/>
      <c r="AQ22" s="298"/>
      <c r="AR22" s="477"/>
      <c r="AS22" s="477"/>
      <c r="AT22" s="477"/>
      <c r="AU22" s="477"/>
      <c r="AV22" s="477"/>
      <c r="AW22" s="44"/>
      <c r="AX22" s="298"/>
      <c r="AY22" s="298"/>
      <c r="AZ22" s="298"/>
      <c r="BA22" s="298"/>
      <c r="BB22" s="298"/>
      <c r="BC22" s="298"/>
      <c r="BD22" s="477"/>
      <c r="BE22" s="477"/>
      <c r="BF22" s="477"/>
      <c r="BG22" s="477"/>
      <c r="BH22" s="477"/>
      <c r="BI22" s="44"/>
      <c r="BJ22" s="298"/>
      <c r="BK22" s="298"/>
      <c r="BL22" s="298"/>
      <c r="BM22" s="298"/>
      <c r="BN22" s="298"/>
      <c r="BO22" s="298"/>
      <c r="BP22" s="477"/>
      <c r="BQ22" s="477"/>
      <c r="BR22" s="477"/>
      <c r="BS22" s="477"/>
      <c r="BT22" s="477"/>
      <c r="BU22" s="44"/>
      <c r="BV22" s="298"/>
      <c r="BW22" s="298"/>
      <c r="BX22" s="298"/>
      <c r="BY22" s="298"/>
      <c r="BZ22" s="298"/>
      <c r="CA22" s="298"/>
      <c r="CB22" s="477"/>
      <c r="CC22" s="477"/>
      <c r="CD22" s="477"/>
      <c r="CE22" s="477"/>
      <c r="CF22" s="477"/>
      <c r="CG22" s="44"/>
      <c r="CH22" s="298"/>
      <c r="CI22" s="298"/>
      <c r="CJ22" s="298"/>
      <c r="CK22" s="298"/>
      <c r="CL22" s="298"/>
      <c r="CM22" s="298"/>
      <c r="CN22" s="477"/>
      <c r="CO22" s="477"/>
      <c r="CP22" s="477"/>
      <c r="CQ22" s="477"/>
      <c r="CR22" s="477"/>
      <c r="CS22" s="44"/>
      <c r="CT22" s="298"/>
      <c r="CU22" s="298"/>
      <c r="CV22" s="298"/>
      <c r="CW22" s="298"/>
      <c r="CX22" s="298"/>
      <c r="CY22" s="298"/>
      <c r="CZ22" s="477"/>
      <c r="DA22" s="477"/>
      <c r="DB22" s="477"/>
      <c r="DC22" s="477"/>
      <c r="DD22" s="477"/>
      <c r="DE22" s="44"/>
      <c r="DF22" s="298"/>
      <c r="DG22" s="298"/>
      <c r="DH22" s="298"/>
      <c r="DI22" s="298"/>
      <c r="DJ22" s="298"/>
      <c r="DK22" s="298"/>
      <c r="DL22" s="477"/>
      <c r="DM22" s="477"/>
      <c r="DN22" s="477"/>
      <c r="DO22" s="477"/>
      <c r="DP22" s="477"/>
      <c r="DQ22" s="44"/>
      <c r="DR22" s="298"/>
      <c r="DS22" s="298"/>
      <c r="DT22" s="298"/>
      <c r="DU22" s="298"/>
      <c r="DV22" s="298"/>
      <c r="DW22" s="298"/>
      <c r="DX22" s="477"/>
      <c r="DY22" s="477"/>
      <c r="DZ22" s="477"/>
      <c r="EA22" s="477"/>
      <c r="EB22" s="477"/>
      <c r="EC22" s="44"/>
      <c r="ED22" s="298"/>
      <c r="EE22" s="298"/>
      <c r="EF22" s="298"/>
      <c r="EG22" s="298"/>
      <c r="EH22" s="298"/>
      <c r="EI22" s="298"/>
      <c r="EJ22" s="477"/>
      <c r="EK22" s="477"/>
      <c r="EL22" s="477"/>
      <c r="EM22" s="477"/>
      <c r="EN22" s="477"/>
      <c r="EO22" s="44"/>
      <c r="EP22" s="298"/>
      <c r="EQ22" s="298"/>
      <c r="ER22" s="298"/>
      <c r="ES22" s="298"/>
      <c r="ET22" s="298"/>
      <c r="EU22" s="298"/>
      <c r="EV22" s="477"/>
      <c r="EW22" s="477"/>
      <c r="EX22" s="477"/>
      <c r="EY22" s="477"/>
      <c r="EZ22" s="477"/>
      <c r="FA22" s="44"/>
      <c r="FB22" s="298"/>
      <c r="FC22" s="298"/>
      <c r="FD22" s="298"/>
      <c r="FE22" s="298"/>
      <c r="FF22" s="298"/>
      <c r="FG22" s="298"/>
      <c r="FH22" s="477"/>
      <c r="FI22" s="477"/>
      <c r="FJ22" s="477"/>
      <c r="FK22" s="477"/>
      <c r="FL22" s="477"/>
      <c r="FM22" s="44"/>
      <c r="FN22" s="298"/>
      <c r="FO22" s="298"/>
      <c r="FP22" s="298"/>
      <c r="FQ22" s="298"/>
      <c r="FR22" s="298"/>
      <c r="FS22" s="298"/>
      <c r="FT22" s="477"/>
      <c r="FU22" s="477"/>
      <c r="FV22" s="477"/>
      <c r="FW22" s="477"/>
      <c r="FX22" s="477"/>
      <c r="FY22" s="44"/>
      <c r="FZ22" s="298"/>
      <c r="GA22" s="298"/>
      <c r="GB22" s="298"/>
      <c r="GC22" s="298"/>
      <c r="GD22" s="298"/>
      <c r="GE22" s="298"/>
      <c r="GF22" s="477"/>
      <c r="GG22" s="477"/>
      <c r="GH22" s="477"/>
      <c r="GI22" s="477"/>
      <c r="GJ22" s="477"/>
      <c r="GK22" s="44"/>
      <c r="GL22" s="298"/>
      <c r="GM22" s="298"/>
      <c r="GN22" s="298"/>
      <c r="GO22" s="298"/>
      <c r="GP22" s="298"/>
      <c r="GQ22" s="298"/>
      <c r="GR22" s="477"/>
      <c r="GS22" s="477"/>
      <c r="GT22" s="477"/>
      <c r="GU22" s="477"/>
      <c r="GV22" s="477"/>
      <c r="GW22" s="44"/>
      <c r="GX22" s="298"/>
      <c r="GY22" s="298"/>
      <c r="GZ22" s="298"/>
      <c r="HA22" s="298"/>
      <c r="HB22" s="298"/>
      <c r="HC22" s="298"/>
      <c r="HD22" s="477"/>
      <c r="HE22" s="477"/>
      <c r="HF22" s="477"/>
      <c r="HG22" s="477"/>
      <c r="HH22" s="477"/>
      <c r="HI22" s="44"/>
      <c r="HJ22" s="298"/>
      <c r="HK22" s="298"/>
      <c r="HL22" s="298"/>
      <c r="HM22" s="298"/>
      <c r="HN22" s="298"/>
      <c r="HO22" s="298"/>
      <c r="HP22" s="477"/>
      <c r="HQ22" s="477"/>
      <c r="HR22" s="477"/>
      <c r="HS22" s="477"/>
      <c r="HT22" s="477"/>
      <c r="HU22" s="44"/>
      <c r="HV22" s="298"/>
      <c r="HW22" s="298"/>
      <c r="HX22" s="298"/>
      <c r="HY22" s="298"/>
      <c r="HZ22" s="298"/>
      <c r="IA22" s="298"/>
      <c r="IB22" s="477"/>
      <c r="IC22" s="477"/>
      <c r="ID22" s="477"/>
      <c r="IE22" s="477"/>
      <c r="IF22" s="477"/>
      <c r="IG22" s="44"/>
      <c r="IH22" s="298"/>
      <c r="II22" s="298"/>
      <c r="IJ22" s="298"/>
      <c r="IK22" s="298"/>
      <c r="IL22" s="298"/>
      <c r="IM22" s="298"/>
      <c r="IN22" s="477"/>
      <c r="IO22" s="477"/>
      <c r="IP22" s="477"/>
      <c r="IQ22" s="477"/>
      <c r="IR22" s="477"/>
      <c r="IS22" s="44"/>
      <c r="IT22" s="298"/>
      <c r="IU22" s="298"/>
      <c r="IV22" s="298"/>
    </row>
    <row r="23" spans="1:256" s="7" customFormat="1" ht="14.25">
      <c r="A23" s="44" t="s">
        <v>16</v>
      </c>
      <c r="B23" s="477">
        <v>1.7</v>
      </c>
      <c r="C23" s="298">
        <v>1.6</v>
      </c>
      <c r="D23" s="477">
        <v>1.6</v>
      </c>
      <c r="E23" s="298">
        <v>2.5</v>
      </c>
      <c r="F23" s="477">
        <v>2.4</v>
      </c>
      <c r="G23" s="298">
        <v>-2.9</v>
      </c>
      <c r="H23" s="477">
        <v>-2</v>
      </c>
      <c r="I23" s="298">
        <v>0.2</v>
      </c>
      <c r="J23" s="477">
        <v>1.1000000000000001</v>
      </c>
      <c r="K23" s="477">
        <v>-1.1000000000000001</v>
      </c>
      <c r="L23" s="298">
        <v>-0.5</v>
      </c>
      <c r="M23" s="44"/>
      <c r="N23" s="298"/>
      <c r="O23" s="298"/>
      <c r="P23" s="298"/>
      <c r="Q23" s="298"/>
      <c r="R23" s="298"/>
      <c r="S23" s="298"/>
      <c r="T23" s="298"/>
      <c r="U23" s="298"/>
      <c r="V23" s="298"/>
      <c r="W23" s="477"/>
      <c r="X23" s="477"/>
      <c r="Y23" s="44"/>
      <c r="Z23" s="298"/>
      <c r="AA23" s="298"/>
      <c r="AB23" s="298"/>
      <c r="AC23" s="477"/>
      <c r="AD23" s="298"/>
      <c r="AE23" s="298"/>
      <c r="AF23" s="477"/>
      <c r="AG23" s="477"/>
      <c r="AH23" s="477"/>
      <c r="AI23" s="477"/>
      <c r="AJ23" s="477"/>
      <c r="AK23" s="44"/>
      <c r="AL23" s="298"/>
      <c r="AM23" s="298"/>
      <c r="AN23" s="298"/>
      <c r="AO23" s="477"/>
      <c r="AP23" s="298"/>
      <c r="AQ23" s="298"/>
      <c r="AR23" s="477"/>
      <c r="AS23" s="477"/>
      <c r="AT23" s="477"/>
      <c r="AU23" s="477"/>
      <c r="AV23" s="477"/>
      <c r="AW23" s="44"/>
      <c r="AX23" s="298"/>
      <c r="AY23" s="298"/>
      <c r="AZ23" s="298"/>
      <c r="BA23" s="477"/>
      <c r="BB23" s="298"/>
      <c r="BC23" s="298"/>
      <c r="BD23" s="477"/>
      <c r="BE23" s="477"/>
      <c r="BF23" s="477"/>
      <c r="BG23" s="477"/>
      <c r="BH23" s="477"/>
      <c r="BI23" s="44"/>
      <c r="BJ23" s="298"/>
      <c r="BK23" s="298"/>
      <c r="BL23" s="298"/>
      <c r="BM23" s="477"/>
      <c r="BN23" s="298"/>
      <c r="BO23" s="298"/>
      <c r="BP23" s="477"/>
      <c r="BQ23" s="477"/>
      <c r="BR23" s="477"/>
      <c r="BS23" s="477"/>
      <c r="BT23" s="477"/>
      <c r="BU23" s="44"/>
      <c r="BV23" s="298"/>
      <c r="BW23" s="298"/>
      <c r="BX23" s="298"/>
      <c r="BY23" s="477"/>
      <c r="BZ23" s="298"/>
      <c r="CA23" s="298"/>
      <c r="CB23" s="477"/>
      <c r="CC23" s="477"/>
      <c r="CD23" s="477"/>
      <c r="CE23" s="477"/>
      <c r="CF23" s="477"/>
      <c r="CG23" s="44"/>
      <c r="CH23" s="298"/>
      <c r="CI23" s="298"/>
      <c r="CJ23" s="298"/>
      <c r="CK23" s="477"/>
      <c r="CL23" s="298"/>
      <c r="CM23" s="298"/>
      <c r="CN23" s="477"/>
      <c r="CO23" s="477"/>
      <c r="CP23" s="477"/>
      <c r="CQ23" s="477"/>
      <c r="CR23" s="477"/>
      <c r="CS23" s="44"/>
      <c r="CT23" s="298"/>
      <c r="CU23" s="298"/>
      <c r="CV23" s="298"/>
      <c r="CW23" s="477"/>
      <c r="CX23" s="298"/>
      <c r="CY23" s="298"/>
      <c r="CZ23" s="477"/>
      <c r="DA23" s="477"/>
      <c r="DB23" s="477"/>
      <c r="DC23" s="477"/>
      <c r="DD23" s="477"/>
      <c r="DE23" s="44"/>
      <c r="DF23" s="298"/>
      <c r="DG23" s="298"/>
      <c r="DH23" s="298"/>
      <c r="DI23" s="477"/>
      <c r="DJ23" s="298"/>
      <c r="DK23" s="298"/>
      <c r="DL23" s="477"/>
      <c r="DM23" s="477"/>
      <c r="DN23" s="477"/>
      <c r="DO23" s="477"/>
      <c r="DP23" s="477"/>
      <c r="DQ23" s="44"/>
      <c r="DR23" s="298"/>
      <c r="DS23" s="298"/>
      <c r="DT23" s="298"/>
      <c r="DU23" s="477"/>
      <c r="DV23" s="298"/>
      <c r="DW23" s="298"/>
      <c r="DX23" s="477"/>
      <c r="DY23" s="477"/>
      <c r="DZ23" s="477"/>
      <c r="EA23" s="477"/>
      <c r="EB23" s="477"/>
      <c r="EC23" s="44"/>
      <c r="ED23" s="298"/>
      <c r="EE23" s="298"/>
      <c r="EF23" s="298"/>
      <c r="EG23" s="477"/>
      <c r="EH23" s="298"/>
      <c r="EI23" s="298"/>
      <c r="EJ23" s="477"/>
      <c r="EK23" s="477"/>
      <c r="EL23" s="477"/>
      <c r="EM23" s="477"/>
      <c r="EN23" s="477"/>
      <c r="EO23" s="44"/>
      <c r="EP23" s="298"/>
      <c r="EQ23" s="298"/>
      <c r="ER23" s="298"/>
      <c r="ES23" s="477"/>
      <c r="ET23" s="298"/>
      <c r="EU23" s="298"/>
      <c r="EV23" s="477"/>
      <c r="EW23" s="477"/>
      <c r="EX23" s="477"/>
      <c r="EY23" s="477"/>
      <c r="EZ23" s="477"/>
      <c r="FA23" s="44"/>
      <c r="FB23" s="298"/>
      <c r="FC23" s="298"/>
      <c r="FD23" s="298"/>
      <c r="FE23" s="477"/>
      <c r="FF23" s="298"/>
      <c r="FG23" s="298"/>
      <c r="FH23" s="477"/>
      <c r="FI23" s="477"/>
      <c r="FJ23" s="477"/>
      <c r="FK23" s="477"/>
      <c r="FL23" s="477"/>
      <c r="FM23" s="44"/>
      <c r="FN23" s="298"/>
      <c r="FO23" s="298"/>
      <c r="FP23" s="298"/>
      <c r="FQ23" s="477"/>
      <c r="FR23" s="298"/>
      <c r="FS23" s="298"/>
      <c r="FT23" s="477"/>
      <c r="FU23" s="477"/>
      <c r="FV23" s="477"/>
      <c r="FW23" s="477"/>
      <c r="FX23" s="477"/>
      <c r="FY23" s="44"/>
      <c r="FZ23" s="298"/>
      <c r="GA23" s="298"/>
      <c r="GB23" s="298"/>
      <c r="GC23" s="477"/>
      <c r="GD23" s="298"/>
      <c r="GE23" s="298"/>
      <c r="GF23" s="477"/>
      <c r="GG23" s="477"/>
      <c r="GH23" s="477"/>
      <c r="GI23" s="477"/>
      <c r="GJ23" s="477"/>
      <c r="GK23" s="44"/>
      <c r="GL23" s="298"/>
      <c r="GM23" s="298"/>
      <c r="GN23" s="298"/>
      <c r="GO23" s="477"/>
      <c r="GP23" s="298"/>
      <c r="GQ23" s="298"/>
      <c r="GR23" s="477"/>
      <c r="GS23" s="477"/>
      <c r="GT23" s="477"/>
      <c r="GU23" s="477"/>
      <c r="GV23" s="477"/>
      <c r="GW23" s="44"/>
      <c r="GX23" s="298"/>
      <c r="GY23" s="298"/>
      <c r="GZ23" s="298"/>
      <c r="HA23" s="477"/>
      <c r="HB23" s="298"/>
      <c r="HC23" s="298"/>
      <c r="HD23" s="477"/>
      <c r="HE23" s="477"/>
      <c r="HF23" s="477"/>
      <c r="HG23" s="477"/>
      <c r="HH23" s="477"/>
      <c r="HI23" s="44"/>
      <c r="HJ23" s="298"/>
      <c r="HK23" s="298"/>
      <c r="HL23" s="298"/>
      <c r="HM23" s="477"/>
      <c r="HN23" s="298"/>
      <c r="HO23" s="298"/>
      <c r="HP23" s="477"/>
      <c r="HQ23" s="477"/>
      <c r="HR23" s="477"/>
      <c r="HS23" s="477"/>
      <c r="HT23" s="477"/>
      <c r="HU23" s="44"/>
      <c r="HV23" s="298"/>
      <c r="HW23" s="298"/>
      <c r="HX23" s="298"/>
      <c r="HY23" s="477"/>
      <c r="HZ23" s="298"/>
      <c r="IA23" s="298"/>
      <c r="IB23" s="477"/>
      <c r="IC23" s="477"/>
      <c r="ID23" s="477"/>
      <c r="IE23" s="477"/>
      <c r="IF23" s="477"/>
      <c r="IG23" s="44"/>
      <c r="IH23" s="298"/>
      <c r="II23" s="298"/>
      <c r="IJ23" s="298"/>
      <c r="IK23" s="477"/>
      <c r="IL23" s="298"/>
      <c r="IM23" s="298"/>
      <c r="IN23" s="477"/>
      <c r="IO23" s="477"/>
      <c r="IP23" s="477"/>
      <c r="IQ23" s="477"/>
      <c r="IR23" s="477"/>
      <c r="IS23" s="44"/>
      <c r="IT23" s="298"/>
      <c r="IU23" s="298"/>
      <c r="IV23" s="298"/>
    </row>
    <row r="24" spans="1:256" s="50" customFormat="1" ht="14.25">
      <c r="A24" s="51" t="s">
        <v>15</v>
      </c>
      <c r="B24" s="304">
        <v>-3.1</v>
      </c>
      <c r="C24" s="304">
        <v>-2.9</v>
      </c>
      <c r="D24" s="304">
        <v>-2.5</v>
      </c>
      <c r="E24" s="304">
        <v>-1.3</v>
      </c>
      <c r="F24" s="304">
        <v>-0.7</v>
      </c>
      <c r="G24" s="304">
        <v>-2.1</v>
      </c>
      <c r="H24" s="304">
        <v>-6.3</v>
      </c>
      <c r="I24" s="304">
        <v>-6.2</v>
      </c>
      <c r="J24" s="304">
        <v>-4.0999999999999996</v>
      </c>
      <c r="K24" s="304">
        <v>-3.3</v>
      </c>
      <c r="L24" s="304">
        <v>-2.6</v>
      </c>
      <c r="M24" s="51"/>
      <c r="N24" s="298"/>
      <c r="O24" s="298"/>
      <c r="P24" s="298"/>
      <c r="Q24" s="298"/>
      <c r="R24" s="298"/>
      <c r="S24" s="298"/>
      <c r="T24" s="298"/>
      <c r="U24" s="298"/>
      <c r="V24" s="298"/>
      <c r="W24" s="304"/>
      <c r="X24" s="304"/>
      <c r="Y24" s="51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51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51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51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51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51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51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51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51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51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51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51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51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51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51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51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51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51"/>
      <c r="HV24" s="304"/>
      <c r="HW24" s="304"/>
      <c r="HX24" s="304"/>
      <c r="HY24" s="304"/>
      <c r="HZ24" s="304"/>
      <c r="IA24" s="304"/>
      <c r="IB24" s="304"/>
      <c r="IC24" s="304"/>
      <c r="ID24" s="304"/>
      <c r="IE24" s="304"/>
      <c r="IF24" s="304"/>
      <c r="IG24" s="51"/>
      <c r="IH24" s="304"/>
      <c r="II24" s="304"/>
      <c r="IJ24" s="304"/>
      <c r="IK24" s="304"/>
      <c r="IL24" s="304"/>
      <c r="IM24" s="304"/>
      <c r="IN24" s="304"/>
      <c r="IO24" s="304"/>
      <c r="IP24" s="304"/>
      <c r="IQ24" s="304"/>
      <c r="IR24" s="304"/>
      <c r="IS24" s="51"/>
      <c r="IT24" s="304"/>
      <c r="IU24" s="304"/>
      <c r="IV24" s="304"/>
    </row>
    <row r="25" spans="1:256" s="7" customFormat="1" ht="14.25">
      <c r="A25" s="44" t="s">
        <v>14</v>
      </c>
      <c r="B25" s="298">
        <v>-0.4</v>
      </c>
      <c r="C25" s="298">
        <v>1.9</v>
      </c>
      <c r="D25" s="298">
        <v>1</v>
      </c>
      <c r="E25" s="298">
        <v>1.9</v>
      </c>
      <c r="F25" s="298">
        <v>1.2</v>
      </c>
      <c r="G25" s="298">
        <v>1.7</v>
      </c>
      <c r="H25" s="298">
        <v>-4.3</v>
      </c>
      <c r="I25" s="298">
        <v>-3.1</v>
      </c>
      <c r="J25" s="298">
        <v>-2</v>
      </c>
      <c r="K25" s="298">
        <v>-1.5</v>
      </c>
      <c r="L25" s="298">
        <v>-1.5</v>
      </c>
      <c r="M25" s="44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44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44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44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44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44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44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44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44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44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44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44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44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44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44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44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44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44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44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44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44"/>
      <c r="IT25" s="298"/>
      <c r="IU25" s="298"/>
      <c r="IV25" s="298"/>
    </row>
    <row r="26" spans="1:256" s="7" customFormat="1" ht="14.25">
      <c r="A26" s="44" t="s">
        <v>13</v>
      </c>
      <c r="B26" s="477">
        <v>-6.7</v>
      </c>
      <c r="C26" s="298">
        <v>-2.8</v>
      </c>
      <c r="D26" s="477">
        <v>-3.2</v>
      </c>
      <c r="E26" s="298">
        <v>-2.4</v>
      </c>
      <c r="F26" s="477">
        <v>-0.7</v>
      </c>
      <c r="G26" s="298">
        <v>-2.2000000000000002</v>
      </c>
      <c r="H26" s="477">
        <v>-5.8</v>
      </c>
      <c r="I26" s="298">
        <v>-4.8</v>
      </c>
      <c r="J26" s="477">
        <v>-3.3</v>
      </c>
      <c r="K26" s="477">
        <v>-3.5</v>
      </c>
      <c r="L26" s="298">
        <v>-3.4</v>
      </c>
      <c r="M26" s="44"/>
      <c r="N26" s="298"/>
      <c r="O26" s="298"/>
      <c r="P26" s="298"/>
      <c r="Q26" s="298"/>
      <c r="R26" s="298"/>
      <c r="S26" s="298"/>
      <c r="T26" s="298"/>
      <c r="U26" s="298"/>
      <c r="V26" s="298"/>
      <c r="W26" s="477"/>
      <c r="X26" s="477"/>
      <c r="Y26" s="44"/>
      <c r="Z26" s="298"/>
      <c r="AA26" s="298"/>
      <c r="AB26" s="298"/>
      <c r="AC26" s="298"/>
      <c r="AD26" s="298"/>
      <c r="AE26" s="298"/>
      <c r="AF26" s="477"/>
      <c r="AG26" s="477"/>
      <c r="AH26" s="477"/>
      <c r="AI26" s="477"/>
      <c r="AJ26" s="477"/>
      <c r="AK26" s="44"/>
      <c r="AL26" s="298"/>
      <c r="AM26" s="298"/>
      <c r="AN26" s="298"/>
      <c r="AO26" s="298"/>
      <c r="AP26" s="298"/>
      <c r="AQ26" s="298"/>
      <c r="AR26" s="477"/>
      <c r="AS26" s="477"/>
      <c r="AT26" s="477"/>
      <c r="AU26" s="477"/>
      <c r="AV26" s="477"/>
      <c r="AW26" s="44"/>
      <c r="AX26" s="298"/>
      <c r="AY26" s="298"/>
      <c r="AZ26" s="298"/>
      <c r="BA26" s="298"/>
      <c r="BB26" s="298"/>
      <c r="BC26" s="298"/>
      <c r="BD26" s="477"/>
      <c r="BE26" s="477"/>
      <c r="BF26" s="477"/>
      <c r="BG26" s="477"/>
      <c r="BH26" s="477"/>
      <c r="BI26" s="44"/>
      <c r="BJ26" s="298"/>
      <c r="BK26" s="298"/>
      <c r="BL26" s="298"/>
      <c r="BM26" s="298"/>
      <c r="BN26" s="298"/>
      <c r="BO26" s="298"/>
      <c r="BP26" s="477"/>
      <c r="BQ26" s="477"/>
      <c r="BR26" s="477"/>
      <c r="BS26" s="477"/>
      <c r="BT26" s="477"/>
      <c r="BU26" s="44"/>
      <c r="BV26" s="298"/>
      <c r="BW26" s="298"/>
      <c r="BX26" s="298"/>
      <c r="BY26" s="298"/>
      <c r="BZ26" s="298"/>
      <c r="CA26" s="298"/>
      <c r="CB26" s="477"/>
      <c r="CC26" s="477"/>
      <c r="CD26" s="477"/>
      <c r="CE26" s="477"/>
      <c r="CF26" s="477"/>
      <c r="CG26" s="44"/>
      <c r="CH26" s="298"/>
      <c r="CI26" s="298"/>
      <c r="CJ26" s="298"/>
      <c r="CK26" s="298"/>
      <c r="CL26" s="298"/>
      <c r="CM26" s="298"/>
      <c r="CN26" s="477"/>
      <c r="CO26" s="477"/>
      <c r="CP26" s="477"/>
      <c r="CQ26" s="477"/>
      <c r="CR26" s="477"/>
      <c r="CS26" s="44"/>
      <c r="CT26" s="298"/>
      <c r="CU26" s="298"/>
      <c r="CV26" s="298"/>
      <c r="CW26" s="298"/>
      <c r="CX26" s="298"/>
      <c r="CY26" s="298"/>
      <c r="CZ26" s="477"/>
      <c r="DA26" s="477"/>
      <c r="DB26" s="477"/>
      <c r="DC26" s="477"/>
      <c r="DD26" s="477"/>
      <c r="DE26" s="44"/>
      <c r="DF26" s="298"/>
      <c r="DG26" s="298"/>
      <c r="DH26" s="298"/>
      <c r="DI26" s="298"/>
      <c r="DJ26" s="298"/>
      <c r="DK26" s="298"/>
      <c r="DL26" s="477"/>
      <c r="DM26" s="477"/>
      <c r="DN26" s="477"/>
      <c r="DO26" s="477"/>
      <c r="DP26" s="477"/>
      <c r="DQ26" s="44"/>
      <c r="DR26" s="298"/>
      <c r="DS26" s="298"/>
      <c r="DT26" s="298"/>
      <c r="DU26" s="298"/>
      <c r="DV26" s="298"/>
      <c r="DW26" s="298"/>
      <c r="DX26" s="477"/>
      <c r="DY26" s="477"/>
      <c r="DZ26" s="477"/>
      <c r="EA26" s="477"/>
      <c r="EB26" s="477"/>
      <c r="EC26" s="44"/>
      <c r="ED26" s="298"/>
      <c r="EE26" s="298"/>
      <c r="EF26" s="298"/>
      <c r="EG26" s="298"/>
      <c r="EH26" s="298"/>
      <c r="EI26" s="298"/>
      <c r="EJ26" s="477"/>
      <c r="EK26" s="477"/>
      <c r="EL26" s="477"/>
      <c r="EM26" s="477"/>
      <c r="EN26" s="477"/>
      <c r="EO26" s="44"/>
      <c r="EP26" s="298"/>
      <c r="EQ26" s="298"/>
      <c r="ER26" s="298"/>
      <c r="ES26" s="298"/>
      <c r="ET26" s="298"/>
      <c r="EU26" s="298"/>
      <c r="EV26" s="477"/>
      <c r="EW26" s="477"/>
      <c r="EX26" s="477"/>
      <c r="EY26" s="477"/>
      <c r="EZ26" s="477"/>
      <c r="FA26" s="44"/>
      <c r="FB26" s="298"/>
      <c r="FC26" s="298"/>
      <c r="FD26" s="298"/>
      <c r="FE26" s="298"/>
      <c r="FF26" s="298"/>
      <c r="FG26" s="298"/>
      <c r="FH26" s="477"/>
      <c r="FI26" s="477"/>
      <c r="FJ26" s="477"/>
      <c r="FK26" s="477"/>
      <c r="FL26" s="477"/>
      <c r="FM26" s="44"/>
      <c r="FN26" s="298"/>
      <c r="FO26" s="298"/>
      <c r="FP26" s="298"/>
      <c r="FQ26" s="298"/>
      <c r="FR26" s="298"/>
      <c r="FS26" s="298"/>
      <c r="FT26" s="477"/>
      <c r="FU26" s="477"/>
      <c r="FV26" s="477"/>
      <c r="FW26" s="477"/>
      <c r="FX26" s="477"/>
      <c r="FY26" s="44"/>
      <c r="FZ26" s="298"/>
      <c r="GA26" s="298"/>
      <c r="GB26" s="298"/>
      <c r="GC26" s="298"/>
      <c r="GD26" s="298"/>
      <c r="GE26" s="298"/>
      <c r="GF26" s="477"/>
      <c r="GG26" s="477"/>
      <c r="GH26" s="477"/>
      <c r="GI26" s="477"/>
      <c r="GJ26" s="477"/>
      <c r="GK26" s="44"/>
      <c r="GL26" s="298"/>
      <c r="GM26" s="298"/>
      <c r="GN26" s="298"/>
      <c r="GO26" s="298"/>
      <c r="GP26" s="298"/>
      <c r="GQ26" s="298"/>
      <c r="GR26" s="477"/>
      <c r="GS26" s="477"/>
      <c r="GT26" s="477"/>
      <c r="GU26" s="477"/>
      <c r="GV26" s="477"/>
      <c r="GW26" s="44"/>
      <c r="GX26" s="298"/>
      <c r="GY26" s="298"/>
      <c r="GZ26" s="298"/>
      <c r="HA26" s="298"/>
      <c r="HB26" s="298"/>
      <c r="HC26" s="298"/>
      <c r="HD26" s="477"/>
      <c r="HE26" s="477"/>
      <c r="HF26" s="477"/>
      <c r="HG26" s="477"/>
      <c r="HH26" s="477"/>
      <c r="HI26" s="44"/>
      <c r="HJ26" s="298"/>
      <c r="HK26" s="298"/>
      <c r="HL26" s="298"/>
      <c r="HM26" s="298"/>
      <c r="HN26" s="298"/>
      <c r="HO26" s="298"/>
      <c r="HP26" s="477"/>
      <c r="HQ26" s="477"/>
      <c r="HR26" s="477"/>
      <c r="HS26" s="477"/>
      <c r="HT26" s="477"/>
      <c r="HU26" s="44"/>
      <c r="HV26" s="298"/>
      <c r="HW26" s="298"/>
      <c r="HX26" s="298"/>
      <c r="HY26" s="298"/>
      <c r="HZ26" s="298"/>
      <c r="IA26" s="298"/>
      <c r="IB26" s="477"/>
      <c r="IC26" s="477"/>
      <c r="ID26" s="477"/>
      <c r="IE26" s="477"/>
      <c r="IF26" s="477"/>
      <c r="IG26" s="44"/>
      <c r="IH26" s="298"/>
      <c r="II26" s="298"/>
      <c r="IJ26" s="298"/>
      <c r="IK26" s="298"/>
      <c r="IL26" s="298"/>
      <c r="IM26" s="298"/>
      <c r="IN26" s="477"/>
      <c r="IO26" s="477"/>
      <c r="IP26" s="477"/>
      <c r="IQ26" s="477"/>
      <c r="IR26" s="477"/>
      <c r="IS26" s="44"/>
      <c r="IT26" s="298"/>
      <c r="IU26" s="298"/>
      <c r="IV26" s="298"/>
    </row>
    <row r="27" spans="1:256" s="7" customFormat="1" ht="14.25">
      <c r="A27" s="44" t="s">
        <v>12</v>
      </c>
      <c r="B27" s="477">
        <v>0.1</v>
      </c>
      <c r="C27" s="298">
        <v>2.1</v>
      </c>
      <c r="D27" s="477">
        <v>5.2</v>
      </c>
      <c r="E27" s="298">
        <v>5.2</v>
      </c>
      <c r="F27" s="477">
        <v>4.8</v>
      </c>
      <c r="G27" s="298">
        <v>3.2</v>
      </c>
      <c r="H27" s="477">
        <v>-2.7</v>
      </c>
      <c r="I27" s="298">
        <v>-2.5</v>
      </c>
      <c r="J27" s="477">
        <v>-1.8</v>
      </c>
      <c r="K27" s="477">
        <v>-3.9</v>
      </c>
      <c r="L27" s="298">
        <v>-2</v>
      </c>
      <c r="M27" s="44"/>
      <c r="N27" s="298"/>
      <c r="O27" s="298"/>
      <c r="P27" s="298"/>
      <c r="Q27" s="298"/>
      <c r="R27" s="298"/>
      <c r="S27" s="298"/>
      <c r="T27" s="298"/>
      <c r="U27" s="298"/>
      <c r="V27" s="298"/>
      <c r="W27" s="477"/>
      <c r="X27" s="477"/>
      <c r="Y27" s="44"/>
      <c r="Z27" s="298"/>
      <c r="AA27" s="298"/>
      <c r="AB27" s="298"/>
      <c r="AC27" s="298"/>
      <c r="AD27" s="298"/>
      <c r="AE27" s="298"/>
      <c r="AF27" s="477"/>
      <c r="AG27" s="477"/>
      <c r="AH27" s="477"/>
      <c r="AI27" s="477"/>
      <c r="AJ27" s="477"/>
      <c r="AK27" s="44"/>
      <c r="AL27" s="298"/>
      <c r="AM27" s="298"/>
      <c r="AN27" s="298"/>
      <c r="AO27" s="298"/>
      <c r="AP27" s="298"/>
      <c r="AQ27" s="298"/>
      <c r="AR27" s="477"/>
      <c r="AS27" s="477"/>
      <c r="AT27" s="477"/>
      <c r="AU27" s="477"/>
      <c r="AV27" s="477"/>
      <c r="AW27" s="44"/>
      <c r="AX27" s="298"/>
      <c r="AY27" s="298"/>
      <c r="AZ27" s="298"/>
      <c r="BA27" s="298"/>
      <c r="BB27" s="298"/>
      <c r="BC27" s="298"/>
      <c r="BD27" s="477"/>
      <c r="BE27" s="477"/>
      <c r="BF27" s="477"/>
      <c r="BG27" s="477"/>
      <c r="BH27" s="477"/>
      <c r="BI27" s="44"/>
      <c r="BJ27" s="298"/>
      <c r="BK27" s="298"/>
      <c r="BL27" s="298"/>
      <c r="BM27" s="298"/>
      <c r="BN27" s="298"/>
      <c r="BO27" s="298"/>
      <c r="BP27" s="477"/>
      <c r="BQ27" s="477"/>
      <c r="BR27" s="477"/>
      <c r="BS27" s="477"/>
      <c r="BT27" s="477"/>
      <c r="BU27" s="44"/>
      <c r="BV27" s="298"/>
      <c r="BW27" s="298"/>
      <c r="BX27" s="298"/>
      <c r="BY27" s="298"/>
      <c r="BZ27" s="298"/>
      <c r="CA27" s="298"/>
      <c r="CB27" s="477"/>
      <c r="CC27" s="477"/>
      <c r="CD27" s="477"/>
      <c r="CE27" s="477"/>
      <c r="CF27" s="477"/>
      <c r="CG27" s="44"/>
      <c r="CH27" s="298"/>
      <c r="CI27" s="298"/>
      <c r="CJ27" s="298"/>
      <c r="CK27" s="298"/>
      <c r="CL27" s="298"/>
      <c r="CM27" s="298"/>
      <c r="CN27" s="477"/>
      <c r="CO27" s="477"/>
      <c r="CP27" s="477"/>
      <c r="CQ27" s="477"/>
      <c r="CR27" s="477"/>
      <c r="CS27" s="44"/>
      <c r="CT27" s="298"/>
      <c r="CU27" s="298"/>
      <c r="CV27" s="298"/>
      <c r="CW27" s="298"/>
      <c r="CX27" s="298"/>
      <c r="CY27" s="298"/>
      <c r="CZ27" s="477"/>
      <c r="DA27" s="477"/>
      <c r="DB27" s="477"/>
      <c r="DC27" s="477"/>
      <c r="DD27" s="477"/>
      <c r="DE27" s="44"/>
      <c r="DF27" s="298"/>
      <c r="DG27" s="298"/>
      <c r="DH27" s="298"/>
      <c r="DI27" s="298"/>
      <c r="DJ27" s="298"/>
      <c r="DK27" s="298"/>
      <c r="DL27" s="477"/>
      <c r="DM27" s="477"/>
      <c r="DN27" s="477"/>
      <c r="DO27" s="477"/>
      <c r="DP27" s="477"/>
      <c r="DQ27" s="44"/>
      <c r="DR27" s="298"/>
      <c r="DS27" s="298"/>
      <c r="DT27" s="298"/>
      <c r="DU27" s="298"/>
      <c r="DV27" s="298"/>
      <c r="DW27" s="298"/>
      <c r="DX27" s="477"/>
      <c r="DY27" s="477"/>
      <c r="DZ27" s="477"/>
      <c r="EA27" s="477"/>
      <c r="EB27" s="477"/>
      <c r="EC27" s="44"/>
      <c r="ED27" s="298"/>
      <c r="EE27" s="298"/>
      <c r="EF27" s="298"/>
      <c r="EG27" s="298"/>
      <c r="EH27" s="298"/>
      <c r="EI27" s="298"/>
      <c r="EJ27" s="477"/>
      <c r="EK27" s="477"/>
      <c r="EL27" s="477"/>
      <c r="EM27" s="477"/>
      <c r="EN27" s="477"/>
      <c r="EO27" s="44"/>
      <c r="EP27" s="298"/>
      <c r="EQ27" s="298"/>
      <c r="ER27" s="298"/>
      <c r="ES27" s="298"/>
      <c r="ET27" s="298"/>
      <c r="EU27" s="298"/>
      <c r="EV27" s="477"/>
      <c r="EW27" s="477"/>
      <c r="EX27" s="477"/>
      <c r="EY27" s="477"/>
      <c r="EZ27" s="477"/>
      <c r="FA27" s="44"/>
      <c r="FB27" s="298"/>
      <c r="FC27" s="298"/>
      <c r="FD27" s="298"/>
      <c r="FE27" s="298"/>
      <c r="FF27" s="298"/>
      <c r="FG27" s="298"/>
      <c r="FH27" s="477"/>
      <c r="FI27" s="477"/>
      <c r="FJ27" s="477"/>
      <c r="FK27" s="477"/>
      <c r="FL27" s="477"/>
      <c r="FM27" s="44"/>
      <c r="FN27" s="298"/>
      <c r="FO27" s="298"/>
      <c r="FP27" s="298"/>
      <c r="FQ27" s="298"/>
      <c r="FR27" s="298"/>
      <c r="FS27" s="298"/>
      <c r="FT27" s="477"/>
      <c r="FU27" s="477"/>
      <c r="FV27" s="477"/>
      <c r="FW27" s="477"/>
      <c r="FX27" s="477"/>
      <c r="FY27" s="44"/>
      <c r="FZ27" s="298"/>
      <c r="GA27" s="298"/>
      <c r="GB27" s="298"/>
      <c r="GC27" s="298"/>
      <c r="GD27" s="298"/>
      <c r="GE27" s="298"/>
      <c r="GF27" s="477"/>
      <c r="GG27" s="477"/>
      <c r="GH27" s="477"/>
      <c r="GI27" s="477"/>
      <c r="GJ27" s="477"/>
      <c r="GK27" s="44"/>
      <c r="GL27" s="298"/>
      <c r="GM27" s="298"/>
      <c r="GN27" s="298"/>
      <c r="GO27" s="298"/>
      <c r="GP27" s="298"/>
      <c r="GQ27" s="298"/>
      <c r="GR27" s="477"/>
      <c r="GS27" s="477"/>
      <c r="GT27" s="477"/>
      <c r="GU27" s="477"/>
      <c r="GV27" s="477"/>
      <c r="GW27" s="44"/>
      <c r="GX27" s="298"/>
      <c r="GY27" s="298"/>
      <c r="GZ27" s="298"/>
      <c r="HA27" s="298"/>
      <c r="HB27" s="298"/>
      <c r="HC27" s="298"/>
      <c r="HD27" s="477"/>
      <c r="HE27" s="477"/>
      <c r="HF27" s="477"/>
      <c r="HG27" s="477"/>
      <c r="HH27" s="477"/>
      <c r="HI27" s="44"/>
      <c r="HJ27" s="298"/>
      <c r="HK27" s="298"/>
      <c r="HL27" s="298"/>
      <c r="HM27" s="298"/>
      <c r="HN27" s="298"/>
      <c r="HO27" s="298"/>
      <c r="HP27" s="477"/>
      <c r="HQ27" s="477"/>
      <c r="HR27" s="477"/>
      <c r="HS27" s="477"/>
      <c r="HT27" s="477"/>
      <c r="HU27" s="44"/>
      <c r="HV27" s="298"/>
      <c r="HW27" s="298"/>
      <c r="HX27" s="298"/>
      <c r="HY27" s="298"/>
      <c r="HZ27" s="298"/>
      <c r="IA27" s="298"/>
      <c r="IB27" s="477"/>
      <c r="IC27" s="477"/>
      <c r="ID27" s="477"/>
      <c r="IE27" s="477"/>
      <c r="IF27" s="477"/>
      <c r="IG27" s="44"/>
      <c r="IH27" s="298"/>
      <c r="II27" s="298"/>
      <c r="IJ27" s="298"/>
      <c r="IK27" s="298"/>
      <c r="IL27" s="298"/>
      <c r="IM27" s="298"/>
      <c r="IN27" s="477"/>
      <c r="IO27" s="477"/>
      <c r="IP27" s="477"/>
      <c r="IQ27" s="477"/>
      <c r="IR27" s="477"/>
      <c r="IS27" s="44"/>
      <c r="IT27" s="298"/>
      <c r="IU27" s="298"/>
      <c r="IV27" s="298"/>
    </row>
    <row r="28" spans="1:256" s="7" customFormat="1" ht="14.25">
      <c r="A28" s="44" t="s">
        <v>11</v>
      </c>
      <c r="B28" s="477">
        <v>-1.6</v>
      </c>
      <c r="C28" s="298">
        <v>-1</v>
      </c>
      <c r="D28" s="477">
        <v>-0.4</v>
      </c>
      <c r="E28" s="298">
        <v>-0.5</v>
      </c>
      <c r="F28" s="477">
        <v>-0.4</v>
      </c>
      <c r="G28" s="298">
        <v>-4.2</v>
      </c>
      <c r="H28" s="477">
        <v>-9.8000000000000007</v>
      </c>
      <c r="I28" s="298">
        <v>-8.1</v>
      </c>
      <c r="J28" s="477">
        <v>-3.4</v>
      </c>
      <c r="K28" s="477">
        <v>-1.7</v>
      </c>
      <c r="L28" s="298">
        <v>-1.5</v>
      </c>
      <c r="M28" s="44"/>
      <c r="N28" s="298"/>
      <c r="O28" s="298"/>
      <c r="P28" s="298"/>
      <c r="Q28" s="298"/>
      <c r="R28" s="298"/>
      <c r="S28" s="298"/>
      <c r="T28" s="298"/>
      <c r="U28" s="298"/>
      <c r="V28" s="298"/>
      <c r="W28" s="477"/>
      <c r="X28" s="477"/>
      <c r="Y28" s="44"/>
      <c r="Z28" s="298"/>
      <c r="AA28" s="298"/>
      <c r="AB28" s="298"/>
      <c r="AC28" s="477"/>
      <c r="AD28" s="298"/>
      <c r="AE28" s="298"/>
      <c r="AF28" s="477"/>
      <c r="AG28" s="477"/>
      <c r="AH28" s="477"/>
      <c r="AI28" s="477"/>
      <c r="AJ28" s="477"/>
      <c r="AK28" s="44"/>
      <c r="AL28" s="298"/>
      <c r="AM28" s="298"/>
      <c r="AN28" s="298"/>
      <c r="AO28" s="477"/>
      <c r="AP28" s="298"/>
      <c r="AQ28" s="298"/>
      <c r="AR28" s="477"/>
      <c r="AS28" s="477"/>
      <c r="AT28" s="477"/>
      <c r="AU28" s="477"/>
      <c r="AV28" s="477"/>
      <c r="AW28" s="44"/>
      <c r="AX28" s="298"/>
      <c r="AY28" s="298"/>
      <c r="AZ28" s="298"/>
      <c r="BA28" s="477"/>
      <c r="BB28" s="298"/>
      <c r="BC28" s="298"/>
      <c r="BD28" s="477"/>
      <c r="BE28" s="477"/>
      <c r="BF28" s="477"/>
      <c r="BG28" s="477"/>
      <c r="BH28" s="477"/>
      <c r="BI28" s="44"/>
      <c r="BJ28" s="298"/>
      <c r="BK28" s="298"/>
      <c r="BL28" s="298"/>
      <c r="BM28" s="477"/>
      <c r="BN28" s="298"/>
      <c r="BO28" s="298"/>
      <c r="BP28" s="477"/>
      <c r="BQ28" s="477"/>
      <c r="BR28" s="477"/>
      <c r="BS28" s="477"/>
      <c r="BT28" s="477"/>
      <c r="BU28" s="44"/>
      <c r="BV28" s="298"/>
      <c r="BW28" s="298"/>
      <c r="BX28" s="298"/>
      <c r="BY28" s="477"/>
      <c r="BZ28" s="298"/>
      <c r="CA28" s="298"/>
      <c r="CB28" s="477"/>
      <c r="CC28" s="477"/>
      <c r="CD28" s="477"/>
      <c r="CE28" s="477"/>
      <c r="CF28" s="477"/>
      <c r="CG28" s="44"/>
      <c r="CH28" s="298"/>
      <c r="CI28" s="298"/>
      <c r="CJ28" s="298"/>
      <c r="CK28" s="477"/>
      <c r="CL28" s="298"/>
      <c r="CM28" s="298"/>
      <c r="CN28" s="477"/>
      <c r="CO28" s="477"/>
      <c r="CP28" s="477"/>
      <c r="CQ28" s="477"/>
      <c r="CR28" s="477"/>
      <c r="CS28" s="44"/>
      <c r="CT28" s="298"/>
      <c r="CU28" s="298"/>
      <c r="CV28" s="298"/>
      <c r="CW28" s="477"/>
      <c r="CX28" s="298"/>
      <c r="CY28" s="298"/>
      <c r="CZ28" s="477"/>
      <c r="DA28" s="477"/>
      <c r="DB28" s="477"/>
      <c r="DC28" s="477"/>
      <c r="DD28" s="477"/>
      <c r="DE28" s="44"/>
      <c r="DF28" s="298"/>
      <c r="DG28" s="298"/>
      <c r="DH28" s="298"/>
      <c r="DI28" s="477"/>
      <c r="DJ28" s="298"/>
      <c r="DK28" s="298"/>
      <c r="DL28" s="477"/>
      <c r="DM28" s="477"/>
      <c r="DN28" s="477"/>
      <c r="DO28" s="477"/>
      <c r="DP28" s="477"/>
      <c r="DQ28" s="44"/>
      <c r="DR28" s="298"/>
      <c r="DS28" s="298"/>
      <c r="DT28" s="298"/>
      <c r="DU28" s="477"/>
      <c r="DV28" s="298"/>
      <c r="DW28" s="298"/>
      <c r="DX28" s="477"/>
      <c r="DY28" s="477"/>
      <c r="DZ28" s="477"/>
      <c r="EA28" s="477"/>
      <c r="EB28" s="477"/>
      <c r="EC28" s="44"/>
      <c r="ED28" s="298"/>
      <c r="EE28" s="298"/>
      <c r="EF28" s="298"/>
      <c r="EG28" s="477"/>
      <c r="EH28" s="298"/>
      <c r="EI28" s="298"/>
      <c r="EJ28" s="477"/>
      <c r="EK28" s="477"/>
      <c r="EL28" s="477"/>
      <c r="EM28" s="477"/>
      <c r="EN28" s="477"/>
      <c r="EO28" s="44"/>
      <c r="EP28" s="298"/>
      <c r="EQ28" s="298"/>
      <c r="ER28" s="298"/>
      <c r="ES28" s="477"/>
      <c r="ET28" s="298"/>
      <c r="EU28" s="298"/>
      <c r="EV28" s="477"/>
      <c r="EW28" s="477"/>
      <c r="EX28" s="477"/>
      <c r="EY28" s="477"/>
      <c r="EZ28" s="477"/>
      <c r="FA28" s="44"/>
      <c r="FB28" s="298"/>
      <c r="FC28" s="298"/>
      <c r="FD28" s="298"/>
      <c r="FE28" s="477"/>
      <c r="FF28" s="298"/>
      <c r="FG28" s="298"/>
      <c r="FH28" s="477"/>
      <c r="FI28" s="477"/>
      <c r="FJ28" s="477"/>
      <c r="FK28" s="477"/>
      <c r="FL28" s="477"/>
      <c r="FM28" s="44"/>
      <c r="FN28" s="298"/>
      <c r="FO28" s="298"/>
      <c r="FP28" s="298"/>
      <c r="FQ28" s="477"/>
      <c r="FR28" s="298"/>
      <c r="FS28" s="298"/>
      <c r="FT28" s="477"/>
      <c r="FU28" s="477"/>
      <c r="FV28" s="477"/>
      <c r="FW28" s="477"/>
      <c r="FX28" s="477"/>
      <c r="FY28" s="44"/>
      <c r="FZ28" s="298"/>
      <c r="GA28" s="298"/>
      <c r="GB28" s="298"/>
      <c r="GC28" s="477"/>
      <c r="GD28" s="298"/>
      <c r="GE28" s="298"/>
      <c r="GF28" s="477"/>
      <c r="GG28" s="477"/>
      <c r="GH28" s="477"/>
      <c r="GI28" s="477"/>
      <c r="GJ28" s="477"/>
      <c r="GK28" s="44"/>
      <c r="GL28" s="298"/>
      <c r="GM28" s="298"/>
      <c r="GN28" s="298"/>
      <c r="GO28" s="477"/>
      <c r="GP28" s="298"/>
      <c r="GQ28" s="298"/>
      <c r="GR28" s="477"/>
      <c r="GS28" s="477"/>
      <c r="GT28" s="477"/>
      <c r="GU28" s="477"/>
      <c r="GV28" s="477"/>
      <c r="GW28" s="44"/>
      <c r="GX28" s="298"/>
      <c r="GY28" s="298"/>
      <c r="GZ28" s="298"/>
      <c r="HA28" s="477"/>
      <c r="HB28" s="298"/>
      <c r="HC28" s="298"/>
      <c r="HD28" s="477"/>
      <c r="HE28" s="477"/>
      <c r="HF28" s="477"/>
      <c r="HG28" s="477"/>
      <c r="HH28" s="477"/>
      <c r="HI28" s="44"/>
      <c r="HJ28" s="298"/>
      <c r="HK28" s="298"/>
      <c r="HL28" s="298"/>
      <c r="HM28" s="477"/>
      <c r="HN28" s="298"/>
      <c r="HO28" s="298"/>
      <c r="HP28" s="477"/>
      <c r="HQ28" s="477"/>
      <c r="HR28" s="477"/>
      <c r="HS28" s="477"/>
      <c r="HT28" s="477"/>
      <c r="HU28" s="44"/>
      <c r="HV28" s="298"/>
      <c r="HW28" s="298"/>
      <c r="HX28" s="298"/>
      <c r="HY28" s="477"/>
      <c r="HZ28" s="298"/>
      <c r="IA28" s="298"/>
      <c r="IB28" s="477"/>
      <c r="IC28" s="477"/>
      <c r="ID28" s="477"/>
      <c r="IE28" s="477"/>
      <c r="IF28" s="477"/>
      <c r="IG28" s="44"/>
      <c r="IH28" s="298"/>
      <c r="II28" s="298"/>
      <c r="IJ28" s="298"/>
      <c r="IK28" s="477"/>
      <c r="IL28" s="298"/>
      <c r="IM28" s="298"/>
      <c r="IN28" s="477"/>
      <c r="IO28" s="477"/>
      <c r="IP28" s="477"/>
      <c r="IQ28" s="477"/>
      <c r="IR28" s="477"/>
      <c r="IS28" s="44"/>
      <c r="IT28" s="298"/>
      <c r="IU28" s="298"/>
      <c r="IV28" s="298"/>
    </row>
    <row r="29" spans="1:256" s="7" customFormat="1" ht="14.25">
      <c r="A29" s="45" t="s">
        <v>10</v>
      </c>
      <c r="B29" s="298">
        <v>-1.3</v>
      </c>
      <c r="C29" s="298">
        <v>-1.5</v>
      </c>
      <c r="D29" s="298">
        <v>-0.5</v>
      </c>
      <c r="E29" s="298">
        <v>-0.4</v>
      </c>
      <c r="F29" s="298">
        <v>-1</v>
      </c>
      <c r="G29" s="298">
        <v>-3.3</v>
      </c>
      <c r="H29" s="298">
        <v>-9.4</v>
      </c>
      <c r="I29" s="298">
        <v>-7.2</v>
      </c>
      <c r="J29" s="298">
        <v>-5.5</v>
      </c>
      <c r="K29" s="298">
        <v>-3.2</v>
      </c>
      <c r="L29" s="298">
        <v>-2.8</v>
      </c>
      <c r="M29" s="45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45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45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45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45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45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45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45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45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45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45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45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45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45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45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45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45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45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45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45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45"/>
      <c r="IT29" s="298"/>
      <c r="IU29" s="298"/>
      <c r="IV29" s="298"/>
    </row>
    <row r="30" spans="1:256" s="7" customFormat="1" ht="14.25">
      <c r="A30" s="44" t="s">
        <v>9</v>
      </c>
      <c r="B30" s="298">
        <v>-7.3</v>
      </c>
      <c r="C30" s="298">
        <v>-6.5</v>
      </c>
      <c r="D30" s="298">
        <v>-7.9</v>
      </c>
      <c r="E30" s="298">
        <v>-9.4</v>
      </c>
      <c r="F30" s="298">
        <v>-5.0999999999999996</v>
      </c>
      <c r="G30" s="298">
        <v>-3.7</v>
      </c>
      <c r="H30" s="298">
        <v>-4.5999999999999996</v>
      </c>
      <c r="I30" s="298">
        <v>-4.4000000000000004</v>
      </c>
      <c r="J30" s="298">
        <v>4.3</v>
      </c>
      <c r="K30" s="298">
        <v>-2.5</v>
      </c>
      <c r="L30" s="298">
        <v>-2.9</v>
      </c>
      <c r="M30" s="44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44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44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44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44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44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44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44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44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44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44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44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44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44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44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44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44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44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44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44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44"/>
      <c r="IT30" s="298"/>
      <c r="IU30" s="298"/>
      <c r="IV30" s="298"/>
    </row>
    <row r="31" spans="1:256" s="7" customFormat="1" ht="14.25">
      <c r="A31" s="44" t="s">
        <v>8</v>
      </c>
      <c r="B31" s="477">
        <v>-6.2</v>
      </c>
      <c r="C31" s="298">
        <v>-5.4</v>
      </c>
      <c r="D31" s="477">
        <v>-4.0999999999999996</v>
      </c>
      <c r="E31" s="298">
        <v>-3.6</v>
      </c>
      <c r="F31" s="477">
        <v>-1.9</v>
      </c>
      <c r="G31" s="298">
        <v>-3.7</v>
      </c>
      <c r="H31" s="477">
        <v>-7.4</v>
      </c>
      <c r="I31" s="298">
        <v>-7.9</v>
      </c>
      <c r="J31" s="477">
        <v>-5</v>
      </c>
      <c r="K31" s="477">
        <v>-3.4</v>
      </c>
      <c r="L31" s="298">
        <v>-3.1</v>
      </c>
      <c r="M31" s="44"/>
      <c r="N31" s="298"/>
      <c r="O31" s="298"/>
      <c r="P31" s="298"/>
      <c r="Q31" s="298"/>
      <c r="R31" s="298"/>
      <c r="S31" s="298"/>
      <c r="T31" s="298"/>
      <c r="U31" s="298"/>
      <c r="V31" s="298"/>
      <c r="W31" s="477"/>
      <c r="X31" s="477"/>
      <c r="Y31" s="44"/>
      <c r="Z31" s="298"/>
      <c r="AA31" s="298"/>
      <c r="AB31" s="298"/>
      <c r="AC31" s="298"/>
      <c r="AD31" s="298"/>
      <c r="AE31" s="298"/>
      <c r="AF31" s="477"/>
      <c r="AG31" s="477"/>
      <c r="AH31" s="477"/>
      <c r="AI31" s="477"/>
      <c r="AJ31" s="477"/>
      <c r="AK31" s="44"/>
      <c r="AL31" s="298"/>
      <c r="AM31" s="298"/>
      <c r="AN31" s="298"/>
      <c r="AO31" s="298"/>
      <c r="AP31" s="298"/>
      <c r="AQ31" s="298"/>
      <c r="AR31" s="477"/>
      <c r="AS31" s="477"/>
      <c r="AT31" s="477"/>
      <c r="AU31" s="477"/>
      <c r="AV31" s="477"/>
      <c r="AW31" s="44"/>
      <c r="AX31" s="298"/>
      <c r="AY31" s="298"/>
      <c r="AZ31" s="298"/>
      <c r="BA31" s="298"/>
      <c r="BB31" s="298"/>
      <c r="BC31" s="298"/>
      <c r="BD31" s="477"/>
      <c r="BE31" s="477"/>
      <c r="BF31" s="477"/>
      <c r="BG31" s="477"/>
      <c r="BH31" s="477"/>
      <c r="BI31" s="44"/>
      <c r="BJ31" s="298"/>
      <c r="BK31" s="298"/>
      <c r="BL31" s="298"/>
      <c r="BM31" s="298"/>
      <c r="BN31" s="298"/>
      <c r="BO31" s="298"/>
      <c r="BP31" s="477"/>
      <c r="BQ31" s="477"/>
      <c r="BR31" s="477"/>
      <c r="BS31" s="477"/>
      <c r="BT31" s="477"/>
      <c r="BU31" s="44"/>
      <c r="BV31" s="298"/>
      <c r="BW31" s="298"/>
      <c r="BX31" s="298"/>
      <c r="BY31" s="298"/>
      <c r="BZ31" s="298"/>
      <c r="CA31" s="298"/>
      <c r="CB31" s="477"/>
      <c r="CC31" s="477"/>
      <c r="CD31" s="477"/>
      <c r="CE31" s="477"/>
      <c r="CF31" s="477"/>
      <c r="CG31" s="44"/>
      <c r="CH31" s="298"/>
      <c r="CI31" s="298"/>
      <c r="CJ31" s="298"/>
      <c r="CK31" s="298"/>
      <c r="CL31" s="298"/>
      <c r="CM31" s="298"/>
      <c r="CN31" s="477"/>
      <c r="CO31" s="477"/>
      <c r="CP31" s="477"/>
      <c r="CQ31" s="477"/>
      <c r="CR31" s="477"/>
      <c r="CS31" s="44"/>
      <c r="CT31" s="298"/>
      <c r="CU31" s="298"/>
      <c r="CV31" s="298"/>
      <c r="CW31" s="298"/>
      <c r="CX31" s="298"/>
      <c r="CY31" s="298"/>
      <c r="CZ31" s="477"/>
      <c r="DA31" s="477"/>
      <c r="DB31" s="477"/>
      <c r="DC31" s="477"/>
      <c r="DD31" s="477"/>
      <c r="DE31" s="44"/>
      <c r="DF31" s="298"/>
      <c r="DG31" s="298"/>
      <c r="DH31" s="298"/>
      <c r="DI31" s="298"/>
      <c r="DJ31" s="298"/>
      <c r="DK31" s="298"/>
      <c r="DL31" s="477"/>
      <c r="DM31" s="477"/>
      <c r="DN31" s="477"/>
      <c r="DO31" s="477"/>
      <c r="DP31" s="477"/>
      <c r="DQ31" s="44"/>
      <c r="DR31" s="298"/>
      <c r="DS31" s="298"/>
      <c r="DT31" s="298"/>
      <c r="DU31" s="298"/>
      <c r="DV31" s="298"/>
      <c r="DW31" s="298"/>
      <c r="DX31" s="477"/>
      <c r="DY31" s="477"/>
      <c r="DZ31" s="477"/>
      <c r="EA31" s="477"/>
      <c r="EB31" s="477"/>
      <c r="EC31" s="44"/>
      <c r="ED31" s="298"/>
      <c r="EE31" s="298"/>
      <c r="EF31" s="298"/>
      <c r="EG31" s="298"/>
      <c r="EH31" s="298"/>
      <c r="EI31" s="298"/>
      <c r="EJ31" s="477"/>
      <c r="EK31" s="477"/>
      <c r="EL31" s="477"/>
      <c r="EM31" s="477"/>
      <c r="EN31" s="477"/>
      <c r="EO31" s="44"/>
      <c r="EP31" s="298"/>
      <c r="EQ31" s="298"/>
      <c r="ER31" s="298"/>
      <c r="ES31" s="298"/>
      <c r="ET31" s="298"/>
      <c r="EU31" s="298"/>
      <c r="EV31" s="477"/>
      <c r="EW31" s="477"/>
      <c r="EX31" s="477"/>
      <c r="EY31" s="477"/>
      <c r="EZ31" s="477"/>
      <c r="FA31" s="44"/>
      <c r="FB31" s="298"/>
      <c r="FC31" s="298"/>
      <c r="FD31" s="298"/>
      <c r="FE31" s="298"/>
      <c r="FF31" s="298"/>
      <c r="FG31" s="298"/>
      <c r="FH31" s="477"/>
      <c r="FI31" s="477"/>
      <c r="FJ31" s="477"/>
      <c r="FK31" s="477"/>
      <c r="FL31" s="477"/>
      <c r="FM31" s="44"/>
      <c r="FN31" s="298"/>
      <c r="FO31" s="298"/>
      <c r="FP31" s="298"/>
      <c r="FQ31" s="298"/>
      <c r="FR31" s="298"/>
      <c r="FS31" s="298"/>
      <c r="FT31" s="477"/>
      <c r="FU31" s="477"/>
      <c r="FV31" s="477"/>
      <c r="FW31" s="477"/>
      <c r="FX31" s="477"/>
      <c r="FY31" s="44"/>
      <c r="FZ31" s="298"/>
      <c r="GA31" s="298"/>
      <c r="GB31" s="298"/>
      <c r="GC31" s="298"/>
      <c r="GD31" s="298"/>
      <c r="GE31" s="298"/>
      <c r="GF31" s="477"/>
      <c r="GG31" s="477"/>
      <c r="GH31" s="477"/>
      <c r="GI31" s="477"/>
      <c r="GJ31" s="477"/>
      <c r="GK31" s="44"/>
      <c r="GL31" s="298"/>
      <c r="GM31" s="298"/>
      <c r="GN31" s="298"/>
      <c r="GO31" s="298"/>
      <c r="GP31" s="298"/>
      <c r="GQ31" s="298"/>
      <c r="GR31" s="477"/>
      <c r="GS31" s="477"/>
      <c r="GT31" s="477"/>
      <c r="GU31" s="477"/>
      <c r="GV31" s="477"/>
      <c r="GW31" s="44"/>
      <c r="GX31" s="298"/>
      <c r="GY31" s="298"/>
      <c r="GZ31" s="298"/>
      <c r="HA31" s="298"/>
      <c r="HB31" s="298"/>
      <c r="HC31" s="298"/>
      <c r="HD31" s="477"/>
      <c r="HE31" s="477"/>
      <c r="HF31" s="477"/>
      <c r="HG31" s="477"/>
      <c r="HH31" s="477"/>
      <c r="HI31" s="44"/>
      <c r="HJ31" s="298"/>
      <c r="HK31" s="298"/>
      <c r="HL31" s="298"/>
      <c r="HM31" s="298"/>
      <c r="HN31" s="298"/>
      <c r="HO31" s="298"/>
      <c r="HP31" s="477"/>
      <c r="HQ31" s="477"/>
      <c r="HR31" s="477"/>
      <c r="HS31" s="477"/>
      <c r="HT31" s="477"/>
      <c r="HU31" s="44"/>
      <c r="HV31" s="298"/>
      <c r="HW31" s="298"/>
      <c r="HX31" s="298"/>
      <c r="HY31" s="298"/>
      <c r="HZ31" s="298"/>
      <c r="IA31" s="298"/>
      <c r="IB31" s="477"/>
      <c r="IC31" s="477"/>
      <c r="ID31" s="477"/>
      <c r="IE31" s="477"/>
      <c r="IF31" s="477"/>
      <c r="IG31" s="44"/>
      <c r="IH31" s="298"/>
      <c r="II31" s="298"/>
      <c r="IJ31" s="298"/>
      <c r="IK31" s="298"/>
      <c r="IL31" s="298"/>
      <c r="IM31" s="298"/>
      <c r="IN31" s="477"/>
      <c r="IO31" s="477"/>
      <c r="IP31" s="477"/>
      <c r="IQ31" s="477"/>
      <c r="IR31" s="477"/>
      <c r="IS31" s="44"/>
      <c r="IT31" s="298"/>
      <c r="IU31" s="298"/>
      <c r="IV31" s="298"/>
    </row>
    <row r="32" spans="1:256" s="7" customFormat="1" ht="14.25">
      <c r="A32" s="44" t="s">
        <v>7</v>
      </c>
      <c r="B32" s="477">
        <v>-1.5</v>
      </c>
      <c r="C32" s="298">
        <v>-1.2</v>
      </c>
      <c r="D32" s="477">
        <v>-1.2</v>
      </c>
      <c r="E32" s="298">
        <v>-2.2000000000000002</v>
      </c>
      <c r="F32" s="477">
        <v>-2.9</v>
      </c>
      <c r="G32" s="298">
        <v>-5.7</v>
      </c>
      <c r="H32" s="477">
        <v>-9</v>
      </c>
      <c r="I32" s="298">
        <v>-6.8</v>
      </c>
      <c r="J32" s="477">
        <v>-5.5</v>
      </c>
      <c r="K32" s="477">
        <v>-2.8</v>
      </c>
      <c r="L32" s="298">
        <v>-2.4</v>
      </c>
      <c r="M32" s="44"/>
      <c r="N32" s="298"/>
      <c r="O32" s="298"/>
      <c r="P32" s="298"/>
      <c r="Q32" s="298"/>
      <c r="R32" s="298"/>
      <c r="S32" s="298"/>
      <c r="T32" s="298"/>
      <c r="U32" s="298"/>
      <c r="V32" s="298"/>
      <c r="W32" s="477"/>
      <c r="X32" s="477"/>
      <c r="Y32" s="44"/>
      <c r="Z32" s="298"/>
      <c r="AA32" s="298"/>
      <c r="AB32" s="298"/>
      <c r="AC32" s="298"/>
      <c r="AD32" s="298"/>
      <c r="AE32" s="298"/>
      <c r="AF32" s="477"/>
      <c r="AG32" s="477"/>
      <c r="AH32" s="477"/>
      <c r="AI32" s="477"/>
      <c r="AJ32" s="477"/>
      <c r="AK32" s="44"/>
      <c r="AL32" s="298"/>
      <c r="AM32" s="298"/>
      <c r="AN32" s="298"/>
      <c r="AO32" s="298"/>
      <c r="AP32" s="298"/>
      <c r="AQ32" s="298"/>
      <c r="AR32" s="477"/>
      <c r="AS32" s="477"/>
      <c r="AT32" s="477"/>
      <c r="AU32" s="477"/>
      <c r="AV32" s="477"/>
      <c r="AW32" s="44"/>
      <c r="AX32" s="298"/>
      <c r="AY32" s="298"/>
      <c r="AZ32" s="298"/>
      <c r="BA32" s="298"/>
      <c r="BB32" s="298"/>
      <c r="BC32" s="298"/>
      <c r="BD32" s="477"/>
      <c r="BE32" s="477"/>
      <c r="BF32" s="477"/>
      <c r="BG32" s="477"/>
      <c r="BH32" s="477"/>
      <c r="BI32" s="44"/>
      <c r="BJ32" s="298"/>
      <c r="BK32" s="298"/>
      <c r="BL32" s="298"/>
      <c r="BM32" s="298"/>
      <c r="BN32" s="298"/>
      <c r="BO32" s="298"/>
      <c r="BP32" s="477"/>
      <c r="BQ32" s="477"/>
      <c r="BR32" s="477"/>
      <c r="BS32" s="477"/>
      <c r="BT32" s="477"/>
      <c r="BU32" s="44"/>
      <c r="BV32" s="298"/>
      <c r="BW32" s="298"/>
      <c r="BX32" s="298"/>
      <c r="BY32" s="298"/>
      <c r="BZ32" s="298"/>
      <c r="CA32" s="298"/>
      <c r="CB32" s="477"/>
      <c r="CC32" s="477"/>
      <c r="CD32" s="477"/>
      <c r="CE32" s="477"/>
      <c r="CF32" s="477"/>
      <c r="CG32" s="44"/>
      <c r="CH32" s="298"/>
      <c r="CI32" s="298"/>
      <c r="CJ32" s="298"/>
      <c r="CK32" s="298"/>
      <c r="CL32" s="298"/>
      <c r="CM32" s="298"/>
      <c r="CN32" s="477"/>
      <c r="CO32" s="477"/>
      <c r="CP32" s="477"/>
      <c r="CQ32" s="477"/>
      <c r="CR32" s="477"/>
      <c r="CS32" s="44"/>
      <c r="CT32" s="298"/>
      <c r="CU32" s="298"/>
      <c r="CV32" s="298"/>
      <c r="CW32" s="298"/>
      <c r="CX32" s="298"/>
      <c r="CY32" s="298"/>
      <c r="CZ32" s="477"/>
      <c r="DA32" s="477"/>
      <c r="DB32" s="477"/>
      <c r="DC32" s="477"/>
      <c r="DD32" s="477"/>
      <c r="DE32" s="44"/>
      <c r="DF32" s="298"/>
      <c r="DG32" s="298"/>
      <c r="DH32" s="298"/>
      <c r="DI32" s="298"/>
      <c r="DJ32" s="298"/>
      <c r="DK32" s="298"/>
      <c r="DL32" s="477"/>
      <c r="DM32" s="477"/>
      <c r="DN32" s="477"/>
      <c r="DO32" s="477"/>
      <c r="DP32" s="477"/>
      <c r="DQ32" s="44"/>
      <c r="DR32" s="298"/>
      <c r="DS32" s="298"/>
      <c r="DT32" s="298"/>
      <c r="DU32" s="298"/>
      <c r="DV32" s="298"/>
      <c r="DW32" s="298"/>
      <c r="DX32" s="477"/>
      <c r="DY32" s="477"/>
      <c r="DZ32" s="477"/>
      <c r="EA32" s="477"/>
      <c r="EB32" s="477"/>
      <c r="EC32" s="44"/>
      <c r="ED32" s="298"/>
      <c r="EE32" s="298"/>
      <c r="EF32" s="298"/>
      <c r="EG32" s="298"/>
      <c r="EH32" s="298"/>
      <c r="EI32" s="298"/>
      <c r="EJ32" s="477"/>
      <c r="EK32" s="477"/>
      <c r="EL32" s="477"/>
      <c r="EM32" s="477"/>
      <c r="EN32" s="477"/>
      <c r="EO32" s="44"/>
      <c r="EP32" s="298"/>
      <c r="EQ32" s="298"/>
      <c r="ER32" s="298"/>
      <c r="ES32" s="298"/>
      <c r="ET32" s="298"/>
      <c r="EU32" s="298"/>
      <c r="EV32" s="477"/>
      <c r="EW32" s="477"/>
      <c r="EX32" s="477"/>
      <c r="EY32" s="477"/>
      <c r="EZ32" s="477"/>
      <c r="FA32" s="44"/>
      <c r="FB32" s="298"/>
      <c r="FC32" s="298"/>
      <c r="FD32" s="298"/>
      <c r="FE32" s="298"/>
      <c r="FF32" s="298"/>
      <c r="FG32" s="298"/>
      <c r="FH32" s="477"/>
      <c r="FI32" s="477"/>
      <c r="FJ32" s="477"/>
      <c r="FK32" s="477"/>
      <c r="FL32" s="477"/>
      <c r="FM32" s="44"/>
      <c r="FN32" s="298"/>
      <c r="FO32" s="298"/>
      <c r="FP32" s="298"/>
      <c r="FQ32" s="298"/>
      <c r="FR32" s="298"/>
      <c r="FS32" s="298"/>
      <c r="FT32" s="477"/>
      <c r="FU32" s="477"/>
      <c r="FV32" s="477"/>
      <c r="FW32" s="477"/>
      <c r="FX32" s="477"/>
      <c r="FY32" s="44"/>
      <c r="FZ32" s="298"/>
      <c r="GA32" s="298"/>
      <c r="GB32" s="298"/>
      <c r="GC32" s="298"/>
      <c r="GD32" s="298"/>
      <c r="GE32" s="298"/>
      <c r="GF32" s="477"/>
      <c r="GG32" s="477"/>
      <c r="GH32" s="477"/>
      <c r="GI32" s="477"/>
      <c r="GJ32" s="477"/>
      <c r="GK32" s="44"/>
      <c r="GL32" s="298"/>
      <c r="GM32" s="298"/>
      <c r="GN32" s="298"/>
      <c r="GO32" s="298"/>
      <c r="GP32" s="298"/>
      <c r="GQ32" s="298"/>
      <c r="GR32" s="477"/>
      <c r="GS32" s="477"/>
      <c r="GT32" s="477"/>
      <c r="GU32" s="477"/>
      <c r="GV32" s="477"/>
      <c r="GW32" s="44"/>
      <c r="GX32" s="298"/>
      <c r="GY32" s="298"/>
      <c r="GZ32" s="298"/>
      <c r="HA32" s="298"/>
      <c r="HB32" s="298"/>
      <c r="HC32" s="298"/>
      <c r="HD32" s="477"/>
      <c r="HE32" s="477"/>
      <c r="HF32" s="477"/>
      <c r="HG32" s="477"/>
      <c r="HH32" s="477"/>
      <c r="HI32" s="44"/>
      <c r="HJ32" s="298"/>
      <c r="HK32" s="298"/>
      <c r="HL32" s="298"/>
      <c r="HM32" s="298"/>
      <c r="HN32" s="298"/>
      <c r="HO32" s="298"/>
      <c r="HP32" s="477"/>
      <c r="HQ32" s="477"/>
      <c r="HR32" s="477"/>
      <c r="HS32" s="477"/>
      <c r="HT32" s="477"/>
      <c r="HU32" s="44"/>
      <c r="HV32" s="298"/>
      <c r="HW32" s="298"/>
      <c r="HX32" s="298"/>
      <c r="HY32" s="298"/>
      <c r="HZ32" s="298"/>
      <c r="IA32" s="298"/>
      <c r="IB32" s="477"/>
      <c r="IC32" s="477"/>
      <c r="ID32" s="477"/>
      <c r="IE32" s="477"/>
      <c r="IF32" s="477"/>
      <c r="IG32" s="44"/>
      <c r="IH32" s="298"/>
      <c r="II32" s="298"/>
      <c r="IJ32" s="298"/>
      <c r="IK32" s="298"/>
      <c r="IL32" s="298"/>
      <c r="IM32" s="298"/>
      <c r="IN32" s="477"/>
      <c r="IO32" s="477"/>
      <c r="IP32" s="477"/>
      <c r="IQ32" s="477"/>
      <c r="IR32" s="477"/>
      <c r="IS32" s="44"/>
      <c r="IT32" s="298"/>
      <c r="IU32" s="298"/>
      <c r="IV32" s="298"/>
    </row>
    <row r="33" spans="1:256" s="7" customFormat="1" ht="14.25">
      <c r="A33" s="44" t="s">
        <v>6</v>
      </c>
      <c r="B33" s="477">
        <v>-1</v>
      </c>
      <c r="C33" s="298">
        <v>0.6</v>
      </c>
      <c r="D33" s="477">
        <v>2.2000000000000002</v>
      </c>
      <c r="E33" s="298">
        <v>2.2999999999999998</v>
      </c>
      <c r="F33" s="477">
        <v>3.6</v>
      </c>
      <c r="G33" s="298">
        <v>2.2000000000000002</v>
      </c>
      <c r="H33" s="477">
        <v>-0.7</v>
      </c>
      <c r="I33" s="298">
        <v>0.3</v>
      </c>
      <c r="J33" s="477">
        <v>0.4</v>
      </c>
      <c r="K33" s="477">
        <v>0</v>
      </c>
      <c r="L33" s="298">
        <v>-0.3</v>
      </c>
      <c r="M33" s="44"/>
      <c r="N33" s="298"/>
      <c r="O33" s="298"/>
      <c r="P33" s="298"/>
      <c r="Q33" s="298"/>
      <c r="R33" s="298"/>
      <c r="S33" s="298"/>
      <c r="T33" s="298"/>
      <c r="U33" s="298"/>
      <c r="V33" s="298"/>
      <c r="W33" s="477"/>
      <c r="X33" s="477"/>
      <c r="Y33" s="44"/>
      <c r="Z33" s="298"/>
      <c r="AA33" s="298"/>
      <c r="AB33" s="298"/>
      <c r="AC33" s="477"/>
      <c r="AD33" s="298"/>
      <c r="AE33" s="298"/>
      <c r="AF33" s="477"/>
      <c r="AG33" s="477"/>
      <c r="AH33" s="477"/>
      <c r="AI33" s="477"/>
      <c r="AJ33" s="477"/>
      <c r="AK33" s="44"/>
      <c r="AL33" s="298"/>
      <c r="AM33" s="298"/>
      <c r="AN33" s="298"/>
      <c r="AO33" s="477"/>
      <c r="AP33" s="298"/>
      <c r="AQ33" s="298"/>
      <c r="AR33" s="477"/>
      <c r="AS33" s="477"/>
      <c r="AT33" s="477"/>
      <c r="AU33" s="477"/>
      <c r="AV33" s="477"/>
      <c r="AW33" s="44"/>
      <c r="AX33" s="298"/>
      <c r="AY33" s="298"/>
      <c r="AZ33" s="298"/>
      <c r="BA33" s="477"/>
      <c r="BB33" s="298"/>
      <c r="BC33" s="298"/>
      <c r="BD33" s="477"/>
      <c r="BE33" s="477"/>
      <c r="BF33" s="477"/>
      <c r="BG33" s="477"/>
      <c r="BH33" s="477"/>
      <c r="BI33" s="44"/>
      <c r="BJ33" s="298"/>
      <c r="BK33" s="298"/>
      <c r="BL33" s="298"/>
      <c r="BM33" s="477"/>
      <c r="BN33" s="298"/>
      <c r="BO33" s="298"/>
      <c r="BP33" s="477"/>
      <c r="BQ33" s="477"/>
      <c r="BR33" s="477"/>
      <c r="BS33" s="477"/>
      <c r="BT33" s="477"/>
      <c r="BU33" s="44"/>
      <c r="BV33" s="298"/>
      <c r="BW33" s="298"/>
      <c r="BX33" s="298"/>
      <c r="BY33" s="477"/>
      <c r="BZ33" s="298"/>
      <c r="CA33" s="298"/>
      <c r="CB33" s="477"/>
      <c r="CC33" s="477"/>
      <c r="CD33" s="477"/>
      <c r="CE33" s="477"/>
      <c r="CF33" s="477"/>
      <c r="CG33" s="44"/>
      <c r="CH33" s="298"/>
      <c r="CI33" s="298"/>
      <c r="CJ33" s="298"/>
      <c r="CK33" s="477"/>
      <c r="CL33" s="298"/>
      <c r="CM33" s="298"/>
      <c r="CN33" s="477"/>
      <c r="CO33" s="477"/>
      <c r="CP33" s="477"/>
      <c r="CQ33" s="477"/>
      <c r="CR33" s="477"/>
      <c r="CS33" s="44"/>
      <c r="CT33" s="298"/>
      <c r="CU33" s="298"/>
      <c r="CV33" s="298"/>
      <c r="CW33" s="477"/>
      <c r="CX33" s="298"/>
      <c r="CY33" s="298"/>
      <c r="CZ33" s="477"/>
      <c r="DA33" s="477"/>
      <c r="DB33" s="477"/>
      <c r="DC33" s="477"/>
      <c r="DD33" s="477"/>
      <c r="DE33" s="44"/>
      <c r="DF33" s="298"/>
      <c r="DG33" s="298"/>
      <c r="DH33" s="298"/>
      <c r="DI33" s="477"/>
      <c r="DJ33" s="298"/>
      <c r="DK33" s="298"/>
      <c r="DL33" s="477"/>
      <c r="DM33" s="477"/>
      <c r="DN33" s="477"/>
      <c r="DO33" s="477"/>
      <c r="DP33" s="477"/>
      <c r="DQ33" s="44"/>
      <c r="DR33" s="298"/>
      <c r="DS33" s="298"/>
      <c r="DT33" s="298"/>
      <c r="DU33" s="477"/>
      <c r="DV33" s="298"/>
      <c r="DW33" s="298"/>
      <c r="DX33" s="477"/>
      <c r="DY33" s="477"/>
      <c r="DZ33" s="477"/>
      <c r="EA33" s="477"/>
      <c r="EB33" s="477"/>
      <c r="EC33" s="44"/>
      <c r="ED33" s="298"/>
      <c r="EE33" s="298"/>
      <c r="EF33" s="298"/>
      <c r="EG33" s="477"/>
      <c r="EH33" s="298"/>
      <c r="EI33" s="298"/>
      <c r="EJ33" s="477"/>
      <c r="EK33" s="477"/>
      <c r="EL33" s="477"/>
      <c r="EM33" s="477"/>
      <c r="EN33" s="477"/>
      <c r="EO33" s="44"/>
      <c r="EP33" s="298"/>
      <c r="EQ33" s="298"/>
      <c r="ER33" s="298"/>
      <c r="ES33" s="477"/>
      <c r="ET33" s="298"/>
      <c r="EU33" s="298"/>
      <c r="EV33" s="477"/>
      <c r="EW33" s="477"/>
      <c r="EX33" s="477"/>
      <c r="EY33" s="477"/>
      <c r="EZ33" s="477"/>
      <c r="FA33" s="44"/>
      <c r="FB33" s="298"/>
      <c r="FC33" s="298"/>
      <c r="FD33" s="298"/>
      <c r="FE33" s="477"/>
      <c r="FF33" s="298"/>
      <c r="FG33" s="298"/>
      <c r="FH33" s="477"/>
      <c r="FI33" s="477"/>
      <c r="FJ33" s="477"/>
      <c r="FK33" s="477"/>
      <c r="FL33" s="477"/>
      <c r="FM33" s="44"/>
      <c r="FN33" s="298"/>
      <c r="FO33" s="298"/>
      <c r="FP33" s="298"/>
      <c r="FQ33" s="477"/>
      <c r="FR33" s="298"/>
      <c r="FS33" s="298"/>
      <c r="FT33" s="477"/>
      <c r="FU33" s="477"/>
      <c r="FV33" s="477"/>
      <c r="FW33" s="477"/>
      <c r="FX33" s="477"/>
      <c r="FY33" s="44"/>
      <c r="FZ33" s="298"/>
      <c r="GA33" s="298"/>
      <c r="GB33" s="298"/>
      <c r="GC33" s="477"/>
      <c r="GD33" s="298"/>
      <c r="GE33" s="298"/>
      <c r="GF33" s="477"/>
      <c r="GG33" s="477"/>
      <c r="GH33" s="477"/>
      <c r="GI33" s="477"/>
      <c r="GJ33" s="477"/>
      <c r="GK33" s="44"/>
      <c r="GL33" s="298"/>
      <c r="GM33" s="298"/>
      <c r="GN33" s="298"/>
      <c r="GO33" s="477"/>
      <c r="GP33" s="298"/>
      <c r="GQ33" s="298"/>
      <c r="GR33" s="477"/>
      <c r="GS33" s="477"/>
      <c r="GT33" s="477"/>
      <c r="GU33" s="477"/>
      <c r="GV33" s="477"/>
      <c r="GW33" s="44"/>
      <c r="GX33" s="298"/>
      <c r="GY33" s="298"/>
      <c r="GZ33" s="298"/>
      <c r="HA33" s="477"/>
      <c r="HB33" s="298"/>
      <c r="HC33" s="298"/>
      <c r="HD33" s="477"/>
      <c r="HE33" s="477"/>
      <c r="HF33" s="477"/>
      <c r="HG33" s="477"/>
      <c r="HH33" s="477"/>
      <c r="HI33" s="44"/>
      <c r="HJ33" s="298"/>
      <c r="HK33" s="298"/>
      <c r="HL33" s="298"/>
      <c r="HM33" s="477"/>
      <c r="HN33" s="298"/>
      <c r="HO33" s="298"/>
      <c r="HP33" s="477"/>
      <c r="HQ33" s="477"/>
      <c r="HR33" s="477"/>
      <c r="HS33" s="477"/>
      <c r="HT33" s="477"/>
      <c r="HU33" s="44"/>
      <c r="HV33" s="298"/>
      <c r="HW33" s="298"/>
      <c r="HX33" s="298"/>
      <c r="HY33" s="477"/>
      <c r="HZ33" s="298"/>
      <c r="IA33" s="298"/>
      <c r="IB33" s="477"/>
      <c r="IC33" s="477"/>
      <c r="ID33" s="477"/>
      <c r="IE33" s="477"/>
      <c r="IF33" s="477"/>
      <c r="IG33" s="44"/>
      <c r="IH33" s="298"/>
      <c r="II33" s="298"/>
      <c r="IJ33" s="298"/>
      <c r="IK33" s="477"/>
      <c r="IL33" s="298"/>
      <c r="IM33" s="298"/>
      <c r="IN33" s="477"/>
      <c r="IO33" s="477"/>
      <c r="IP33" s="477"/>
      <c r="IQ33" s="477"/>
      <c r="IR33" s="477"/>
      <c r="IS33" s="44"/>
      <c r="IT33" s="298"/>
      <c r="IU33" s="298"/>
      <c r="IV33" s="298"/>
    </row>
    <row r="34" spans="1:256" s="7" customFormat="1" ht="14.25">
      <c r="A34" s="45" t="s">
        <v>48</v>
      </c>
      <c r="B34" s="298">
        <v>-3.4</v>
      </c>
      <c r="C34" s="298">
        <v>-3.5</v>
      </c>
      <c r="D34" s="298">
        <v>-3.4</v>
      </c>
      <c r="E34" s="298">
        <v>-2.7</v>
      </c>
      <c r="F34" s="298">
        <v>-2.8</v>
      </c>
      <c r="G34" s="298">
        <v>-5.0999999999999996</v>
      </c>
      <c r="H34" s="298">
        <v>-11.5</v>
      </c>
      <c r="I34" s="298">
        <v>-10.199999999999999</v>
      </c>
      <c r="J34" s="298">
        <v>-7.8</v>
      </c>
      <c r="K34" s="298">
        <v>-6.2</v>
      </c>
      <c r="L34" s="298">
        <v>-7.2</v>
      </c>
      <c r="M34" s="45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45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45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45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45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45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45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45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45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45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45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45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45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45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45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45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45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45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45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45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45"/>
      <c r="IT34" s="298"/>
      <c r="IU34" s="298"/>
      <c r="IV34" s="298"/>
    </row>
    <row r="35" spans="1:256" s="481" customFormat="1" ht="14.25">
      <c r="A35" s="480" t="s">
        <v>4</v>
      </c>
      <c r="B35" s="305">
        <v>-3.2</v>
      </c>
      <c r="C35" s="305">
        <v>-2.9</v>
      </c>
      <c r="D35" s="305">
        <v>-2.5</v>
      </c>
      <c r="E35" s="305">
        <v>-1.5</v>
      </c>
      <c r="F35" s="305">
        <v>-0.9</v>
      </c>
      <c r="G35" s="305">
        <v>-2.4</v>
      </c>
      <c r="H35" s="305">
        <v>-6.9</v>
      </c>
      <c r="I35" s="305">
        <v>-6.5</v>
      </c>
      <c r="J35" s="305">
        <v>-4.4000000000000004</v>
      </c>
      <c r="K35" s="305">
        <v>-3.6</v>
      </c>
      <c r="L35" s="305">
        <v>-3.2</v>
      </c>
      <c r="M35" s="480"/>
      <c r="N35" s="298"/>
      <c r="O35" s="298"/>
      <c r="P35" s="298"/>
      <c r="Q35" s="298"/>
      <c r="R35" s="298"/>
      <c r="S35" s="298"/>
      <c r="T35" s="298"/>
      <c r="U35" s="298"/>
      <c r="V35" s="298"/>
      <c r="W35" s="305"/>
      <c r="X35" s="305"/>
      <c r="Y35" s="480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480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480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480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480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480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480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480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480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480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480"/>
      <c r="EP35" s="305"/>
      <c r="EQ35" s="305"/>
      <c r="ER35" s="305"/>
      <c r="ES35" s="305"/>
      <c r="ET35" s="305"/>
      <c r="EU35" s="305"/>
      <c r="EV35" s="305"/>
      <c r="EW35" s="305"/>
      <c r="EX35" s="305"/>
      <c r="EY35" s="305"/>
      <c r="EZ35" s="305"/>
      <c r="FA35" s="480"/>
      <c r="FB35" s="305"/>
      <c r="FC35" s="305"/>
      <c r="FD35" s="305"/>
      <c r="FE35" s="305"/>
      <c r="FF35" s="305"/>
      <c r="FG35" s="305"/>
      <c r="FH35" s="305"/>
      <c r="FI35" s="305"/>
      <c r="FJ35" s="305"/>
      <c r="FK35" s="305"/>
      <c r="FL35" s="305"/>
      <c r="FM35" s="480"/>
      <c r="FN35" s="305"/>
      <c r="FO35" s="305"/>
      <c r="FP35" s="305"/>
      <c r="FQ35" s="305"/>
      <c r="FR35" s="305"/>
      <c r="FS35" s="305"/>
      <c r="FT35" s="305"/>
      <c r="FU35" s="305"/>
      <c r="FV35" s="305"/>
      <c r="FW35" s="305"/>
      <c r="FX35" s="305"/>
      <c r="FY35" s="480"/>
      <c r="FZ35" s="305"/>
      <c r="GA35" s="305"/>
      <c r="GB35" s="305"/>
      <c r="GC35" s="305"/>
      <c r="GD35" s="305"/>
      <c r="GE35" s="305"/>
      <c r="GF35" s="305"/>
      <c r="GG35" s="305"/>
      <c r="GH35" s="305"/>
      <c r="GI35" s="305"/>
      <c r="GJ35" s="305"/>
      <c r="GK35" s="480"/>
      <c r="GL35" s="305"/>
      <c r="GM35" s="305"/>
      <c r="GN35" s="305"/>
      <c r="GO35" s="305"/>
      <c r="GP35" s="305"/>
      <c r="GQ35" s="305"/>
      <c r="GR35" s="305"/>
      <c r="GS35" s="305"/>
      <c r="GT35" s="305"/>
      <c r="GU35" s="305"/>
      <c r="GV35" s="305"/>
      <c r="GW35" s="480"/>
      <c r="GX35" s="305"/>
      <c r="GY35" s="305"/>
      <c r="GZ35" s="305"/>
      <c r="HA35" s="305"/>
      <c r="HB35" s="305"/>
      <c r="HC35" s="305"/>
      <c r="HD35" s="305"/>
      <c r="HE35" s="305"/>
      <c r="HF35" s="305"/>
      <c r="HG35" s="305"/>
      <c r="HH35" s="305"/>
      <c r="HI35" s="480"/>
      <c r="HJ35" s="305"/>
      <c r="HK35" s="305"/>
      <c r="HL35" s="305"/>
      <c r="HM35" s="305"/>
      <c r="HN35" s="305"/>
      <c r="HO35" s="305"/>
      <c r="HP35" s="305"/>
      <c r="HQ35" s="305"/>
      <c r="HR35" s="305"/>
      <c r="HS35" s="305"/>
      <c r="HT35" s="305"/>
      <c r="HU35" s="480"/>
      <c r="HV35" s="305"/>
      <c r="HW35" s="305"/>
      <c r="HX35" s="305"/>
      <c r="HY35" s="305"/>
      <c r="HZ35" s="305"/>
      <c r="IA35" s="305"/>
      <c r="IB35" s="305"/>
      <c r="IC35" s="305"/>
      <c r="ID35" s="305"/>
      <c r="IE35" s="305"/>
      <c r="IF35" s="305"/>
      <c r="IG35" s="480"/>
      <c r="IH35" s="305"/>
      <c r="II35" s="305"/>
      <c r="IJ35" s="305"/>
      <c r="IK35" s="305"/>
      <c r="IL35" s="305"/>
      <c r="IM35" s="305"/>
      <c r="IN35" s="305"/>
      <c r="IO35" s="305"/>
      <c r="IP35" s="305"/>
      <c r="IQ35" s="305"/>
      <c r="IR35" s="305"/>
      <c r="IS35" s="480"/>
      <c r="IT35" s="305"/>
      <c r="IU35" s="305"/>
      <c r="IV35" s="305"/>
    </row>
    <row r="36" spans="1:256" s="7" customFormat="1" ht="15.75">
      <c r="A36" s="44" t="s">
        <v>653</v>
      </c>
      <c r="B36" s="477">
        <v>-4.8869999999999996</v>
      </c>
      <c r="C36" s="298">
        <v>-4.391</v>
      </c>
      <c r="D36" s="477">
        <v>-3.1920000000000002</v>
      </c>
      <c r="E36" s="298">
        <v>-2.04</v>
      </c>
      <c r="F36" s="477">
        <v>-2.7450000000000001</v>
      </c>
      <c r="G36" s="298">
        <v>-6.6909999999999998</v>
      </c>
      <c r="H36" s="477">
        <v>-13.34</v>
      </c>
      <c r="I36" s="298">
        <v>-11.154999999999999</v>
      </c>
      <c r="J36" s="477">
        <v>-10.058999999999999</v>
      </c>
      <c r="K36" s="477">
        <v>-8.6780000000000008</v>
      </c>
      <c r="L36" s="298">
        <v>-7.2809999999999997</v>
      </c>
      <c r="M36" s="44"/>
      <c r="N36" s="298"/>
      <c r="O36" s="298"/>
      <c r="P36" s="298"/>
      <c r="Q36" s="298"/>
      <c r="R36" s="298"/>
      <c r="S36" s="298"/>
      <c r="T36" s="298"/>
      <c r="U36" s="298"/>
      <c r="V36" s="298"/>
      <c r="W36" s="477"/>
      <c r="X36" s="477"/>
      <c r="Y36" s="44"/>
      <c r="Z36" s="298"/>
      <c r="AA36" s="298"/>
      <c r="AB36" s="298"/>
      <c r="AC36" s="298"/>
      <c r="AD36" s="298"/>
      <c r="AE36" s="298"/>
      <c r="AF36" s="477"/>
      <c r="AG36" s="477"/>
      <c r="AH36" s="477"/>
      <c r="AI36" s="477"/>
      <c r="AJ36" s="477"/>
      <c r="AK36" s="44"/>
      <c r="AL36" s="298"/>
      <c r="AM36" s="298"/>
      <c r="AN36" s="298"/>
      <c r="AO36" s="298"/>
      <c r="AP36" s="298"/>
      <c r="AQ36" s="298"/>
      <c r="AR36" s="477"/>
      <c r="AS36" s="477"/>
      <c r="AT36" s="477"/>
      <c r="AU36" s="477"/>
      <c r="AV36" s="477"/>
      <c r="AW36" s="44"/>
      <c r="AX36" s="298"/>
      <c r="AY36" s="298"/>
      <c r="AZ36" s="298"/>
      <c r="BA36" s="298"/>
      <c r="BB36" s="298"/>
      <c r="BC36" s="298"/>
      <c r="BD36" s="477"/>
      <c r="BE36" s="477"/>
      <c r="BF36" s="477"/>
      <c r="BG36" s="477"/>
      <c r="BH36" s="477"/>
      <c r="BI36" s="44"/>
      <c r="BJ36" s="298"/>
      <c r="BK36" s="298"/>
      <c r="BL36" s="298"/>
      <c r="BM36" s="298"/>
      <c r="BN36" s="298"/>
      <c r="BO36" s="298"/>
      <c r="BP36" s="477"/>
      <c r="BQ36" s="477"/>
      <c r="BR36" s="477"/>
      <c r="BS36" s="477"/>
      <c r="BT36" s="477"/>
      <c r="BU36" s="44"/>
      <c r="BV36" s="298"/>
      <c r="BW36" s="298"/>
      <c r="BX36" s="298"/>
      <c r="BY36" s="298"/>
      <c r="BZ36" s="298"/>
      <c r="CA36" s="298"/>
      <c r="CB36" s="477"/>
      <c r="CC36" s="477"/>
      <c r="CD36" s="477"/>
      <c r="CE36" s="477"/>
      <c r="CF36" s="477"/>
      <c r="CG36" s="44"/>
      <c r="CH36" s="298"/>
      <c r="CI36" s="298"/>
      <c r="CJ36" s="298"/>
      <c r="CK36" s="298"/>
      <c r="CL36" s="298"/>
      <c r="CM36" s="298"/>
      <c r="CN36" s="477"/>
      <c r="CO36" s="477"/>
      <c r="CP36" s="477"/>
      <c r="CQ36" s="477"/>
      <c r="CR36" s="477"/>
      <c r="CS36" s="44"/>
      <c r="CT36" s="298"/>
      <c r="CU36" s="298"/>
      <c r="CV36" s="298"/>
      <c r="CW36" s="298"/>
      <c r="CX36" s="298"/>
      <c r="CY36" s="298"/>
      <c r="CZ36" s="477"/>
      <c r="DA36" s="477"/>
      <c r="DB36" s="477"/>
      <c r="DC36" s="477"/>
      <c r="DD36" s="477"/>
      <c r="DE36" s="44"/>
      <c r="DF36" s="298"/>
      <c r="DG36" s="298"/>
      <c r="DH36" s="298"/>
      <c r="DI36" s="298"/>
      <c r="DJ36" s="298"/>
      <c r="DK36" s="298"/>
      <c r="DL36" s="477"/>
      <c r="DM36" s="477"/>
      <c r="DN36" s="477"/>
      <c r="DO36" s="477"/>
      <c r="DP36" s="477"/>
      <c r="DQ36" s="44"/>
      <c r="DR36" s="298"/>
      <c r="DS36" s="298"/>
      <c r="DT36" s="298"/>
      <c r="DU36" s="298"/>
      <c r="DV36" s="298"/>
      <c r="DW36" s="298"/>
      <c r="DX36" s="477"/>
      <c r="DY36" s="477"/>
      <c r="DZ36" s="477"/>
      <c r="EA36" s="477"/>
      <c r="EB36" s="477"/>
      <c r="EC36" s="44"/>
      <c r="ED36" s="298"/>
      <c r="EE36" s="298"/>
      <c r="EF36" s="298"/>
      <c r="EG36" s="298"/>
      <c r="EH36" s="298"/>
      <c r="EI36" s="298"/>
      <c r="EJ36" s="477"/>
      <c r="EK36" s="477"/>
      <c r="EL36" s="477"/>
      <c r="EM36" s="477"/>
      <c r="EN36" s="477"/>
      <c r="EO36" s="44"/>
      <c r="EP36" s="298"/>
      <c r="EQ36" s="298"/>
      <c r="ER36" s="298"/>
      <c r="ES36" s="298"/>
      <c r="ET36" s="298"/>
      <c r="EU36" s="298"/>
      <c r="EV36" s="477"/>
      <c r="EW36" s="477"/>
      <c r="EX36" s="477"/>
      <c r="EY36" s="477"/>
      <c r="EZ36" s="477"/>
      <c r="FA36" s="44"/>
      <c r="FB36" s="298"/>
      <c r="FC36" s="298"/>
      <c r="FD36" s="298"/>
      <c r="FE36" s="298"/>
      <c r="FF36" s="298"/>
      <c r="FG36" s="298"/>
      <c r="FH36" s="477"/>
      <c r="FI36" s="477"/>
      <c r="FJ36" s="477"/>
      <c r="FK36" s="477"/>
      <c r="FL36" s="477"/>
      <c r="FM36" s="44"/>
      <c r="FN36" s="298"/>
      <c r="FO36" s="298"/>
      <c r="FP36" s="298"/>
      <c r="FQ36" s="298"/>
      <c r="FR36" s="298"/>
      <c r="FS36" s="298"/>
      <c r="FT36" s="477"/>
      <c r="FU36" s="477"/>
      <c r="FV36" s="477"/>
      <c r="FW36" s="477"/>
      <c r="FX36" s="477"/>
      <c r="FY36" s="44"/>
      <c r="FZ36" s="298"/>
      <c r="GA36" s="298"/>
      <c r="GB36" s="298"/>
      <c r="GC36" s="298"/>
      <c r="GD36" s="298"/>
      <c r="GE36" s="298"/>
      <c r="GF36" s="477"/>
      <c r="GG36" s="477"/>
      <c r="GH36" s="477"/>
      <c r="GI36" s="477"/>
      <c r="GJ36" s="477"/>
      <c r="GK36" s="44"/>
      <c r="GL36" s="298"/>
      <c r="GM36" s="298"/>
      <c r="GN36" s="298"/>
      <c r="GO36" s="298"/>
      <c r="GP36" s="298"/>
      <c r="GQ36" s="298"/>
      <c r="GR36" s="477"/>
      <c r="GS36" s="477"/>
      <c r="GT36" s="477"/>
      <c r="GU36" s="477"/>
      <c r="GV36" s="477"/>
      <c r="GW36" s="44"/>
      <c r="GX36" s="298"/>
      <c r="GY36" s="298"/>
      <c r="GZ36" s="298"/>
      <c r="HA36" s="298"/>
      <c r="HB36" s="298"/>
      <c r="HC36" s="298"/>
      <c r="HD36" s="477"/>
      <c r="HE36" s="477"/>
      <c r="HF36" s="477"/>
      <c r="HG36" s="477"/>
      <c r="HH36" s="477"/>
      <c r="HI36" s="44"/>
      <c r="HJ36" s="298"/>
      <c r="HK36" s="298"/>
      <c r="HL36" s="298"/>
      <c r="HM36" s="298"/>
      <c r="HN36" s="298"/>
      <c r="HO36" s="298"/>
      <c r="HP36" s="477"/>
      <c r="HQ36" s="477"/>
      <c r="HR36" s="477"/>
      <c r="HS36" s="477"/>
      <c r="HT36" s="477"/>
      <c r="HU36" s="44"/>
      <c r="HV36" s="298"/>
      <c r="HW36" s="298"/>
      <c r="HX36" s="298"/>
      <c r="HY36" s="298"/>
      <c r="HZ36" s="298"/>
      <c r="IA36" s="298"/>
      <c r="IB36" s="477"/>
      <c r="IC36" s="477"/>
      <c r="ID36" s="477"/>
      <c r="IE36" s="477"/>
      <c r="IF36" s="477"/>
      <c r="IG36" s="44"/>
      <c r="IH36" s="298"/>
      <c r="II36" s="298"/>
      <c r="IJ36" s="298"/>
      <c r="IK36" s="298"/>
      <c r="IL36" s="298"/>
      <c r="IM36" s="298"/>
      <c r="IN36" s="477"/>
      <c r="IO36" s="477"/>
      <c r="IP36" s="477"/>
      <c r="IQ36" s="477"/>
      <c r="IR36" s="477"/>
      <c r="IS36" s="44"/>
      <c r="IT36" s="298"/>
      <c r="IU36" s="298"/>
      <c r="IV36" s="298"/>
    </row>
    <row r="37" spans="1:256" s="7" customFormat="1" ht="15.75">
      <c r="A37" s="44" t="s">
        <v>654</v>
      </c>
      <c r="B37" s="477">
        <v>-7.7869999999999999</v>
      </c>
      <c r="C37" s="298">
        <v>-5.9470000000000001</v>
      </c>
      <c r="D37" s="477">
        <v>-4.8140000000000001</v>
      </c>
      <c r="E37" s="298">
        <v>-3.65</v>
      </c>
      <c r="F37" s="477">
        <v>-2.0880000000000001</v>
      </c>
      <c r="G37" s="298">
        <v>-4.1100000000000003</v>
      </c>
      <c r="H37" s="477">
        <v>-10.393000000000001</v>
      </c>
      <c r="I37" s="298">
        <v>-9.3610000000000007</v>
      </c>
      <c r="J37" s="477">
        <v>-9.7929999999999993</v>
      </c>
      <c r="K37" s="477">
        <v>-10.034000000000001</v>
      </c>
      <c r="L37" s="298">
        <v>-9.0519999999999996</v>
      </c>
      <c r="M37" s="44"/>
      <c r="N37" s="298"/>
      <c r="O37" s="298"/>
      <c r="P37" s="298"/>
      <c r="Q37" s="298"/>
      <c r="R37" s="298"/>
      <c r="S37" s="298"/>
      <c r="T37" s="298"/>
      <c r="U37" s="298"/>
      <c r="V37" s="298"/>
      <c r="W37" s="477"/>
      <c r="X37" s="477"/>
      <c r="Y37" s="44"/>
      <c r="Z37" s="298"/>
      <c r="AA37" s="298"/>
      <c r="AB37" s="298"/>
      <c r="AC37" s="298"/>
      <c r="AD37" s="298"/>
      <c r="AE37" s="298"/>
      <c r="AF37" s="477"/>
      <c r="AG37" s="477"/>
      <c r="AH37" s="477"/>
      <c r="AI37" s="477"/>
      <c r="AJ37" s="477"/>
      <c r="AK37" s="44"/>
      <c r="AL37" s="298"/>
      <c r="AM37" s="298"/>
      <c r="AN37" s="298"/>
      <c r="AO37" s="298"/>
      <c r="AP37" s="298"/>
      <c r="AQ37" s="298"/>
      <c r="AR37" s="477"/>
      <c r="AS37" s="477"/>
      <c r="AT37" s="477"/>
      <c r="AU37" s="477"/>
      <c r="AV37" s="477"/>
      <c r="AW37" s="44"/>
      <c r="AX37" s="298"/>
      <c r="AY37" s="298"/>
      <c r="AZ37" s="298"/>
      <c r="BA37" s="298"/>
      <c r="BB37" s="298"/>
      <c r="BC37" s="298"/>
      <c r="BD37" s="477"/>
      <c r="BE37" s="477"/>
      <c r="BF37" s="477"/>
      <c r="BG37" s="477"/>
      <c r="BH37" s="477"/>
      <c r="BI37" s="44"/>
      <c r="BJ37" s="298"/>
      <c r="BK37" s="298"/>
      <c r="BL37" s="298"/>
      <c r="BM37" s="298"/>
      <c r="BN37" s="298"/>
      <c r="BO37" s="298"/>
      <c r="BP37" s="477"/>
      <c r="BQ37" s="477"/>
      <c r="BR37" s="477"/>
      <c r="BS37" s="477"/>
      <c r="BT37" s="477"/>
      <c r="BU37" s="44"/>
      <c r="BV37" s="298"/>
      <c r="BW37" s="298"/>
      <c r="BX37" s="298"/>
      <c r="BY37" s="298"/>
      <c r="BZ37" s="298"/>
      <c r="CA37" s="298"/>
      <c r="CB37" s="477"/>
      <c r="CC37" s="477"/>
      <c r="CD37" s="477"/>
      <c r="CE37" s="477"/>
      <c r="CF37" s="477"/>
      <c r="CG37" s="44"/>
      <c r="CH37" s="298"/>
      <c r="CI37" s="298"/>
      <c r="CJ37" s="298"/>
      <c r="CK37" s="298"/>
      <c r="CL37" s="298"/>
      <c r="CM37" s="298"/>
      <c r="CN37" s="477"/>
      <c r="CO37" s="477"/>
      <c r="CP37" s="477"/>
      <c r="CQ37" s="477"/>
      <c r="CR37" s="477"/>
      <c r="CS37" s="44"/>
      <c r="CT37" s="298"/>
      <c r="CU37" s="298"/>
      <c r="CV37" s="298"/>
      <c r="CW37" s="298"/>
      <c r="CX37" s="298"/>
      <c r="CY37" s="298"/>
      <c r="CZ37" s="477"/>
      <c r="DA37" s="477"/>
      <c r="DB37" s="477"/>
      <c r="DC37" s="477"/>
      <c r="DD37" s="477"/>
      <c r="DE37" s="44"/>
      <c r="DF37" s="298"/>
      <c r="DG37" s="298"/>
      <c r="DH37" s="298"/>
      <c r="DI37" s="298"/>
      <c r="DJ37" s="298"/>
      <c r="DK37" s="298"/>
      <c r="DL37" s="477"/>
      <c r="DM37" s="477"/>
      <c r="DN37" s="477"/>
      <c r="DO37" s="477"/>
      <c r="DP37" s="477"/>
      <c r="DQ37" s="44"/>
      <c r="DR37" s="298"/>
      <c r="DS37" s="298"/>
      <c r="DT37" s="298"/>
      <c r="DU37" s="298"/>
      <c r="DV37" s="298"/>
      <c r="DW37" s="298"/>
      <c r="DX37" s="477"/>
      <c r="DY37" s="477"/>
      <c r="DZ37" s="477"/>
      <c r="EA37" s="477"/>
      <c r="EB37" s="477"/>
      <c r="EC37" s="44"/>
      <c r="ED37" s="298"/>
      <c r="EE37" s="298"/>
      <c r="EF37" s="298"/>
      <c r="EG37" s="298"/>
      <c r="EH37" s="298"/>
      <c r="EI37" s="298"/>
      <c r="EJ37" s="477"/>
      <c r="EK37" s="477"/>
      <c r="EL37" s="477"/>
      <c r="EM37" s="477"/>
      <c r="EN37" s="477"/>
      <c r="EO37" s="44"/>
      <c r="EP37" s="298"/>
      <c r="EQ37" s="298"/>
      <c r="ER37" s="298"/>
      <c r="ES37" s="298"/>
      <c r="ET37" s="298"/>
      <c r="EU37" s="298"/>
      <c r="EV37" s="477"/>
      <c r="EW37" s="477"/>
      <c r="EX37" s="477"/>
      <c r="EY37" s="477"/>
      <c r="EZ37" s="477"/>
      <c r="FA37" s="44"/>
      <c r="FB37" s="298"/>
      <c r="FC37" s="298"/>
      <c r="FD37" s="298"/>
      <c r="FE37" s="298"/>
      <c r="FF37" s="298"/>
      <c r="FG37" s="298"/>
      <c r="FH37" s="477"/>
      <c r="FI37" s="477"/>
      <c r="FJ37" s="477"/>
      <c r="FK37" s="477"/>
      <c r="FL37" s="477"/>
      <c r="FM37" s="44"/>
      <c r="FN37" s="298"/>
      <c r="FO37" s="298"/>
      <c r="FP37" s="298"/>
      <c r="FQ37" s="298"/>
      <c r="FR37" s="298"/>
      <c r="FS37" s="298"/>
      <c r="FT37" s="477"/>
      <c r="FU37" s="477"/>
      <c r="FV37" s="477"/>
      <c r="FW37" s="477"/>
      <c r="FX37" s="477"/>
      <c r="FY37" s="44"/>
      <c r="FZ37" s="298"/>
      <c r="GA37" s="298"/>
      <c r="GB37" s="298"/>
      <c r="GC37" s="298"/>
      <c r="GD37" s="298"/>
      <c r="GE37" s="298"/>
      <c r="GF37" s="477"/>
      <c r="GG37" s="477"/>
      <c r="GH37" s="477"/>
      <c r="GI37" s="477"/>
      <c r="GJ37" s="477"/>
      <c r="GK37" s="44"/>
      <c r="GL37" s="298"/>
      <c r="GM37" s="298"/>
      <c r="GN37" s="298"/>
      <c r="GO37" s="298"/>
      <c r="GP37" s="298"/>
      <c r="GQ37" s="298"/>
      <c r="GR37" s="477"/>
      <c r="GS37" s="477"/>
      <c r="GT37" s="477"/>
      <c r="GU37" s="477"/>
      <c r="GV37" s="477"/>
      <c r="GW37" s="44"/>
      <c r="GX37" s="298"/>
      <c r="GY37" s="298"/>
      <c r="GZ37" s="298"/>
      <c r="HA37" s="298"/>
      <c r="HB37" s="298"/>
      <c r="HC37" s="298"/>
      <c r="HD37" s="477"/>
      <c r="HE37" s="477"/>
      <c r="HF37" s="477"/>
      <c r="HG37" s="477"/>
      <c r="HH37" s="477"/>
      <c r="HI37" s="44"/>
      <c r="HJ37" s="298"/>
      <c r="HK37" s="298"/>
      <c r="HL37" s="298"/>
      <c r="HM37" s="298"/>
      <c r="HN37" s="298"/>
      <c r="HO37" s="298"/>
      <c r="HP37" s="477"/>
      <c r="HQ37" s="477"/>
      <c r="HR37" s="477"/>
      <c r="HS37" s="477"/>
      <c r="HT37" s="477"/>
      <c r="HU37" s="44"/>
      <c r="HV37" s="298"/>
      <c r="HW37" s="298"/>
      <c r="HX37" s="298"/>
      <c r="HY37" s="298"/>
      <c r="HZ37" s="298"/>
      <c r="IA37" s="298"/>
      <c r="IB37" s="477"/>
      <c r="IC37" s="477"/>
      <c r="ID37" s="477"/>
      <c r="IE37" s="477"/>
      <c r="IF37" s="477"/>
      <c r="IG37" s="44"/>
      <c r="IH37" s="298"/>
      <c r="II37" s="298"/>
      <c r="IJ37" s="298"/>
      <c r="IK37" s="298"/>
      <c r="IL37" s="298"/>
      <c r="IM37" s="298"/>
      <c r="IN37" s="477"/>
      <c r="IO37" s="477"/>
      <c r="IP37" s="477"/>
      <c r="IQ37" s="477"/>
      <c r="IR37" s="477"/>
      <c r="IS37" s="44"/>
      <c r="IT37" s="298"/>
      <c r="IU37" s="298"/>
      <c r="IV37" s="298"/>
    </row>
    <row r="38" spans="1:256" s="7" customFormat="1" ht="14.25">
      <c r="A38" s="46"/>
      <c r="B38" s="300"/>
      <c r="C38" s="300"/>
      <c r="D38" s="300"/>
      <c r="E38" s="300"/>
      <c r="F38" s="300"/>
      <c r="G38" s="300"/>
      <c r="H38" s="478"/>
      <c r="I38" s="478"/>
      <c r="J38" s="478"/>
      <c r="K38" s="478"/>
      <c r="L38" s="478"/>
      <c r="M38" s="44"/>
      <c r="N38" s="298"/>
      <c r="O38" s="298"/>
      <c r="P38" s="298"/>
      <c r="Q38" s="298"/>
      <c r="R38" s="298"/>
      <c r="S38" s="298"/>
      <c r="T38" s="477"/>
      <c r="U38" s="477"/>
      <c r="V38" s="477"/>
      <c r="W38" s="477"/>
      <c r="X38" s="477"/>
      <c r="Y38" s="44"/>
      <c r="Z38" s="298"/>
      <c r="AA38" s="298"/>
      <c r="AB38" s="298"/>
      <c r="AC38" s="298"/>
      <c r="AD38" s="298"/>
      <c r="AE38" s="298"/>
      <c r="AF38" s="477"/>
      <c r="AG38" s="477"/>
      <c r="AH38" s="477"/>
      <c r="AI38" s="477"/>
      <c r="AJ38" s="477"/>
      <c r="AK38" s="44"/>
      <c r="AL38" s="298"/>
      <c r="AM38" s="298"/>
      <c r="AN38" s="298"/>
      <c r="AO38" s="298"/>
      <c r="AP38" s="298"/>
      <c r="AQ38" s="298"/>
      <c r="AR38" s="477"/>
      <c r="AS38" s="477"/>
      <c r="AT38" s="477"/>
      <c r="AU38" s="477"/>
      <c r="AV38" s="477"/>
      <c r="AW38" s="44"/>
      <c r="AX38" s="298"/>
      <c r="AY38" s="298"/>
      <c r="AZ38" s="298"/>
      <c r="BA38" s="298"/>
      <c r="BB38" s="298"/>
      <c r="BC38" s="298"/>
      <c r="BD38" s="477"/>
      <c r="BE38" s="477"/>
      <c r="BF38" s="477"/>
      <c r="BG38" s="477"/>
      <c r="BH38" s="477"/>
      <c r="BI38" s="44"/>
      <c r="BJ38" s="298"/>
      <c r="BK38" s="298"/>
      <c r="BL38" s="298"/>
      <c r="BM38" s="298"/>
      <c r="BN38" s="298"/>
      <c r="BO38" s="298"/>
      <c r="BP38" s="477"/>
      <c r="BQ38" s="477"/>
      <c r="BR38" s="477"/>
      <c r="BS38" s="477"/>
      <c r="BT38" s="477"/>
      <c r="BU38" s="44"/>
      <c r="BV38" s="298"/>
      <c r="BW38" s="298"/>
      <c r="BX38" s="298"/>
      <c r="BY38" s="298"/>
      <c r="BZ38" s="298"/>
      <c r="CA38" s="298"/>
      <c r="CB38" s="477"/>
      <c r="CC38" s="477"/>
      <c r="CD38" s="477"/>
      <c r="CE38" s="477"/>
      <c r="CF38" s="477"/>
      <c r="CG38" s="44"/>
      <c r="CH38" s="298"/>
      <c r="CI38" s="298"/>
      <c r="CJ38" s="298"/>
      <c r="CK38" s="298"/>
      <c r="CL38" s="298"/>
      <c r="CM38" s="298"/>
      <c r="CN38" s="477"/>
      <c r="CO38" s="477"/>
      <c r="CP38" s="477"/>
      <c r="CQ38" s="477"/>
      <c r="CR38" s="477"/>
      <c r="CS38" s="44"/>
      <c r="CT38" s="298"/>
      <c r="CU38" s="298"/>
      <c r="CV38" s="298"/>
      <c r="CW38" s="298"/>
      <c r="CX38" s="298"/>
      <c r="CY38" s="298"/>
      <c r="CZ38" s="477"/>
      <c r="DA38" s="477"/>
      <c r="DB38" s="477"/>
      <c r="DC38" s="477"/>
      <c r="DD38" s="477"/>
      <c r="DE38" s="44"/>
      <c r="DF38" s="298"/>
      <c r="DG38" s="298"/>
      <c r="DH38" s="298"/>
      <c r="DI38" s="298"/>
      <c r="DJ38" s="298"/>
      <c r="DK38" s="298"/>
      <c r="DL38" s="477"/>
      <c r="DM38" s="477"/>
      <c r="DN38" s="477"/>
      <c r="DO38" s="477"/>
      <c r="DP38" s="477"/>
      <c r="DQ38" s="44"/>
      <c r="DR38" s="298"/>
      <c r="DS38" s="298"/>
      <c r="DT38" s="298"/>
      <c r="DU38" s="298"/>
      <c r="DV38" s="298"/>
      <c r="DW38" s="298"/>
      <c r="DX38" s="477"/>
      <c r="DY38" s="477"/>
      <c r="DZ38" s="477"/>
      <c r="EA38" s="477"/>
      <c r="EB38" s="477"/>
      <c r="EC38" s="44"/>
      <c r="ED38" s="298"/>
      <c r="EE38" s="298"/>
      <c r="EF38" s="298"/>
      <c r="EG38" s="298"/>
      <c r="EH38" s="298"/>
      <c r="EI38" s="298"/>
      <c r="EJ38" s="477"/>
      <c r="EK38" s="477"/>
      <c r="EL38" s="477"/>
      <c r="EM38" s="477"/>
      <c r="EN38" s="477"/>
      <c r="EO38" s="44"/>
      <c r="EP38" s="298"/>
      <c r="EQ38" s="298"/>
      <c r="ER38" s="298"/>
      <c r="ES38" s="298"/>
      <c r="ET38" s="298"/>
      <c r="EU38" s="298"/>
      <c r="EV38" s="477"/>
      <c r="EW38" s="477"/>
      <c r="EX38" s="477"/>
      <c r="EY38" s="477"/>
      <c r="EZ38" s="477"/>
      <c r="FA38" s="44"/>
      <c r="FB38" s="298"/>
      <c r="FC38" s="298"/>
      <c r="FD38" s="298"/>
      <c r="FE38" s="298"/>
      <c r="FF38" s="298"/>
      <c r="FG38" s="298"/>
      <c r="FH38" s="477"/>
      <c r="FI38" s="477"/>
      <c r="FJ38" s="477"/>
      <c r="FK38" s="477"/>
      <c r="FL38" s="477"/>
      <c r="FM38" s="44"/>
      <c r="FN38" s="298"/>
      <c r="FO38" s="298"/>
      <c r="FP38" s="298"/>
      <c r="FQ38" s="298"/>
      <c r="FR38" s="298"/>
      <c r="FS38" s="298"/>
      <c r="FT38" s="477"/>
      <c r="FU38" s="477"/>
      <c r="FV38" s="477"/>
      <c r="FW38" s="477"/>
      <c r="FX38" s="477"/>
      <c r="FY38" s="44"/>
      <c r="FZ38" s="298"/>
      <c r="GA38" s="298"/>
      <c r="GB38" s="298"/>
      <c r="GC38" s="298"/>
      <c r="GD38" s="298"/>
      <c r="GE38" s="298"/>
      <c r="GF38" s="477"/>
      <c r="GG38" s="477"/>
      <c r="GH38" s="477"/>
      <c r="GI38" s="477"/>
      <c r="GJ38" s="477"/>
      <c r="GK38" s="44"/>
      <c r="GL38" s="298"/>
      <c r="GM38" s="298"/>
      <c r="GN38" s="298"/>
      <c r="GO38" s="298"/>
      <c r="GP38" s="298"/>
      <c r="GQ38" s="298"/>
      <c r="GR38" s="477"/>
      <c r="GS38" s="477"/>
      <c r="GT38" s="477"/>
      <c r="GU38" s="477"/>
      <c r="GV38" s="477"/>
      <c r="GW38" s="44"/>
      <c r="GX38" s="298"/>
      <c r="GY38" s="298"/>
      <c r="GZ38" s="298"/>
      <c r="HA38" s="298"/>
      <c r="HB38" s="298"/>
      <c r="HC38" s="298"/>
      <c r="HD38" s="477"/>
      <c r="HE38" s="477"/>
      <c r="HF38" s="477"/>
      <c r="HG38" s="477"/>
      <c r="HH38" s="477"/>
      <c r="HI38" s="44"/>
      <c r="HJ38" s="298"/>
      <c r="HK38" s="298"/>
      <c r="HL38" s="298"/>
      <c r="HM38" s="298"/>
      <c r="HN38" s="298"/>
      <c r="HO38" s="298"/>
      <c r="HP38" s="477"/>
      <c r="HQ38" s="477"/>
      <c r="HR38" s="477"/>
      <c r="HS38" s="477"/>
      <c r="HT38" s="477"/>
      <c r="HU38" s="44"/>
      <c r="HV38" s="298"/>
      <c r="HW38" s="298"/>
      <c r="HX38" s="298"/>
      <c r="HY38" s="298"/>
      <c r="HZ38" s="298"/>
      <c r="IA38" s="298"/>
      <c r="IB38" s="477"/>
      <c r="IC38" s="477"/>
      <c r="ID38" s="477"/>
      <c r="IE38" s="477"/>
      <c r="IF38" s="477"/>
      <c r="IG38" s="44"/>
      <c r="IH38" s="298"/>
      <c r="II38" s="298"/>
      <c r="IJ38" s="298"/>
      <c r="IK38" s="298"/>
      <c r="IL38" s="298"/>
      <c r="IM38" s="298"/>
      <c r="IN38" s="477"/>
      <c r="IO38" s="477"/>
      <c r="IP38" s="477"/>
      <c r="IQ38" s="477"/>
      <c r="IR38" s="477"/>
      <c r="IS38" s="44"/>
      <c r="IT38" s="298"/>
      <c r="IU38" s="298"/>
      <c r="IV38" s="298"/>
    </row>
    <row r="39" spans="1:256" s="7" customFormat="1" ht="14.25">
      <c r="A39" s="44"/>
      <c r="B39" s="298"/>
      <c r="C39" s="298"/>
      <c r="D39" s="298"/>
      <c r="E39" s="298"/>
      <c r="F39" s="298"/>
      <c r="G39" s="298"/>
      <c r="H39" s="477"/>
      <c r="I39" s="477"/>
      <c r="J39" s="477"/>
      <c r="K39" s="477"/>
      <c r="L39" s="477"/>
      <c r="M39" s="44"/>
      <c r="N39" s="298"/>
      <c r="O39" s="298"/>
      <c r="P39" s="298"/>
      <c r="Q39" s="298"/>
      <c r="R39" s="298"/>
      <c r="S39" s="298"/>
      <c r="T39" s="477"/>
      <c r="U39" s="477"/>
      <c r="V39" s="477"/>
      <c r="W39" s="477"/>
      <c r="X39" s="477"/>
      <c r="Y39" s="44"/>
      <c r="Z39" s="298"/>
      <c r="AA39" s="298"/>
      <c r="AB39" s="298"/>
      <c r="AC39" s="298"/>
      <c r="AD39" s="298"/>
      <c r="AE39" s="298"/>
      <c r="AF39" s="477"/>
      <c r="AG39" s="477"/>
      <c r="AH39" s="477"/>
      <c r="AI39" s="477"/>
      <c r="AJ39" s="477"/>
      <c r="AK39" s="44"/>
      <c r="AL39" s="298"/>
      <c r="AM39" s="298"/>
      <c r="AN39" s="298"/>
      <c r="AO39" s="298"/>
      <c r="AP39" s="298"/>
      <c r="AQ39" s="298"/>
      <c r="AR39" s="477"/>
      <c r="AS39" s="477"/>
      <c r="AT39" s="477"/>
      <c r="AU39" s="477"/>
      <c r="AV39" s="477"/>
      <c r="AW39" s="44"/>
      <c r="AX39" s="298"/>
      <c r="AY39" s="298"/>
      <c r="AZ39" s="298"/>
      <c r="BA39" s="298"/>
      <c r="BB39" s="298"/>
      <c r="BC39" s="298"/>
      <c r="BD39" s="477"/>
      <c r="BE39" s="477"/>
      <c r="BF39" s="477"/>
      <c r="BG39" s="477"/>
      <c r="BH39" s="477"/>
      <c r="BI39" s="44"/>
      <c r="BJ39" s="298"/>
      <c r="BK39" s="298"/>
      <c r="BL39" s="298"/>
      <c r="BM39" s="298"/>
      <c r="BN39" s="298"/>
      <c r="BO39" s="298"/>
      <c r="BP39" s="477"/>
      <c r="BQ39" s="477"/>
      <c r="BR39" s="477"/>
      <c r="BS39" s="477"/>
      <c r="BT39" s="477"/>
      <c r="BU39" s="44"/>
      <c r="BV39" s="298"/>
      <c r="BW39" s="298"/>
      <c r="BX39" s="298"/>
      <c r="BY39" s="298"/>
      <c r="BZ39" s="298"/>
      <c r="CA39" s="298"/>
      <c r="CB39" s="477"/>
      <c r="CC39" s="477"/>
      <c r="CD39" s="477"/>
      <c r="CE39" s="477"/>
      <c r="CF39" s="477"/>
      <c r="CG39" s="44"/>
      <c r="CH39" s="298"/>
      <c r="CI39" s="298"/>
      <c r="CJ39" s="298"/>
      <c r="CK39" s="298"/>
      <c r="CL39" s="298"/>
      <c r="CM39" s="298"/>
      <c r="CN39" s="477"/>
      <c r="CO39" s="477"/>
      <c r="CP39" s="477"/>
      <c r="CQ39" s="477"/>
      <c r="CR39" s="477"/>
      <c r="CS39" s="44"/>
      <c r="CT39" s="298"/>
      <c r="CU39" s="298"/>
      <c r="CV39" s="298"/>
      <c r="CW39" s="298"/>
      <c r="CX39" s="298"/>
      <c r="CY39" s="298"/>
      <c r="CZ39" s="477"/>
      <c r="DA39" s="477"/>
      <c r="DB39" s="477"/>
      <c r="DC39" s="477"/>
      <c r="DD39" s="477"/>
      <c r="DE39" s="44"/>
      <c r="DF39" s="298"/>
      <c r="DG39" s="298"/>
      <c r="DH39" s="298"/>
      <c r="DI39" s="298"/>
      <c r="DJ39" s="298"/>
      <c r="DK39" s="298"/>
      <c r="DL39" s="477"/>
      <c r="DM39" s="477"/>
      <c r="DN39" s="477"/>
      <c r="DO39" s="477"/>
      <c r="DP39" s="477"/>
      <c r="DQ39" s="44"/>
      <c r="DR39" s="298"/>
      <c r="DS39" s="298"/>
      <c r="DT39" s="298"/>
      <c r="DU39" s="298"/>
      <c r="DV39" s="298"/>
      <c r="DW39" s="298"/>
      <c r="DX39" s="477"/>
      <c r="DY39" s="477"/>
      <c r="DZ39" s="477"/>
      <c r="EA39" s="477"/>
      <c r="EB39" s="477"/>
      <c r="EC39" s="44"/>
      <c r="ED39" s="298"/>
      <c r="EE39" s="298"/>
      <c r="EF39" s="298"/>
      <c r="EG39" s="298"/>
      <c r="EH39" s="298"/>
      <c r="EI39" s="298"/>
      <c r="EJ39" s="477"/>
      <c r="EK39" s="477"/>
      <c r="EL39" s="477"/>
      <c r="EM39" s="477"/>
      <c r="EN39" s="477"/>
      <c r="EO39" s="44"/>
      <c r="EP39" s="298"/>
      <c r="EQ39" s="298"/>
      <c r="ER39" s="298"/>
      <c r="ES39" s="298"/>
      <c r="ET39" s="298"/>
      <c r="EU39" s="298"/>
      <c r="EV39" s="477"/>
      <c r="EW39" s="477"/>
      <c r="EX39" s="477"/>
      <c r="EY39" s="477"/>
      <c r="EZ39" s="477"/>
      <c r="FA39" s="44"/>
      <c r="FB39" s="298"/>
      <c r="FC39" s="298"/>
      <c r="FD39" s="298"/>
      <c r="FE39" s="298"/>
      <c r="FF39" s="298"/>
      <c r="FG39" s="298"/>
      <c r="FH39" s="477"/>
      <c r="FI39" s="477"/>
      <c r="FJ39" s="477"/>
      <c r="FK39" s="477"/>
      <c r="FL39" s="477"/>
      <c r="FM39" s="44"/>
      <c r="FN39" s="298"/>
      <c r="FO39" s="298"/>
      <c r="FP39" s="298"/>
      <c r="FQ39" s="298"/>
      <c r="FR39" s="298"/>
      <c r="FS39" s="298"/>
      <c r="FT39" s="477"/>
      <c r="FU39" s="477"/>
      <c r="FV39" s="477"/>
      <c r="FW39" s="477"/>
      <c r="FX39" s="477"/>
      <c r="FY39" s="44"/>
      <c r="FZ39" s="298"/>
      <c r="GA39" s="298"/>
      <c r="GB39" s="298"/>
      <c r="GC39" s="298"/>
      <c r="GD39" s="298"/>
      <c r="GE39" s="298"/>
      <c r="GF39" s="477"/>
      <c r="GG39" s="477"/>
      <c r="GH39" s="477"/>
      <c r="GI39" s="477"/>
      <c r="GJ39" s="477"/>
      <c r="GK39" s="44"/>
      <c r="GL39" s="298"/>
      <c r="GM39" s="298"/>
      <c r="GN39" s="298"/>
      <c r="GO39" s="298"/>
      <c r="GP39" s="298"/>
      <c r="GQ39" s="298"/>
      <c r="GR39" s="477"/>
      <c r="GS39" s="477"/>
      <c r="GT39" s="477"/>
      <c r="GU39" s="477"/>
      <c r="GV39" s="477"/>
      <c r="GW39" s="44"/>
      <c r="GX39" s="298"/>
      <c r="GY39" s="298"/>
      <c r="GZ39" s="298"/>
      <c r="HA39" s="298"/>
      <c r="HB39" s="298"/>
      <c r="HC39" s="298"/>
      <c r="HD39" s="477"/>
      <c r="HE39" s="477"/>
      <c r="HF39" s="477"/>
      <c r="HG39" s="477"/>
      <c r="HH39" s="477"/>
      <c r="HI39" s="44"/>
      <c r="HJ39" s="298"/>
      <c r="HK39" s="298"/>
      <c r="HL39" s="298"/>
      <c r="HM39" s="298"/>
      <c r="HN39" s="298"/>
      <c r="HO39" s="298"/>
      <c r="HP39" s="477"/>
      <c r="HQ39" s="477"/>
      <c r="HR39" s="477"/>
      <c r="HS39" s="477"/>
      <c r="HT39" s="477"/>
      <c r="HU39" s="44"/>
      <c r="HV39" s="298"/>
      <c r="HW39" s="298"/>
      <c r="HX39" s="298"/>
      <c r="HY39" s="298"/>
      <c r="HZ39" s="298"/>
      <c r="IA39" s="298"/>
      <c r="IB39" s="477"/>
      <c r="IC39" s="477"/>
      <c r="ID39" s="477"/>
      <c r="IE39" s="477"/>
      <c r="IF39" s="477"/>
      <c r="IG39" s="44"/>
      <c r="IH39" s="298"/>
      <c r="II39" s="298"/>
      <c r="IJ39" s="298"/>
      <c r="IK39" s="298"/>
      <c r="IL39" s="298"/>
      <c r="IM39" s="298"/>
      <c r="IN39" s="477"/>
      <c r="IO39" s="477"/>
      <c r="IP39" s="477"/>
      <c r="IQ39" s="477"/>
      <c r="IR39" s="477"/>
      <c r="IS39" s="44"/>
      <c r="IT39" s="298"/>
      <c r="IU39" s="298"/>
      <c r="IV39" s="298"/>
    </row>
    <row r="40" spans="1:256" s="469" customFormat="1" ht="14.25" customHeight="1">
      <c r="A40" s="57" t="s">
        <v>605</v>
      </c>
      <c r="B40" s="236"/>
      <c r="C40" s="236"/>
      <c r="D40" s="236"/>
      <c r="E40" s="236"/>
      <c r="F40" s="236"/>
      <c r="G40" s="236"/>
      <c r="H40" s="236"/>
      <c r="I40" s="236"/>
    </row>
    <row r="41" spans="1:256" s="10" customFormat="1" ht="14.25" customHeight="1">
      <c r="A41" s="57" t="s">
        <v>662</v>
      </c>
    </row>
    <row r="42" spans="1:256" ht="14.25" customHeight="1">
      <c r="A42" s="57" t="s">
        <v>655</v>
      </c>
    </row>
    <row r="43" spans="1:256" ht="14.25" customHeight="1">
      <c r="A43" s="57" t="s">
        <v>656</v>
      </c>
    </row>
    <row r="44" spans="1:256" ht="11.45" customHeight="1">
      <c r="A44" s="57"/>
      <c r="B44" s="10"/>
    </row>
    <row r="45" spans="1:256" ht="11.45" customHeight="1">
      <c r="A45" s="56"/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2"/>
  <sheetViews>
    <sheetView showGridLines="0" workbookViewId="0"/>
  </sheetViews>
  <sheetFormatPr baseColWidth="10" defaultColWidth="11.42578125" defaultRowHeight="11.45" customHeight="1"/>
  <cols>
    <col min="1" max="1" width="28.7109375" style="13" customWidth="1"/>
    <col min="2" max="7" width="10.140625" style="13" customWidth="1"/>
    <col min="8" max="8" width="10.7109375" style="13" hidden="1" customWidth="1"/>
    <col min="9" max="16384" width="11.42578125" style="13"/>
  </cols>
  <sheetData>
    <row r="1" spans="1:251" s="1" customFormat="1" ht="15">
      <c r="A1" s="172" t="s">
        <v>607</v>
      </c>
      <c r="B1" s="160"/>
      <c r="C1" s="160"/>
      <c r="D1" s="221"/>
      <c r="E1" s="221"/>
      <c r="F1" s="221"/>
      <c r="G1" s="221"/>
      <c r="H1" s="160"/>
      <c r="I1" s="160"/>
      <c r="J1" s="160"/>
      <c r="K1" s="160"/>
      <c r="L1" s="160"/>
      <c r="M1" s="160"/>
      <c r="N1" s="160"/>
      <c r="O1" s="160"/>
      <c r="P1" s="160"/>
      <c r="Q1" s="221"/>
      <c r="R1" s="221"/>
      <c r="S1" s="221"/>
      <c r="T1" s="160"/>
      <c r="U1" s="160"/>
      <c r="V1" s="160"/>
      <c r="W1" s="160"/>
      <c r="X1" s="160"/>
      <c r="Y1" s="160"/>
      <c r="Z1" s="160"/>
      <c r="AA1" s="160"/>
      <c r="AB1" s="160"/>
      <c r="AC1" s="221"/>
      <c r="AD1" s="221"/>
      <c r="AE1" s="221"/>
      <c r="AF1" s="160"/>
      <c r="AG1" s="160"/>
      <c r="AH1" s="160"/>
      <c r="AI1" s="160"/>
      <c r="AJ1" s="160"/>
      <c r="AK1" s="160"/>
      <c r="AL1" s="160"/>
      <c r="AM1" s="160"/>
      <c r="AN1" s="160"/>
      <c r="AO1" s="221"/>
      <c r="AP1" s="221"/>
      <c r="AQ1" s="221"/>
      <c r="AR1" s="160"/>
      <c r="AS1" s="160"/>
      <c r="AT1" s="160"/>
      <c r="AU1" s="160"/>
      <c r="AV1" s="160"/>
      <c r="AW1" s="160"/>
      <c r="AX1" s="160"/>
      <c r="AY1" s="160"/>
      <c r="AZ1" s="160"/>
      <c r="BA1" s="221"/>
      <c r="BB1" s="221"/>
      <c r="BC1" s="221"/>
      <c r="BD1" s="160"/>
      <c r="BE1" s="160"/>
      <c r="BF1" s="160"/>
      <c r="BG1" s="160"/>
      <c r="BH1" s="160"/>
      <c r="BI1" s="160"/>
      <c r="BJ1" s="160"/>
      <c r="BK1" s="160"/>
      <c r="BL1" s="160"/>
      <c r="BM1" s="221"/>
      <c r="BN1" s="221"/>
      <c r="BO1" s="221"/>
      <c r="BP1" s="160"/>
      <c r="BQ1" s="160"/>
      <c r="BR1" s="160"/>
      <c r="BS1" s="160"/>
      <c r="BT1" s="160"/>
      <c r="BU1" s="160"/>
      <c r="BV1" s="160"/>
      <c r="BW1" s="160"/>
      <c r="BX1" s="160"/>
      <c r="BY1" s="221"/>
      <c r="BZ1" s="221"/>
      <c r="CA1" s="221"/>
      <c r="CB1" s="160"/>
      <c r="CC1" s="160"/>
      <c r="CD1" s="160"/>
      <c r="CE1" s="160"/>
      <c r="CF1" s="160"/>
      <c r="CG1" s="160"/>
      <c r="CH1" s="160"/>
      <c r="CI1" s="160"/>
      <c r="CJ1" s="160"/>
      <c r="CK1" s="221"/>
      <c r="CL1" s="221"/>
      <c r="CM1" s="221"/>
      <c r="CN1" s="160"/>
      <c r="CO1" s="160"/>
      <c r="CP1" s="160"/>
      <c r="CQ1" s="160"/>
      <c r="CR1" s="160"/>
      <c r="CS1" s="160"/>
      <c r="CT1" s="160"/>
      <c r="CU1" s="160"/>
      <c r="CV1" s="160"/>
      <c r="CW1" s="221"/>
      <c r="CX1" s="221"/>
      <c r="CY1" s="221"/>
      <c r="CZ1" s="160"/>
      <c r="DA1" s="160"/>
      <c r="DB1" s="160"/>
      <c r="DC1" s="160"/>
      <c r="DD1" s="160"/>
      <c r="DE1" s="160"/>
      <c r="DF1" s="160"/>
      <c r="DG1" s="160"/>
      <c r="DH1" s="160"/>
      <c r="DI1" s="221"/>
      <c r="DJ1" s="221"/>
      <c r="DK1" s="221"/>
      <c r="DL1" s="160"/>
      <c r="DM1" s="160"/>
      <c r="DN1" s="160"/>
      <c r="DO1" s="160"/>
      <c r="DP1" s="160"/>
      <c r="DQ1" s="160"/>
      <c r="DR1" s="160"/>
      <c r="DS1" s="160"/>
      <c r="DT1" s="160"/>
      <c r="DU1" s="221"/>
      <c r="DV1" s="221"/>
      <c r="DW1" s="221"/>
      <c r="DX1" s="160"/>
      <c r="DY1" s="160"/>
      <c r="DZ1" s="160"/>
      <c r="EA1" s="160"/>
      <c r="EB1" s="160"/>
      <c r="EC1" s="160"/>
      <c r="ED1" s="160"/>
      <c r="EE1" s="160"/>
      <c r="EF1" s="160"/>
      <c r="EG1" s="221"/>
      <c r="EH1" s="221"/>
      <c r="EI1" s="221"/>
      <c r="EJ1" s="160"/>
      <c r="EK1" s="160"/>
      <c r="EL1" s="160"/>
      <c r="EM1" s="160"/>
      <c r="EN1" s="160"/>
      <c r="EO1" s="160"/>
      <c r="EP1" s="160"/>
      <c r="EQ1" s="160"/>
      <c r="ER1" s="160"/>
      <c r="ES1" s="221"/>
      <c r="ET1" s="221"/>
      <c r="EU1" s="221"/>
      <c r="EV1" s="160"/>
      <c r="EW1" s="160"/>
      <c r="EX1" s="160"/>
      <c r="EY1" s="160"/>
      <c r="EZ1" s="160"/>
      <c r="FA1" s="160"/>
      <c r="FB1" s="160"/>
      <c r="FC1" s="160"/>
      <c r="FD1" s="160"/>
      <c r="FE1" s="221"/>
      <c r="FF1" s="221"/>
      <c r="FG1" s="221"/>
      <c r="FH1" s="160"/>
      <c r="FI1" s="160"/>
      <c r="FJ1" s="160"/>
      <c r="FK1" s="160"/>
      <c r="FL1" s="160"/>
      <c r="FM1" s="160"/>
      <c r="FN1" s="160"/>
      <c r="FO1" s="160"/>
      <c r="FP1" s="160"/>
      <c r="FQ1" s="221"/>
      <c r="FR1" s="221"/>
      <c r="FS1" s="221"/>
      <c r="FT1" s="160"/>
      <c r="FU1" s="160"/>
      <c r="FV1" s="160"/>
      <c r="FW1" s="160"/>
      <c r="FX1" s="160"/>
      <c r="FY1" s="160"/>
      <c r="FZ1" s="160"/>
      <c r="GA1" s="160"/>
      <c r="GB1" s="160"/>
      <c r="GC1" s="221"/>
      <c r="GD1" s="221"/>
      <c r="GE1" s="221"/>
      <c r="GF1" s="160"/>
      <c r="GG1" s="160"/>
      <c r="GH1" s="160"/>
      <c r="GI1" s="160"/>
      <c r="GJ1" s="160"/>
      <c r="GK1" s="160"/>
      <c r="GL1" s="160"/>
      <c r="GM1" s="160"/>
      <c r="GN1" s="160"/>
      <c r="GO1" s="221"/>
      <c r="GP1" s="221"/>
      <c r="GQ1" s="221"/>
      <c r="GR1" s="160"/>
      <c r="GS1" s="160"/>
      <c r="GT1" s="160"/>
      <c r="GU1" s="160"/>
      <c r="GV1" s="160"/>
      <c r="GW1" s="160"/>
      <c r="GX1" s="160"/>
      <c r="GY1" s="160"/>
      <c r="GZ1" s="160"/>
      <c r="HA1" s="221"/>
      <c r="HB1" s="221"/>
      <c r="HC1" s="221"/>
      <c r="HD1" s="160"/>
      <c r="HE1" s="160"/>
      <c r="HF1" s="160"/>
      <c r="HG1" s="160"/>
      <c r="HH1" s="160"/>
      <c r="HI1" s="160"/>
      <c r="HJ1" s="160"/>
      <c r="HK1" s="160"/>
      <c r="HL1" s="160"/>
      <c r="HM1" s="221"/>
      <c r="HN1" s="221"/>
      <c r="HO1" s="221"/>
      <c r="HP1" s="160"/>
      <c r="HQ1" s="160"/>
      <c r="HR1" s="160"/>
      <c r="HS1" s="160"/>
      <c r="HT1" s="160"/>
      <c r="HU1" s="160"/>
      <c r="HV1" s="160"/>
      <c r="HW1" s="160"/>
      <c r="HX1" s="160"/>
      <c r="HY1" s="221"/>
      <c r="HZ1" s="221"/>
      <c r="IA1" s="221"/>
      <c r="IB1" s="160"/>
      <c r="IC1" s="160"/>
      <c r="ID1" s="160"/>
      <c r="IE1" s="160"/>
      <c r="IF1" s="160"/>
      <c r="IG1" s="160"/>
      <c r="IH1" s="160"/>
      <c r="II1" s="160"/>
      <c r="IJ1" s="160"/>
      <c r="IK1" s="221"/>
      <c r="IL1" s="221"/>
      <c r="IM1" s="221"/>
      <c r="IN1" s="160"/>
      <c r="IO1" s="160"/>
      <c r="IP1" s="160"/>
      <c r="IQ1" s="160"/>
    </row>
    <row r="2" spans="1:251" s="9" customFormat="1" ht="15">
      <c r="A2" s="170" t="s">
        <v>608</v>
      </c>
      <c r="B2" s="168"/>
      <c r="C2" s="168"/>
      <c r="D2" s="223"/>
      <c r="E2" s="223"/>
      <c r="F2" s="223"/>
      <c r="G2" s="223"/>
      <c r="H2" s="222"/>
      <c r="I2" s="222"/>
      <c r="J2" s="222"/>
      <c r="K2" s="222"/>
      <c r="L2" s="222"/>
      <c r="M2" s="222"/>
      <c r="N2" s="168"/>
      <c r="O2" s="168"/>
      <c r="P2" s="168"/>
      <c r="Q2" s="223"/>
      <c r="R2" s="223"/>
      <c r="S2" s="223"/>
      <c r="T2" s="222"/>
      <c r="U2" s="222"/>
      <c r="V2" s="222"/>
      <c r="W2" s="222"/>
      <c r="X2" s="222"/>
      <c r="Y2" s="222"/>
      <c r="Z2" s="168"/>
      <c r="AA2" s="168"/>
      <c r="AB2" s="168"/>
      <c r="AC2" s="223"/>
      <c r="AD2" s="223"/>
      <c r="AE2" s="223"/>
      <c r="AF2" s="222"/>
      <c r="AG2" s="222"/>
      <c r="AH2" s="222"/>
      <c r="AI2" s="222"/>
      <c r="AJ2" s="222"/>
      <c r="AK2" s="222"/>
      <c r="AL2" s="168"/>
      <c r="AM2" s="168"/>
      <c r="AN2" s="168"/>
      <c r="AO2" s="223"/>
      <c r="AP2" s="223"/>
      <c r="AQ2" s="223"/>
      <c r="AR2" s="222"/>
      <c r="AS2" s="222"/>
      <c r="AT2" s="222"/>
      <c r="AU2" s="222"/>
      <c r="AV2" s="222"/>
      <c r="AW2" s="222"/>
      <c r="AX2" s="168"/>
      <c r="AY2" s="168"/>
      <c r="AZ2" s="168"/>
      <c r="BA2" s="223"/>
      <c r="BB2" s="223"/>
      <c r="BC2" s="223"/>
      <c r="BD2" s="222"/>
      <c r="BE2" s="222"/>
      <c r="BF2" s="222"/>
      <c r="BG2" s="222"/>
      <c r="BH2" s="222"/>
      <c r="BI2" s="222"/>
      <c r="BJ2" s="168"/>
      <c r="BK2" s="168"/>
      <c r="BL2" s="168"/>
      <c r="BM2" s="223"/>
      <c r="BN2" s="223"/>
      <c r="BO2" s="223"/>
      <c r="BP2" s="222"/>
      <c r="BQ2" s="222"/>
      <c r="BR2" s="222"/>
      <c r="BS2" s="222"/>
      <c r="BT2" s="222"/>
      <c r="BU2" s="222"/>
      <c r="BV2" s="168"/>
      <c r="BW2" s="168"/>
      <c r="BX2" s="168"/>
      <c r="BY2" s="223"/>
      <c r="BZ2" s="223"/>
      <c r="CA2" s="223"/>
      <c r="CB2" s="222"/>
      <c r="CC2" s="222"/>
      <c r="CD2" s="222"/>
      <c r="CE2" s="222"/>
      <c r="CF2" s="222"/>
      <c r="CG2" s="222"/>
      <c r="CH2" s="168"/>
      <c r="CI2" s="168"/>
      <c r="CJ2" s="168"/>
      <c r="CK2" s="223"/>
      <c r="CL2" s="223"/>
      <c r="CM2" s="223"/>
      <c r="CN2" s="222"/>
      <c r="CO2" s="222"/>
      <c r="CP2" s="222"/>
      <c r="CQ2" s="222"/>
      <c r="CR2" s="222"/>
      <c r="CS2" s="222"/>
      <c r="CT2" s="168"/>
      <c r="CU2" s="168"/>
      <c r="CV2" s="168"/>
      <c r="CW2" s="223"/>
      <c r="CX2" s="223"/>
      <c r="CY2" s="223"/>
      <c r="CZ2" s="222"/>
      <c r="DA2" s="222"/>
      <c r="DB2" s="222"/>
      <c r="DC2" s="222"/>
      <c r="DD2" s="222"/>
      <c r="DE2" s="222"/>
      <c r="DF2" s="168"/>
      <c r="DG2" s="168"/>
      <c r="DH2" s="168"/>
      <c r="DI2" s="223"/>
      <c r="DJ2" s="223"/>
      <c r="DK2" s="223"/>
      <c r="DL2" s="222"/>
      <c r="DM2" s="222"/>
      <c r="DN2" s="222"/>
      <c r="DO2" s="222"/>
      <c r="DP2" s="222"/>
      <c r="DQ2" s="222"/>
      <c r="DR2" s="168"/>
      <c r="DS2" s="168"/>
      <c r="DT2" s="168"/>
      <c r="DU2" s="223"/>
      <c r="DV2" s="223"/>
      <c r="DW2" s="223"/>
      <c r="DX2" s="222"/>
      <c r="DY2" s="222"/>
      <c r="DZ2" s="222"/>
      <c r="EA2" s="222"/>
      <c r="EB2" s="222"/>
      <c r="EC2" s="222"/>
      <c r="ED2" s="168"/>
      <c r="EE2" s="168"/>
      <c r="EF2" s="168"/>
      <c r="EG2" s="223"/>
      <c r="EH2" s="223"/>
      <c r="EI2" s="223"/>
      <c r="EJ2" s="222"/>
      <c r="EK2" s="222"/>
      <c r="EL2" s="222"/>
      <c r="EM2" s="222"/>
      <c r="EN2" s="222"/>
      <c r="EO2" s="222"/>
      <c r="EP2" s="168"/>
      <c r="EQ2" s="168"/>
      <c r="ER2" s="168"/>
      <c r="ES2" s="223"/>
      <c r="ET2" s="223"/>
      <c r="EU2" s="223"/>
      <c r="EV2" s="222"/>
      <c r="EW2" s="222"/>
      <c r="EX2" s="222"/>
      <c r="EY2" s="222"/>
      <c r="EZ2" s="222"/>
      <c r="FA2" s="222"/>
      <c r="FB2" s="168"/>
      <c r="FC2" s="168"/>
      <c r="FD2" s="168"/>
      <c r="FE2" s="223"/>
      <c r="FF2" s="223"/>
      <c r="FG2" s="223"/>
      <c r="FH2" s="222"/>
      <c r="FI2" s="222"/>
      <c r="FJ2" s="222"/>
      <c r="FK2" s="222"/>
      <c r="FL2" s="222"/>
      <c r="FM2" s="222"/>
      <c r="FN2" s="168"/>
      <c r="FO2" s="168"/>
      <c r="FP2" s="168"/>
      <c r="FQ2" s="223"/>
      <c r="FR2" s="223"/>
      <c r="FS2" s="223"/>
      <c r="FT2" s="222"/>
      <c r="FU2" s="222"/>
      <c r="FV2" s="222"/>
      <c r="FW2" s="222"/>
      <c r="FX2" s="222"/>
      <c r="FY2" s="222"/>
      <c r="FZ2" s="168"/>
      <c r="GA2" s="168"/>
      <c r="GB2" s="168"/>
      <c r="GC2" s="223"/>
      <c r="GD2" s="223"/>
      <c r="GE2" s="223"/>
      <c r="GF2" s="222"/>
      <c r="GG2" s="222"/>
      <c r="GH2" s="222"/>
      <c r="GI2" s="222"/>
      <c r="GJ2" s="222"/>
      <c r="GK2" s="222"/>
      <c r="GL2" s="168"/>
      <c r="GM2" s="168"/>
      <c r="GN2" s="168"/>
      <c r="GO2" s="223"/>
      <c r="GP2" s="223"/>
      <c r="GQ2" s="223"/>
      <c r="GR2" s="222"/>
      <c r="GS2" s="222"/>
      <c r="GT2" s="222"/>
      <c r="GU2" s="222"/>
      <c r="GV2" s="222"/>
      <c r="GW2" s="222"/>
      <c r="GX2" s="168"/>
      <c r="GY2" s="168"/>
      <c r="GZ2" s="168"/>
      <c r="HA2" s="223"/>
      <c r="HB2" s="223"/>
      <c r="HC2" s="223"/>
      <c r="HD2" s="222"/>
      <c r="HE2" s="222"/>
      <c r="HF2" s="222"/>
      <c r="HG2" s="222"/>
      <c r="HH2" s="222"/>
      <c r="HI2" s="222"/>
      <c r="HJ2" s="168"/>
      <c r="HK2" s="168"/>
      <c r="HL2" s="168"/>
      <c r="HM2" s="223"/>
      <c r="HN2" s="223"/>
      <c r="HO2" s="223"/>
      <c r="HP2" s="222"/>
      <c r="HQ2" s="222"/>
      <c r="HR2" s="222"/>
      <c r="HS2" s="222"/>
      <c r="HT2" s="222"/>
      <c r="HU2" s="222"/>
      <c r="HV2" s="168"/>
      <c r="HW2" s="168"/>
      <c r="HX2" s="168"/>
      <c r="HY2" s="223"/>
      <c r="HZ2" s="223"/>
      <c r="IA2" s="223"/>
      <c r="IB2" s="222"/>
      <c r="IC2" s="222"/>
      <c r="ID2" s="222"/>
      <c r="IE2" s="222"/>
      <c r="IF2" s="222"/>
      <c r="IG2" s="222"/>
      <c r="IH2" s="168"/>
      <c r="II2" s="168"/>
      <c r="IJ2" s="168"/>
      <c r="IK2" s="223"/>
      <c r="IL2" s="223"/>
      <c r="IM2" s="223"/>
      <c r="IN2" s="222"/>
      <c r="IO2" s="222"/>
      <c r="IP2" s="222"/>
      <c r="IQ2" s="222"/>
    </row>
    <row r="3" spans="1:251" s="3" customFormat="1" ht="18" customHeight="1">
      <c r="A3" s="150"/>
      <c r="B3" s="154"/>
      <c r="C3" s="154"/>
      <c r="D3" s="226"/>
      <c r="E3" s="226"/>
      <c r="F3" s="226"/>
      <c r="G3" s="226"/>
      <c r="H3" s="224"/>
      <c r="I3" s="224"/>
      <c r="J3" s="224"/>
      <c r="K3" s="224"/>
      <c r="L3" s="224"/>
      <c r="M3" s="224"/>
      <c r="N3" s="225"/>
      <c r="O3" s="225"/>
      <c r="P3" s="225"/>
      <c r="Q3" s="226"/>
      <c r="R3" s="226"/>
      <c r="S3" s="226"/>
      <c r="T3" s="224"/>
      <c r="U3" s="224"/>
      <c r="V3" s="224"/>
      <c r="W3" s="224"/>
      <c r="X3" s="224"/>
      <c r="Y3" s="224"/>
      <c r="Z3" s="225"/>
      <c r="AA3" s="225"/>
      <c r="AB3" s="225"/>
      <c r="AC3" s="226"/>
      <c r="AD3" s="226"/>
      <c r="AE3" s="226"/>
      <c r="AF3" s="224"/>
      <c r="AG3" s="224"/>
      <c r="AH3" s="224"/>
      <c r="AI3" s="224"/>
      <c r="AJ3" s="224"/>
      <c r="AK3" s="224"/>
      <c r="AL3" s="225"/>
      <c r="AM3" s="225"/>
      <c r="AN3" s="225"/>
      <c r="AO3" s="226"/>
      <c r="AP3" s="226"/>
      <c r="AQ3" s="226"/>
      <c r="AR3" s="224"/>
      <c r="AS3" s="224"/>
      <c r="AT3" s="224"/>
      <c r="AU3" s="224"/>
      <c r="AV3" s="224"/>
      <c r="AW3" s="224"/>
      <c r="AX3" s="225"/>
      <c r="AY3" s="225"/>
      <c r="AZ3" s="225"/>
      <c r="BA3" s="226"/>
      <c r="BB3" s="226"/>
      <c r="BC3" s="226"/>
      <c r="BD3" s="224"/>
      <c r="BE3" s="224"/>
      <c r="BF3" s="224"/>
      <c r="BG3" s="224"/>
      <c r="BH3" s="224"/>
      <c r="BI3" s="224"/>
      <c r="BJ3" s="225"/>
      <c r="BK3" s="225"/>
      <c r="BL3" s="225"/>
      <c r="BM3" s="226"/>
      <c r="BN3" s="226"/>
      <c r="BO3" s="226"/>
      <c r="BP3" s="224"/>
      <c r="BQ3" s="224"/>
      <c r="BR3" s="224"/>
      <c r="BS3" s="224"/>
      <c r="BT3" s="224"/>
      <c r="BU3" s="224"/>
      <c r="BV3" s="225"/>
      <c r="BW3" s="225"/>
      <c r="BX3" s="225"/>
      <c r="BY3" s="226"/>
      <c r="BZ3" s="226"/>
      <c r="CA3" s="226"/>
      <c r="CB3" s="224"/>
      <c r="CC3" s="224"/>
      <c r="CD3" s="224"/>
      <c r="CE3" s="224"/>
      <c r="CF3" s="224"/>
      <c r="CG3" s="224"/>
      <c r="CH3" s="225"/>
      <c r="CI3" s="225"/>
      <c r="CJ3" s="225"/>
      <c r="CK3" s="226"/>
      <c r="CL3" s="226"/>
      <c r="CM3" s="226"/>
      <c r="CN3" s="224"/>
      <c r="CO3" s="224"/>
      <c r="CP3" s="224"/>
      <c r="CQ3" s="224"/>
      <c r="CR3" s="224"/>
      <c r="CS3" s="224"/>
      <c r="CT3" s="225"/>
      <c r="CU3" s="225"/>
      <c r="CV3" s="225"/>
      <c r="CW3" s="226"/>
      <c r="CX3" s="226"/>
      <c r="CY3" s="226"/>
      <c r="CZ3" s="224"/>
      <c r="DA3" s="224"/>
      <c r="DB3" s="224"/>
      <c r="DC3" s="224"/>
      <c r="DD3" s="224"/>
      <c r="DE3" s="224"/>
      <c r="DF3" s="225"/>
      <c r="DG3" s="225"/>
      <c r="DH3" s="225"/>
      <c r="DI3" s="226"/>
      <c r="DJ3" s="226"/>
      <c r="DK3" s="226"/>
      <c r="DL3" s="224"/>
      <c r="DM3" s="224"/>
      <c r="DN3" s="224"/>
      <c r="DO3" s="224"/>
      <c r="DP3" s="224"/>
      <c r="DQ3" s="224"/>
      <c r="DR3" s="225"/>
      <c r="DS3" s="225"/>
      <c r="DT3" s="225"/>
      <c r="DU3" s="226"/>
      <c r="DV3" s="226"/>
      <c r="DW3" s="226"/>
      <c r="DX3" s="224"/>
      <c r="DY3" s="224"/>
      <c r="DZ3" s="224"/>
      <c r="EA3" s="224"/>
      <c r="EB3" s="224"/>
      <c r="EC3" s="224"/>
      <c r="ED3" s="225"/>
      <c r="EE3" s="225"/>
      <c r="EF3" s="225"/>
      <c r="EG3" s="226"/>
      <c r="EH3" s="226"/>
      <c r="EI3" s="226"/>
      <c r="EJ3" s="224"/>
      <c r="EK3" s="224"/>
      <c r="EL3" s="224"/>
      <c r="EM3" s="224"/>
      <c r="EN3" s="224"/>
      <c r="EO3" s="224"/>
      <c r="EP3" s="225"/>
      <c r="EQ3" s="225"/>
      <c r="ER3" s="225"/>
      <c r="ES3" s="226"/>
      <c r="ET3" s="226"/>
      <c r="EU3" s="226"/>
      <c r="EV3" s="224"/>
      <c r="EW3" s="224"/>
      <c r="EX3" s="224"/>
      <c r="EY3" s="224"/>
      <c r="EZ3" s="224"/>
      <c r="FA3" s="224"/>
      <c r="FB3" s="225"/>
      <c r="FC3" s="225"/>
      <c r="FD3" s="225"/>
      <c r="FE3" s="226"/>
      <c r="FF3" s="226"/>
      <c r="FG3" s="226"/>
      <c r="FH3" s="224"/>
      <c r="FI3" s="224"/>
      <c r="FJ3" s="224"/>
      <c r="FK3" s="224"/>
      <c r="FL3" s="224"/>
      <c r="FM3" s="224"/>
      <c r="FN3" s="225"/>
      <c r="FO3" s="225"/>
      <c r="FP3" s="225"/>
      <c r="FQ3" s="226"/>
      <c r="FR3" s="226"/>
      <c r="FS3" s="226"/>
      <c r="FT3" s="224"/>
      <c r="FU3" s="224"/>
      <c r="FV3" s="224"/>
      <c r="FW3" s="224"/>
      <c r="FX3" s="224"/>
      <c r="FY3" s="224"/>
      <c r="FZ3" s="225"/>
      <c r="GA3" s="225"/>
      <c r="GB3" s="225"/>
      <c r="GC3" s="226"/>
      <c r="GD3" s="226"/>
      <c r="GE3" s="226"/>
      <c r="GF3" s="224"/>
      <c r="GG3" s="224"/>
      <c r="GH3" s="224"/>
      <c r="GI3" s="224"/>
      <c r="GJ3" s="224"/>
      <c r="GK3" s="224"/>
      <c r="GL3" s="225"/>
      <c r="GM3" s="225"/>
      <c r="GN3" s="225"/>
      <c r="GO3" s="226"/>
      <c r="GP3" s="226"/>
      <c r="GQ3" s="226"/>
      <c r="GR3" s="224"/>
      <c r="GS3" s="224"/>
      <c r="GT3" s="224"/>
      <c r="GU3" s="224"/>
      <c r="GV3" s="224"/>
      <c r="GW3" s="224"/>
      <c r="GX3" s="225"/>
      <c r="GY3" s="225"/>
      <c r="GZ3" s="225"/>
      <c r="HA3" s="226"/>
      <c r="HB3" s="226"/>
      <c r="HC3" s="226"/>
      <c r="HD3" s="224"/>
      <c r="HE3" s="224"/>
      <c r="HF3" s="224"/>
      <c r="HG3" s="224"/>
      <c r="HH3" s="224"/>
      <c r="HI3" s="224"/>
      <c r="HJ3" s="225"/>
      <c r="HK3" s="225"/>
      <c r="HL3" s="225"/>
      <c r="HM3" s="226"/>
      <c r="HN3" s="226"/>
      <c r="HO3" s="226"/>
      <c r="HP3" s="224"/>
      <c r="HQ3" s="224"/>
      <c r="HR3" s="224"/>
      <c r="HS3" s="224"/>
      <c r="HT3" s="224"/>
      <c r="HU3" s="224"/>
      <c r="HV3" s="225"/>
      <c r="HW3" s="225"/>
      <c r="HX3" s="225"/>
      <c r="HY3" s="226"/>
      <c r="HZ3" s="226"/>
      <c r="IA3" s="226"/>
      <c r="IB3" s="224"/>
      <c r="IC3" s="224"/>
      <c r="ID3" s="224"/>
      <c r="IE3" s="224"/>
      <c r="IF3" s="224"/>
      <c r="IG3" s="224"/>
      <c r="IH3" s="225"/>
      <c r="II3" s="225"/>
      <c r="IJ3" s="225"/>
      <c r="IK3" s="226"/>
      <c r="IL3" s="226"/>
      <c r="IM3" s="226"/>
      <c r="IN3" s="224"/>
      <c r="IO3" s="224"/>
      <c r="IP3" s="224"/>
      <c r="IQ3" s="224"/>
    </row>
    <row r="4" spans="1:251" s="4" customFormat="1" ht="28.5" customHeight="1">
      <c r="A4" s="507" t="s">
        <v>33</v>
      </c>
      <c r="B4" s="508">
        <v>2008</v>
      </c>
      <c r="C4" s="508">
        <v>2009</v>
      </c>
      <c r="D4" s="508">
        <v>2010</v>
      </c>
      <c r="E4" s="508">
        <v>2011</v>
      </c>
      <c r="F4" s="508">
        <v>2012</v>
      </c>
      <c r="G4" s="508">
        <v>2013</v>
      </c>
      <c r="H4" s="296">
        <v>2014</v>
      </c>
      <c r="I4" s="229"/>
      <c r="J4" s="229"/>
      <c r="K4" s="231"/>
      <c r="L4" s="231"/>
      <c r="M4" s="231"/>
      <c r="N4" s="229"/>
      <c r="O4" s="229"/>
      <c r="P4" s="231"/>
      <c r="Q4" s="231"/>
      <c r="R4" s="231"/>
      <c r="S4" s="229"/>
      <c r="T4" s="232"/>
      <c r="U4" s="229"/>
      <c r="V4" s="229"/>
      <c r="W4" s="231"/>
      <c r="X4" s="231"/>
      <c r="Y4" s="231"/>
      <c r="Z4" s="229"/>
      <c r="AA4" s="229"/>
      <c r="AB4" s="231"/>
      <c r="AC4" s="231"/>
      <c r="AD4" s="231"/>
      <c r="AE4" s="229"/>
      <c r="AF4" s="232"/>
      <c r="AG4" s="229"/>
      <c r="AH4" s="229"/>
      <c r="AI4" s="231"/>
      <c r="AJ4" s="231"/>
      <c r="AK4" s="231"/>
      <c r="AL4" s="229"/>
      <c r="AM4" s="229"/>
      <c r="AN4" s="231"/>
      <c r="AO4" s="231"/>
      <c r="AP4" s="231"/>
      <c r="AQ4" s="229"/>
      <c r="AR4" s="232"/>
      <c r="AS4" s="229"/>
      <c r="AT4" s="229"/>
      <c r="AU4" s="231"/>
      <c r="AV4" s="231"/>
      <c r="AW4" s="231"/>
      <c r="AX4" s="229"/>
      <c r="AY4" s="229"/>
      <c r="AZ4" s="231"/>
      <c r="BA4" s="231"/>
      <c r="BB4" s="231"/>
      <c r="BC4" s="229"/>
      <c r="BD4" s="232"/>
      <c r="BE4" s="229"/>
      <c r="BF4" s="229"/>
      <c r="BG4" s="231"/>
      <c r="BH4" s="231"/>
      <c r="BI4" s="231"/>
      <c r="BJ4" s="229"/>
      <c r="BK4" s="229"/>
      <c r="BL4" s="231"/>
      <c r="BM4" s="231"/>
      <c r="BN4" s="231"/>
      <c r="BO4" s="229"/>
      <c r="BP4" s="232"/>
      <c r="BQ4" s="229"/>
      <c r="BR4" s="229"/>
      <c r="BS4" s="231"/>
      <c r="BT4" s="231"/>
      <c r="BU4" s="231"/>
      <c r="BV4" s="229"/>
      <c r="BW4" s="229"/>
      <c r="BX4" s="231"/>
      <c r="BY4" s="231"/>
      <c r="BZ4" s="231"/>
      <c r="CA4" s="229"/>
      <c r="CB4" s="232"/>
      <c r="CC4" s="229"/>
      <c r="CD4" s="229"/>
      <c r="CE4" s="231"/>
      <c r="CF4" s="231"/>
      <c r="CG4" s="231"/>
      <c r="CH4" s="229"/>
      <c r="CI4" s="229"/>
      <c r="CJ4" s="231"/>
      <c r="CK4" s="231"/>
      <c r="CL4" s="231"/>
      <c r="CM4" s="229"/>
      <c r="CN4" s="232"/>
      <c r="CO4" s="229"/>
      <c r="CP4" s="229"/>
      <c r="CQ4" s="231"/>
      <c r="CR4" s="231"/>
      <c r="CS4" s="231"/>
      <c r="CT4" s="229"/>
      <c r="CU4" s="229"/>
      <c r="CV4" s="231"/>
      <c r="CW4" s="231"/>
      <c r="CX4" s="231"/>
      <c r="CY4" s="229"/>
      <c r="CZ4" s="232"/>
      <c r="DA4" s="229"/>
      <c r="DB4" s="229"/>
      <c r="DC4" s="231"/>
      <c r="DD4" s="231"/>
      <c r="DE4" s="231"/>
      <c r="DF4" s="229"/>
      <c r="DG4" s="229"/>
      <c r="DH4" s="231"/>
      <c r="DI4" s="231"/>
      <c r="DJ4" s="231"/>
      <c r="DK4" s="229"/>
      <c r="DL4" s="232"/>
      <c r="DM4" s="229"/>
      <c r="DN4" s="229"/>
      <c r="DO4" s="231"/>
      <c r="DP4" s="231"/>
      <c r="DQ4" s="231"/>
      <c r="DR4" s="229"/>
      <c r="DS4" s="229"/>
      <c r="DT4" s="231"/>
      <c r="DU4" s="231"/>
      <c r="DV4" s="231"/>
      <c r="DW4" s="229"/>
      <c r="DX4" s="232"/>
      <c r="DY4" s="229"/>
      <c r="DZ4" s="229"/>
      <c r="EA4" s="231"/>
      <c r="EB4" s="231"/>
      <c r="EC4" s="231"/>
      <c r="ED4" s="229"/>
      <c r="EE4" s="229"/>
      <c r="EF4" s="231"/>
      <c r="EG4" s="231"/>
      <c r="EH4" s="231"/>
      <c r="EI4" s="229"/>
      <c r="EJ4" s="232"/>
      <c r="EK4" s="229"/>
      <c r="EL4" s="229"/>
      <c r="EM4" s="231"/>
      <c r="EN4" s="231"/>
      <c r="EO4" s="231"/>
      <c r="EP4" s="229"/>
      <c r="EQ4" s="229"/>
      <c r="ER4" s="231"/>
      <c r="ES4" s="231"/>
      <c r="ET4" s="231"/>
      <c r="EU4" s="229"/>
      <c r="EV4" s="232"/>
      <c r="EW4" s="229"/>
      <c r="EX4" s="229"/>
      <c r="EY4" s="231"/>
      <c r="EZ4" s="231"/>
      <c r="FA4" s="231"/>
      <c r="FB4" s="229"/>
      <c r="FC4" s="229"/>
      <c r="FD4" s="231"/>
      <c r="FE4" s="231"/>
      <c r="FF4" s="231"/>
      <c r="FG4" s="229"/>
      <c r="FH4" s="232"/>
      <c r="FI4" s="229"/>
      <c r="FJ4" s="229"/>
      <c r="FK4" s="231"/>
      <c r="FL4" s="231"/>
      <c r="FM4" s="231"/>
      <c r="FN4" s="229"/>
      <c r="FO4" s="229"/>
      <c r="FP4" s="231"/>
      <c r="FQ4" s="231"/>
      <c r="FR4" s="231"/>
      <c r="FS4" s="229"/>
      <c r="FT4" s="232"/>
      <c r="FU4" s="229"/>
      <c r="FV4" s="229"/>
      <c r="FW4" s="231"/>
      <c r="FX4" s="231"/>
      <c r="FY4" s="231"/>
      <c r="FZ4" s="229"/>
      <c r="GA4" s="229"/>
      <c r="GB4" s="231"/>
      <c r="GC4" s="231"/>
      <c r="GD4" s="231"/>
      <c r="GE4" s="229"/>
      <c r="GF4" s="232"/>
      <c r="GG4" s="229"/>
      <c r="GH4" s="229"/>
      <c r="GI4" s="231"/>
      <c r="GJ4" s="231"/>
      <c r="GK4" s="231"/>
      <c r="GL4" s="229"/>
      <c r="GM4" s="229"/>
      <c r="GN4" s="231"/>
      <c r="GO4" s="231"/>
      <c r="GP4" s="231"/>
      <c r="GQ4" s="229"/>
      <c r="GR4" s="232"/>
      <c r="GS4" s="229"/>
      <c r="GT4" s="229"/>
      <c r="GU4" s="231"/>
      <c r="GV4" s="231"/>
      <c r="GW4" s="231"/>
      <c r="GX4" s="229"/>
      <c r="GY4" s="229"/>
      <c r="GZ4" s="231"/>
      <c r="HA4" s="231"/>
      <c r="HB4" s="231"/>
      <c r="HC4" s="229"/>
      <c r="HD4" s="232"/>
      <c r="HE4" s="229"/>
      <c r="HF4" s="229"/>
      <c r="HG4" s="231"/>
      <c r="HH4" s="231"/>
      <c r="HI4" s="231"/>
      <c r="HJ4" s="229"/>
      <c r="HK4" s="229"/>
      <c r="HL4" s="231"/>
      <c r="HM4" s="231"/>
      <c r="HN4" s="231"/>
      <c r="HO4" s="229"/>
      <c r="HP4" s="232"/>
      <c r="HQ4" s="229"/>
      <c r="HR4" s="229"/>
      <c r="HS4" s="231"/>
      <c r="HT4" s="231"/>
      <c r="HU4" s="231"/>
      <c r="HV4" s="229"/>
      <c r="HW4" s="229"/>
      <c r="HX4" s="231"/>
      <c r="HY4" s="231"/>
      <c r="HZ4" s="231"/>
      <c r="IA4" s="229"/>
      <c r="IB4" s="232"/>
      <c r="IC4" s="229"/>
      <c r="ID4" s="229"/>
      <c r="IE4" s="231"/>
      <c r="IF4" s="231"/>
      <c r="IG4" s="231"/>
      <c r="IH4" s="229"/>
      <c r="II4" s="229"/>
      <c r="IJ4" s="231"/>
      <c r="IK4" s="231"/>
      <c r="IL4" s="231"/>
      <c r="IM4" s="229"/>
      <c r="IN4" s="232"/>
      <c r="IO4" s="229"/>
      <c r="IP4" s="229"/>
      <c r="IQ4" s="231"/>
    </row>
    <row r="5" spans="1:251" s="12" customFormat="1" ht="14.25">
      <c r="A5" s="480"/>
      <c r="B5" s="480"/>
      <c r="C5" s="480"/>
      <c r="D5" s="480"/>
      <c r="E5" s="480"/>
      <c r="F5" s="480"/>
      <c r="G5" s="480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</row>
    <row r="6" spans="1:251" s="7" customFormat="1" ht="14.25">
      <c r="A6" s="471" t="s">
        <v>32</v>
      </c>
      <c r="B6" s="477">
        <v>-2</v>
      </c>
      <c r="C6" s="477">
        <v>-3.9</v>
      </c>
      <c r="D6" s="477">
        <v>-3.3</v>
      </c>
      <c r="E6" s="477">
        <v>-3.4</v>
      </c>
      <c r="F6" s="477">
        <v>-2.7</v>
      </c>
      <c r="G6" s="477">
        <v>-2.7</v>
      </c>
      <c r="H6" s="44">
        <v>-3.1</v>
      </c>
      <c r="I6" s="298"/>
      <c r="J6" s="298"/>
      <c r="K6" s="298"/>
      <c r="L6" s="298"/>
      <c r="M6" s="298"/>
      <c r="N6" s="298"/>
      <c r="O6" s="477"/>
      <c r="P6" s="477"/>
      <c r="Q6" s="477"/>
      <c r="R6" s="477"/>
      <c r="S6" s="477"/>
      <c r="T6" s="44"/>
      <c r="U6" s="298"/>
      <c r="V6" s="298"/>
      <c r="W6" s="298"/>
      <c r="X6" s="298"/>
      <c r="Y6" s="298"/>
      <c r="Z6" s="298"/>
      <c r="AA6" s="477"/>
      <c r="AB6" s="477"/>
      <c r="AC6" s="477"/>
      <c r="AD6" s="477"/>
      <c r="AE6" s="477"/>
      <c r="AF6" s="44"/>
      <c r="AG6" s="298"/>
      <c r="AH6" s="298"/>
      <c r="AI6" s="298"/>
      <c r="AJ6" s="298"/>
      <c r="AK6" s="298"/>
      <c r="AL6" s="298"/>
      <c r="AM6" s="477"/>
      <c r="AN6" s="477"/>
      <c r="AO6" s="477"/>
      <c r="AP6" s="477"/>
      <c r="AQ6" s="477"/>
      <c r="AR6" s="44"/>
      <c r="AS6" s="298"/>
      <c r="AT6" s="298"/>
      <c r="AU6" s="298"/>
      <c r="AV6" s="298"/>
      <c r="AW6" s="298"/>
      <c r="AX6" s="298"/>
      <c r="AY6" s="477"/>
      <c r="AZ6" s="477"/>
      <c r="BA6" s="477"/>
      <c r="BB6" s="477"/>
      <c r="BC6" s="477"/>
      <c r="BD6" s="44"/>
      <c r="BE6" s="298"/>
      <c r="BF6" s="298"/>
      <c r="BG6" s="298"/>
      <c r="BH6" s="298"/>
      <c r="BI6" s="298"/>
      <c r="BJ6" s="298"/>
      <c r="BK6" s="477"/>
      <c r="BL6" s="477"/>
      <c r="BM6" s="477"/>
      <c r="BN6" s="477"/>
      <c r="BO6" s="477"/>
      <c r="BP6" s="44"/>
      <c r="BQ6" s="298"/>
      <c r="BR6" s="298"/>
      <c r="BS6" s="298"/>
      <c r="BT6" s="298"/>
      <c r="BU6" s="298"/>
      <c r="BV6" s="298"/>
      <c r="BW6" s="477"/>
      <c r="BX6" s="477"/>
      <c r="BY6" s="477"/>
      <c r="BZ6" s="477"/>
      <c r="CA6" s="477"/>
      <c r="CB6" s="44"/>
      <c r="CC6" s="298"/>
      <c r="CD6" s="298"/>
      <c r="CE6" s="298"/>
      <c r="CF6" s="298"/>
      <c r="CG6" s="298"/>
      <c r="CH6" s="298"/>
      <c r="CI6" s="477"/>
      <c r="CJ6" s="477"/>
      <c r="CK6" s="477"/>
      <c r="CL6" s="477"/>
      <c r="CM6" s="477"/>
      <c r="CN6" s="44"/>
      <c r="CO6" s="298"/>
      <c r="CP6" s="298"/>
      <c r="CQ6" s="298"/>
      <c r="CR6" s="298"/>
      <c r="CS6" s="298"/>
      <c r="CT6" s="298"/>
      <c r="CU6" s="477"/>
      <c r="CV6" s="477"/>
      <c r="CW6" s="477"/>
      <c r="CX6" s="477"/>
      <c r="CY6" s="477"/>
      <c r="CZ6" s="44"/>
      <c r="DA6" s="298"/>
      <c r="DB6" s="298"/>
      <c r="DC6" s="298"/>
      <c r="DD6" s="298"/>
      <c r="DE6" s="298"/>
      <c r="DF6" s="298"/>
      <c r="DG6" s="477"/>
      <c r="DH6" s="477"/>
      <c r="DI6" s="477"/>
      <c r="DJ6" s="477"/>
      <c r="DK6" s="477"/>
      <c r="DL6" s="44"/>
      <c r="DM6" s="298"/>
      <c r="DN6" s="298"/>
      <c r="DO6" s="298"/>
      <c r="DP6" s="298"/>
      <c r="DQ6" s="298"/>
      <c r="DR6" s="298"/>
      <c r="DS6" s="477"/>
      <c r="DT6" s="477"/>
      <c r="DU6" s="477"/>
      <c r="DV6" s="477"/>
      <c r="DW6" s="477"/>
      <c r="DX6" s="44"/>
      <c r="DY6" s="298"/>
      <c r="DZ6" s="298"/>
      <c r="EA6" s="298"/>
      <c r="EB6" s="298"/>
      <c r="EC6" s="298"/>
      <c r="ED6" s="298"/>
      <c r="EE6" s="477"/>
      <c r="EF6" s="477"/>
      <c r="EG6" s="477"/>
      <c r="EH6" s="477"/>
      <c r="EI6" s="477"/>
      <c r="EJ6" s="44"/>
      <c r="EK6" s="298"/>
      <c r="EL6" s="298"/>
      <c r="EM6" s="298"/>
      <c r="EN6" s="298"/>
      <c r="EO6" s="298"/>
      <c r="EP6" s="298"/>
      <c r="EQ6" s="477"/>
      <c r="ER6" s="477"/>
      <c r="ES6" s="477"/>
      <c r="ET6" s="477"/>
      <c r="EU6" s="477"/>
      <c r="EV6" s="44"/>
      <c r="EW6" s="298"/>
      <c r="EX6" s="298"/>
      <c r="EY6" s="298"/>
      <c r="EZ6" s="298"/>
      <c r="FA6" s="298"/>
      <c r="FB6" s="298"/>
      <c r="FC6" s="477"/>
      <c r="FD6" s="477"/>
      <c r="FE6" s="477"/>
      <c r="FF6" s="477"/>
      <c r="FG6" s="477"/>
      <c r="FH6" s="44"/>
      <c r="FI6" s="298"/>
      <c r="FJ6" s="298"/>
      <c r="FK6" s="298"/>
      <c r="FL6" s="298"/>
      <c r="FM6" s="298"/>
      <c r="FN6" s="298"/>
      <c r="FO6" s="477"/>
      <c r="FP6" s="477"/>
      <c r="FQ6" s="477"/>
      <c r="FR6" s="477"/>
      <c r="FS6" s="477"/>
      <c r="FT6" s="44"/>
      <c r="FU6" s="298"/>
      <c r="FV6" s="298"/>
      <c r="FW6" s="298"/>
      <c r="FX6" s="298"/>
      <c r="FY6" s="298"/>
      <c r="FZ6" s="298"/>
      <c r="GA6" s="477"/>
      <c r="GB6" s="477"/>
      <c r="GC6" s="477"/>
      <c r="GD6" s="477"/>
      <c r="GE6" s="477"/>
      <c r="GF6" s="44"/>
      <c r="GG6" s="298"/>
      <c r="GH6" s="298"/>
      <c r="GI6" s="298"/>
      <c r="GJ6" s="298"/>
      <c r="GK6" s="298"/>
      <c r="GL6" s="298"/>
      <c r="GM6" s="477"/>
      <c r="GN6" s="477"/>
      <c r="GO6" s="477"/>
      <c r="GP6" s="477"/>
      <c r="GQ6" s="477"/>
      <c r="GR6" s="44"/>
      <c r="GS6" s="298"/>
      <c r="GT6" s="298"/>
      <c r="GU6" s="298"/>
      <c r="GV6" s="298"/>
      <c r="GW6" s="298"/>
      <c r="GX6" s="298"/>
      <c r="GY6" s="477"/>
      <c r="GZ6" s="477"/>
      <c r="HA6" s="477"/>
      <c r="HB6" s="477"/>
      <c r="HC6" s="477"/>
      <c r="HD6" s="44"/>
      <c r="HE6" s="298"/>
      <c r="HF6" s="298"/>
      <c r="HG6" s="298"/>
      <c r="HH6" s="298"/>
      <c r="HI6" s="298"/>
      <c r="HJ6" s="298"/>
      <c r="HK6" s="477"/>
      <c r="HL6" s="477"/>
      <c r="HM6" s="477"/>
      <c r="HN6" s="477"/>
      <c r="HO6" s="477"/>
      <c r="HP6" s="44"/>
      <c r="HQ6" s="298"/>
      <c r="HR6" s="298"/>
      <c r="HS6" s="298"/>
      <c r="HT6" s="298"/>
      <c r="HU6" s="298"/>
      <c r="HV6" s="298"/>
      <c r="HW6" s="477"/>
      <c r="HX6" s="477"/>
      <c r="HY6" s="477"/>
      <c r="HZ6" s="477"/>
      <c r="IA6" s="477"/>
      <c r="IB6" s="44"/>
      <c r="IC6" s="298"/>
      <c r="ID6" s="298"/>
      <c r="IE6" s="298"/>
      <c r="IF6" s="298"/>
      <c r="IG6" s="298"/>
      <c r="IH6" s="298"/>
      <c r="II6" s="477"/>
      <c r="IJ6" s="477"/>
      <c r="IK6" s="477"/>
      <c r="IL6" s="477"/>
      <c r="IM6" s="477"/>
      <c r="IN6" s="44"/>
      <c r="IO6" s="298"/>
      <c r="IP6" s="298"/>
      <c r="IQ6" s="298"/>
    </row>
    <row r="7" spans="1:251" s="7" customFormat="1" ht="14.25">
      <c r="A7" s="471" t="s">
        <v>31</v>
      </c>
      <c r="B7" s="477">
        <v>-0.9</v>
      </c>
      <c r="C7" s="477">
        <v>-0.9</v>
      </c>
      <c r="D7" s="477">
        <v>-2.2999999999999998</v>
      </c>
      <c r="E7" s="477">
        <v>-0.7</v>
      </c>
      <c r="F7" s="477">
        <v>0.2</v>
      </c>
      <c r="G7" s="477">
        <v>0.3</v>
      </c>
      <c r="H7" s="44">
        <v>0.3</v>
      </c>
      <c r="I7" s="298"/>
      <c r="J7" s="298"/>
      <c r="K7" s="298"/>
      <c r="L7" s="298"/>
      <c r="M7" s="298"/>
      <c r="N7" s="298"/>
      <c r="O7" s="477"/>
      <c r="P7" s="477"/>
      <c r="Q7" s="477"/>
      <c r="R7" s="477"/>
      <c r="S7" s="477"/>
      <c r="T7" s="44"/>
      <c r="U7" s="298"/>
      <c r="V7" s="298"/>
      <c r="W7" s="298"/>
      <c r="X7" s="298"/>
      <c r="Y7" s="298"/>
      <c r="Z7" s="298"/>
      <c r="AA7" s="477"/>
      <c r="AB7" s="477"/>
      <c r="AC7" s="477"/>
      <c r="AD7" s="477"/>
      <c r="AE7" s="477"/>
      <c r="AF7" s="44"/>
      <c r="AG7" s="298"/>
      <c r="AH7" s="298"/>
      <c r="AI7" s="298"/>
      <c r="AJ7" s="298"/>
      <c r="AK7" s="298"/>
      <c r="AL7" s="298"/>
      <c r="AM7" s="477"/>
      <c r="AN7" s="477"/>
      <c r="AO7" s="477"/>
      <c r="AP7" s="477"/>
      <c r="AQ7" s="477"/>
      <c r="AR7" s="44"/>
      <c r="AS7" s="298"/>
      <c r="AT7" s="298"/>
      <c r="AU7" s="298"/>
      <c r="AV7" s="298"/>
      <c r="AW7" s="298"/>
      <c r="AX7" s="298"/>
      <c r="AY7" s="477"/>
      <c r="AZ7" s="477"/>
      <c r="BA7" s="477"/>
      <c r="BB7" s="477"/>
      <c r="BC7" s="477"/>
      <c r="BD7" s="44"/>
      <c r="BE7" s="298"/>
      <c r="BF7" s="298"/>
      <c r="BG7" s="298"/>
      <c r="BH7" s="298"/>
      <c r="BI7" s="298"/>
      <c r="BJ7" s="298"/>
      <c r="BK7" s="477"/>
      <c r="BL7" s="477"/>
      <c r="BM7" s="477"/>
      <c r="BN7" s="477"/>
      <c r="BO7" s="477"/>
      <c r="BP7" s="44"/>
      <c r="BQ7" s="298"/>
      <c r="BR7" s="298"/>
      <c r="BS7" s="298"/>
      <c r="BT7" s="298"/>
      <c r="BU7" s="298"/>
      <c r="BV7" s="298"/>
      <c r="BW7" s="477"/>
      <c r="BX7" s="477"/>
      <c r="BY7" s="477"/>
      <c r="BZ7" s="477"/>
      <c r="CA7" s="477"/>
      <c r="CB7" s="44"/>
      <c r="CC7" s="298"/>
      <c r="CD7" s="298"/>
      <c r="CE7" s="298"/>
      <c r="CF7" s="298"/>
      <c r="CG7" s="298"/>
      <c r="CH7" s="298"/>
      <c r="CI7" s="477"/>
      <c r="CJ7" s="477"/>
      <c r="CK7" s="477"/>
      <c r="CL7" s="477"/>
      <c r="CM7" s="477"/>
      <c r="CN7" s="44"/>
      <c r="CO7" s="298"/>
      <c r="CP7" s="298"/>
      <c r="CQ7" s="298"/>
      <c r="CR7" s="298"/>
      <c r="CS7" s="298"/>
      <c r="CT7" s="298"/>
      <c r="CU7" s="477"/>
      <c r="CV7" s="477"/>
      <c r="CW7" s="477"/>
      <c r="CX7" s="477"/>
      <c r="CY7" s="477"/>
      <c r="CZ7" s="44"/>
      <c r="DA7" s="298"/>
      <c r="DB7" s="298"/>
      <c r="DC7" s="298"/>
      <c r="DD7" s="298"/>
      <c r="DE7" s="298"/>
      <c r="DF7" s="298"/>
      <c r="DG7" s="477"/>
      <c r="DH7" s="477"/>
      <c r="DI7" s="477"/>
      <c r="DJ7" s="477"/>
      <c r="DK7" s="477"/>
      <c r="DL7" s="44"/>
      <c r="DM7" s="298"/>
      <c r="DN7" s="298"/>
      <c r="DO7" s="298"/>
      <c r="DP7" s="298"/>
      <c r="DQ7" s="298"/>
      <c r="DR7" s="298"/>
      <c r="DS7" s="477"/>
      <c r="DT7" s="477"/>
      <c r="DU7" s="477"/>
      <c r="DV7" s="477"/>
      <c r="DW7" s="477"/>
      <c r="DX7" s="44"/>
      <c r="DY7" s="298"/>
      <c r="DZ7" s="298"/>
      <c r="EA7" s="298"/>
      <c r="EB7" s="298"/>
      <c r="EC7" s="298"/>
      <c r="ED7" s="298"/>
      <c r="EE7" s="477"/>
      <c r="EF7" s="477"/>
      <c r="EG7" s="477"/>
      <c r="EH7" s="477"/>
      <c r="EI7" s="477"/>
      <c r="EJ7" s="44"/>
      <c r="EK7" s="298"/>
      <c r="EL7" s="298"/>
      <c r="EM7" s="298"/>
      <c r="EN7" s="298"/>
      <c r="EO7" s="298"/>
      <c r="EP7" s="298"/>
      <c r="EQ7" s="477"/>
      <c r="ER7" s="477"/>
      <c r="ES7" s="477"/>
      <c r="ET7" s="477"/>
      <c r="EU7" s="477"/>
      <c r="EV7" s="44"/>
      <c r="EW7" s="298"/>
      <c r="EX7" s="298"/>
      <c r="EY7" s="298"/>
      <c r="EZ7" s="298"/>
      <c r="FA7" s="298"/>
      <c r="FB7" s="298"/>
      <c r="FC7" s="477"/>
      <c r="FD7" s="477"/>
      <c r="FE7" s="477"/>
      <c r="FF7" s="477"/>
      <c r="FG7" s="477"/>
      <c r="FH7" s="44"/>
      <c r="FI7" s="298"/>
      <c r="FJ7" s="298"/>
      <c r="FK7" s="298"/>
      <c r="FL7" s="298"/>
      <c r="FM7" s="298"/>
      <c r="FN7" s="298"/>
      <c r="FO7" s="477"/>
      <c r="FP7" s="477"/>
      <c r="FQ7" s="477"/>
      <c r="FR7" s="477"/>
      <c r="FS7" s="477"/>
      <c r="FT7" s="44"/>
      <c r="FU7" s="298"/>
      <c r="FV7" s="298"/>
      <c r="FW7" s="298"/>
      <c r="FX7" s="298"/>
      <c r="FY7" s="298"/>
      <c r="FZ7" s="298"/>
      <c r="GA7" s="477"/>
      <c r="GB7" s="477"/>
      <c r="GC7" s="477"/>
      <c r="GD7" s="477"/>
      <c r="GE7" s="477"/>
      <c r="GF7" s="44"/>
      <c r="GG7" s="298"/>
      <c r="GH7" s="298"/>
      <c r="GI7" s="298"/>
      <c r="GJ7" s="298"/>
      <c r="GK7" s="298"/>
      <c r="GL7" s="298"/>
      <c r="GM7" s="477"/>
      <c r="GN7" s="477"/>
      <c r="GO7" s="477"/>
      <c r="GP7" s="477"/>
      <c r="GQ7" s="477"/>
      <c r="GR7" s="44"/>
      <c r="GS7" s="298"/>
      <c r="GT7" s="298"/>
      <c r="GU7" s="298"/>
      <c r="GV7" s="298"/>
      <c r="GW7" s="298"/>
      <c r="GX7" s="298"/>
      <c r="GY7" s="477"/>
      <c r="GZ7" s="477"/>
      <c r="HA7" s="477"/>
      <c r="HB7" s="477"/>
      <c r="HC7" s="477"/>
      <c r="HD7" s="44"/>
      <c r="HE7" s="298"/>
      <c r="HF7" s="298"/>
      <c r="HG7" s="298"/>
      <c r="HH7" s="298"/>
      <c r="HI7" s="298"/>
      <c r="HJ7" s="298"/>
      <c r="HK7" s="477"/>
      <c r="HL7" s="477"/>
      <c r="HM7" s="477"/>
      <c r="HN7" s="477"/>
      <c r="HO7" s="477"/>
      <c r="HP7" s="44"/>
      <c r="HQ7" s="298"/>
      <c r="HR7" s="298"/>
      <c r="HS7" s="298"/>
      <c r="HT7" s="298"/>
      <c r="HU7" s="298"/>
      <c r="HV7" s="298"/>
      <c r="HW7" s="477"/>
      <c r="HX7" s="477"/>
      <c r="HY7" s="477"/>
      <c r="HZ7" s="477"/>
      <c r="IA7" s="477"/>
      <c r="IB7" s="44"/>
      <c r="IC7" s="298"/>
      <c r="ID7" s="298"/>
      <c r="IE7" s="298"/>
      <c r="IF7" s="298"/>
      <c r="IG7" s="298"/>
      <c r="IH7" s="298"/>
      <c r="II7" s="477"/>
      <c r="IJ7" s="477"/>
      <c r="IK7" s="477"/>
      <c r="IL7" s="477"/>
      <c r="IM7" s="477"/>
      <c r="IN7" s="44"/>
      <c r="IO7" s="298"/>
      <c r="IP7" s="298"/>
      <c r="IQ7" s="298"/>
    </row>
    <row r="8" spans="1:251" s="7" customFormat="1" ht="14.25">
      <c r="A8" s="471" t="s">
        <v>16</v>
      </c>
      <c r="B8" s="477">
        <v>-4.5</v>
      </c>
      <c r="C8" s="477">
        <v>-1.1000000000000001</v>
      </c>
      <c r="D8" s="477">
        <v>-1.2</v>
      </c>
      <c r="E8" s="477">
        <v>-0.7</v>
      </c>
      <c r="F8" s="477">
        <v>-0.4</v>
      </c>
      <c r="G8" s="477">
        <v>-0.4</v>
      </c>
      <c r="H8" s="44">
        <v>0.2</v>
      </c>
      <c r="I8" s="298"/>
      <c r="J8" s="298"/>
      <c r="K8" s="298"/>
      <c r="L8" s="477"/>
      <c r="M8" s="298"/>
      <c r="N8" s="298"/>
      <c r="O8" s="477"/>
      <c r="P8" s="477"/>
      <c r="Q8" s="477"/>
      <c r="R8" s="477"/>
      <c r="S8" s="477"/>
      <c r="T8" s="44"/>
      <c r="U8" s="298"/>
      <c r="V8" s="298"/>
      <c r="W8" s="298"/>
      <c r="X8" s="477"/>
      <c r="Y8" s="298"/>
      <c r="Z8" s="298"/>
      <c r="AA8" s="477"/>
      <c r="AB8" s="477"/>
      <c r="AC8" s="477"/>
      <c r="AD8" s="477"/>
      <c r="AE8" s="477"/>
      <c r="AF8" s="44"/>
      <c r="AG8" s="298"/>
      <c r="AH8" s="298"/>
      <c r="AI8" s="298"/>
      <c r="AJ8" s="477"/>
      <c r="AK8" s="298"/>
      <c r="AL8" s="298"/>
      <c r="AM8" s="477"/>
      <c r="AN8" s="477"/>
      <c r="AO8" s="477"/>
      <c r="AP8" s="477"/>
      <c r="AQ8" s="477"/>
      <c r="AR8" s="44"/>
      <c r="AS8" s="298"/>
      <c r="AT8" s="298"/>
      <c r="AU8" s="298"/>
      <c r="AV8" s="477"/>
      <c r="AW8" s="298"/>
      <c r="AX8" s="298"/>
      <c r="AY8" s="477"/>
      <c r="AZ8" s="477"/>
      <c r="BA8" s="477"/>
      <c r="BB8" s="477"/>
      <c r="BC8" s="477"/>
      <c r="BD8" s="44"/>
      <c r="BE8" s="298"/>
      <c r="BF8" s="298"/>
      <c r="BG8" s="298"/>
      <c r="BH8" s="477"/>
      <c r="BI8" s="298"/>
      <c r="BJ8" s="298"/>
      <c r="BK8" s="477"/>
      <c r="BL8" s="477"/>
      <c r="BM8" s="477"/>
      <c r="BN8" s="477"/>
      <c r="BO8" s="477"/>
      <c r="BP8" s="44"/>
      <c r="BQ8" s="298"/>
      <c r="BR8" s="298"/>
      <c r="BS8" s="298"/>
      <c r="BT8" s="477"/>
      <c r="BU8" s="298"/>
      <c r="BV8" s="298"/>
      <c r="BW8" s="477"/>
      <c r="BX8" s="477"/>
      <c r="BY8" s="477"/>
      <c r="BZ8" s="477"/>
      <c r="CA8" s="477"/>
      <c r="CB8" s="44"/>
      <c r="CC8" s="298"/>
      <c r="CD8" s="298"/>
      <c r="CE8" s="298"/>
      <c r="CF8" s="477"/>
      <c r="CG8" s="298"/>
      <c r="CH8" s="298"/>
      <c r="CI8" s="477"/>
      <c r="CJ8" s="477"/>
      <c r="CK8" s="477"/>
      <c r="CL8" s="477"/>
      <c r="CM8" s="477"/>
      <c r="CN8" s="44"/>
      <c r="CO8" s="298"/>
      <c r="CP8" s="298"/>
      <c r="CQ8" s="298"/>
      <c r="CR8" s="477"/>
      <c r="CS8" s="298"/>
      <c r="CT8" s="298"/>
      <c r="CU8" s="477"/>
      <c r="CV8" s="477"/>
      <c r="CW8" s="477"/>
      <c r="CX8" s="477"/>
      <c r="CY8" s="477"/>
      <c r="CZ8" s="44"/>
      <c r="DA8" s="298"/>
      <c r="DB8" s="298"/>
      <c r="DC8" s="298"/>
      <c r="DD8" s="477"/>
      <c r="DE8" s="298"/>
      <c r="DF8" s="298"/>
      <c r="DG8" s="477"/>
      <c r="DH8" s="477"/>
      <c r="DI8" s="477"/>
      <c r="DJ8" s="477"/>
      <c r="DK8" s="477"/>
      <c r="DL8" s="44"/>
      <c r="DM8" s="298"/>
      <c r="DN8" s="298"/>
      <c r="DO8" s="298"/>
      <c r="DP8" s="477"/>
      <c r="DQ8" s="298"/>
      <c r="DR8" s="298"/>
      <c r="DS8" s="477"/>
      <c r="DT8" s="477"/>
      <c r="DU8" s="477"/>
      <c r="DV8" s="477"/>
      <c r="DW8" s="477"/>
      <c r="DX8" s="44"/>
      <c r="DY8" s="298"/>
      <c r="DZ8" s="298"/>
      <c r="EA8" s="298"/>
      <c r="EB8" s="477"/>
      <c r="EC8" s="298"/>
      <c r="ED8" s="298"/>
      <c r="EE8" s="477"/>
      <c r="EF8" s="477"/>
      <c r="EG8" s="477"/>
      <c r="EH8" s="477"/>
      <c r="EI8" s="477"/>
      <c r="EJ8" s="44"/>
      <c r="EK8" s="298"/>
      <c r="EL8" s="298"/>
      <c r="EM8" s="298"/>
      <c r="EN8" s="477"/>
      <c r="EO8" s="298"/>
      <c r="EP8" s="298"/>
      <c r="EQ8" s="477"/>
      <c r="ER8" s="477"/>
      <c r="ES8" s="477"/>
      <c r="ET8" s="477"/>
      <c r="EU8" s="477"/>
      <c r="EV8" s="44"/>
      <c r="EW8" s="298"/>
      <c r="EX8" s="298"/>
      <c r="EY8" s="298"/>
      <c r="EZ8" s="477"/>
      <c r="FA8" s="298"/>
      <c r="FB8" s="298"/>
      <c r="FC8" s="477"/>
      <c r="FD8" s="477"/>
      <c r="FE8" s="477"/>
      <c r="FF8" s="477"/>
      <c r="FG8" s="477"/>
      <c r="FH8" s="44"/>
      <c r="FI8" s="298"/>
      <c r="FJ8" s="298"/>
      <c r="FK8" s="298"/>
      <c r="FL8" s="477"/>
      <c r="FM8" s="298"/>
      <c r="FN8" s="298"/>
      <c r="FO8" s="477"/>
      <c r="FP8" s="477"/>
      <c r="FQ8" s="477"/>
      <c r="FR8" s="477"/>
      <c r="FS8" s="477"/>
      <c r="FT8" s="44"/>
      <c r="FU8" s="298"/>
      <c r="FV8" s="298"/>
      <c r="FW8" s="298"/>
      <c r="FX8" s="477"/>
      <c r="FY8" s="298"/>
      <c r="FZ8" s="298"/>
      <c r="GA8" s="477"/>
      <c r="GB8" s="477"/>
      <c r="GC8" s="477"/>
      <c r="GD8" s="477"/>
      <c r="GE8" s="477"/>
      <c r="GF8" s="44"/>
      <c r="GG8" s="298"/>
      <c r="GH8" s="298"/>
      <c r="GI8" s="298"/>
      <c r="GJ8" s="477"/>
      <c r="GK8" s="298"/>
      <c r="GL8" s="298"/>
      <c r="GM8" s="477"/>
      <c r="GN8" s="477"/>
      <c r="GO8" s="477"/>
      <c r="GP8" s="477"/>
      <c r="GQ8" s="477"/>
      <c r="GR8" s="44"/>
      <c r="GS8" s="298"/>
      <c r="GT8" s="298"/>
      <c r="GU8" s="298"/>
      <c r="GV8" s="477"/>
      <c r="GW8" s="298"/>
      <c r="GX8" s="298"/>
      <c r="GY8" s="477"/>
      <c r="GZ8" s="477"/>
      <c r="HA8" s="477"/>
      <c r="HB8" s="477"/>
      <c r="HC8" s="477"/>
      <c r="HD8" s="44"/>
      <c r="HE8" s="298"/>
      <c r="HF8" s="298"/>
      <c r="HG8" s="298"/>
      <c r="HH8" s="477"/>
      <c r="HI8" s="298"/>
      <c r="HJ8" s="298"/>
      <c r="HK8" s="477"/>
      <c r="HL8" s="477"/>
      <c r="HM8" s="477"/>
      <c r="HN8" s="477"/>
      <c r="HO8" s="477"/>
      <c r="HP8" s="44"/>
      <c r="HQ8" s="298"/>
      <c r="HR8" s="298"/>
      <c r="HS8" s="298"/>
      <c r="HT8" s="477"/>
      <c r="HU8" s="298"/>
      <c r="HV8" s="298"/>
      <c r="HW8" s="477"/>
      <c r="HX8" s="477"/>
      <c r="HY8" s="477"/>
      <c r="HZ8" s="477"/>
      <c r="IA8" s="477"/>
      <c r="IB8" s="44"/>
      <c r="IC8" s="298"/>
      <c r="ID8" s="298"/>
      <c r="IE8" s="298"/>
      <c r="IF8" s="477"/>
      <c r="IG8" s="298"/>
      <c r="IH8" s="298"/>
      <c r="II8" s="477"/>
      <c r="IJ8" s="477"/>
      <c r="IK8" s="477"/>
      <c r="IL8" s="477"/>
      <c r="IM8" s="477"/>
      <c r="IN8" s="44"/>
      <c r="IO8" s="298"/>
      <c r="IP8" s="298"/>
      <c r="IQ8" s="298"/>
    </row>
    <row r="9" spans="1:251" s="7" customFormat="1" ht="14.25">
      <c r="A9" s="471" t="s">
        <v>30</v>
      </c>
      <c r="B9" s="477">
        <v>-7.5</v>
      </c>
      <c r="C9" s="477">
        <v>-10.1</v>
      </c>
      <c r="D9" s="477">
        <v>-9.4</v>
      </c>
      <c r="E9" s="477">
        <v>-7.9</v>
      </c>
      <c r="F9" s="477">
        <v>-7.9</v>
      </c>
      <c r="G9" s="477">
        <v>-7.5</v>
      </c>
      <c r="H9" s="44">
        <v>-5.3</v>
      </c>
      <c r="I9" s="298"/>
      <c r="J9" s="298"/>
      <c r="K9" s="298"/>
      <c r="L9" s="477"/>
      <c r="M9" s="298"/>
      <c r="N9" s="298"/>
      <c r="O9" s="477"/>
      <c r="P9" s="477"/>
      <c r="Q9" s="477"/>
      <c r="R9" s="477"/>
      <c r="S9" s="477"/>
      <c r="T9" s="44"/>
      <c r="U9" s="298"/>
      <c r="V9" s="298"/>
      <c r="W9" s="298"/>
      <c r="X9" s="477"/>
      <c r="Y9" s="298"/>
      <c r="Z9" s="298"/>
      <c r="AA9" s="477"/>
      <c r="AB9" s="477"/>
      <c r="AC9" s="477"/>
      <c r="AD9" s="477"/>
      <c r="AE9" s="477"/>
      <c r="AF9" s="44"/>
      <c r="AG9" s="298"/>
      <c r="AH9" s="298"/>
      <c r="AI9" s="298"/>
      <c r="AJ9" s="477"/>
      <c r="AK9" s="298"/>
      <c r="AL9" s="298"/>
      <c r="AM9" s="477"/>
      <c r="AN9" s="477"/>
      <c r="AO9" s="477"/>
      <c r="AP9" s="477"/>
      <c r="AQ9" s="477"/>
      <c r="AR9" s="44"/>
      <c r="AS9" s="298"/>
      <c r="AT9" s="298"/>
      <c r="AU9" s="298"/>
      <c r="AV9" s="477"/>
      <c r="AW9" s="298"/>
      <c r="AX9" s="298"/>
      <c r="AY9" s="477"/>
      <c r="AZ9" s="477"/>
      <c r="BA9" s="477"/>
      <c r="BB9" s="477"/>
      <c r="BC9" s="477"/>
      <c r="BD9" s="44"/>
      <c r="BE9" s="298"/>
      <c r="BF9" s="298"/>
      <c r="BG9" s="298"/>
      <c r="BH9" s="477"/>
      <c r="BI9" s="298"/>
      <c r="BJ9" s="298"/>
      <c r="BK9" s="477"/>
      <c r="BL9" s="477"/>
      <c r="BM9" s="477"/>
      <c r="BN9" s="477"/>
      <c r="BO9" s="477"/>
      <c r="BP9" s="44"/>
      <c r="BQ9" s="298"/>
      <c r="BR9" s="298"/>
      <c r="BS9" s="298"/>
      <c r="BT9" s="477"/>
      <c r="BU9" s="298"/>
      <c r="BV9" s="298"/>
      <c r="BW9" s="477"/>
      <c r="BX9" s="477"/>
      <c r="BY9" s="477"/>
      <c r="BZ9" s="477"/>
      <c r="CA9" s="477"/>
      <c r="CB9" s="44"/>
      <c r="CC9" s="298"/>
      <c r="CD9" s="298"/>
      <c r="CE9" s="298"/>
      <c r="CF9" s="477"/>
      <c r="CG9" s="298"/>
      <c r="CH9" s="298"/>
      <c r="CI9" s="477"/>
      <c r="CJ9" s="477"/>
      <c r="CK9" s="477"/>
      <c r="CL9" s="477"/>
      <c r="CM9" s="477"/>
      <c r="CN9" s="44"/>
      <c r="CO9" s="298"/>
      <c r="CP9" s="298"/>
      <c r="CQ9" s="298"/>
      <c r="CR9" s="477"/>
      <c r="CS9" s="298"/>
      <c r="CT9" s="298"/>
      <c r="CU9" s="477"/>
      <c r="CV9" s="477"/>
      <c r="CW9" s="477"/>
      <c r="CX9" s="477"/>
      <c r="CY9" s="477"/>
      <c r="CZ9" s="44"/>
      <c r="DA9" s="298"/>
      <c r="DB9" s="298"/>
      <c r="DC9" s="298"/>
      <c r="DD9" s="477"/>
      <c r="DE9" s="298"/>
      <c r="DF9" s="298"/>
      <c r="DG9" s="477"/>
      <c r="DH9" s="477"/>
      <c r="DI9" s="477"/>
      <c r="DJ9" s="477"/>
      <c r="DK9" s="477"/>
      <c r="DL9" s="44"/>
      <c r="DM9" s="298"/>
      <c r="DN9" s="298"/>
      <c r="DO9" s="298"/>
      <c r="DP9" s="477"/>
      <c r="DQ9" s="298"/>
      <c r="DR9" s="298"/>
      <c r="DS9" s="477"/>
      <c r="DT9" s="477"/>
      <c r="DU9" s="477"/>
      <c r="DV9" s="477"/>
      <c r="DW9" s="477"/>
      <c r="DX9" s="44"/>
      <c r="DY9" s="298"/>
      <c r="DZ9" s="298"/>
      <c r="EA9" s="298"/>
      <c r="EB9" s="477"/>
      <c r="EC9" s="298"/>
      <c r="ED9" s="298"/>
      <c r="EE9" s="477"/>
      <c r="EF9" s="477"/>
      <c r="EG9" s="477"/>
      <c r="EH9" s="477"/>
      <c r="EI9" s="477"/>
      <c r="EJ9" s="44"/>
      <c r="EK9" s="298"/>
      <c r="EL9" s="298"/>
      <c r="EM9" s="298"/>
      <c r="EN9" s="477"/>
      <c r="EO9" s="298"/>
      <c r="EP9" s="298"/>
      <c r="EQ9" s="477"/>
      <c r="ER9" s="477"/>
      <c r="ES9" s="477"/>
      <c r="ET9" s="477"/>
      <c r="EU9" s="477"/>
      <c r="EV9" s="44"/>
      <c r="EW9" s="298"/>
      <c r="EX9" s="298"/>
      <c r="EY9" s="298"/>
      <c r="EZ9" s="477"/>
      <c r="FA9" s="298"/>
      <c r="FB9" s="298"/>
      <c r="FC9" s="477"/>
      <c r="FD9" s="477"/>
      <c r="FE9" s="477"/>
      <c r="FF9" s="477"/>
      <c r="FG9" s="477"/>
      <c r="FH9" s="44"/>
      <c r="FI9" s="298"/>
      <c r="FJ9" s="298"/>
      <c r="FK9" s="298"/>
      <c r="FL9" s="477"/>
      <c r="FM9" s="298"/>
      <c r="FN9" s="298"/>
      <c r="FO9" s="477"/>
      <c r="FP9" s="477"/>
      <c r="FQ9" s="477"/>
      <c r="FR9" s="477"/>
      <c r="FS9" s="477"/>
      <c r="FT9" s="44"/>
      <c r="FU9" s="298"/>
      <c r="FV9" s="298"/>
      <c r="FW9" s="298"/>
      <c r="FX9" s="477"/>
      <c r="FY9" s="298"/>
      <c r="FZ9" s="298"/>
      <c r="GA9" s="477"/>
      <c r="GB9" s="477"/>
      <c r="GC9" s="477"/>
      <c r="GD9" s="477"/>
      <c r="GE9" s="477"/>
      <c r="GF9" s="44"/>
      <c r="GG9" s="298"/>
      <c r="GH9" s="298"/>
      <c r="GI9" s="298"/>
      <c r="GJ9" s="477"/>
      <c r="GK9" s="298"/>
      <c r="GL9" s="298"/>
      <c r="GM9" s="477"/>
      <c r="GN9" s="477"/>
      <c r="GO9" s="477"/>
      <c r="GP9" s="477"/>
      <c r="GQ9" s="477"/>
      <c r="GR9" s="44"/>
      <c r="GS9" s="298"/>
      <c r="GT9" s="298"/>
      <c r="GU9" s="298"/>
      <c r="GV9" s="477"/>
      <c r="GW9" s="298"/>
      <c r="GX9" s="298"/>
      <c r="GY9" s="477"/>
      <c r="GZ9" s="477"/>
      <c r="HA9" s="477"/>
      <c r="HB9" s="477"/>
      <c r="HC9" s="477"/>
      <c r="HD9" s="44"/>
      <c r="HE9" s="298"/>
      <c r="HF9" s="298"/>
      <c r="HG9" s="298"/>
      <c r="HH9" s="477"/>
      <c r="HI9" s="298"/>
      <c r="HJ9" s="298"/>
      <c r="HK9" s="477"/>
      <c r="HL9" s="477"/>
      <c r="HM9" s="477"/>
      <c r="HN9" s="477"/>
      <c r="HO9" s="477"/>
      <c r="HP9" s="44"/>
      <c r="HQ9" s="298"/>
      <c r="HR9" s="298"/>
      <c r="HS9" s="298"/>
      <c r="HT9" s="477"/>
      <c r="HU9" s="298"/>
      <c r="HV9" s="298"/>
      <c r="HW9" s="477"/>
      <c r="HX9" s="477"/>
      <c r="HY9" s="477"/>
      <c r="HZ9" s="477"/>
      <c r="IA9" s="477"/>
      <c r="IB9" s="44"/>
      <c r="IC9" s="298"/>
      <c r="ID9" s="298"/>
      <c r="IE9" s="298"/>
      <c r="IF9" s="477"/>
      <c r="IG9" s="298"/>
      <c r="IH9" s="298"/>
      <c r="II9" s="477"/>
      <c r="IJ9" s="477"/>
      <c r="IK9" s="477"/>
      <c r="IL9" s="477"/>
      <c r="IM9" s="477"/>
      <c r="IN9" s="44"/>
      <c r="IO9" s="298"/>
      <c r="IP9" s="298"/>
      <c r="IQ9" s="298"/>
    </row>
    <row r="10" spans="1:251" s="7" customFormat="1" ht="14.25">
      <c r="A10" s="509" t="s">
        <v>29</v>
      </c>
      <c r="B10" s="477">
        <v>-9.6</v>
      </c>
      <c r="C10" s="477">
        <v>-14.7</v>
      </c>
      <c r="D10" s="477">
        <v>-8.6999999999999993</v>
      </c>
      <c r="E10" s="477">
        <v>-5.4</v>
      </c>
      <c r="F10" s="477">
        <v>-1.5</v>
      </c>
      <c r="G10" s="477">
        <v>0.7</v>
      </c>
      <c r="H10" s="45">
        <v>0.4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45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45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45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45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45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45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45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45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45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45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45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45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45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45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45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45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45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45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45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45"/>
      <c r="IO10" s="298"/>
      <c r="IP10" s="298"/>
      <c r="IQ10" s="298"/>
    </row>
    <row r="11" spans="1:251" s="7" customFormat="1" ht="14.25">
      <c r="A11" s="471" t="s">
        <v>28</v>
      </c>
      <c r="B11" s="477">
        <v>-4.4000000000000004</v>
      </c>
      <c r="C11" s="477">
        <v>-8.6999999999999993</v>
      </c>
      <c r="D11" s="477">
        <v>-7.6</v>
      </c>
      <c r="E11" s="477">
        <v>-7.5</v>
      </c>
      <c r="F11" s="477">
        <v>-6.3</v>
      </c>
      <c r="G11" s="477">
        <v>-4</v>
      </c>
      <c r="H11" s="44">
        <v>-5.3</v>
      </c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44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44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44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44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44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44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44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44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44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44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44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44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44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44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44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44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44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44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44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44"/>
      <c r="IO11" s="298"/>
      <c r="IP11" s="298"/>
      <c r="IQ11" s="298"/>
    </row>
    <row r="12" spans="1:251" s="7" customFormat="1" ht="14.25">
      <c r="A12" s="471" t="s">
        <v>27</v>
      </c>
      <c r="B12" s="477">
        <v>-4.0999999999999996</v>
      </c>
      <c r="C12" s="477">
        <v>-6.1</v>
      </c>
      <c r="D12" s="477">
        <v>-5.7</v>
      </c>
      <c r="E12" s="477">
        <v>-4.5</v>
      </c>
      <c r="F12" s="477">
        <v>-3.4</v>
      </c>
      <c r="G12" s="477">
        <v>-2</v>
      </c>
      <c r="H12" s="44">
        <v>-2.1</v>
      </c>
      <c r="I12" s="229"/>
      <c r="J12" s="298"/>
      <c r="K12" s="298"/>
      <c r="L12" s="298"/>
      <c r="M12" s="298"/>
      <c r="N12" s="298"/>
      <c r="O12" s="477"/>
      <c r="P12" s="477"/>
      <c r="Q12" s="477"/>
      <c r="R12" s="477"/>
      <c r="S12" s="477"/>
      <c r="T12" s="44"/>
      <c r="U12" s="298"/>
      <c r="V12" s="298"/>
      <c r="W12" s="298"/>
      <c r="X12" s="298"/>
      <c r="Y12" s="298"/>
      <c r="Z12" s="298"/>
      <c r="AA12" s="477"/>
      <c r="AB12" s="477"/>
      <c r="AC12" s="477"/>
      <c r="AD12" s="477"/>
      <c r="AE12" s="477"/>
      <c r="AF12" s="44"/>
      <c r="AG12" s="298"/>
      <c r="AH12" s="298"/>
      <c r="AI12" s="298"/>
      <c r="AJ12" s="298"/>
      <c r="AK12" s="298"/>
      <c r="AL12" s="298"/>
      <c r="AM12" s="477"/>
      <c r="AN12" s="477"/>
      <c r="AO12" s="477"/>
      <c r="AP12" s="477"/>
      <c r="AQ12" s="477"/>
      <c r="AR12" s="44"/>
      <c r="AS12" s="298"/>
      <c r="AT12" s="298"/>
      <c r="AU12" s="298"/>
      <c r="AV12" s="298"/>
      <c r="AW12" s="298"/>
      <c r="AX12" s="298"/>
      <c r="AY12" s="477"/>
      <c r="AZ12" s="477"/>
      <c r="BA12" s="477"/>
      <c r="BB12" s="477"/>
      <c r="BC12" s="477"/>
      <c r="BD12" s="44"/>
      <c r="BE12" s="298"/>
      <c r="BF12" s="298"/>
      <c r="BG12" s="298"/>
      <c r="BH12" s="298"/>
      <c r="BI12" s="298"/>
      <c r="BJ12" s="298"/>
      <c r="BK12" s="477"/>
      <c r="BL12" s="477"/>
      <c r="BM12" s="477"/>
      <c r="BN12" s="477"/>
      <c r="BO12" s="477"/>
      <c r="BP12" s="44"/>
      <c r="BQ12" s="298"/>
      <c r="BR12" s="298"/>
      <c r="BS12" s="298"/>
      <c r="BT12" s="298"/>
      <c r="BU12" s="298"/>
      <c r="BV12" s="298"/>
      <c r="BW12" s="477"/>
      <c r="BX12" s="477"/>
      <c r="BY12" s="477"/>
      <c r="BZ12" s="477"/>
      <c r="CA12" s="477"/>
      <c r="CB12" s="44"/>
      <c r="CC12" s="298"/>
      <c r="CD12" s="298"/>
      <c r="CE12" s="298"/>
      <c r="CF12" s="298"/>
      <c r="CG12" s="298"/>
      <c r="CH12" s="298"/>
      <c r="CI12" s="477"/>
      <c r="CJ12" s="477"/>
      <c r="CK12" s="477"/>
      <c r="CL12" s="477"/>
      <c r="CM12" s="477"/>
      <c r="CN12" s="44"/>
      <c r="CO12" s="298"/>
      <c r="CP12" s="298"/>
      <c r="CQ12" s="298"/>
      <c r="CR12" s="298"/>
      <c r="CS12" s="298"/>
      <c r="CT12" s="298"/>
      <c r="CU12" s="477"/>
      <c r="CV12" s="477"/>
      <c r="CW12" s="477"/>
      <c r="CX12" s="477"/>
      <c r="CY12" s="477"/>
      <c r="CZ12" s="44"/>
      <c r="DA12" s="298"/>
      <c r="DB12" s="298"/>
      <c r="DC12" s="298"/>
      <c r="DD12" s="298"/>
      <c r="DE12" s="298"/>
      <c r="DF12" s="298"/>
      <c r="DG12" s="477"/>
      <c r="DH12" s="477"/>
      <c r="DI12" s="477"/>
      <c r="DJ12" s="477"/>
      <c r="DK12" s="477"/>
      <c r="DL12" s="44"/>
      <c r="DM12" s="298"/>
      <c r="DN12" s="298"/>
      <c r="DO12" s="298"/>
      <c r="DP12" s="298"/>
      <c r="DQ12" s="298"/>
      <c r="DR12" s="298"/>
      <c r="DS12" s="477"/>
      <c r="DT12" s="477"/>
      <c r="DU12" s="477"/>
      <c r="DV12" s="477"/>
      <c r="DW12" s="477"/>
      <c r="DX12" s="44"/>
      <c r="DY12" s="298"/>
      <c r="DZ12" s="298"/>
      <c r="EA12" s="298"/>
      <c r="EB12" s="298"/>
      <c r="EC12" s="298"/>
      <c r="ED12" s="298"/>
      <c r="EE12" s="477"/>
      <c r="EF12" s="477"/>
      <c r="EG12" s="477"/>
      <c r="EH12" s="477"/>
      <c r="EI12" s="477"/>
      <c r="EJ12" s="44"/>
      <c r="EK12" s="298"/>
      <c r="EL12" s="298"/>
      <c r="EM12" s="298"/>
      <c r="EN12" s="298"/>
      <c r="EO12" s="298"/>
      <c r="EP12" s="298"/>
      <c r="EQ12" s="477"/>
      <c r="ER12" s="477"/>
      <c r="ES12" s="477"/>
      <c r="ET12" s="477"/>
      <c r="EU12" s="477"/>
      <c r="EV12" s="44"/>
      <c r="EW12" s="298"/>
      <c r="EX12" s="298"/>
      <c r="EY12" s="298"/>
      <c r="EZ12" s="298"/>
      <c r="FA12" s="298"/>
      <c r="FB12" s="298"/>
      <c r="FC12" s="477"/>
      <c r="FD12" s="477"/>
      <c r="FE12" s="477"/>
      <c r="FF12" s="477"/>
      <c r="FG12" s="477"/>
      <c r="FH12" s="44"/>
      <c r="FI12" s="298"/>
      <c r="FJ12" s="298"/>
      <c r="FK12" s="298"/>
      <c r="FL12" s="298"/>
      <c r="FM12" s="298"/>
      <c r="FN12" s="298"/>
      <c r="FO12" s="477"/>
      <c r="FP12" s="477"/>
      <c r="FQ12" s="477"/>
      <c r="FR12" s="477"/>
      <c r="FS12" s="477"/>
      <c r="FT12" s="44"/>
      <c r="FU12" s="298"/>
      <c r="FV12" s="298"/>
      <c r="FW12" s="298"/>
      <c r="FX12" s="298"/>
      <c r="FY12" s="298"/>
      <c r="FZ12" s="298"/>
      <c r="GA12" s="477"/>
      <c r="GB12" s="477"/>
      <c r="GC12" s="477"/>
      <c r="GD12" s="477"/>
      <c r="GE12" s="477"/>
      <c r="GF12" s="44"/>
      <c r="GG12" s="298"/>
      <c r="GH12" s="298"/>
      <c r="GI12" s="298"/>
      <c r="GJ12" s="298"/>
      <c r="GK12" s="298"/>
      <c r="GL12" s="298"/>
      <c r="GM12" s="477"/>
      <c r="GN12" s="477"/>
      <c r="GO12" s="477"/>
      <c r="GP12" s="477"/>
      <c r="GQ12" s="477"/>
      <c r="GR12" s="44"/>
      <c r="GS12" s="298"/>
      <c r="GT12" s="298"/>
      <c r="GU12" s="298"/>
      <c r="GV12" s="298"/>
      <c r="GW12" s="298"/>
      <c r="GX12" s="298"/>
      <c r="GY12" s="477"/>
      <c r="GZ12" s="477"/>
      <c r="HA12" s="477"/>
      <c r="HB12" s="477"/>
      <c r="HC12" s="477"/>
      <c r="HD12" s="44"/>
      <c r="HE12" s="298"/>
      <c r="HF12" s="298"/>
      <c r="HG12" s="298"/>
      <c r="HH12" s="298"/>
      <c r="HI12" s="298"/>
      <c r="HJ12" s="298"/>
      <c r="HK12" s="477"/>
      <c r="HL12" s="477"/>
      <c r="HM12" s="477"/>
      <c r="HN12" s="477"/>
      <c r="HO12" s="477"/>
      <c r="HP12" s="44"/>
      <c r="HQ12" s="298"/>
      <c r="HR12" s="298"/>
      <c r="HS12" s="298"/>
      <c r="HT12" s="298"/>
      <c r="HU12" s="298"/>
      <c r="HV12" s="298"/>
      <c r="HW12" s="477"/>
      <c r="HX12" s="477"/>
      <c r="HY12" s="477"/>
      <c r="HZ12" s="477"/>
      <c r="IA12" s="477"/>
      <c r="IB12" s="44"/>
      <c r="IC12" s="298"/>
      <c r="ID12" s="298"/>
      <c r="IE12" s="298"/>
      <c r="IF12" s="298"/>
      <c r="IG12" s="298"/>
      <c r="IH12" s="298"/>
      <c r="II12" s="477"/>
      <c r="IJ12" s="477"/>
      <c r="IK12" s="477"/>
      <c r="IL12" s="477"/>
      <c r="IM12" s="477"/>
      <c r="IN12" s="44"/>
      <c r="IO12" s="298"/>
      <c r="IP12" s="298"/>
      <c r="IQ12" s="298"/>
    </row>
    <row r="13" spans="1:251" s="7" customFormat="1" ht="14.25">
      <c r="A13" s="471" t="s">
        <v>26</v>
      </c>
      <c r="B13" s="477">
        <v>-3.7</v>
      </c>
      <c r="C13" s="477">
        <v>-4.3</v>
      </c>
      <c r="D13" s="477">
        <v>-3.7</v>
      </c>
      <c r="E13" s="477">
        <v>-3.7</v>
      </c>
      <c r="F13" s="477">
        <v>-1.4</v>
      </c>
      <c r="G13" s="477">
        <v>-0.4</v>
      </c>
      <c r="H13" s="44">
        <v>-0.8</v>
      </c>
      <c r="I13" s="298"/>
      <c r="J13" s="298"/>
      <c r="K13" s="298"/>
      <c r="L13" s="298"/>
      <c r="M13" s="298"/>
      <c r="N13" s="298"/>
      <c r="O13" s="477"/>
      <c r="P13" s="477"/>
      <c r="Q13" s="477"/>
      <c r="R13" s="477"/>
      <c r="S13" s="477"/>
      <c r="T13" s="44"/>
      <c r="U13" s="298"/>
      <c r="V13" s="298"/>
      <c r="W13" s="298"/>
      <c r="X13" s="298"/>
      <c r="Y13" s="298"/>
      <c r="Z13" s="298"/>
      <c r="AA13" s="477"/>
      <c r="AB13" s="477"/>
      <c r="AC13" s="477"/>
      <c r="AD13" s="477"/>
      <c r="AE13" s="477"/>
      <c r="AF13" s="44"/>
      <c r="AG13" s="298"/>
      <c r="AH13" s="298"/>
      <c r="AI13" s="298"/>
      <c r="AJ13" s="298"/>
      <c r="AK13" s="298"/>
      <c r="AL13" s="298"/>
      <c r="AM13" s="477"/>
      <c r="AN13" s="477"/>
      <c r="AO13" s="477"/>
      <c r="AP13" s="477"/>
      <c r="AQ13" s="477"/>
      <c r="AR13" s="44"/>
      <c r="AS13" s="298"/>
      <c r="AT13" s="298"/>
      <c r="AU13" s="298"/>
      <c r="AV13" s="298"/>
      <c r="AW13" s="298"/>
      <c r="AX13" s="298"/>
      <c r="AY13" s="477"/>
      <c r="AZ13" s="477"/>
      <c r="BA13" s="477"/>
      <c r="BB13" s="477"/>
      <c r="BC13" s="477"/>
      <c r="BD13" s="44"/>
      <c r="BE13" s="298"/>
      <c r="BF13" s="298"/>
      <c r="BG13" s="298"/>
      <c r="BH13" s="298"/>
      <c r="BI13" s="298"/>
      <c r="BJ13" s="298"/>
      <c r="BK13" s="477"/>
      <c r="BL13" s="477"/>
      <c r="BM13" s="477"/>
      <c r="BN13" s="477"/>
      <c r="BO13" s="477"/>
      <c r="BP13" s="44"/>
      <c r="BQ13" s="298"/>
      <c r="BR13" s="298"/>
      <c r="BS13" s="298"/>
      <c r="BT13" s="298"/>
      <c r="BU13" s="298"/>
      <c r="BV13" s="298"/>
      <c r="BW13" s="477"/>
      <c r="BX13" s="477"/>
      <c r="BY13" s="477"/>
      <c r="BZ13" s="477"/>
      <c r="CA13" s="477"/>
      <c r="CB13" s="44"/>
      <c r="CC13" s="298"/>
      <c r="CD13" s="298"/>
      <c r="CE13" s="298"/>
      <c r="CF13" s="298"/>
      <c r="CG13" s="298"/>
      <c r="CH13" s="298"/>
      <c r="CI13" s="477"/>
      <c r="CJ13" s="477"/>
      <c r="CK13" s="477"/>
      <c r="CL13" s="477"/>
      <c r="CM13" s="477"/>
      <c r="CN13" s="44"/>
      <c r="CO13" s="298"/>
      <c r="CP13" s="298"/>
      <c r="CQ13" s="298"/>
      <c r="CR13" s="298"/>
      <c r="CS13" s="298"/>
      <c r="CT13" s="298"/>
      <c r="CU13" s="477"/>
      <c r="CV13" s="477"/>
      <c r="CW13" s="477"/>
      <c r="CX13" s="477"/>
      <c r="CY13" s="477"/>
      <c r="CZ13" s="44"/>
      <c r="DA13" s="298"/>
      <c r="DB13" s="298"/>
      <c r="DC13" s="298"/>
      <c r="DD13" s="298"/>
      <c r="DE13" s="298"/>
      <c r="DF13" s="298"/>
      <c r="DG13" s="477"/>
      <c r="DH13" s="477"/>
      <c r="DI13" s="477"/>
      <c r="DJ13" s="477"/>
      <c r="DK13" s="477"/>
      <c r="DL13" s="44"/>
      <c r="DM13" s="298"/>
      <c r="DN13" s="298"/>
      <c r="DO13" s="298"/>
      <c r="DP13" s="298"/>
      <c r="DQ13" s="298"/>
      <c r="DR13" s="298"/>
      <c r="DS13" s="477"/>
      <c r="DT13" s="477"/>
      <c r="DU13" s="477"/>
      <c r="DV13" s="477"/>
      <c r="DW13" s="477"/>
      <c r="DX13" s="44"/>
      <c r="DY13" s="298"/>
      <c r="DZ13" s="298"/>
      <c r="EA13" s="298"/>
      <c r="EB13" s="298"/>
      <c r="EC13" s="298"/>
      <c r="ED13" s="298"/>
      <c r="EE13" s="477"/>
      <c r="EF13" s="477"/>
      <c r="EG13" s="477"/>
      <c r="EH13" s="477"/>
      <c r="EI13" s="477"/>
      <c r="EJ13" s="44"/>
      <c r="EK13" s="298"/>
      <c r="EL13" s="298"/>
      <c r="EM13" s="298"/>
      <c r="EN13" s="298"/>
      <c r="EO13" s="298"/>
      <c r="EP13" s="298"/>
      <c r="EQ13" s="477"/>
      <c r="ER13" s="477"/>
      <c r="ES13" s="477"/>
      <c r="ET13" s="477"/>
      <c r="EU13" s="477"/>
      <c r="EV13" s="44"/>
      <c r="EW13" s="298"/>
      <c r="EX13" s="298"/>
      <c r="EY13" s="298"/>
      <c r="EZ13" s="298"/>
      <c r="FA13" s="298"/>
      <c r="FB13" s="298"/>
      <c r="FC13" s="477"/>
      <c r="FD13" s="477"/>
      <c r="FE13" s="477"/>
      <c r="FF13" s="477"/>
      <c r="FG13" s="477"/>
      <c r="FH13" s="44"/>
      <c r="FI13" s="298"/>
      <c r="FJ13" s="298"/>
      <c r="FK13" s="298"/>
      <c r="FL13" s="298"/>
      <c r="FM13" s="298"/>
      <c r="FN13" s="298"/>
      <c r="FO13" s="477"/>
      <c r="FP13" s="477"/>
      <c r="FQ13" s="477"/>
      <c r="FR13" s="477"/>
      <c r="FS13" s="477"/>
      <c r="FT13" s="44"/>
      <c r="FU13" s="298"/>
      <c r="FV13" s="298"/>
      <c r="FW13" s="298"/>
      <c r="FX13" s="298"/>
      <c r="FY13" s="298"/>
      <c r="FZ13" s="298"/>
      <c r="GA13" s="477"/>
      <c r="GB13" s="477"/>
      <c r="GC13" s="477"/>
      <c r="GD13" s="477"/>
      <c r="GE13" s="477"/>
      <c r="GF13" s="44"/>
      <c r="GG13" s="298"/>
      <c r="GH13" s="298"/>
      <c r="GI13" s="298"/>
      <c r="GJ13" s="298"/>
      <c r="GK13" s="298"/>
      <c r="GL13" s="298"/>
      <c r="GM13" s="477"/>
      <c r="GN13" s="477"/>
      <c r="GO13" s="477"/>
      <c r="GP13" s="477"/>
      <c r="GQ13" s="477"/>
      <c r="GR13" s="44"/>
      <c r="GS13" s="298"/>
      <c r="GT13" s="298"/>
      <c r="GU13" s="298"/>
      <c r="GV13" s="298"/>
      <c r="GW13" s="298"/>
      <c r="GX13" s="298"/>
      <c r="GY13" s="477"/>
      <c r="GZ13" s="477"/>
      <c r="HA13" s="477"/>
      <c r="HB13" s="477"/>
      <c r="HC13" s="477"/>
      <c r="HD13" s="44"/>
      <c r="HE13" s="298"/>
      <c r="HF13" s="298"/>
      <c r="HG13" s="298"/>
      <c r="HH13" s="298"/>
      <c r="HI13" s="298"/>
      <c r="HJ13" s="298"/>
      <c r="HK13" s="477"/>
      <c r="HL13" s="477"/>
      <c r="HM13" s="477"/>
      <c r="HN13" s="477"/>
      <c r="HO13" s="477"/>
      <c r="HP13" s="44"/>
      <c r="HQ13" s="298"/>
      <c r="HR13" s="298"/>
      <c r="HS13" s="298"/>
      <c r="HT13" s="298"/>
      <c r="HU13" s="298"/>
      <c r="HV13" s="298"/>
      <c r="HW13" s="477"/>
      <c r="HX13" s="477"/>
      <c r="HY13" s="477"/>
      <c r="HZ13" s="477"/>
      <c r="IA13" s="477"/>
      <c r="IB13" s="44"/>
      <c r="IC13" s="298"/>
      <c r="ID13" s="298"/>
      <c r="IE13" s="298"/>
      <c r="IF13" s="298"/>
      <c r="IG13" s="298"/>
      <c r="IH13" s="298"/>
      <c r="II13" s="477"/>
      <c r="IJ13" s="477"/>
      <c r="IK13" s="477"/>
      <c r="IL13" s="477"/>
      <c r="IM13" s="477"/>
      <c r="IN13" s="44"/>
      <c r="IO13" s="298"/>
      <c r="IP13" s="298"/>
      <c r="IQ13" s="298"/>
    </row>
    <row r="14" spans="1:251" s="7" customFormat="1" ht="14.25">
      <c r="A14" s="471" t="s">
        <v>25</v>
      </c>
      <c r="B14" s="477">
        <v>-0.6</v>
      </c>
      <c r="C14" s="477">
        <v>-6.2</v>
      </c>
      <c r="D14" s="477">
        <v>-5.3</v>
      </c>
      <c r="E14" s="477">
        <v>-5.9</v>
      </c>
      <c r="F14" s="477">
        <v>-4.5999999999999996</v>
      </c>
      <c r="G14" s="477">
        <v>-4.8</v>
      </c>
      <c r="H14" s="44">
        <v>-5.3</v>
      </c>
      <c r="I14" s="298"/>
      <c r="J14" s="298"/>
      <c r="K14" s="298"/>
      <c r="L14" s="477"/>
      <c r="M14" s="298"/>
      <c r="N14" s="298"/>
      <c r="O14" s="477"/>
      <c r="P14" s="477"/>
      <c r="Q14" s="477"/>
      <c r="R14" s="477"/>
      <c r="S14" s="477"/>
      <c r="T14" s="44"/>
      <c r="U14" s="298"/>
      <c r="V14" s="298"/>
      <c r="W14" s="298"/>
      <c r="X14" s="477"/>
      <c r="Y14" s="298"/>
      <c r="Z14" s="298"/>
      <c r="AA14" s="477"/>
      <c r="AB14" s="477"/>
      <c r="AC14" s="477"/>
      <c r="AD14" s="477"/>
      <c r="AE14" s="477"/>
      <c r="AF14" s="44"/>
      <c r="AG14" s="298"/>
      <c r="AH14" s="298"/>
      <c r="AI14" s="298"/>
      <c r="AJ14" s="477"/>
      <c r="AK14" s="298"/>
      <c r="AL14" s="298"/>
      <c r="AM14" s="477"/>
      <c r="AN14" s="477"/>
      <c r="AO14" s="477"/>
      <c r="AP14" s="477"/>
      <c r="AQ14" s="477"/>
      <c r="AR14" s="44"/>
      <c r="AS14" s="298"/>
      <c r="AT14" s="298"/>
      <c r="AU14" s="298"/>
      <c r="AV14" s="477"/>
      <c r="AW14" s="298"/>
      <c r="AX14" s="298"/>
      <c r="AY14" s="477"/>
      <c r="AZ14" s="477"/>
      <c r="BA14" s="477"/>
      <c r="BB14" s="477"/>
      <c r="BC14" s="477"/>
      <c r="BD14" s="44"/>
      <c r="BE14" s="298"/>
      <c r="BF14" s="298"/>
      <c r="BG14" s="298"/>
      <c r="BH14" s="477"/>
      <c r="BI14" s="298"/>
      <c r="BJ14" s="298"/>
      <c r="BK14" s="477"/>
      <c r="BL14" s="477"/>
      <c r="BM14" s="477"/>
      <c r="BN14" s="477"/>
      <c r="BO14" s="477"/>
      <c r="BP14" s="44"/>
      <c r="BQ14" s="298"/>
      <c r="BR14" s="298"/>
      <c r="BS14" s="298"/>
      <c r="BT14" s="477"/>
      <c r="BU14" s="298"/>
      <c r="BV14" s="298"/>
      <c r="BW14" s="477"/>
      <c r="BX14" s="477"/>
      <c r="BY14" s="477"/>
      <c r="BZ14" s="477"/>
      <c r="CA14" s="477"/>
      <c r="CB14" s="44"/>
      <c r="CC14" s="298"/>
      <c r="CD14" s="298"/>
      <c r="CE14" s="298"/>
      <c r="CF14" s="477"/>
      <c r="CG14" s="298"/>
      <c r="CH14" s="298"/>
      <c r="CI14" s="477"/>
      <c r="CJ14" s="477"/>
      <c r="CK14" s="477"/>
      <c r="CL14" s="477"/>
      <c r="CM14" s="477"/>
      <c r="CN14" s="44"/>
      <c r="CO14" s="298"/>
      <c r="CP14" s="298"/>
      <c r="CQ14" s="298"/>
      <c r="CR14" s="477"/>
      <c r="CS14" s="298"/>
      <c r="CT14" s="298"/>
      <c r="CU14" s="477"/>
      <c r="CV14" s="477"/>
      <c r="CW14" s="477"/>
      <c r="CX14" s="477"/>
      <c r="CY14" s="477"/>
      <c r="CZ14" s="44"/>
      <c r="DA14" s="298"/>
      <c r="DB14" s="298"/>
      <c r="DC14" s="298"/>
      <c r="DD14" s="477"/>
      <c r="DE14" s="298"/>
      <c r="DF14" s="298"/>
      <c r="DG14" s="477"/>
      <c r="DH14" s="477"/>
      <c r="DI14" s="477"/>
      <c r="DJ14" s="477"/>
      <c r="DK14" s="477"/>
      <c r="DL14" s="44"/>
      <c r="DM14" s="298"/>
      <c r="DN14" s="298"/>
      <c r="DO14" s="298"/>
      <c r="DP14" s="477"/>
      <c r="DQ14" s="298"/>
      <c r="DR14" s="298"/>
      <c r="DS14" s="477"/>
      <c r="DT14" s="477"/>
      <c r="DU14" s="477"/>
      <c r="DV14" s="477"/>
      <c r="DW14" s="477"/>
      <c r="DX14" s="44"/>
      <c r="DY14" s="298"/>
      <c r="DZ14" s="298"/>
      <c r="EA14" s="298"/>
      <c r="EB14" s="477"/>
      <c r="EC14" s="298"/>
      <c r="ED14" s="298"/>
      <c r="EE14" s="477"/>
      <c r="EF14" s="477"/>
      <c r="EG14" s="477"/>
      <c r="EH14" s="477"/>
      <c r="EI14" s="477"/>
      <c r="EJ14" s="44"/>
      <c r="EK14" s="298"/>
      <c r="EL14" s="298"/>
      <c r="EM14" s="298"/>
      <c r="EN14" s="477"/>
      <c r="EO14" s="298"/>
      <c r="EP14" s="298"/>
      <c r="EQ14" s="477"/>
      <c r="ER14" s="477"/>
      <c r="ES14" s="477"/>
      <c r="ET14" s="477"/>
      <c r="EU14" s="477"/>
      <c r="EV14" s="44"/>
      <c r="EW14" s="298"/>
      <c r="EX14" s="298"/>
      <c r="EY14" s="298"/>
      <c r="EZ14" s="477"/>
      <c r="FA14" s="298"/>
      <c r="FB14" s="298"/>
      <c r="FC14" s="477"/>
      <c r="FD14" s="477"/>
      <c r="FE14" s="477"/>
      <c r="FF14" s="477"/>
      <c r="FG14" s="477"/>
      <c r="FH14" s="44"/>
      <c r="FI14" s="298"/>
      <c r="FJ14" s="298"/>
      <c r="FK14" s="298"/>
      <c r="FL14" s="477"/>
      <c r="FM14" s="298"/>
      <c r="FN14" s="298"/>
      <c r="FO14" s="477"/>
      <c r="FP14" s="477"/>
      <c r="FQ14" s="477"/>
      <c r="FR14" s="477"/>
      <c r="FS14" s="477"/>
      <c r="FT14" s="44"/>
      <c r="FU14" s="298"/>
      <c r="FV14" s="298"/>
      <c r="FW14" s="298"/>
      <c r="FX14" s="477"/>
      <c r="FY14" s="298"/>
      <c r="FZ14" s="298"/>
      <c r="GA14" s="477"/>
      <c r="GB14" s="477"/>
      <c r="GC14" s="477"/>
      <c r="GD14" s="477"/>
      <c r="GE14" s="477"/>
      <c r="GF14" s="44"/>
      <c r="GG14" s="298"/>
      <c r="GH14" s="298"/>
      <c r="GI14" s="298"/>
      <c r="GJ14" s="477"/>
      <c r="GK14" s="298"/>
      <c r="GL14" s="298"/>
      <c r="GM14" s="477"/>
      <c r="GN14" s="477"/>
      <c r="GO14" s="477"/>
      <c r="GP14" s="477"/>
      <c r="GQ14" s="477"/>
      <c r="GR14" s="44"/>
      <c r="GS14" s="298"/>
      <c r="GT14" s="298"/>
      <c r="GU14" s="298"/>
      <c r="GV14" s="477"/>
      <c r="GW14" s="298"/>
      <c r="GX14" s="298"/>
      <c r="GY14" s="477"/>
      <c r="GZ14" s="477"/>
      <c r="HA14" s="477"/>
      <c r="HB14" s="477"/>
      <c r="HC14" s="477"/>
      <c r="HD14" s="44"/>
      <c r="HE14" s="298"/>
      <c r="HF14" s="298"/>
      <c r="HG14" s="298"/>
      <c r="HH14" s="477"/>
      <c r="HI14" s="298"/>
      <c r="HJ14" s="298"/>
      <c r="HK14" s="477"/>
      <c r="HL14" s="477"/>
      <c r="HM14" s="477"/>
      <c r="HN14" s="477"/>
      <c r="HO14" s="477"/>
      <c r="HP14" s="44"/>
      <c r="HQ14" s="298"/>
      <c r="HR14" s="298"/>
      <c r="HS14" s="298"/>
      <c r="HT14" s="477"/>
      <c r="HU14" s="298"/>
      <c r="HV14" s="298"/>
      <c r="HW14" s="477"/>
      <c r="HX14" s="477"/>
      <c r="HY14" s="477"/>
      <c r="HZ14" s="477"/>
      <c r="IA14" s="477"/>
      <c r="IB14" s="44"/>
      <c r="IC14" s="298"/>
      <c r="ID14" s="298"/>
      <c r="IE14" s="298"/>
      <c r="IF14" s="477"/>
      <c r="IG14" s="298"/>
      <c r="IH14" s="298"/>
      <c r="II14" s="477"/>
      <c r="IJ14" s="477"/>
      <c r="IK14" s="477"/>
      <c r="IL14" s="477"/>
      <c r="IM14" s="477"/>
      <c r="IN14" s="44"/>
      <c r="IO14" s="298"/>
      <c r="IP14" s="298"/>
      <c r="IQ14" s="298"/>
    </row>
    <row r="15" spans="1:251" s="7" customFormat="1" ht="14.25">
      <c r="A15" s="509" t="s">
        <v>24</v>
      </c>
      <c r="B15" s="477">
        <v>2.5</v>
      </c>
      <c r="C15" s="477">
        <v>0.9</v>
      </c>
      <c r="D15" s="477">
        <v>0</v>
      </c>
      <c r="E15" s="477">
        <v>0.2</v>
      </c>
      <c r="F15" s="477">
        <v>-1.1000000000000001</v>
      </c>
      <c r="G15" s="477">
        <v>-0.9</v>
      </c>
      <c r="H15" s="45">
        <v>-1.1000000000000001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45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45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45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45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45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45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45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45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45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45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45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45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45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45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45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45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45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45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45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45"/>
      <c r="IO15" s="298"/>
      <c r="IP15" s="298"/>
      <c r="IQ15" s="298"/>
    </row>
    <row r="16" spans="1:251" s="7" customFormat="1" ht="14.25">
      <c r="A16" s="471" t="s">
        <v>23</v>
      </c>
      <c r="B16" s="477">
        <v>-5.4</v>
      </c>
      <c r="C16" s="477">
        <v>-3.7</v>
      </c>
      <c r="D16" s="477">
        <v>-4.5999999999999996</v>
      </c>
      <c r="E16" s="477">
        <v>-3.5</v>
      </c>
      <c r="F16" s="477">
        <v>-3.5</v>
      </c>
      <c r="G16" s="477">
        <v>-3.2</v>
      </c>
      <c r="H16" s="44">
        <v>-2.8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44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44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44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44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44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44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44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44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44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44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44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44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44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44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44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44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44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44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44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44"/>
      <c r="IO16" s="298"/>
      <c r="IP16" s="298"/>
      <c r="IQ16" s="298"/>
    </row>
    <row r="17" spans="1:251" s="7" customFormat="1" ht="14.25">
      <c r="A17" s="471" t="s">
        <v>22</v>
      </c>
      <c r="B17" s="477">
        <v>-0.7</v>
      </c>
      <c r="C17" s="477">
        <v>-4.0999999999999996</v>
      </c>
      <c r="D17" s="477">
        <v>-3.9</v>
      </c>
      <c r="E17" s="477">
        <v>-3.4</v>
      </c>
      <c r="F17" s="477">
        <v>-2.2000000000000002</v>
      </c>
      <c r="G17" s="477">
        <v>-1.1000000000000001</v>
      </c>
      <c r="H17" s="44">
        <v>-1.8</v>
      </c>
      <c r="I17" s="298"/>
      <c r="J17" s="298"/>
      <c r="K17" s="298"/>
      <c r="L17" s="298"/>
      <c r="M17" s="298"/>
      <c r="N17" s="298"/>
      <c r="O17" s="477"/>
      <c r="P17" s="477"/>
      <c r="Q17" s="477"/>
      <c r="R17" s="477"/>
      <c r="S17" s="477"/>
      <c r="T17" s="44"/>
      <c r="U17" s="298"/>
      <c r="V17" s="298"/>
      <c r="W17" s="298"/>
      <c r="X17" s="298"/>
      <c r="Y17" s="298"/>
      <c r="Z17" s="298"/>
      <c r="AA17" s="477"/>
      <c r="AB17" s="477"/>
      <c r="AC17" s="477"/>
      <c r="AD17" s="477"/>
      <c r="AE17" s="477"/>
      <c r="AF17" s="44"/>
      <c r="AG17" s="298"/>
      <c r="AH17" s="298"/>
      <c r="AI17" s="298"/>
      <c r="AJ17" s="298"/>
      <c r="AK17" s="298"/>
      <c r="AL17" s="298"/>
      <c r="AM17" s="477"/>
      <c r="AN17" s="477"/>
      <c r="AO17" s="477"/>
      <c r="AP17" s="477"/>
      <c r="AQ17" s="477"/>
      <c r="AR17" s="44"/>
      <c r="AS17" s="298"/>
      <c r="AT17" s="298"/>
      <c r="AU17" s="298"/>
      <c r="AV17" s="298"/>
      <c r="AW17" s="298"/>
      <c r="AX17" s="298"/>
      <c r="AY17" s="477"/>
      <c r="AZ17" s="477"/>
      <c r="BA17" s="477"/>
      <c r="BB17" s="477"/>
      <c r="BC17" s="477"/>
      <c r="BD17" s="44"/>
      <c r="BE17" s="298"/>
      <c r="BF17" s="298"/>
      <c r="BG17" s="298"/>
      <c r="BH17" s="298"/>
      <c r="BI17" s="298"/>
      <c r="BJ17" s="298"/>
      <c r="BK17" s="477"/>
      <c r="BL17" s="477"/>
      <c r="BM17" s="477"/>
      <c r="BN17" s="477"/>
      <c r="BO17" s="477"/>
      <c r="BP17" s="44"/>
      <c r="BQ17" s="298"/>
      <c r="BR17" s="298"/>
      <c r="BS17" s="298"/>
      <c r="BT17" s="298"/>
      <c r="BU17" s="298"/>
      <c r="BV17" s="298"/>
      <c r="BW17" s="477"/>
      <c r="BX17" s="477"/>
      <c r="BY17" s="477"/>
      <c r="BZ17" s="477"/>
      <c r="CA17" s="477"/>
      <c r="CB17" s="44"/>
      <c r="CC17" s="298"/>
      <c r="CD17" s="298"/>
      <c r="CE17" s="298"/>
      <c r="CF17" s="298"/>
      <c r="CG17" s="298"/>
      <c r="CH17" s="298"/>
      <c r="CI17" s="477"/>
      <c r="CJ17" s="477"/>
      <c r="CK17" s="477"/>
      <c r="CL17" s="477"/>
      <c r="CM17" s="477"/>
      <c r="CN17" s="44"/>
      <c r="CO17" s="298"/>
      <c r="CP17" s="298"/>
      <c r="CQ17" s="298"/>
      <c r="CR17" s="298"/>
      <c r="CS17" s="298"/>
      <c r="CT17" s="298"/>
      <c r="CU17" s="477"/>
      <c r="CV17" s="477"/>
      <c r="CW17" s="477"/>
      <c r="CX17" s="477"/>
      <c r="CY17" s="477"/>
      <c r="CZ17" s="44"/>
      <c r="DA17" s="298"/>
      <c r="DB17" s="298"/>
      <c r="DC17" s="298"/>
      <c r="DD17" s="298"/>
      <c r="DE17" s="298"/>
      <c r="DF17" s="298"/>
      <c r="DG17" s="477"/>
      <c r="DH17" s="477"/>
      <c r="DI17" s="477"/>
      <c r="DJ17" s="477"/>
      <c r="DK17" s="477"/>
      <c r="DL17" s="44"/>
      <c r="DM17" s="298"/>
      <c r="DN17" s="298"/>
      <c r="DO17" s="298"/>
      <c r="DP17" s="298"/>
      <c r="DQ17" s="298"/>
      <c r="DR17" s="298"/>
      <c r="DS17" s="477"/>
      <c r="DT17" s="477"/>
      <c r="DU17" s="477"/>
      <c r="DV17" s="477"/>
      <c r="DW17" s="477"/>
      <c r="DX17" s="44"/>
      <c r="DY17" s="298"/>
      <c r="DZ17" s="298"/>
      <c r="EA17" s="298"/>
      <c r="EB17" s="298"/>
      <c r="EC17" s="298"/>
      <c r="ED17" s="298"/>
      <c r="EE17" s="477"/>
      <c r="EF17" s="477"/>
      <c r="EG17" s="477"/>
      <c r="EH17" s="477"/>
      <c r="EI17" s="477"/>
      <c r="EJ17" s="44"/>
      <c r="EK17" s="298"/>
      <c r="EL17" s="298"/>
      <c r="EM17" s="298"/>
      <c r="EN17" s="298"/>
      <c r="EO17" s="298"/>
      <c r="EP17" s="298"/>
      <c r="EQ17" s="477"/>
      <c r="ER17" s="477"/>
      <c r="ES17" s="477"/>
      <c r="ET17" s="477"/>
      <c r="EU17" s="477"/>
      <c r="EV17" s="44"/>
      <c r="EW17" s="298"/>
      <c r="EX17" s="298"/>
      <c r="EY17" s="298"/>
      <c r="EZ17" s="298"/>
      <c r="FA17" s="298"/>
      <c r="FB17" s="298"/>
      <c r="FC17" s="477"/>
      <c r="FD17" s="477"/>
      <c r="FE17" s="477"/>
      <c r="FF17" s="477"/>
      <c r="FG17" s="477"/>
      <c r="FH17" s="44"/>
      <c r="FI17" s="298"/>
      <c r="FJ17" s="298"/>
      <c r="FK17" s="298"/>
      <c r="FL17" s="298"/>
      <c r="FM17" s="298"/>
      <c r="FN17" s="298"/>
      <c r="FO17" s="477"/>
      <c r="FP17" s="477"/>
      <c r="FQ17" s="477"/>
      <c r="FR17" s="477"/>
      <c r="FS17" s="477"/>
      <c r="FT17" s="44"/>
      <c r="FU17" s="298"/>
      <c r="FV17" s="298"/>
      <c r="FW17" s="298"/>
      <c r="FX17" s="298"/>
      <c r="FY17" s="298"/>
      <c r="FZ17" s="298"/>
      <c r="GA17" s="477"/>
      <c r="GB17" s="477"/>
      <c r="GC17" s="477"/>
      <c r="GD17" s="477"/>
      <c r="GE17" s="477"/>
      <c r="GF17" s="44"/>
      <c r="GG17" s="298"/>
      <c r="GH17" s="298"/>
      <c r="GI17" s="298"/>
      <c r="GJ17" s="298"/>
      <c r="GK17" s="298"/>
      <c r="GL17" s="298"/>
      <c r="GM17" s="477"/>
      <c r="GN17" s="477"/>
      <c r="GO17" s="477"/>
      <c r="GP17" s="477"/>
      <c r="GQ17" s="477"/>
      <c r="GR17" s="44"/>
      <c r="GS17" s="298"/>
      <c r="GT17" s="298"/>
      <c r="GU17" s="298"/>
      <c r="GV17" s="298"/>
      <c r="GW17" s="298"/>
      <c r="GX17" s="298"/>
      <c r="GY17" s="477"/>
      <c r="GZ17" s="477"/>
      <c r="HA17" s="477"/>
      <c r="HB17" s="477"/>
      <c r="HC17" s="477"/>
      <c r="HD17" s="44"/>
      <c r="HE17" s="298"/>
      <c r="HF17" s="298"/>
      <c r="HG17" s="298"/>
      <c r="HH17" s="298"/>
      <c r="HI17" s="298"/>
      <c r="HJ17" s="298"/>
      <c r="HK17" s="477"/>
      <c r="HL17" s="477"/>
      <c r="HM17" s="477"/>
      <c r="HN17" s="477"/>
      <c r="HO17" s="477"/>
      <c r="HP17" s="44"/>
      <c r="HQ17" s="298"/>
      <c r="HR17" s="298"/>
      <c r="HS17" s="298"/>
      <c r="HT17" s="298"/>
      <c r="HU17" s="298"/>
      <c r="HV17" s="298"/>
      <c r="HW17" s="477"/>
      <c r="HX17" s="477"/>
      <c r="HY17" s="477"/>
      <c r="HZ17" s="477"/>
      <c r="IA17" s="477"/>
      <c r="IB17" s="44"/>
      <c r="IC17" s="298"/>
      <c r="ID17" s="298"/>
      <c r="IE17" s="298"/>
      <c r="IF17" s="298"/>
      <c r="IG17" s="298"/>
      <c r="IH17" s="298"/>
      <c r="II17" s="477"/>
      <c r="IJ17" s="477"/>
      <c r="IK17" s="477"/>
      <c r="IL17" s="477"/>
      <c r="IM17" s="477"/>
      <c r="IN17" s="44"/>
      <c r="IO17" s="298"/>
      <c r="IP17" s="298"/>
      <c r="IQ17" s="298"/>
    </row>
    <row r="18" spans="1:251" s="11" customFormat="1" ht="14.25">
      <c r="A18" s="480" t="s">
        <v>21</v>
      </c>
      <c r="B18" s="305">
        <v>-1.9</v>
      </c>
      <c r="C18" s="305">
        <v>-2.8</v>
      </c>
      <c r="D18" s="305">
        <v>-3.4</v>
      </c>
      <c r="E18" s="305">
        <v>-2.2999999999999998</v>
      </c>
      <c r="F18" s="305">
        <v>-2.6</v>
      </c>
      <c r="G18" s="305">
        <v>-2.1</v>
      </c>
      <c r="H18" s="43">
        <v>-1.8</v>
      </c>
      <c r="I18" s="304"/>
      <c r="J18" s="304"/>
      <c r="K18" s="304"/>
      <c r="L18" s="304"/>
      <c r="M18" s="304"/>
      <c r="N18" s="304"/>
      <c r="O18" s="305"/>
      <c r="P18" s="305"/>
      <c r="Q18" s="305"/>
      <c r="R18" s="305"/>
      <c r="S18" s="305"/>
      <c r="T18" s="43"/>
      <c r="U18" s="304"/>
      <c r="V18" s="304"/>
      <c r="W18" s="304"/>
      <c r="X18" s="304"/>
      <c r="Y18" s="304"/>
      <c r="Z18" s="304"/>
      <c r="AA18" s="305"/>
      <c r="AB18" s="305"/>
      <c r="AC18" s="305"/>
      <c r="AD18" s="305"/>
      <c r="AE18" s="305"/>
      <c r="AF18" s="43"/>
      <c r="AG18" s="304"/>
      <c r="AH18" s="304"/>
      <c r="AI18" s="304"/>
      <c r="AJ18" s="304"/>
      <c r="AK18" s="304"/>
      <c r="AL18" s="304"/>
      <c r="AM18" s="305"/>
      <c r="AN18" s="305"/>
      <c r="AO18" s="305"/>
      <c r="AP18" s="305"/>
      <c r="AQ18" s="305"/>
      <c r="AR18" s="43"/>
      <c r="AS18" s="304"/>
      <c r="AT18" s="304"/>
      <c r="AU18" s="304"/>
      <c r="AV18" s="304"/>
      <c r="AW18" s="304"/>
      <c r="AX18" s="304"/>
      <c r="AY18" s="305"/>
      <c r="AZ18" s="305"/>
      <c r="BA18" s="305"/>
      <c r="BB18" s="305"/>
      <c r="BC18" s="305"/>
      <c r="BD18" s="43"/>
      <c r="BE18" s="304"/>
      <c r="BF18" s="304"/>
      <c r="BG18" s="304"/>
      <c r="BH18" s="304"/>
      <c r="BI18" s="304"/>
      <c r="BJ18" s="304"/>
      <c r="BK18" s="305"/>
      <c r="BL18" s="305"/>
      <c r="BM18" s="305"/>
      <c r="BN18" s="305"/>
      <c r="BO18" s="305"/>
      <c r="BP18" s="43"/>
      <c r="BQ18" s="304"/>
      <c r="BR18" s="304"/>
      <c r="BS18" s="304"/>
      <c r="BT18" s="304"/>
      <c r="BU18" s="304"/>
      <c r="BV18" s="304"/>
      <c r="BW18" s="305"/>
      <c r="BX18" s="305"/>
      <c r="BY18" s="305"/>
      <c r="BZ18" s="305"/>
      <c r="CA18" s="305"/>
      <c r="CB18" s="43"/>
      <c r="CC18" s="304"/>
      <c r="CD18" s="304"/>
      <c r="CE18" s="304"/>
      <c r="CF18" s="304"/>
      <c r="CG18" s="304"/>
      <c r="CH18" s="304"/>
      <c r="CI18" s="305"/>
      <c r="CJ18" s="305"/>
      <c r="CK18" s="305"/>
      <c r="CL18" s="305"/>
      <c r="CM18" s="305"/>
      <c r="CN18" s="43"/>
      <c r="CO18" s="304"/>
      <c r="CP18" s="304"/>
      <c r="CQ18" s="304"/>
      <c r="CR18" s="304"/>
      <c r="CS18" s="304"/>
      <c r="CT18" s="304"/>
      <c r="CU18" s="305"/>
      <c r="CV18" s="305"/>
      <c r="CW18" s="305"/>
      <c r="CX18" s="305"/>
      <c r="CY18" s="305"/>
      <c r="CZ18" s="43"/>
      <c r="DA18" s="304"/>
      <c r="DB18" s="304"/>
      <c r="DC18" s="304"/>
      <c r="DD18" s="304"/>
      <c r="DE18" s="304"/>
      <c r="DF18" s="304"/>
      <c r="DG18" s="305"/>
      <c r="DH18" s="305"/>
      <c r="DI18" s="305"/>
      <c r="DJ18" s="305"/>
      <c r="DK18" s="305"/>
      <c r="DL18" s="43"/>
      <c r="DM18" s="304"/>
      <c r="DN18" s="304"/>
      <c r="DO18" s="304"/>
      <c r="DP18" s="304"/>
      <c r="DQ18" s="304"/>
      <c r="DR18" s="304"/>
      <c r="DS18" s="305"/>
      <c r="DT18" s="305"/>
      <c r="DU18" s="305"/>
      <c r="DV18" s="305"/>
      <c r="DW18" s="305"/>
      <c r="DX18" s="43"/>
      <c r="DY18" s="304"/>
      <c r="DZ18" s="304"/>
      <c r="EA18" s="304"/>
      <c r="EB18" s="304"/>
      <c r="EC18" s="304"/>
      <c r="ED18" s="304"/>
      <c r="EE18" s="305"/>
      <c r="EF18" s="305"/>
      <c r="EG18" s="305"/>
      <c r="EH18" s="305"/>
      <c r="EI18" s="305"/>
      <c r="EJ18" s="43"/>
      <c r="EK18" s="304"/>
      <c r="EL18" s="304"/>
      <c r="EM18" s="304"/>
      <c r="EN18" s="304"/>
      <c r="EO18" s="304"/>
      <c r="EP18" s="304"/>
      <c r="EQ18" s="305"/>
      <c r="ER18" s="305"/>
      <c r="ES18" s="305"/>
      <c r="ET18" s="305"/>
      <c r="EU18" s="305"/>
      <c r="EV18" s="43"/>
      <c r="EW18" s="304"/>
      <c r="EX18" s="304"/>
      <c r="EY18" s="304"/>
      <c r="EZ18" s="304"/>
      <c r="FA18" s="304"/>
      <c r="FB18" s="304"/>
      <c r="FC18" s="305"/>
      <c r="FD18" s="305"/>
      <c r="FE18" s="305"/>
      <c r="FF18" s="305"/>
      <c r="FG18" s="305"/>
      <c r="FH18" s="43"/>
      <c r="FI18" s="304"/>
      <c r="FJ18" s="304"/>
      <c r="FK18" s="304"/>
      <c r="FL18" s="304"/>
      <c r="FM18" s="304"/>
      <c r="FN18" s="304"/>
      <c r="FO18" s="305"/>
      <c r="FP18" s="305"/>
      <c r="FQ18" s="305"/>
      <c r="FR18" s="305"/>
      <c r="FS18" s="305"/>
      <c r="FT18" s="43"/>
      <c r="FU18" s="304"/>
      <c r="FV18" s="304"/>
      <c r="FW18" s="304"/>
      <c r="FX18" s="304"/>
      <c r="FY18" s="304"/>
      <c r="FZ18" s="304"/>
      <c r="GA18" s="305"/>
      <c r="GB18" s="305"/>
      <c r="GC18" s="305"/>
      <c r="GD18" s="305"/>
      <c r="GE18" s="305"/>
      <c r="GF18" s="43"/>
      <c r="GG18" s="304"/>
      <c r="GH18" s="304"/>
      <c r="GI18" s="304"/>
      <c r="GJ18" s="304"/>
      <c r="GK18" s="304"/>
      <c r="GL18" s="304"/>
      <c r="GM18" s="305"/>
      <c r="GN18" s="305"/>
      <c r="GO18" s="305"/>
      <c r="GP18" s="305"/>
      <c r="GQ18" s="305"/>
      <c r="GR18" s="43"/>
      <c r="GS18" s="304"/>
      <c r="GT18" s="304"/>
      <c r="GU18" s="304"/>
      <c r="GV18" s="304"/>
      <c r="GW18" s="304"/>
      <c r="GX18" s="304"/>
      <c r="GY18" s="305"/>
      <c r="GZ18" s="305"/>
      <c r="HA18" s="305"/>
      <c r="HB18" s="305"/>
      <c r="HC18" s="305"/>
      <c r="HD18" s="43"/>
      <c r="HE18" s="304"/>
      <c r="HF18" s="304"/>
      <c r="HG18" s="304"/>
      <c r="HH18" s="304"/>
      <c r="HI18" s="304"/>
      <c r="HJ18" s="304"/>
      <c r="HK18" s="305"/>
      <c r="HL18" s="305"/>
      <c r="HM18" s="305"/>
      <c r="HN18" s="305"/>
      <c r="HO18" s="305"/>
      <c r="HP18" s="43"/>
      <c r="HQ18" s="304"/>
      <c r="HR18" s="304"/>
      <c r="HS18" s="304"/>
      <c r="HT18" s="304"/>
      <c r="HU18" s="304"/>
      <c r="HV18" s="304"/>
      <c r="HW18" s="305"/>
      <c r="HX18" s="305"/>
      <c r="HY18" s="305"/>
      <c r="HZ18" s="305"/>
      <c r="IA18" s="305"/>
      <c r="IB18" s="43"/>
      <c r="IC18" s="304"/>
      <c r="ID18" s="304"/>
      <c r="IE18" s="304"/>
      <c r="IF18" s="304"/>
      <c r="IG18" s="304"/>
      <c r="IH18" s="304"/>
      <c r="II18" s="305"/>
      <c r="IJ18" s="305"/>
      <c r="IK18" s="305"/>
      <c r="IL18" s="305"/>
      <c r="IM18" s="305"/>
      <c r="IN18" s="43"/>
      <c r="IO18" s="304"/>
      <c r="IP18" s="304"/>
      <c r="IQ18" s="304"/>
    </row>
    <row r="19" spans="1:251" s="11" customFormat="1" ht="15.75">
      <c r="A19" s="480" t="s">
        <v>609</v>
      </c>
      <c r="B19" s="510" t="s">
        <v>79</v>
      </c>
      <c r="C19" s="510">
        <v>-2.7</v>
      </c>
      <c r="D19" s="305">
        <v>-3.2</v>
      </c>
      <c r="E19" s="305">
        <v>-2</v>
      </c>
      <c r="F19" s="305">
        <v>-1.8</v>
      </c>
      <c r="G19" s="305">
        <v>-1.2</v>
      </c>
      <c r="H19" s="43"/>
      <c r="I19" s="304"/>
      <c r="J19" s="304"/>
      <c r="K19" s="304"/>
      <c r="L19" s="304"/>
      <c r="M19" s="304"/>
      <c r="N19" s="304"/>
      <c r="O19" s="305"/>
      <c r="P19" s="305"/>
      <c r="Q19" s="305"/>
      <c r="R19" s="305"/>
      <c r="S19" s="305"/>
      <c r="T19" s="43"/>
      <c r="U19" s="304"/>
      <c r="V19" s="304"/>
      <c r="W19" s="304"/>
      <c r="X19" s="304"/>
      <c r="Y19" s="304"/>
      <c r="Z19" s="304"/>
      <c r="AA19" s="305"/>
      <c r="AB19" s="305"/>
      <c r="AC19" s="305"/>
      <c r="AD19" s="305"/>
      <c r="AE19" s="305"/>
      <c r="AF19" s="43"/>
      <c r="AG19" s="304"/>
      <c r="AH19" s="304"/>
      <c r="AI19" s="304"/>
      <c r="AJ19" s="304"/>
      <c r="AK19" s="304"/>
      <c r="AL19" s="304"/>
      <c r="AM19" s="305"/>
      <c r="AN19" s="305"/>
      <c r="AO19" s="305"/>
      <c r="AP19" s="305"/>
      <c r="AQ19" s="305"/>
      <c r="AR19" s="43"/>
      <c r="AS19" s="304"/>
      <c r="AT19" s="304"/>
      <c r="AU19" s="304"/>
      <c r="AV19" s="304"/>
      <c r="AW19" s="304"/>
      <c r="AX19" s="304"/>
      <c r="AY19" s="305"/>
      <c r="AZ19" s="305"/>
      <c r="BA19" s="305"/>
      <c r="BB19" s="305"/>
      <c r="BC19" s="305"/>
      <c r="BD19" s="43"/>
      <c r="BE19" s="304"/>
      <c r="BF19" s="304"/>
      <c r="BG19" s="304"/>
      <c r="BH19" s="304"/>
      <c r="BI19" s="304"/>
      <c r="BJ19" s="304"/>
      <c r="BK19" s="305"/>
      <c r="BL19" s="305"/>
      <c r="BM19" s="305"/>
      <c r="BN19" s="305"/>
      <c r="BO19" s="305"/>
      <c r="BP19" s="43"/>
      <c r="BQ19" s="304"/>
      <c r="BR19" s="304"/>
      <c r="BS19" s="304"/>
      <c r="BT19" s="304"/>
      <c r="BU19" s="304"/>
      <c r="BV19" s="304"/>
      <c r="BW19" s="305"/>
      <c r="BX19" s="305"/>
      <c r="BY19" s="305"/>
      <c r="BZ19" s="305"/>
      <c r="CA19" s="305"/>
      <c r="CB19" s="43"/>
      <c r="CC19" s="304"/>
      <c r="CD19" s="304"/>
      <c r="CE19" s="304"/>
      <c r="CF19" s="304"/>
      <c r="CG19" s="304"/>
      <c r="CH19" s="304"/>
      <c r="CI19" s="305"/>
      <c r="CJ19" s="305"/>
      <c r="CK19" s="305"/>
      <c r="CL19" s="305"/>
      <c r="CM19" s="305"/>
      <c r="CN19" s="43"/>
      <c r="CO19" s="304"/>
      <c r="CP19" s="304"/>
      <c r="CQ19" s="304"/>
      <c r="CR19" s="304"/>
      <c r="CS19" s="304"/>
      <c r="CT19" s="304"/>
      <c r="CU19" s="305"/>
      <c r="CV19" s="305"/>
      <c r="CW19" s="305"/>
      <c r="CX19" s="305"/>
      <c r="CY19" s="305"/>
      <c r="CZ19" s="43"/>
      <c r="DA19" s="304"/>
      <c r="DB19" s="304"/>
      <c r="DC19" s="304"/>
      <c r="DD19" s="304"/>
      <c r="DE19" s="304"/>
      <c r="DF19" s="304"/>
      <c r="DG19" s="305"/>
      <c r="DH19" s="305"/>
      <c r="DI19" s="305"/>
      <c r="DJ19" s="305"/>
      <c r="DK19" s="305"/>
      <c r="DL19" s="43"/>
      <c r="DM19" s="304"/>
      <c r="DN19" s="304"/>
      <c r="DO19" s="304"/>
      <c r="DP19" s="304"/>
      <c r="DQ19" s="304"/>
      <c r="DR19" s="304"/>
      <c r="DS19" s="305"/>
      <c r="DT19" s="305"/>
      <c r="DU19" s="305"/>
      <c r="DV19" s="305"/>
      <c r="DW19" s="305"/>
      <c r="DX19" s="43"/>
      <c r="DY19" s="304"/>
      <c r="DZ19" s="304"/>
      <c r="EA19" s="304"/>
      <c r="EB19" s="304"/>
      <c r="EC19" s="304"/>
      <c r="ED19" s="304"/>
      <c r="EE19" s="305"/>
      <c r="EF19" s="305"/>
      <c r="EG19" s="305"/>
      <c r="EH19" s="305"/>
      <c r="EI19" s="305"/>
      <c r="EJ19" s="43"/>
      <c r="EK19" s="304"/>
      <c r="EL19" s="304"/>
      <c r="EM19" s="304"/>
      <c r="EN19" s="304"/>
      <c r="EO19" s="304"/>
      <c r="EP19" s="304"/>
      <c r="EQ19" s="305"/>
      <c r="ER19" s="305"/>
      <c r="ES19" s="305"/>
      <c r="ET19" s="305"/>
      <c r="EU19" s="305"/>
      <c r="EV19" s="43"/>
      <c r="EW19" s="304"/>
      <c r="EX19" s="304"/>
      <c r="EY19" s="304"/>
      <c r="EZ19" s="304"/>
      <c r="FA19" s="304"/>
      <c r="FB19" s="304"/>
      <c r="FC19" s="305"/>
      <c r="FD19" s="305"/>
      <c r="FE19" s="305"/>
      <c r="FF19" s="305"/>
      <c r="FG19" s="305"/>
      <c r="FH19" s="43"/>
      <c r="FI19" s="304"/>
      <c r="FJ19" s="304"/>
      <c r="FK19" s="304"/>
      <c r="FL19" s="304"/>
      <c r="FM19" s="304"/>
      <c r="FN19" s="304"/>
      <c r="FO19" s="305"/>
      <c r="FP19" s="305"/>
      <c r="FQ19" s="305"/>
      <c r="FR19" s="305"/>
      <c r="FS19" s="305"/>
      <c r="FT19" s="43"/>
      <c r="FU19" s="304"/>
      <c r="FV19" s="304"/>
      <c r="FW19" s="304"/>
      <c r="FX19" s="304"/>
      <c r="FY19" s="304"/>
      <c r="FZ19" s="304"/>
      <c r="GA19" s="305"/>
      <c r="GB19" s="305"/>
      <c r="GC19" s="305"/>
      <c r="GD19" s="305"/>
      <c r="GE19" s="305"/>
      <c r="GF19" s="43"/>
      <c r="GG19" s="304"/>
      <c r="GH19" s="304"/>
      <c r="GI19" s="304"/>
      <c r="GJ19" s="304"/>
      <c r="GK19" s="304"/>
      <c r="GL19" s="304"/>
      <c r="GM19" s="305"/>
      <c r="GN19" s="305"/>
      <c r="GO19" s="305"/>
      <c r="GP19" s="305"/>
      <c r="GQ19" s="305"/>
      <c r="GR19" s="43"/>
      <c r="GS19" s="304"/>
      <c r="GT19" s="304"/>
      <c r="GU19" s="304"/>
      <c r="GV19" s="304"/>
      <c r="GW19" s="304"/>
      <c r="GX19" s="304"/>
      <c r="GY19" s="305"/>
      <c r="GZ19" s="305"/>
      <c r="HA19" s="305"/>
      <c r="HB19" s="305"/>
      <c r="HC19" s="305"/>
      <c r="HD19" s="43"/>
      <c r="HE19" s="304"/>
      <c r="HF19" s="304"/>
      <c r="HG19" s="304"/>
      <c r="HH19" s="304"/>
      <c r="HI19" s="304"/>
      <c r="HJ19" s="304"/>
      <c r="HK19" s="305"/>
      <c r="HL19" s="305"/>
      <c r="HM19" s="305"/>
      <c r="HN19" s="305"/>
      <c r="HO19" s="305"/>
      <c r="HP19" s="43"/>
      <c r="HQ19" s="304"/>
      <c r="HR19" s="304"/>
      <c r="HS19" s="304"/>
      <c r="HT19" s="304"/>
      <c r="HU19" s="304"/>
      <c r="HV19" s="304"/>
      <c r="HW19" s="305"/>
      <c r="HX19" s="305"/>
      <c r="HY19" s="305"/>
      <c r="HZ19" s="305"/>
      <c r="IA19" s="305"/>
      <c r="IB19" s="43"/>
      <c r="IC19" s="304"/>
      <c r="ID19" s="304"/>
      <c r="IE19" s="304"/>
      <c r="IF19" s="304"/>
      <c r="IG19" s="304"/>
      <c r="IH19" s="304"/>
      <c r="II19" s="305"/>
      <c r="IJ19" s="305"/>
      <c r="IK19" s="305"/>
      <c r="IL19" s="305"/>
      <c r="IM19" s="305"/>
      <c r="IN19" s="43"/>
      <c r="IO19" s="304"/>
      <c r="IP19" s="304"/>
      <c r="IQ19" s="304"/>
    </row>
    <row r="20" spans="1:251" s="7" customFormat="1" ht="14.25">
      <c r="A20" s="509" t="s">
        <v>20</v>
      </c>
      <c r="B20" s="477">
        <v>-4.4000000000000004</v>
      </c>
      <c r="C20" s="477">
        <v>-8.5</v>
      </c>
      <c r="D20" s="477">
        <v>-8.4</v>
      </c>
      <c r="E20" s="477">
        <v>-6.2</v>
      </c>
      <c r="F20" s="477">
        <v>-4.0999999999999996</v>
      </c>
      <c r="G20" s="477">
        <v>-2.5</v>
      </c>
      <c r="H20" s="45">
        <v>-0.9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45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45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45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45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45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45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45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45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45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45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45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45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45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45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45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45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45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45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45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45"/>
      <c r="IO20" s="298"/>
      <c r="IP20" s="298"/>
      <c r="IQ20" s="298"/>
    </row>
    <row r="21" spans="1:251" s="7" customFormat="1" ht="14.25">
      <c r="A21" s="471" t="s">
        <v>19</v>
      </c>
      <c r="B21" s="477">
        <v>-4.8</v>
      </c>
      <c r="C21" s="477">
        <v>-4.3</v>
      </c>
      <c r="D21" s="477">
        <v>-4.5999999999999996</v>
      </c>
      <c r="E21" s="477">
        <v>-4.7</v>
      </c>
      <c r="F21" s="477">
        <v>-2.8</v>
      </c>
      <c r="G21" s="477">
        <v>-2</v>
      </c>
      <c r="H21" s="44">
        <v>-2.7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44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44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44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44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44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44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44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44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44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44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44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44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44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44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44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44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44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44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44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44"/>
      <c r="IO21" s="298"/>
      <c r="IP21" s="298"/>
      <c r="IQ21" s="298"/>
    </row>
    <row r="22" spans="1:251" s="7" customFormat="1" ht="14.25">
      <c r="A22" s="471" t="s">
        <v>18</v>
      </c>
      <c r="B22" s="477">
        <v>-4.2</v>
      </c>
      <c r="C22" s="477">
        <v>-7.5</v>
      </c>
      <c r="D22" s="477">
        <v>-7.4</v>
      </c>
      <c r="E22" s="477">
        <v>-5.4</v>
      </c>
      <c r="F22" s="477">
        <v>-5.0999999999999996</v>
      </c>
      <c r="G22" s="477">
        <v>-3.2</v>
      </c>
      <c r="H22" s="44">
        <v>-2.8</v>
      </c>
      <c r="I22" s="298"/>
      <c r="J22" s="298"/>
      <c r="K22" s="298"/>
      <c r="L22" s="298"/>
      <c r="M22" s="298"/>
      <c r="N22" s="298"/>
      <c r="O22" s="477"/>
      <c r="P22" s="477"/>
      <c r="Q22" s="477"/>
      <c r="R22" s="477"/>
      <c r="S22" s="477"/>
      <c r="T22" s="44"/>
      <c r="U22" s="298"/>
      <c r="V22" s="298"/>
      <c r="W22" s="298"/>
      <c r="X22" s="298"/>
      <c r="Y22" s="298"/>
      <c r="Z22" s="298"/>
      <c r="AA22" s="477"/>
      <c r="AB22" s="477"/>
      <c r="AC22" s="477"/>
      <c r="AD22" s="477"/>
      <c r="AE22" s="477"/>
      <c r="AF22" s="44"/>
      <c r="AG22" s="298"/>
      <c r="AH22" s="298"/>
      <c r="AI22" s="298"/>
      <c r="AJ22" s="298"/>
      <c r="AK22" s="298"/>
      <c r="AL22" s="298"/>
      <c r="AM22" s="477"/>
      <c r="AN22" s="477"/>
      <c r="AO22" s="477"/>
      <c r="AP22" s="477"/>
      <c r="AQ22" s="477"/>
      <c r="AR22" s="44"/>
      <c r="AS22" s="298"/>
      <c r="AT22" s="298"/>
      <c r="AU22" s="298"/>
      <c r="AV22" s="298"/>
      <c r="AW22" s="298"/>
      <c r="AX22" s="298"/>
      <c r="AY22" s="477"/>
      <c r="AZ22" s="477"/>
      <c r="BA22" s="477"/>
      <c r="BB22" s="477"/>
      <c r="BC22" s="477"/>
      <c r="BD22" s="44"/>
      <c r="BE22" s="298"/>
      <c r="BF22" s="298"/>
      <c r="BG22" s="298"/>
      <c r="BH22" s="298"/>
      <c r="BI22" s="298"/>
      <c r="BJ22" s="298"/>
      <c r="BK22" s="477"/>
      <c r="BL22" s="477"/>
      <c r="BM22" s="477"/>
      <c r="BN22" s="477"/>
      <c r="BO22" s="477"/>
      <c r="BP22" s="44"/>
      <c r="BQ22" s="298"/>
      <c r="BR22" s="298"/>
      <c r="BS22" s="298"/>
      <c r="BT22" s="298"/>
      <c r="BU22" s="298"/>
      <c r="BV22" s="298"/>
      <c r="BW22" s="477"/>
      <c r="BX22" s="477"/>
      <c r="BY22" s="477"/>
      <c r="BZ22" s="477"/>
      <c r="CA22" s="477"/>
      <c r="CB22" s="44"/>
      <c r="CC22" s="298"/>
      <c r="CD22" s="298"/>
      <c r="CE22" s="298"/>
      <c r="CF22" s="298"/>
      <c r="CG22" s="298"/>
      <c r="CH22" s="298"/>
      <c r="CI22" s="477"/>
      <c r="CJ22" s="477"/>
      <c r="CK22" s="477"/>
      <c r="CL22" s="477"/>
      <c r="CM22" s="477"/>
      <c r="CN22" s="44"/>
      <c r="CO22" s="298"/>
      <c r="CP22" s="298"/>
      <c r="CQ22" s="298"/>
      <c r="CR22" s="298"/>
      <c r="CS22" s="298"/>
      <c r="CT22" s="298"/>
      <c r="CU22" s="477"/>
      <c r="CV22" s="477"/>
      <c r="CW22" s="477"/>
      <c r="CX22" s="477"/>
      <c r="CY22" s="477"/>
      <c r="CZ22" s="44"/>
      <c r="DA22" s="298"/>
      <c r="DB22" s="298"/>
      <c r="DC22" s="298"/>
      <c r="DD22" s="298"/>
      <c r="DE22" s="298"/>
      <c r="DF22" s="298"/>
      <c r="DG22" s="477"/>
      <c r="DH22" s="477"/>
      <c r="DI22" s="477"/>
      <c r="DJ22" s="477"/>
      <c r="DK22" s="477"/>
      <c r="DL22" s="44"/>
      <c r="DM22" s="298"/>
      <c r="DN22" s="298"/>
      <c r="DO22" s="298"/>
      <c r="DP22" s="298"/>
      <c r="DQ22" s="298"/>
      <c r="DR22" s="298"/>
      <c r="DS22" s="477"/>
      <c r="DT22" s="477"/>
      <c r="DU22" s="477"/>
      <c r="DV22" s="477"/>
      <c r="DW22" s="477"/>
      <c r="DX22" s="44"/>
      <c r="DY22" s="298"/>
      <c r="DZ22" s="298"/>
      <c r="EA22" s="298"/>
      <c r="EB22" s="298"/>
      <c r="EC22" s="298"/>
      <c r="ED22" s="298"/>
      <c r="EE22" s="477"/>
      <c r="EF22" s="477"/>
      <c r="EG22" s="477"/>
      <c r="EH22" s="477"/>
      <c r="EI22" s="477"/>
      <c r="EJ22" s="44"/>
      <c r="EK22" s="298"/>
      <c r="EL22" s="298"/>
      <c r="EM22" s="298"/>
      <c r="EN22" s="298"/>
      <c r="EO22" s="298"/>
      <c r="EP22" s="298"/>
      <c r="EQ22" s="477"/>
      <c r="ER22" s="477"/>
      <c r="ES22" s="477"/>
      <c r="ET22" s="477"/>
      <c r="EU22" s="477"/>
      <c r="EV22" s="44"/>
      <c r="EW22" s="298"/>
      <c r="EX22" s="298"/>
      <c r="EY22" s="298"/>
      <c r="EZ22" s="298"/>
      <c r="FA22" s="298"/>
      <c r="FB22" s="298"/>
      <c r="FC22" s="477"/>
      <c r="FD22" s="477"/>
      <c r="FE22" s="477"/>
      <c r="FF22" s="477"/>
      <c r="FG22" s="477"/>
      <c r="FH22" s="44"/>
      <c r="FI22" s="298"/>
      <c r="FJ22" s="298"/>
      <c r="FK22" s="298"/>
      <c r="FL22" s="298"/>
      <c r="FM22" s="298"/>
      <c r="FN22" s="298"/>
      <c r="FO22" s="477"/>
      <c r="FP22" s="477"/>
      <c r="FQ22" s="477"/>
      <c r="FR22" s="477"/>
      <c r="FS22" s="477"/>
      <c r="FT22" s="44"/>
      <c r="FU22" s="298"/>
      <c r="FV22" s="298"/>
      <c r="FW22" s="298"/>
      <c r="FX22" s="298"/>
      <c r="FY22" s="298"/>
      <c r="FZ22" s="298"/>
      <c r="GA22" s="477"/>
      <c r="GB22" s="477"/>
      <c r="GC22" s="477"/>
      <c r="GD22" s="477"/>
      <c r="GE22" s="477"/>
      <c r="GF22" s="44"/>
      <c r="GG22" s="298"/>
      <c r="GH22" s="298"/>
      <c r="GI22" s="298"/>
      <c r="GJ22" s="298"/>
      <c r="GK22" s="298"/>
      <c r="GL22" s="298"/>
      <c r="GM22" s="477"/>
      <c r="GN22" s="477"/>
      <c r="GO22" s="477"/>
      <c r="GP22" s="477"/>
      <c r="GQ22" s="477"/>
      <c r="GR22" s="44"/>
      <c r="GS22" s="298"/>
      <c r="GT22" s="298"/>
      <c r="GU22" s="298"/>
      <c r="GV22" s="298"/>
      <c r="GW22" s="298"/>
      <c r="GX22" s="298"/>
      <c r="GY22" s="477"/>
      <c r="GZ22" s="477"/>
      <c r="HA22" s="477"/>
      <c r="HB22" s="477"/>
      <c r="HC22" s="477"/>
      <c r="HD22" s="44"/>
      <c r="HE22" s="298"/>
      <c r="HF22" s="298"/>
      <c r="HG22" s="298"/>
      <c r="HH22" s="298"/>
      <c r="HI22" s="298"/>
      <c r="HJ22" s="298"/>
      <c r="HK22" s="477"/>
      <c r="HL22" s="477"/>
      <c r="HM22" s="477"/>
      <c r="HN22" s="477"/>
      <c r="HO22" s="477"/>
      <c r="HP22" s="44"/>
      <c r="HQ22" s="298"/>
      <c r="HR22" s="298"/>
      <c r="HS22" s="298"/>
      <c r="HT22" s="298"/>
      <c r="HU22" s="298"/>
      <c r="HV22" s="298"/>
      <c r="HW22" s="477"/>
      <c r="HX22" s="477"/>
      <c r="HY22" s="477"/>
      <c r="HZ22" s="477"/>
      <c r="IA22" s="477"/>
      <c r="IB22" s="44"/>
      <c r="IC22" s="298"/>
      <c r="ID22" s="298"/>
      <c r="IE22" s="298"/>
      <c r="IF22" s="298"/>
      <c r="IG22" s="298"/>
      <c r="IH22" s="298"/>
      <c r="II22" s="477"/>
      <c r="IJ22" s="477"/>
      <c r="IK22" s="477"/>
      <c r="IL22" s="477"/>
      <c r="IM22" s="477"/>
      <c r="IN22" s="44"/>
      <c r="IO22" s="298"/>
      <c r="IP22" s="298"/>
      <c r="IQ22" s="298"/>
    </row>
    <row r="23" spans="1:251" s="7" customFormat="1" ht="14.25">
      <c r="A23" s="471" t="s">
        <v>17</v>
      </c>
      <c r="B23" s="477">
        <v>2.4</v>
      </c>
      <c r="C23" s="477">
        <v>1</v>
      </c>
      <c r="D23" s="477">
        <v>-0.4</v>
      </c>
      <c r="E23" s="477">
        <v>0.3</v>
      </c>
      <c r="F23" s="477">
        <v>-0.6</v>
      </c>
      <c r="G23" s="477">
        <v>-0.1</v>
      </c>
      <c r="H23" s="44">
        <v>-0.3</v>
      </c>
      <c r="I23" s="298"/>
      <c r="J23" s="298"/>
      <c r="K23" s="298"/>
      <c r="L23" s="298"/>
      <c r="M23" s="298"/>
      <c r="N23" s="298"/>
      <c r="O23" s="477"/>
      <c r="P23" s="477"/>
      <c r="Q23" s="477"/>
      <c r="R23" s="477"/>
      <c r="S23" s="477"/>
      <c r="T23" s="44"/>
      <c r="U23" s="298"/>
      <c r="V23" s="298"/>
      <c r="W23" s="298"/>
      <c r="X23" s="298"/>
      <c r="Y23" s="298"/>
      <c r="Z23" s="298"/>
      <c r="AA23" s="477"/>
      <c r="AB23" s="477"/>
      <c r="AC23" s="477"/>
      <c r="AD23" s="477"/>
      <c r="AE23" s="477"/>
      <c r="AF23" s="44"/>
      <c r="AG23" s="298"/>
      <c r="AH23" s="298"/>
      <c r="AI23" s="298"/>
      <c r="AJ23" s="298"/>
      <c r="AK23" s="298"/>
      <c r="AL23" s="298"/>
      <c r="AM23" s="477"/>
      <c r="AN23" s="477"/>
      <c r="AO23" s="477"/>
      <c r="AP23" s="477"/>
      <c r="AQ23" s="477"/>
      <c r="AR23" s="44"/>
      <c r="AS23" s="298"/>
      <c r="AT23" s="298"/>
      <c r="AU23" s="298"/>
      <c r="AV23" s="298"/>
      <c r="AW23" s="298"/>
      <c r="AX23" s="298"/>
      <c r="AY23" s="477"/>
      <c r="AZ23" s="477"/>
      <c r="BA23" s="477"/>
      <c r="BB23" s="477"/>
      <c r="BC23" s="477"/>
      <c r="BD23" s="44"/>
      <c r="BE23" s="298"/>
      <c r="BF23" s="298"/>
      <c r="BG23" s="298"/>
      <c r="BH23" s="298"/>
      <c r="BI23" s="298"/>
      <c r="BJ23" s="298"/>
      <c r="BK23" s="477"/>
      <c r="BL23" s="477"/>
      <c r="BM23" s="477"/>
      <c r="BN23" s="477"/>
      <c r="BO23" s="477"/>
      <c r="BP23" s="44"/>
      <c r="BQ23" s="298"/>
      <c r="BR23" s="298"/>
      <c r="BS23" s="298"/>
      <c r="BT23" s="298"/>
      <c r="BU23" s="298"/>
      <c r="BV23" s="298"/>
      <c r="BW23" s="477"/>
      <c r="BX23" s="477"/>
      <c r="BY23" s="477"/>
      <c r="BZ23" s="477"/>
      <c r="CA23" s="477"/>
      <c r="CB23" s="44"/>
      <c r="CC23" s="298"/>
      <c r="CD23" s="298"/>
      <c r="CE23" s="298"/>
      <c r="CF23" s="298"/>
      <c r="CG23" s="298"/>
      <c r="CH23" s="298"/>
      <c r="CI23" s="477"/>
      <c r="CJ23" s="477"/>
      <c r="CK23" s="477"/>
      <c r="CL23" s="477"/>
      <c r="CM23" s="477"/>
      <c r="CN23" s="44"/>
      <c r="CO23" s="298"/>
      <c r="CP23" s="298"/>
      <c r="CQ23" s="298"/>
      <c r="CR23" s="298"/>
      <c r="CS23" s="298"/>
      <c r="CT23" s="298"/>
      <c r="CU23" s="477"/>
      <c r="CV23" s="477"/>
      <c r="CW23" s="477"/>
      <c r="CX23" s="477"/>
      <c r="CY23" s="477"/>
      <c r="CZ23" s="44"/>
      <c r="DA23" s="298"/>
      <c r="DB23" s="298"/>
      <c r="DC23" s="298"/>
      <c r="DD23" s="298"/>
      <c r="DE23" s="298"/>
      <c r="DF23" s="298"/>
      <c r="DG23" s="477"/>
      <c r="DH23" s="477"/>
      <c r="DI23" s="477"/>
      <c r="DJ23" s="477"/>
      <c r="DK23" s="477"/>
      <c r="DL23" s="44"/>
      <c r="DM23" s="298"/>
      <c r="DN23" s="298"/>
      <c r="DO23" s="298"/>
      <c r="DP23" s="298"/>
      <c r="DQ23" s="298"/>
      <c r="DR23" s="298"/>
      <c r="DS23" s="477"/>
      <c r="DT23" s="477"/>
      <c r="DU23" s="477"/>
      <c r="DV23" s="477"/>
      <c r="DW23" s="477"/>
      <c r="DX23" s="44"/>
      <c r="DY23" s="298"/>
      <c r="DZ23" s="298"/>
      <c r="EA23" s="298"/>
      <c r="EB23" s="298"/>
      <c r="EC23" s="298"/>
      <c r="ED23" s="298"/>
      <c r="EE23" s="477"/>
      <c r="EF23" s="477"/>
      <c r="EG23" s="477"/>
      <c r="EH23" s="477"/>
      <c r="EI23" s="477"/>
      <c r="EJ23" s="44"/>
      <c r="EK23" s="298"/>
      <c r="EL23" s="298"/>
      <c r="EM23" s="298"/>
      <c r="EN23" s="298"/>
      <c r="EO23" s="298"/>
      <c r="EP23" s="298"/>
      <c r="EQ23" s="477"/>
      <c r="ER23" s="477"/>
      <c r="ES23" s="477"/>
      <c r="ET23" s="477"/>
      <c r="EU23" s="477"/>
      <c r="EV23" s="44"/>
      <c r="EW23" s="298"/>
      <c r="EX23" s="298"/>
      <c r="EY23" s="298"/>
      <c r="EZ23" s="298"/>
      <c r="FA23" s="298"/>
      <c r="FB23" s="298"/>
      <c r="FC23" s="477"/>
      <c r="FD23" s="477"/>
      <c r="FE23" s="477"/>
      <c r="FF23" s="477"/>
      <c r="FG23" s="477"/>
      <c r="FH23" s="44"/>
      <c r="FI23" s="298"/>
      <c r="FJ23" s="298"/>
      <c r="FK23" s="298"/>
      <c r="FL23" s="298"/>
      <c r="FM23" s="298"/>
      <c r="FN23" s="298"/>
      <c r="FO23" s="477"/>
      <c r="FP23" s="477"/>
      <c r="FQ23" s="477"/>
      <c r="FR23" s="477"/>
      <c r="FS23" s="477"/>
      <c r="FT23" s="44"/>
      <c r="FU23" s="298"/>
      <c r="FV23" s="298"/>
      <c r="FW23" s="298"/>
      <c r="FX23" s="298"/>
      <c r="FY23" s="298"/>
      <c r="FZ23" s="298"/>
      <c r="GA23" s="477"/>
      <c r="GB23" s="477"/>
      <c r="GC23" s="477"/>
      <c r="GD23" s="477"/>
      <c r="GE23" s="477"/>
      <c r="GF23" s="44"/>
      <c r="GG23" s="298"/>
      <c r="GH23" s="298"/>
      <c r="GI23" s="298"/>
      <c r="GJ23" s="298"/>
      <c r="GK23" s="298"/>
      <c r="GL23" s="298"/>
      <c r="GM23" s="477"/>
      <c r="GN23" s="477"/>
      <c r="GO23" s="477"/>
      <c r="GP23" s="477"/>
      <c r="GQ23" s="477"/>
      <c r="GR23" s="44"/>
      <c r="GS23" s="298"/>
      <c r="GT23" s="298"/>
      <c r="GU23" s="298"/>
      <c r="GV23" s="298"/>
      <c r="GW23" s="298"/>
      <c r="GX23" s="298"/>
      <c r="GY23" s="477"/>
      <c r="GZ23" s="477"/>
      <c r="HA23" s="477"/>
      <c r="HB23" s="477"/>
      <c r="HC23" s="477"/>
      <c r="HD23" s="44"/>
      <c r="HE23" s="298"/>
      <c r="HF23" s="298"/>
      <c r="HG23" s="298"/>
      <c r="HH23" s="298"/>
      <c r="HI23" s="298"/>
      <c r="HJ23" s="298"/>
      <c r="HK23" s="477"/>
      <c r="HL23" s="477"/>
      <c r="HM23" s="477"/>
      <c r="HN23" s="477"/>
      <c r="HO23" s="477"/>
      <c r="HP23" s="44"/>
      <c r="HQ23" s="298"/>
      <c r="HR23" s="298"/>
      <c r="HS23" s="298"/>
      <c r="HT23" s="298"/>
      <c r="HU23" s="298"/>
      <c r="HV23" s="298"/>
      <c r="HW23" s="477"/>
      <c r="HX23" s="477"/>
      <c r="HY23" s="477"/>
      <c r="HZ23" s="477"/>
      <c r="IA23" s="477"/>
      <c r="IB23" s="44"/>
      <c r="IC23" s="298"/>
      <c r="ID23" s="298"/>
      <c r="IE23" s="298"/>
      <c r="IF23" s="298"/>
      <c r="IG23" s="298"/>
      <c r="IH23" s="298"/>
      <c r="II23" s="477"/>
      <c r="IJ23" s="477"/>
      <c r="IK23" s="477"/>
      <c r="IL23" s="477"/>
      <c r="IM23" s="477"/>
      <c r="IN23" s="44"/>
      <c r="IO23" s="298"/>
      <c r="IP23" s="298"/>
      <c r="IQ23" s="298"/>
    </row>
    <row r="24" spans="1:251" s="50" customFormat="1" ht="14.25">
      <c r="A24" s="511" t="s">
        <v>15</v>
      </c>
      <c r="B24" s="305">
        <v>-2.9</v>
      </c>
      <c r="C24" s="305">
        <v>-4.5999999999999996</v>
      </c>
      <c r="D24" s="305">
        <v>-4.4000000000000004</v>
      </c>
      <c r="E24" s="305">
        <v>-3.5</v>
      </c>
      <c r="F24" s="305">
        <v>-2.2000000000000002</v>
      </c>
      <c r="G24" s="305">
        <v>-1.3</v>
      </c>
      <c r="H24" s="51">
        <v>-1.5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51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51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51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51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51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51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51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51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51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51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51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51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51"/>
      <c r="FI24" s="304"/>
      <c r="FJ24" s="304"/>
      <c r="FK24" s="304"/>
      <c r="FL24" s="304"/>
      <c r="FM24" s="304"/>
      <c r="FN24" s="304"/>
      <c r="FO24" s="304"/>
      <c r="FP24" s="304"/>
      <c r="FQ24" s="304"/>
      <c r="FR24" s="304"/>
      <c r="FS24" s="304"/>
      <c r="FT24" s="51"/>
      <c r="FU24" s="304"/>
      <c r="FV24" s="304"/>
      <c r="FW24" s="304"/>
      <c r="FX24" s="304"/>
      <c r="FY24" s="304"/>
      <c r="FZ24" s="304"/>
      <c r="GA24" s="304"/>
      <c r="GB24" s="304"/>
      <c r="GC24" s="304"/>
      <c r="GD24" s="304"/>
      <c r="GE24" s="304"/>
      <c r="GF24" s="51"/>
      <c r="GG24" s="304"/>
      <c r="GH24" s="304"/>
      <c r="GI24" s="304"/>
      <c r="GJ24" s="304"/>
      <c r="GK24" s="304"/>
      <c r="GL24" s="304"/>
      <c r="GM24" s="304"/>
      <c r="GN24" s="304"/>
      <c r="GO24" s="304"/>
      <c r="GP24" s="304"/>
      <c r="GQ24" s="304"/>
      <c r="GR24" s="51"/>
      <c r="GS24" s="304"/>
      <c r="GT24" s="304"/>
      <c r="GU24" s="304"/>
      <c r="GV24" s="304"/>
      <c r="GW24" s="304"/>
      <c r="GX24" s="304"/>
      <c r="GY24" s="304"/>
      <c r="GZ24" s="304"/>
      <c r="HA24" s="304"/>
      <c r="HB24" s="304"/>
      <c r="HC24" s="304"/>
      <c r="HD24" s="51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51"/>
      <c r="HQ24" s="304"/>
      <c r="HR24" s="304"/>
      <c r="HS24" s="304"/>
      <c r="HT24" s="304"/>
      <c r="HU24" s="304"/>
      <c r="HV24" s="304"/>
      <c r="HW24" s="304"/>
      <c r="HX24" s="304"/>
      <c r="HY24" s="304"/>
      <c r="HZ24" s="304"/>
      <c r="IA24" s="304"/>
      <c r="IB24" s="51"/>
      <c r="IC24" s="304"/>
      <c r="ID24" s="304"/>
      <c r="IE24" s="304"/>
      <c r="IF24" s="304"/>
      <c r="IG24" s="304"/>
      <c r="IH24" s="304"/>
      <c r="II24" s="304"/>
      <c r="IJ24" s="304"/>
      <c r="IK24" s="304"/>
      <c r="IL24" s="304"/>
      <c r="IM24" s="304"/>
      <c r="IN24" s="51"/>
      <c r="IO24" s="304"/>
      <c r="IP24" s="304"/>
      <c r="IQ24" s="304"/>
    </row>
    <row r="25" spans="1:251" s="7" customFormat="1" ht="14.25">
      <c r="A25" s="471" t="s">
        <v>14</v>
      </c>
      <c r="B25" s="477">
        <v>0</v>
      </c>
      <c r="C25" s="477">
        <v>-3.1</v>
      </c>
      <c r="D25" s="477">
        <v>-1.7</v>
      </c>
      <c r="E25" s="477">
        <v>-1.3</v>
      </c>
      <c r="F25" s="477">
        <v>-0.8</v>
      </c>
      <c r="G25" s="477">
        <v>0.9</v>
      </c>
      <c r="H25" s="44">
        <v>-0.6</v>
      </c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44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44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44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44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44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44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44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44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44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44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44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44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44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44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44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44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44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44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44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44"/>
      <c r="IO25" s="298"/>
      <c r="IP25" s="298"/>
      <c r="IQ25" s="298"/>
    </row>
    <row r="26" spans="1:251" s="7" customFormat="1" ht="14.25">
      <c r="A26" s="471" t="s">
        <v>13</v>
      </c>
      <c r="B26" s="477">
        <v>-4.4000000000000004</v>
      </c>
      <c r="C26" s="477">
        <v>-5.8</v>
      </c>
      <c r="D26" s="477">
        <v>-4.8</v>
      </c>
      <c r="E26" s="477">
        <v>-3.2</v>
      </c>
      <c r="F26" s="477">
        <v>-2.5</v>
      </c>
      <c r="G26" s="477">
        <v>-2.6</v>
      </c>
      <c r="H26" s="44">
        <v>-2.4</v>
      </c>
      <c r="I26" s="298"/>
      <c r="J26" s="298"/>
      <c r="K26" s="298"/>
      <c r="L26" s="298"/>
      <c r="M26" s="298"/>
      <c r="N26" s="298"/>
      <c r="O26" s="477"/>
      <c r="P26" s="477"/>
      <c r="Q26" s="477"/>
      <c r="R26" s="477"/>
      <c r="S26" s="477"/>
      <c r="T26" s="44"/>
      <c r="U26" s="298"/>
      <c r="V26" s="298"/>
      <c r="W26" s="298"/>
      <c r="X26" s="298"/>
      <c r="Y26" s="298"/>
      <c r="Z26" s="298"/>
      <c r="AA26" s="477"/>
      <c r="AB26" s="477"/>
      <c r="AC26" s="477"/>
      <c r="AD26" s="477"/>
      <c r="AE26" s="477"/>
      <c r="AF26" s="44"/>
      <c r="AG26" s="298"/>
      <c r="AH26" s="298"/>
      <c r="AI26" s="298"/>
      <c r="AJ26" s="298"/>
      <c r="AK26" s="298"/>
      <c r="AL26" s="298"/>
      <c r="AM26" s="477"/>
      <c r="AN26" s="477"/>
      <c r="AO26" s="477"/>
      <c r="AP26" s="477"/>
      <c r="AQ26" s="477"/>
      <c r="AR26" s="44"/>
      <c r="AS26" s="298"/>
      <c r="AT26" s="298"/>
      <c r="AU26" s="298"/>
      <c r="AV26" s="298"/>
      <c r="AW26" s="298"/>
      <c r="AX26" s="298"/>
      <c r="AY26" s="477"/>
      <c r="AZ26" s="477"/>
      <c r="BA26" s="477"/>
      <c r="BB26" s="477"/>
      <c r="BC26" s="477"/>
      <c r="BD26" s="44"/>
      <c r="BE26" s="298"/>
      <c r="BF26" s="298"/>
      <c r="BG26" s="298"/>
      <c r="BH26" s="298"/>
      <c r="BI26" s="298"/>
      <c r="BJ26" s="298"/>
      <c r="BK26" s="477"/>
      <c r="BL26" s="477"/>
      <c r="BM26" s="477"/>
      <c r="BN26" s="477"/>
      <c r="BO26" s="477"/>
      <c r="BP26" s="44"/>
      <c r="BQ26" s="298"/>
      <c r="BR26" s="298"/>
      <c r="BS26" s="298"/>
      <c r="BT26" s="298"/>
      <c r="BU26" s="298"/>
      <c r="BV26" s="298"/>
      <c r="BW26" s="477"/>
      <c r="BX26" s="477"/>
      <c r="BY26" s="477"/>
      <c r="BZ26" s="477"/>
      <c r="CA26" s="477"/>
      <c r="CB26" s="44"/>
      <c r="CC26" s="298"/>
      <c r="CD26" s="298"/>
      <c r="CE26" s="298"/>
      <c r="CF26" s="298"/>
      <c r="CG26" s="298"/>
      <c r="CH26" s="298"/>
      <c r="CI26" s="477"/>
      <c r="CJ26" s="477"/>
      <c r="CK26" s="477"/>
      <c r="CL26" s="477"/>
      <c r="CM26" s="477"/>
      <c r="CN26" s="44"/>
      <c r="CO26" s="298"/>
      <c r="CP26" s="298"/>
      <c r="CQ26" s="298"/>
      <c r="CR26" s="298"/>
      <c r="CS26" s="298"/>
      <c r="CT26" s="298"/>
      <c r="CU26" s="477"/>
      <c r="CV26" s="477"/>
      <c r="CW26" s="477"/>
      <c r="CX26" s="477"/>
      <c r="CY26" s="477"/>
      <c r="CZ26" s="44"/>
      <c r="DA26" s="298"/>
      <c r="DB26" s="298"/>
      <c r="DC26" s="298"/>
      <c r="DD26" s="298"/>
      <c r="DE26" s="298"/>
      <c r="DF26" s="298"/>
      <c r="DG26" s="477"/>
      <c r="DH26" s="477"/>
      <c r="DI26" s="477"/>
      <c r="DJ26" s="477"/>
      <c r="DK26" s="477"/>
      <c r="DL26" s="44"/>
      <c r="DM26" s="298"/>
      <c r="DN26" s="298"/>
      <c r="DO26" s="298"/>
      <c r="DP26" s="298"/>
      <c r="DQ26" s="298"/>
      <c r="DR26" s="298"/>
      <c r="DS26" s="477"/>
      <c r="DT26" s="477"/>
      <c r="DU26" s="477"/>
      <c r="DV26" s="477"/>
      <c r="DW26" s="477"/>
      <c r="DX26" s="44"/>
      <c r="DY26" s="298"/>
      <c r="DZ26" s="298"/>
      <c r="EA26" s="298"/>
      <c r="EB26" s="298"/>
      <c r="EC26" s="298"/>
      <c r="ED26" s="298"/>
      <c r="EE26" s="477"/>
      <c r="EF26" s="477"/>
      <c r="EG26" s="477"/>
      <c r="EH26" s="477"/>
      <c r="EI26" s="477"/>
      <c r="EJ26" s="44"/>
      <c r="EK26" s="298"/>
      <c r="EL26" s="298"/>
      <c r="EM26" s="298"/>
      <c r="EN26" s="298"/>
      <c r="EO26" s="298"/>
      <c r="EP26" s="298"/>
      <c r="EQ26" s="477"/>
      <c r="ER26" s="477"/>
      <c r="ES26" s="477"/>
      <c r="ET26" s="477"/>
      <c r="EU26" s="477"/>
      <c r="EV26" s="44"/>
      <c r="EW26" s="298"/>
      <c r="EX26" s="298"/>
      <c r="EY26" s="298"/>
      <c r="EZ26" s="298"/>
      <c r="FA26" s="298"/>
      <c r="FB26" s="298"/>
      <c r="FC26" s="477"/>
      <c r="FD26" s="477"/>
      <c r="FE26" s="477"/>
      <c r="FF26" s="477"/>
      <c r="FG26" s="477"/>
      <c r="FH26" s="44"/>
      <c r="FI26" s="298"/>
      <c r="FJ26" s="298"/>
      <c r="FK26" s="298"/>
      <c r="FL26" s="298"/>
      <c r="FM26" s="298"/>
      <c r="FN26" s="298"/>
      <c r="FO26" s="477"/>
      <c r="FP26" s="477"/>
      <c r="FQ26" s="477"/>
      <c r="FR26" s="477"/>
      <c r="FS26" s="477"/>
      <c r="FT26" s="44"/>
      <c r="FU26" s="298"/>
      <c r="FV26" s="298"/>
      <c r="FW26" s="298"/>
      <c r="FX26" s="298"/>
      <c r="FY26" s="298"/>
      <c r="FZ26" s="298"/>
      <c r="GA26" s="477"/>
      <c r="GB26" s="477"/>
      <c r="GC26" s="477"/>
      <c r="GD26" s="477"/>
      <c r="GE26" s="477"/>
      <c r="GF26" s="44"/>
      <c r="GG26" s="298"/>
      <c r="GH26" s="298"/>
      <c r="GI26" s="298"/>
      <c r="GJ26" s="298"/>
      <c r="GK26" s="298"/>
      <c r="GL26" s="298"/>
      <c r="GM26" s="477"/>
      <c r="GN26" s="477"/>
      <c r="GO26" s="477"/>
      <c r="GP26" s="477"/>
      <c r="GQ26" s="477"/>
      <c r="GR26" s="44"/>
      <c r="GS26" s="298"/>
      <c r="GT26" s="298"/>
      <c r="GU26" s="298"/>
      <c r="GV26" s="298"/>
      <c r="GW26" s="298"/>
      <c r="GX26" s="298"/>
      <c r="GY26" s="477"/>
      <c r="GZ26" s="477"/>
      <c r="HA26" s="477"/>
      <c r="HB26" s="477"/>
      <c r="HC26" s="477"/>
      <c r="HD26" s="44"/>
      <c r="HE26" s="298"/>
      <c r="HF26" s="298"/>
      <c r="HG26" s="298"/>
      <c r="HH26" s="298"/>
      <c r="HI26" s="298"/>
      <c r="HJ26" s="298"/>
      <c r="HK26" s="477"/>
      <c r="HL26" s="477"/>
      <c r="HM26" s="477"/>
      <c r="HN26" s="477"/>
      <c r="HO26" s="477"/>
      <c r="HP26" s="44"/>
      <c r="HQ26" s="298"/>
      <c r="HR26" s="298"/>
      <c r="HS26" s="298"/>
      <c r="HT26" s="298"/>
      <c r="HU26" s="298"/>
      <c r="HV26" s="298"/>
      <c r="HW26" s="477"/>
      <c r="HX26" s="477"/>
      <c r="HY26" s="477"/>
      <c r="HZ26" s="477"/>
      <c r="IA26" s="477"/>
      <c r="IB26" s="44"/>
      <c r="IC26" s="298"/>
      <c r="ID26" s="298"/>
      <c r="IE26" s="298"/>
      <c r="IF26" s="298"/>
      <c r="IG26" s="298"/>
      <c r="IH26" s="298"/>
      <c r="II26" s="477"/>
      <c r="IJ26" s="477"/>
      <c r="IK26" s="477"/>
      <c r="IL26" s="477"/>
      <c r="IM26" s="477"/>
      <c r="IN26" s="44"/>
      <c r="IO26" s="298"/>
      <c r="IP26" s="298"/>
      <c r="IQ26" s="298"/>
    </row>
    <row r="27" spans="1:251" s="7" customFormat="1" ht="14.25">
      <c r="A27" s="471" t="s">
        <v>12</v>
      </c>
      <c r="B27" s="477">
        <v>2.2999999999999998</v>
      </c>
      <c r="C27" s="477">
        <v>0.4</v>
      </c>
      <c r="D27" s="477">
        <v>0</v>
      </c>
      <c r="E27" s="477">
        <v>0.5</v>
      </c>
      <c r="F27" s="477">
        <v>-0.3</v>
      </c>
      <c r="G27" s="477">
        <v>-0.8</v>
      </c>
      <c r="H27" s="44">
        <v>-0.6</v>
      </c>
      <c r="I27" s="298"/>
      <c r="J27" s="298"/>
      <c r="K27" s="298"/>
      <c r="L27" s="298"/>
      <c r="M27" s="298"/>
      <c r="N27" s="298"/>
      <c r="O27" s="477"/>
      <c r="P27" s="477"/>
      <c r="Q27" s="477"/>
      <c r="R27" s="477"/>
      <c r="S27" s="477"/>
      <c r="T27" s="44"/>
      <c r="U27" s="298"/>
      <c r="V27" s="298"/>
      <c r="W27" s="298"/>
      <c r="X27" s="298"/>
      <c r="Y27" s="298"/>
      <c r="Z27" s="298"/>
      <c r="AA27" s="477"/>
      <c r="AB27" s="477"/>
      <c r="AC27" s="477"/>
      <c r="AD27" s="477"/>
      <c r="AE27" s="477"/>
      <c r="AF27" s="44"/>
      <c r="AG27" s="298"/>
      <c r="AH27" s="298"/>
      <c r="AI27" s="298"/>
      <c r="AJ27" s="298"/>
      <c r="AK27" s="298"/>
      <c r="AL27" s="298"/>
      <c r="AM27" s="477"/>
      <c r="AN27" s="477"/>
      <c r="AO27" s="477"/>
      <c r="AP27" s="477"/>
      <c r="AQ27" s="477"/>
      <c r="AR27" s="44"/>
      <c r="AS27" s="298"/>
      <c r="AT27" s="298"/>
      <c r="AU27" s="298"/>
      <c r="AV27" s="298"/>
      <c r="AW27" s="298"/>
      <c r="AX27" s="298"/>
      <c r="AY27" s="477"/>
      <c r="AZ27" s="477"/>
      <c r="BA27" s="477"/>
      <c r="BB27" s="477"/>
      <c r="BC27" s="477"/>
      <c r="BD27" s="44"/>
      <c r="BE27" s="298"/>
      <c r="BF27" s="298"/>
      <c r="BG27" s="298"/>
      <c r="BH27" s="298"/>
      <c r="BI27" s="298"/>
      <c r="BJ27" s="298"/>
      <c r="BK27" s="477"/>
      <c r="BL27" s="477"/>
      <c r="BM27" s="477"/>
      <c r="BN27" s="477"/>
      <c r="BO27" s="477"/>
      <c r="BP27" s="44"/>
      <c r="BQ27" s="298"/>
      <c r="BR27" s="298"/>
      <c r="BS27" s="298"/>
      <c r="BT27" s="298"/>
      <c r="BU27" s="298"/>
      <c r="BV27" s="298"/>
      <c r="BW27" s="477"/>
      <c r="BX27" s="477"/>
      <c r="BY27" s="477"/>
      <c r="BZ27" s="477"/>
      <c r="CA27" s="477"/>
      <c r="CB27" s="44"/>
      <c r="CC27" s="298"/>
      <c r="CD27" s="298"/>
      <c r="CE27" s="298"/>
      <c r="CF27" s="298"/>
      <c r="CG27" s="298"/>
      <c r="CH27" s="298"/>
      <c r="CI27" s="477"/>
      <c r="CJ27" s="477"/>
      <c r="CK27" s="477"/>
      <c r="CL27" s="477"/>
      <c r="CM27" s="477"/>
      <c r="CN27" s="44"/>
      <c r="CO27" s="298"/>
      <c r="CP27" s="298"/>
      <c r="CQ27" s="298"/>
      <c r="CR27" s="298"/>
      <c r="CS27" s="298"/>
      <c r="CT27" s="298"/>
      <c r="CU27" s="477"/>
      <c r="CV27" s="477"/>
      <c r="CW27" s="477"/>
      <c r="CX27" s="477"/>
      <c r="CY27" s="477"/>
      <c r="CZ27" s="44"/>
      <c r="DA27" s="298"/>
      <c r="DB27" s="298"/>
      <c r="DC27" s="298"/>
      <c r="DD27" s="298"/>
      <c r="DE27" s="298"/>
      <c r="DF27" s="298"/>
      <c r="DG27" s="477"/>
      <c r="DH27" s="477"/>
      <c r="DI27" s="477"/>
      <c r="DJ27" s="477"/>
      <c r="DK27" s="477"/>
      <c r="DL27" s="44"/>
      <c r="DM27" s="298"/>
      <c r="DN27" s="298"/>
      <c r="DO27" s="298"/>
      <c r="DP27" s="298"/>
      <c r="DQ27" s="298"/>
      <c r="DR27" s="298"/>
      <c r="DS27" s="477"/>
      <c r="DT27" s="477"/>
      <c r="DU27" s="477"/>
      <c r="DV27" s="477"/>
      <c r="DW27" s="477"/>
      <c r="DX27" s="44"/>
      <c r="DY27" s="298"/>
      <c r="DZ27" s="298"/>
      <c r="EA27" s="298"/>
      <c r="EB27" s="298"/>
      <c r="EC27" s="298"/>
      <c r="ED27" s="298"/>
      <c r="EE27" s="477"/>
      <c r="EF27" s="477"/>
      <c r="EG27" s="477"/>
      <c r="EH27" s="477"/>
      <c r="EI27" s="477"/>
      <c r="EJ27" s="44"/>
      <c r="EK27" s="298"/>
      <c r="EL27" s="298"/>
      <c r="EM27" s="298"/>
      <c r="EN27" s="298"/>
      <c r="EO27" s="298"/>
      <c r="EP27" s="298"/>
      <c r="EQ27" s="477"/>
      <c r="ER27" s="477"/>
      <c r="ES27" s="477"/>
      <c r="ET27" s="477"/>
      <c r="EU27" s="477"/>
      <c r="EV27" s="44"/>
      <c r="EW27" s="298"/>
      <c r="EX27" s="298"/>
      <c r="EY27" s="298"/>
      <c r="EZ27" s="298"/>
      <c r="FA27" s="298"/>
      <c r="FB27" s="298"/>
      <c r="FC27" s="477"/>
      <c r="FD27" s="477"/>
      <c r="FE27" s="477"/>
      <c r="FF27" s="477"/>
      <c r="FG27" s="477"/>
      <c r="FH27" s="44"/>
      <c r="FI27" s="298"/>
      <c r="FJ27" s="298"/>
      <c r="FK27" s="298"/>
      <c r="FL27" s="298"/>
      <c r="FM27" s="298"/>
      <c r="FN27" s="298"/>
      <c r="FO27" s="477"/>
      <c r="FP27" s="477"/>
      <c r="FQ27" s="477"/>
      <c r="FR27" s="477"/>
      <c r="FS27" s="477"/>
      <c r="FT27" s="44"/>
      <c r="FU27" s="298"/>
      <c r="FV27" s="298"/>
      <c r="FW27" s="298"/>
      <c r="FX27" s="298"/>
      <c r="FY27" s="298"/>
      <c r="FZ27" s="298"/>
      <c r="GA27" s="477"/>
      <c r="GB27" s="477"/>
      <c r="GC27" s="477"/>
      <c r="GD27" s="477"/>
      <c r="GE27" s="477"/>
      <c r="GF27" s="44"/>
      <c r="GG27" s="298"/>
      <c r="GH27" s="298"/>
      <c r="GI27" s="298"/>
      <c r="GJ27" s="298"/>
      <c r="GK27" s="298"/>
      <c r="GL27" s="298"/>
      <c r="GM27" s="477"/>
      <c r="GN27" s="477"/>
      <c r="GO27" s="477"/>
      <c r="GP27" s="477"/>
      <c r="GQ27" s="477"/>
      <c r="GR27" s="44"/>
      <c r="GS27" s="298"/>
      <c r="GT27" s="298"/>
      <c r="GU27" s="298"/>
      <c r="GV27" s="298"/>
      <c r="GW27" s="298"/>
      <c r="GX27" s="298"/>
      <c r="GY27" s="477"/>
      <c r="GZ27" s="477"/>
      <c r="HA27" s="477"/>
      <c r="HB27" s="477"/>
      <c r="HC27" s="477"/>
      <c r="HD27" s="44"/>
      <c r="HE27" s="298"/>
      <c r="HF27" s="298"/>
      <c r="HG27" s="298"/>
      <c r="HH27" s="298"/>
      <c r="HI27" s="298"/>
      <c r="HJ27" s="298"/>
      <c r="HK27" s="477"/>
      <c r="HL27" s="477"/>
      <c r="HM27" s="477"/>
      <c r="HN27" s="477"/>
      <c r="HO27" s="477"/>
      <c r="HP27" s="44"/>
      <c r="HQ27" s="298"/>
      <c r="HR27" s="298"/>
      <c r="HS27" s="298"/>
      <c r="HT27" s="298"/>
      <c r="HU27" s="298"/>
      <c r="HV27" s="298"/>
      <c r="HW27" s="477"/>
      <c r="HX27" s="477"/>
      <c r="HY27" s="477"/>
      <c r="HZ27" s="477"/>
      <c r="IA27" s="477"/>
      <c r="IB27" s="44"/>
      <c r="IC27" s="298"/>
      <c r="ID27" s="298"/>
      <c r="IE27" s="298"/>
      <c r="IF27" s="298"/>
      <c r="IG27" s="298"/>
      <c r="IH27" s="298"/>
      <c r="II27" s="477"/>
      <c r="IJ27" s="477"/>
      <c r="IK27" s="477"/>
      <c r="IL27" s="477"/>
      <c r="IM27" s="477"/>
      <c r="IN27" s="44"/>
      <c r="IO27" s="298"/>
      <c r="IP27" s="298"/>
      <c r="IQ27" s="298"/>
    </row>
    <row r="28" spans="1:251" s="7" customFormat="1" ht="14.25">
      <c r="A28" s="471" t="s">
        <v>11</v>
      </c>
      <c r="B28" s="477">
        <v>-6.4</v>
      </c>
      <c r="C28" s="477">
        <v>-6</v>
      </c>
      <c r="D28" s="477">
        <v>-3.2</v>
      </c>
      <c r="E28" s="477">
        <v>-1.7</v>
      </c>
      <c r="F28" s="477">
        <v>-1.2</v>
      </c>
      <c r="G28" s="477">
        <v>-1.5</v>
      </c>
      <c r="H28" s="44">
        <v>-1.7</v>
      </c>
      <c r="I28" s="298"/>
      <c r="J28" s="298"/>
      <c r="K28" s="298"/>
      <c r="L28" s="477"/>
      <c r="M28" s="298"/>
      <c r="N28" s="298"/>
      <c r="O28" s="477"/>
      <c r="P28" s="477"/>
      <c r="Q28" s="477"/>
      <c r="R28" s="477"/>
      <c r="S28" s="477"/>
      <c r="T28" s="44"/>
      <c r="U28" s="298"/>
      <c r="V28" s="298"/>
      <c r="W28" s="298"/>
      <c r="X28" s="477"/>
      <c r="Y28" s="298"/>
      <c r="Z28" s="298"/>
      <c r="AA28" s="477"/>
      <c r="AB28" s="477"/>
      <c r="AC28" s="477"/>
      <c r="AD28" s="477"/>
      <c r="AE28" s="477"/>
      <c r="AF28" s="44"/>
      <c r="AG28" s="298"/>
      <c r="AH28" s="298"/>
      <c r="AI28" s="298"/>
      <c r="AJ28" s="477"/>
      <c r="AK28" s="298"/>
      <c r="AL28" s="298"/>
      <c r="AM28" s="477"/>
      <c r="AN28" s="477"/>
      <c r="AO28" s="477"/>
      <c r="AP28" s="477"/>
      <c r="AQ28" s="477"/>
      <c r="AR28" s="44"/>
      <c r="AS28" s="298"/>
      <c r="AT28" s="298"/>
      <c r="AU28" s="298"/>
      <c r="AV28" s="477"/>
      <c r="AW28" s="298"/>
      <c r="AX28" s="298"/>
      <c r="AY28" s="477"/>
      <c r="AZ28" s="477"/>
      <c r="BA28" s="477"/>
      <c r="BB28" s="477"/>
      <c r="BC28" s="477"/>
      <c r="BD28" s="44"/>
      <c r="BE28" s="298"/>
      <c r="BF28" s="298"/>
      <c r="BG28" s="298"/>
      <c r="BH28" s="477"/>
      <c r="BI28" s="298"/>
      <c r="BJ28" s="298"/>
      <c r="BK28" s="477"/>
      <c r="BL28" s="477"/>
      <c r="BM28" s="477"/>
      <c r="BN28" s="477"/>
      <c r="BO28" s="477"/>
      <c r="BP28" s="44"/>
      <c r="BQ28" s="298"/>
      <c r="BR28" s="298"/>
      <c r="BS28" s="298"/>
      <c r="BT28" s="477"/>
      <c r="BU28" s="298"/>
      <c r="BV28" s="298"/>
      <c r="BW28" s="477"/>
      <c r="BX28" s="477"/>
      <c r="BY28" s="477"/>
      <c r="BZ28" s="477"/>
      <c r="CA28" s="477"/>
      <c r="CB28" s="44"/>
      <c r="CC28" s="298"/>
      <c r="CD28" s="298"/>
      <c r="CE28" s="298"/>
      <c r="CF28" s="477"/>
      <c r="CG28" s="298"/>
      <c r="CH28" s="298"/>
      <c r="CI28" s="477"/>
      <c r="CJ28" s="477"/>
      <c r="CK28" s="477"/>
      <c r="CL28" s="477"/>
      <c r="CM28" s="477"/>
      <c r="CN28" s="44"/>
      <c r="CO28" s="298"/>
      <c r="CP28" s="298"/>
      <c r="CQ28" s="298"/>
      <c r="CR28" s="477"/>
      <c r="CS28" s="298"/>
      <c r="CT28" s="298"/>
      <c r="CU28" s="477"/>
      <c r="CV28" s="477"/>
      <c r="CW28" s="477"/>
      <c r="CX28" s="477"/>
      <c r="CY28" s="477"/>
      <c r="CZ28" s="44"/>
      <c r="DA28" s="298"/>
      <c r="DB28" s="298"/>
      <c r="DC28" s="298"/>
      <c r="DD28" s="477"/>
      <c r="DE28" s="298"/>
      <c r="DF28" s="298"/>
      <c r="DG28" s="477"/>
      <c r="DH28" s="477"/>
      <c r="DI28" s="477"/>
      <c r="DJ28" s="477"/>
      <c r="DK28" s="477"/>
      <c r="DL28" s="44"/>
      <c r="DM28" s="298"/>
      <c r="DN28" s="298"/>
      <c r="DO28" s="298"/>
      <c r="DP28" s="477"/>
      <c r="DQ28" s="298"/>
      <c r="DR28" s="298"/>
      <c r="DS28" s="477"/>
      <c r="DT28" s="477"/>
      <c r="DU28" s="477"/>
      <c r="DV28" s="477"/>
      <c r="DW28" s="477"/>
      <c r="DX28" s="44"/>
      <c r="DY28" s="298"/>
      <c r="DZ28" s="298"/>
      <c r="EA28" s="298"/>
      <c r="EB28" s="477"/>
      <c r="EC28" s="298"/>
      <c r="ED28" s="298"/>
      <c r="EE28" s="477"/>
      <c r="EF28" s="477"/>
      <c r="EG28" s="477"/>
      <c r="EH28" s="477"/>
      <c r="EI28" s="477"/>
      <c r="EJ28" s="44"/>
      <c r="EK28" s="298"/>
      <c r="EL28" s="298"/>
      <c r="EM28" s="298"/>
      <c r="EN28" s="477"/>
      <c r="EO28" s="298"/>
      <c r="EP28" s="298"/>
      <c r="EQ28" s="477"/>
      <c r="ER28" s="477"/>
      <c r="ES28" s="477"/>
      <c r="ET28" s="477"/>
      <c r="EU28" s="477"/>
      <c r="EV28" s="44"/>
      <c r="EW28" s="298"/>
      <c r="EX28" s="298"/>
      <c r="EY28" s="298"/>
      <c r="EZ28" s="477"/>
      <c r="FA28" s="298"/>
      <c r="FB28" s="298"/>
      <c r="FC28" s="477"/>
      <c r="FD28" s="477"/>
      <c r="FE28" s="477"/>
      <c r="FF28" s="477"/>
      <c r="FG28" s="477"/>
      <c r="FH28" s="44"/>
      <c r="FI28" s="298"/>
      <c r="FJ28" s="298"/>
      <c r="FK28" s="298"/>
      <c r="FL28" s="477"/>
      <c r="FM28" s="298"/>
      <c r="FN28" s="298"/>
      <c r="FO28" s="477"/>
      <c r="FP28" s="477"/>
      <c r="FQ28" s="477"/>
      <c r="FR28" s="477"/>
      <c r="FS28" s="477"/>
      <c r="FT28" s="44"/>
      <c r="FU28" s="298"/>
      <c r="FV28" s="298"/>
      <c r="FW28" s="298"/>
      <c r="FX28" s="477"/>
      <c r="FY28" s="298"/>
      <c r="FZ28" s="298"/>
      <c r="GA28" s="477"/>
      <c r="GB28" s="477"/>
      <c r="GC28" s="477"/>
      <c r="GD28" s="477"/>
      <c r="GE28" s="477"/>
      <c r="GF28" s="44"/>
      <c r="GG28" s="298"/>
      <c r="GH28" s="298"/>
      <c r="GI28" s="298"/>
      <c r="GJ28" s="477"/>
      <c r="GK28" s="298"/>
      <c r="GL28" s="298"/>
      <c r="GM28" s="477"/>
      <c r="GN28" s="477"/>
      <c r="GO28" s="477"/>
      <c r="GP28" s="477"/>
      <c r="GQ28" s="477"/>
      <c r="GR28" s="44"/>
      <c r="GS28" s="298"/>
      <c r="GT28" s="298"/>
      <c r="GU28" s="298"/>
      <c r="GV28" s="477"/>
      <c r="GW28" s="298"/>
      <c r="GX28" s="298"/>
      <c r="GY28" s="477"/>
      <c r="GZ28" s="477"/>
      <c r="HA28" s="477"/>
      <c r="HB28" s="477"/>
      <c r="HC28" s="477"/>
      <c r="HD28" s="44"/>
      <c r="HE28" s="298"/>
      <c r="HF28" s="298"/>
      <c r="HG28" s="298"/>
      <c r="HH28" s="477"/>
      <c r="HI28" s="298"/>
      <c r="HJ28" s="298"/>
      <c r="HK28" s="477"/>
      <c r="HL28" s="477"/>
      <c r="HM28" s="477"/>
      <c r="HN28" s="477"/>
      <c r="HO28" s="477"/>
      <c r="HP28" s="44"/>
      <c r="HQ28" s="298"/>
      <c r="HR28" s="298"/>
      <c r="HS28" s="298"/>
      <c r="HT28" s="477"/>
      <c r="HU28" s="298"/>
      <c r="HV28" s="298"/>
      <c r="HW28" s="477"/>
      <c r="HX28" s="477"/>
      <c r="HY28" s="477"/>
      <c r="HZ28" s="477"/>
      <c r="IA28" s="477"/>
      <c r="IB28" s="44"/>
      <c r="IC28" s="298"/>
      <c r="ID28" s="298"/>
      <c r="IE28" s="298"/>
      <c r="IF28" s="477"/>
      <c r="IG28" s="298"/>
      <c r="IH28" s="298"/>
      <c r="II28" s="477"/>
      <c r="IJ28" s="477"/>
      <c r="IK28" s="477"/>
      <c r="IL28" s="477"/>
      <c r="IM28" s="477"/>
      <c r="IN28" s="44"/>
      <c r="IO28" s="298"/>
      <c r="IP28" s="298"/>
      <c r="IQ28" s="298"/>
    </row>
    <row r="29" spans="1:251" s="7" customFormat="1" ht="14.25">
      <c r="A29" s="509" t="s">
        <v>10</v>
      </c>
      <c r="B29" s="477">
        <v>-5.8</v>
      </c>
      <c r="C29" s="477">
        <v>-7</v>
      </c>
      <c r="D29" s="477">
        <v>-4.9000000000000004</v>
      </c>
      <c r="E29" s="477">
        <v>-4.9000000000000004</v>
      </c>
      <c r="F29" s="477">
        <v>-2.7</v>
      </c>
      <c r="G29" s="477">
        <v>-2.1</v>
      </c>
      <c r="H29" s="45">
        <v>-2.1</v>
      </c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45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45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45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45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45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45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45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45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45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45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45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45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45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45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45"/>
      <c r="GG29" s="298"/>
      <c r="GH29" s="298"/>
      <c r="GI29" s="298"/>
      <c r="GJ29" s="298"/>
      <c r="GK29" s="298"/>
      <c r="GL29" s="298"/>
      <c r="GM29" s="298"/>
      <c r="GN29" s="298"/>
      <c r="GO29" s="298"/>
      <c r="GP29" s="298"/>
      <c r="GQ29" s="298"/>
      <c r="GR29" s="45"/>
      <c r="GS29" s="298"/>
      <c r="GT29" s="298"/>
      <c r="GU29" s="298"/>
      <c r="GV29" s="298"/>
      <c r="GW29" s="298"/>
      <c r="GX29" s="298"/>
      <c r="GY29" s="298"/>
      <c r="GZ29" s="298"/>
      <c r="HA29" s="298"/>
      <c r="HB29" s="298"/>
      <c r="HC29" s="298"/>
      <c r="HD29" s="45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45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45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298"/>
      <c r="IN29" s="45"/>
      <c r="IO29" s="298"/>
      <c r="IP29" s="298"/>
      <c r="IQ29" s="298"/>
    </row>
    <row r="30" spans="1:251" s="7" customFormat="1" ht="14.25">
      <c r="A30" s="471" t="s">
        <v>9</v>
      </c>
      <c r="B30" s="477">
        <v>-4.4000000000000004</v>
      </c>
      <c r="C30" s="477">
        <v>-2.5</v>
      </c>
      <c r="D30" s="477">
        <v>-3.5</v>
      </c>
      <c r="E30" s="477">
        <v>-4.3</v>
      </c>
      <c r="F30" s="477">
        <v>-2</v>
      </c>
      <c r="G30" s="477">
        <v>-1.5</v>
      </c>
      <c r="H30" s="44">
        <v>-2.6</v>
      </c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4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44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44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44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44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44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44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44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44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44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44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44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44"/>
      <c r="FI30" s="298"/>
      <c r="FJ30" s="298"/>
      <c r="FK30" s="298"/>
      <c r="FL30" s="298"/>
      <c r="FM30" s="298"/>
      <c r="FN30" s="298"/>
      <c r="FO30" s="298"/>
      <c r="FP30" s="298"/>
      <c r="FQ30" s="298"/>
      <c r="FR30" s="298"/>
      <c r="FS30" s="298"/>
      <c r="FT30" s="44"/>
      <c r="FU30" s="298"/>
      <c r="FV30" s="298"/>
      <c r="FW30" s="298"/>
      <c r="FX30" s="298"/>
      <c r="FY30" s="298"/>
      <c r="FZ30" s="298"/>
      <c r="GA30" s="298"/>
      <c r="GB30" s="298"/>
      <c r="GC30" s="298"/>
      <c r="GD30" s="298"/>
      <c r="GE30" s="298"/>
      <c r="GF30" s="44"/>
      <c r="GG30" s="298"/>
      <c r="GH30" s="298"/>
      <c r="GI30" s="298"/>
      <c r="GJ30" s="298"/>
      <c r="GK30" s="298"/>
      <c r="GL30" s="298"/>
      <c r="GM30" s="298"/>
      <c r="GN30" s="298"/>
      <c r="GO30" s="298"/>
      <c r="GP30" s="298"/>
      <c r="GQ30" s="298"/>
      <c r="GR30" s="44"/>
      <c r="GS30" s="298"/>
      <c r="GT30" s="298"/>
      <c r="GU30" s="298"/>
      <c r="GV30" s="298"/>
      <c r="GW30" s="298"/>
      <c r="GX30" s="298"/>
      <c r="GY30" s="298"/>
      <c r="GZ30" s="298"/>
      <c r="HA30" s="298"/>
      <c r="HB30" s="298"/>
      <c r="HC30" s="298"/>
      <c r="HD30" s="44"/>
      <c r="HE30" s="298"/>
      <c r="HF30" s="298"/>
      <c r="HG30" s="298"/>
      <c r="HH30" s="298"/>
      <c r="HI30" s="298"/>
      <c r="HJ30" s="298"/>
      <c r="HK30" s="298"/>
      <c r="HL30" s="298"/>
      <c r="HM30" s="298"/>
      <c r="HN30" s="298"/>
      <c r="HO30" s="298"/>
      <c r="HP30" s="44"/>
      <c r="HQ30" s="298"/>
      <c r="HR30" s="298"/>
      <c r="HS30" s="298"/>
      <c r="HT30" s="298"/>
      <c r="HU30" s="298"/>
      <c r="HV30" s="298"/>
      <c r="HW30" s="298"/>
      <c r="HX30" s="298"/>
      <c r="HY30" s="298"/>
      <c r="HZ30" s="298"/>
      <c r="IA30" s="298"/>
      <c r="IB30" s="44"/>
      <c r="IC30" s="298"/>
      <c r="ID30" s="298"/>
      <c r="IE30" s="298"/>
      <c r="IF30" s="298"/>
      <c r="IG30" s="298"/>
      <c r="IH30" s="298"/>
      <c r="II30" s="298"/>
      <c r="IJ30" s="298"/>
      <c r="IK30" s="298"/>
      <c r="IL30" s="298"/>
      <c r="IM30" s="298"/>
      <c r="IN30" s="44"/>
      <c r="IO30" s="298"/>
      <c r="IP30" s="298"/>
      <c r="IQ30" s="298"/>
    </row>
    <row r="31" spans="1:251" s="7" customFormat="1" ht="14.25">
      <c r="A31" s="471" t="s">
        <v>8</v>
      </c>
      <c r="B31" s="477">
        <v>-4.8</v>
      </c>
      <c r="C31" s="477">
        <v>-8</v>
      </c>
      <c r="D31" s="477">
        <v>-8</v>
      </c>
      <c r="E31" s="477">
        <v>-5</v>
      </c>
      <c r="F31" s="477">
        <v>-2.9</v>
      </c>
      <c r="G31" s="477">
        <v>-2.2000000000000002</v>
      </c>
      <c r="H31" s="44">
        <v>-1.7</v>
      </c>
      <c r="I31" s="298"/>
      <c r="J31" s="298"/>
      <c r="K31" s="298"/>
      <c r="L31" s="298"/>
      <c r="M31" s="298"/>
      <c r="N31" s="298"/>
      <c r="O31" s="477"/>
      <c r="P31" s="477"/>
      <c r="Q31" s="477"/>
      <c r="R31" s="477"/>
      <c r="S31" s="477"/>
      <c r="T31" s="44"/>
      <c r="U31" s="298"/>
      <c r="V31" s="298"/>
      <c r="W31" s="298"/>
      <c r="X31" s="298"/>
      <c r="Y31" s="298"/>
      <c r="Z31" s="298"/>
      <c r="AA31" s="477"/>
      <c r="AB31" s="477"/>
      <c r="AC31" s="477"/>
      <c r="AD31" s="477"/>
      <c r="AE31" s="477"/>
      <c r="AF31" s="44"/>
      <c r="AG31" s="298"/>
      <c r="AH31" s="298"/>
      <c r="AI31" s="298"/>
      <c r="AJ31" s="298"/>
      <c r="AK31" s="298"/>
      <c r="AL31" s="298"/>
      <c r="AM31" s="477"/>
      <c r="AN31" s="477"/>
      <c r="AO31" s="477"/>
      <c r="AP31" s="477"/>
      <c r="AQ31" s="477"/>
      <c r="AR31" s="44"/>
      <c r="AS31" s="298"/>
      <c r="AT31" s="298"/>
      <c r="AU31" s="298"/>
      <c r="AV31" s="298"/>
      <c r="AW31" s="298"/>
      <c r="AX31" s="298"/>
      <c r="AY31" s="477"/>
      <c r="AZ31" s="477"/>
      <c r="BA31" s="477"/>
      <c r="BB31" s="477"/>
      <c r="BC31" s="477"/>
      <c r="BD31" s="44"/>
      <c r="BE31" s="298"/>
      <c r="BF31" s="298"/>
      <c r="BG31" s="298"/>
      <c r="BH31" s="298"/>
      <c r="BI31" s="298"/>
      <c r="BJ31" s="298"/>
      <c r="BK31" s="477"/>
      <c r="BL31" s="477"/>
      <c r="BM31" s="477"/>
      <c r="BN31" s="477"/>
      <c r="BO31" s="477"/>
      <c r="BP31" s="44"/>
      <c r="BQ31" s="298"/>
      <c r="BR31" s="298"/>
      <c r="BS31" s="298"/>
      <c r="BT31" s="298"/>
      <c r="BU31" s="298"/>
      <c r="BV31" s="298"/>
      <c r="BW31" s="477"/>
      <c r="BX31" s="477"/>
      <c r="BY31" s="477"/>
      <c r="BZ31" s="477"/>
      <c r="CA31" s="477"/>
      <c r="CB31" s="44"/>
      <c r="CC31" s="298"/>
      <c r="CD31" s="298"/>
      <c r="CE31" s="298"/>
      <c r="CF31" s="298"/>
      <c r="CG31" s="298"/>
      <c r="CH31" s="298"/>
      <c r="CI31" s="477"/>
      <c r="CJ31" s="477"/>
      <c r="CK31" s="477"/>
      <c r="CL31" s="477"/>
      <c r="CM31" s="477"/>
      <c r="CN31" s="44"/>
      <c r="CO31" s="298"/>
      <c r="CP31" s="298"/>
      <c r="CQ31" s="298"/>
      <c r="CR31" s="298"/>
      <c r="CS31" s="298"/>
      <c r="CT31" s="298"/>
      <c r="CU31" s="477"/>
      <c r="CV31" s="477"/>
      <c r="CW31" s="477"/>
      <c r="CX31" s="477"/>
      <c r="CY31" s="477"/>
      <c r="CZ31" s="44"/>
      <c r="DA31" s="298"/>
      <c r="DB31" s="298"/>
      <c r="DC31" s="298"/>
      <c r="DD31" s="298"/>
      <c r="DE31" s="298"/>
      <c r="DF31" s="298"/>
      <c r="DG31" s="477"/>
      <c r="DH31" s="477"/>
      <c r="DI31" s="477"/>
      <c r="DJ31" s="477"/>
      <c r="DK31" s="477"/>
      <c r="DL31" s="44"/>
      <c r="DM31" s="298"/>
      <c r="DN31" s="298"/>
      <c r="DO31" s="298"/>
      <c r="DP31" s="298"/>
      <c r="DQ31" s="298"/>
      <c r="DR31" s="298"/>
      <c r="DS31" s="477"/>
      <c r="DT31" s="477"/>
      <c r="DU31" s="477"/>
      <c r="DV31" s="477"/>
      <c r="DW31" s="477"/>
      <c r="DX31" s="44"/>
      <c r="DY31" s="298"/>
      <c r="DZ31" s="298"/>
      <c r="EA31" s="298"/>
      <c r="EB31" s="298"/>
      <c r="EC31" s="298"/>
      <c r="ED31" s="298"/>
      <c r="EE31" s="477"/>
      <c r="EF31" s="477"/>
      <c r="EG31" s="477"/>
      <c r="EH31" s="477"/>
      <c r="EI31" s="477"/>
      <c r="EJ31" s="44"/>
      <c r="EK31" s="298"/>
      <c r="EL31" s="298"/>
      <c r="EM31" s="298"/>
      <c r="EN31" s="298"/>
      <c r="EO31" s="298"/>
      <c r="EP31" s="298"/>
      <c r="EQ31" s="477"/>
      <c r="ER31" s="477"/>
      <c r="ES31" s="477"/>
      <c r="ET31" s="477"/>
      <c r="EU31" s="477"/>
      <c r="EV31" s="44"/>
      <c r="EW31" s="298"/>
      <c r="EX31" s="298"/>
      <c r="EY31" s="298"/>
      <c r="EZ31" s="298"/>
      <c r="FA31" s="298"/>
      <c r="FB31" s="298"/>
      <c r="FC31" s="477"/>
      <c r="FD31" s="477"/>
      <c r="FE31" s="477"/>
      <c r="FF31" s="477"/>
      <c r="FG31" s="477"/>
      <c r="FH31" s="44"/>
      <c r="FI31" s="298"/>
      <c r="FJ31" s="298"/>
      <c r="FK31" s="298"/>
      <c r="FL31" s="298"/>
      <c r="FM31" s="298"/>
      <c r="FN31" s="298"/>
      <c r="FO31" s="477"/>
      <c r="FP31" s="477"/>
      <c r="FQ31" s="477"/>
      <c r="FR31" s="477"/>
      <c r="FS31" s="477"/>
      <c r="FT31" s="44"/>
      <c r="FU31" s="298"/>
      <c r="FV31" s="298"/>
      <c r="FW31" s="298"/>
      <c r="FX31" s="298"/>
      <c r="FY31" s="298"/>
      <c r="FZ31" s="298"/>
      <c r="GA31" s="477"/>
      <c r="GB31" s="477"/>
      <c r="GC31" s="477"/>
      <c r="GD31" s="477"/>
      <c r="GE31" s="477"/>
      <c r="GF31" s="44"/>
      <c r="GG31" s="298"/>
      <c r="GH31" s="298"/>
      <c r="GI31" s="298"/>
      <c r="GJ31" s="298"/>
      <c r="GK31" s="298"/>
      <c r="GL31" s="298"/>
      <c r="GM31" s="477"/>
      <c r="GN31" s="477"/>
      <c r="GO31" s="477"/>
      <c r="GP31" s="477"/>
      <c r="GQ31" s="477"/>
      <c r="GR31" s="44"/>
      <c r="GS31" s="298"/>
      <c r="GT31" s="298"/>
      <c r="GU31" s="298"/>
      <c r="GV31" s="298"/>
      <c r="GW31" s="298"/>
      <c r="GX31" s="298"/>
      <c r="GY31" s="477"/>
      <c r="GZ31" s="477"/>
      <c r="HA31" s="477"/>
      <c r="HB31" s="477"/>
      <c r="HC31" s="477"/>
      <c r="HD31" s="44"/>
      <c r="HE31" s="298"/>
      <c r="HF31" s="298"/>
      <c r="HG31" s="298"/>
      <c r="HH31" s="298"/>
      <c r="HI31" s="298"/>
      <c r="HJ31" s="298"/>
      <c r="HK31" s="477"/>
      <c r="HL31" s="477"/>
      <c r="HM31" s="477"/>
      <c r="HN31" s="477"/>
      <c r="HO31" s="477"/>
      <c r="HP31" s="44"/>
      <c r="HQ31" s="298"/>
      <c r="HR31" s="298"/>
      <c r="HS31" s="298"/>
      <c r="HT31" s="298"/>
      <c r="HU31" s="298"/>
      <c r="HV31" s="298"/>
      <c r="HW31" s="477"/>
      <c r="HX31" s="477"/>
      <c r="HY31" s="477"/>
      <c r="HZ31" s="477"/>
      <c r="IA31" s="477"/>
      <c r="IB31" s="44"/>
      <c r="IC31" s="298"/>
      <c r="ID31" s="298"/>
      <c r="IE31" s="298"/>
      <c r="IF31" s="298"/>
      <c r="IG31" s="298"/>
      <c r="IH31" s="298"/>
      <c r="II31" s="477"/>
      <c r="IJ31" s="477"/>
      <c r="IK31" s="477"/>
      <c r="IL31" s="477"/>
      <c r="IM31" s="477"/>
      <c r="IN31" s="44"/>
      <c r="IO31" s="298"/>
      <c r="IP31" s="298"/>
      <c r="IQ31" s="298"/>
    </row>
    <row r="32" spans="1:251" s="7" customFormat="1" ht="14.25">
      <c r="A32" s="471" t="s">
        <v>7</v>
      </c>
      <c r="B32" s="477">
        <v>-8.4</v>
      </c>
      <c r="C32" s="477">
        <v>-9.6999999999999993</v>
      </c>
      <c r="D32" s="477">
        <v>-6.1</v>
      </c>
      <c r="E32" s="477">
        <v>-3.9</v>
      </c>
      <c r="F32" s="477">
        <v>-1.9</v>
      </c>
      <c r="G32" s="477">
        <v>-1.4</v>
      </c>
      <c r="H32" s="488">
        <v>1</v>
      </c>
      <c r="I32" s="298"/>
      <c r="J32" s="298"/>
      <c r="K32" s="298"/>
      <c r="L32" s="298"/>
      <c r="M32" s="298"/>
      <c r="N32" s="298"/>
      <c r="O32" s="477"/>
      <c r="P32" s="477"/>
      <c r="Q32" s="477"/>
      <c r="R32" s="477"/>
      <c r="S32" s="477"/>
      <c r="T32" s="44"/>
      <c r="U32" s="298"/>
      <c r="V32" s="298"/>
      <c r="W32" s="298"/>
      <c r="X32" s="298"/>
      <c r="Y32" s="298"/>
      <c r="Z32" s="298"/>
      <c r="AA32" s="477"/>
      <c r="AB32" s="477"/>
      <c r="AC32" s="477"/>
      <c r="AD32" s="477"/>
      <c r="AE32" s="477"/>
      <c r="AF32" s="44"/>
      <c r="AG32" s="298"/>
      <c r="AH32" s="298"/>
      <c r="AI32" s="298"/>
      <c r="AJ32" s="298"/>
      <c r="AK32" s="298"/>
      <c r="AL32" s="298"/>
      <c r="AM32" s="477"/>
      <c r="AN32" s="477"/>
      <c r="AO32" s="477"/>
      <c r="AP32" s="477"/>
      <c r="AQ32" s="477"/>
      <c r="AR32" s="44"/>
      <c r="AS32" s="298"/>
      <c r="AT32" s="298"/>
      <c r="AU32" s="298"/>
      <c r="AV32" s="298"/>
      <c r="AW32" s="298"/>
      <c r="AX32" s="298"/>
      <c r="AY32" s="477"/>
      <c r="AZ32" s="477"/>
      <c r="BA32" s="477"/>
      <c r="BB32" s="477"/>
      <c r="BC32" s="477"/>
      <c r="BD32" s="44"/>
      <c r="BE32" s="298"/>
      <c r="BF32" s="298"/>
      <c r="BG32" s="298"/>
      <c r="BH32" s="298"/>
      <c r="BI32" s="298"/>
      <c r="BJ32" s="298"/>
      <c r="BK32" s="477"/>
      <c r="BL32" s="477"/>
      <c r="BM32" s="477"/>
      <c r="BN32" s="477"/>
      <c r="BO32" s="477"/>
      <c r="BP32" s="44"/>
      <c r="BQ32" s="298"/>
      <c r="BR32" s="298"/>
      <c r="BS32" s="298"/>
      <c r="BT32" s="298"/>
      <c r="BU32" s="298"/>
      <c r="BV32" s="298"/>
      <c r="BW32" s="477"/>
      <c r="BX32" s="477"/>
      <c r="BY32" s="477"/>
      <c r="BZ32" s="477"/>
      <c r="CA32" s="477"/>
      <c r="CB32" s="44"/>
      <c r="CC32" s="298"/>
      <c r="CD32" s="298"/>
      <c r="CE32" s="298"/>
      <c r="CF32" s="298"/>
      <c r="CG32" s="298"/>
      <c r="CH32" s="298"/>
      <c r="CI32" s="477"/>
      <c r="CJ32" s="477"/>
      <c r="CK32" s="477"/>
      <c r="CL32" s="477"/>
      <c r="CM32" s="477"/>
      <c r="CN32" s="44"/>
      <c r="CO32" s="298"/>
      <c r="CP32" s="298"/>
      <c r="CQ32" s="298"/>
      <c r="CR32" s="298"/>
      <c r="CS32" s="298"/>
      <c r="CT32" s="298"/>
      <c r="CU32" s="477"/>
      <c r="CV32" s="477"/>
      <c r="CW32" s="477"/>
      <c r="CX32" s="477"/>
      <c r="CY32" s="477"/>
      <c r="CZ32" s="44"/>
      <c r="DA32" s="298"/>
      <c r="DB32" s="298"/>
      <c r="DC32" s="298"/>
      <c r="DD32" s="298"/>
      <c r="DE32" s="298"/>
      <c r="DF32" s="298"/>
      <c r="DG32" s="477"/>
      <c r="DH32" s="477"/>
      <c r="DI32" s="477"/>
      <c r="DJ32" s="477"/>
      <c r="DK32" s="477"/>
      <c r="DL32" s="44"/>
      <c r="DM32" s="298"/>
      <c r="DN32" s="298"/>
      <c r="DO32" s="298"/>
      <c r="DP32" s="298"/>
      <c r="DQ32" s="298"/>
      <c r="DR32" s="298"/>
      <c r="DS32" s="477"/>
      <c r="DT32" s="477"/>
      <c r="DU32" s="477"/>
      <c r="DV32" s="477"/>
      <c r="DW32" s="477"/>
      <c r="DX32" s="44"/>
      <c r="DY32" s="298"/>
      <c r="DZ32" s="298"/>
      <c r="EA32" s="298"/>
      <c r="EB32" s="298"/>
      <c r="EC32" s="298"/>
      <c r="ED32" s="298"/>
      <c r="EE32" s="477"/>
      <c r="EF32" s="477"/>
      <c r="EG32" s="477"/>
      <c r="EH32" s="477"/>
      <c r="EI32" s="477"/>
      <c r="EJ32" s="44"/>
      <c r="EK32" s="298"/>
      <c r="EL32" s="298"/>
      <c r="EM32" s="298"/>
      <c r="EN32" s="298"/>
      <c r="EO32" s="298"/>
      <c r="EP32" s="298"/>
      <c r="EQ32" s="477"/>
      <c r="ER32" s="477"/>
      <c r="ES32" s="477"/>
      <c r="ET32" s="477"/>
      <c r="EU32" s="477"/>
      <c r="EV32" s="44"/>
      <c r="EW32" s="298"/>
      <c r="EX32" s="298"/>
      <c r="EY32" s="298"/>
      <c r="EZ32" s="298"/>
      <c r="FA32" s="298"/>
      <c r="FB32" s="298"/>
      <c r="FC32" s="477"/>
      <c r="FD32" s="477"/>
      <c r="FE32" s="477"/>
      <c r="FF32" s="477"/>
      <c r="FG32" s="477"/>
      <c r="FH32" s="44"/>
      <c r="FI32" s="298"/>
      <c r="FJ32" s="298"/>
      <c r="FK32" s="298"/>
      <c r="FL32" s="298"/>
      <c r="FM32" s="298"/>
      <c r="FN32" s="298"/>
      <c r="FO32" s="477"/>
      <c r="FP32" s="477"/>
      <c r="FQ32" s="477"/>
      <c r="FR32" s="477"/>
      <c r="FS32" s="477"/>
      <c r="FT32" s="44"/>
      <c r="FU32" s="298"/>
      <c r="FV32" s="298"/>
      <c r="FW32" s="298"/>
      <c r="FX32" s="298"/>
      <c r="FY32" s="298"/>
      <c r="FZ32" s="298"/>
      <c r="GA32" s="477"/>
      <c r="GB32" s="477"/>
      <c r="GC32" s="477"/>
      <c r="GD32" s="477"/>
      <c r="GE32" s="477"/>
      <c r="GF32" s="44"/>
      <c r="GG32" s="298"/>
      <c r="GH32" s="298"/>
      <c r="GI32" s="298"/>
      <c r="GJ32" s="298"/>
      <c r="GK32" s="298"/>
      <c r="GL32" s="298"/>
      <c r="GM32" s="477"/>
      <c r="GN32" s="477"/>
      <c r="GO32" s="477"/>
      <c r="GP32" s="477"/>
      <c r="GQ32" s="477"/>
      <c r="GR32" s="44"/>
      <c r="GS32" s="298"/>
      <c r="GT32" s="298"/>
      <c r="GU32" s="298"/>
      <c r="GV32" s="298"/>
      <c r="GW32" s="298"/>
      <c r="GX32" s="298"/>
      <c r="GY32" s="477"/>
      <c r="GZ32" s="477"/>
      <c r="HA32" s="477"/>
      <c r="HB32" s="477"/>
      <c r="HC32" s="477"/>
      <c r="HD32" s="44"/>
      <c r="HE32" s="298"/>
      <c r="HF32" s="298"/>
      <c r="HG32" s="298"/>
      <c r="HH32" s="298"/>
      <c r="HI32" s="298"/>
      <c r="HJ32" s="298"/>
      <c r="HK32" s="477"/>
      <c r="HL32" s="477"/>
      <c r="HM32" s="477"/>
      <c r="HN32" s="477"/>
      <c r="HO32" s="477"/>
      <c r="HP32" s="44"/>
      <c r="HQ32" s="298"/>
      <c r="HR32" s="298"/>
      <c r="HS32" s="298"/>
      <c r="HT32" s="298"/>
      <c r="HU32" s="298"/>
      <c r="HV32" s="298"/>
      <c r="HW32" s="477"/>
      <c r="HX32" s="477"/>
      <c r="HY32" s="477"/>
      <c r="HZ32" s="477"/>
      <c r="IA32" s="477"/>
      <c r="IB32" s="44"/>
      <c r="IC32" s="298"/>
      <c r="ID32" s="298"/>
      <c r="IE32" s="298"/>
      <c r="IF32" s="298"/>
      <c r="IG32" s="298"/>
      <c r="IH32" s="298"/>
      <c r="II32" s="477"/>
      <c r="IJ32" s="477"/>
      <c r="IK32" s="477"/>
      <c r="IL32" s="477"/>
      <c r="IM32" s="477"/>
      <c r="IN32" s="44"/>
      <c r="IO32" s="298"/>
      <c r="IP32" s="298"/>
      <c r="IQ32" s="298"/>
    </row>
    <row r="33" spans="1:251" s="7" customFormat="1" ht="14.25">
      <c r="A33" s="471" t="s">
        <v>6</v>
      </c>
      <c r="B33" s="477">
        <v>1.6</v>
      </c>
      <c r="C33" s="477">
        <v>2.9</v>
      </c>
      <c r="D33" s="477">
        <v>1.4</v>
      </c>
      <c r="E33" s="477">
        <v>0.3</v>
      </c>
      <c r="F33" s="477">
        <v>0.6</v>
      </c>
      <c r="G33" s="477">
        <v>0.3</v>
      </c>
      <c r="H33" s="44">
        <v>0.7</v>
      </c>
      <c r="I33" s="298"/>
      <c r="J33" s="298"/>
      <c r="K33" s="298"/>
      <c r="L33" s="477"/>
      <c r="M33" s="298"/>
      <c r="N33" s="298"/>
      <c r="O33" s="477"/>
      <c r="P33" s="477"/>
      <c r="Q33" s="477"/>
      <c r="R33" s="477"/>
      <c r="S33" s="477"/>
      <c r="T33" s="44"/>
      <c r="U33" s="298"/>
      <c r="V33" s="298"/>
      <c r="W33" s="298"/>
      <c r="X33" s="477"/>
      <c r="Y33" s="298"/>
      <c r="Z33" s="298"/>
      <c r="AA33" s="477"/>
      <c r="AB33" s="477"/>
      <c r="AC33" s="477"/>
      <c r="AD33" s="477"/>
      <c r="AE33" s="477"/>
      <c r="AF33" s="44"/>
      <c r="AG33" s="298"/>
      <c r="AH33" s="298"/>
      <c r="AI33" s="298"/>
      <c r="AJ33" s="477"/>
      <c r="AK33" s="298"/>
      <c r="AL33" s="298"/>
      <c r="AM33" s="477"/>
      <c r="AN33" s="477"/>
      <c r="AO33" s="477"/>
      <c r="AP33" s="477"/>
      <c r="AQ33" s="477"/>
      <c r="AR33" s="44"/>
      <c r="AS33" s="298"/>
      <c r="AT33" s="298"/>
      <c r="AU33" s="298"/>
      <c r="AV33" s="477"/>
      <c r="AW33" s="298"/>
      <c r="AX33" s="298"/>
      <c r="AY33" s="477"/>
      <c r="AZ33" s="477"/>
      <c r="BA33" s="477"/>
      <c r="BB33" s="477"/>
      <c r="BC33" s="477"/>
      <c r="BD33" s="44"/>
      <c r="BE33" s="298"/>
      <c r="BF33" s="298"/>
      <c r="BG33" s="298"/>
      <c r="BH33" s="477"/>
      <c r="BI33" s="298"/>
      <c r="BJ33" s="298"/>
      <c r="BK33" s="477"/>
      <c r="BL33" s="477"/>
      <c r="BM33" s="477"/>
      <c r="BN33" s="477"/>
      <c r="BO33" s="477"/>
      <c r="BP33" s="44"/>
      <c r="BQ33" s="298"/>
      <c r="BR33" s="298"/>
      <c r="BS33" s="298"/>
      <c r="BT33" s="477"/>
      <c r="BU33" s="298"/>
      <c r="BV33" s="298"/>
      <c r="BW33" s="477"/>
      <c r="BX33" s="477"/>
      <c r="BY33" s="477"/>
      <c r="BZ33" s="477"/>
      <c r="CA33" s="477"/>
      <c r="CB33" s="44"/>
      <c r="CC33" s="298"/>
      <c r="CD33" s="298"/>
      <c r="CE33" s="298"/>
      <c r="CF33" s="477"/>
      <c r="CG33" s="298"/>
      <c r="CH33" s="298"/>
      <c r="CI33" s="477"/>
      <c r="CJ33" s="477"/>
      <c r="CK33" s="477"/>
      <c r="CL33" s="477"/>
      <c r="CM33" s="477"/>
      <c r="CN33" s="44"/>
      <c r="CO33" s="298"/>
      <c r="CP33" s="298"/>
      <c r="CQ33" s="298"/>
      <c r="CR33" s="477"/>
      <c r="CS33" s="298"/>
      <c r="CT33" s="298"/>
      <c r="CU33" s="477"/>
      <c r="CV33" s="477"/>
      <c r="CW33" s="477"/>
      <c r="CX33" s="477"/>
      <c r="CY33" s="477"/>
      <c r="CZ33" s="44"/>
      <c r="DA33" s="298"/>
      <c r="DB33" s="298"/>
      <c r="DC33" s="298"/>
      <c r="DD33" s="477"/>
      <c r="DE33" s="298"/>
      <c r="DF33" s="298"/>
      <c r="DG33" s="477"/>
      <c r="DH33" s="477"/>
      <c r="DI33" s="477"/>
      <c r="DJ33" s="477"/>
      <c r="DK33" s="477"/>
      <c r="DL33" s="44"/>
      <c r="DM33" s="298"/>
      <c r="DN33" s="298"/>
      <c r="DO33" s="298"/>
      <c r="DP33" s="477"/>
      <c r="DQ33" s="298"/>
      <c r="DR33" s="298"/>
      <c r="DS33" s="477"/>
      <c r="DT33" s="477"/>
      <c r="DU33" s="477"/>
      <c r="DV33" s="477"/>
      <c r="DW33" s="477"/>
      <c r="DX33" s="44"/>
      <c r="DY33" s="298"/>
      <c r="DZ33" s="298"/>
      <c r="EA33" s="298"/>
      <c r="EB33" s="477"/>
      <c r="EC33" s="298"/>
      <c r="ED33" s="298"/>
      <c r="EE33" s="477"/>
      <c r="EF33" s="477"/>
      <c r="EG33" s="477"/>
      <c r="EH33" s="477"/>
      <c r="EI33" s="477"/>
      <c r="EJ33" s="44"/>
      <c r="EK33" s="298"/>
      <c r="EL33" s="298"/>
      <c r="EM33" s="298"/>
      <c r="EN33" s="477"/>
      <c r="EO33" s="298"/>
      <c r="EP33" s="298"/>
      <c r="EQ33" s="477"/>
      <c r="ER33" s="477"/>
      <c r="ES33" s="477"/>
      <c r="ET33" s="477"/>
      <c r="EU33" s="477"/>
      <c r="EV33" s="44"/>
      <c r="EW33" s="298"/>
      <c r="EX33" s="298"/>
      <c r="EY33" s="298"/>
      <c r="EZ33" s="477"/>
      <c r="FA33" s="298"/>
      <c r="FB33" s="298"/>
      <c r="FC33" s="477"/>
      <c r="FD33" s="477"/>
      <c r="FE33" s="477"/>
      <c r="FF33" s="477"/>
      <c r="FG33" s="477"/>
      <c r="FH33" s="44"/>
      <c r="FI33" s="298"/>
      <c r="FJ33" s="298"/>
      <c r="FK33" s="298"/>
      <c r="FL33" s="477"/>
      <c r="FM33" s="298"/>
      <c r="FN33" s="298"/>
      <c r="FO33" s="477"/>
      <c r="FP33" s="477"/>
      <c r="FQ33" s="477"/>
      <c r="FR33" s="477"/>
      <c r="FS33" s="477"/>
      <c r="FT33" s="44"/>
      <c r="FU33" s="298"/>
      <c r="FV33" s="298"/>
      <c r="FW33" s="298"/>
      <c r="FX33" s="477"/>
      <c r="FY33" s="298"/>
      <c r="FZ33" s="298"/>
      <c r="GA33" s="477"/>
      <c r="GB33" s="477"/>
      <c r="GC33" s="477"/>
      <c r="GD33" s="477"/>
      <c r="GE33" s="477"/>
      <c r="GF33" s="44"/>
      <c r="GG33" s="298"/>
      <c r="GH33" s="298"/>
      <c r="GI33" s="298"/>
      <c r="GJ33" s="477"/>
      <c r="GK33" s="298"/>
      <c r="GL33" s="298"/>
      <c r="GM33" s="477"/>
      <c r="GN33" s="477"/>
      <c r="GO33" s="477"/>
      <c r="GP33" s="477"/>
      <c r="GQ33" s="477"/>
      <c r="GR33" s="44"/>
      <c r="GS33" s="298"/>
      <c r="GT33" s="298"/>
      <c r="GU33" s="298"/>
      <c r="GV33" s="477"/>
      <c r="GW33" s="298"/>
      <c r="GX33" s="298"/>
      <c r="GY33" s="477"/>
      <c r="GZ33" s="477"/>
      <c r="HA33" s="477"/>
      <c r="HB33" s="477"/>
      <c r="HC33" s="477"/>
      <c r="HD33" s="44"/>
      <c r="HE33" s="298"/>
      <c r="HF33" s="298"/>
      <c r="HG33" s="298"/>
      <c r="HH33" s="477"/>
      <c r="HI33" s="298"/>
      <c r="HJ33" s="298"/>
      <c r="HK33" s="477"/>
      <c r="HL33" s="477"/>
      <c r="HM33" s="477"/>
      <c r="HN33" s="477"/>
      <c r="HO33" s="477"/>
      <c r="HP33" s="44"/>
      <c r="HQ33" s="298"/>
      <c r="HR33" s="298"/>
      <c r="HS33" s="298"/>
      <c r="HT33" s="477"/>
      <c r="HU33" s="298"/>
      <c r="HV33" s="298"/>
      <c r="HW33" s="477"/>
      <c r="HX33" s="477"/>
      <c r="HY33" s="477"/>
      <c r="HZ33" s="477"/>
      <c r="IA33" s="477"/>
      <c r="IB33" s="44"/>
      <c r="IC33" s="298"/>
      <c r="ID33" s="298"/>
      <c r="IE33" s="298"/>
      <c r="IF33" s="477"/>
      <c r="IG33" s="298"/>
      <c r="IH33" s="298"/>
      <c r="II33" s="477"/>
      <c r="IJ33" s="477"/>
      <c r="IK33" s="477"/>
      <c r="IL33" s="477"/>
      <c r="IM33" s="477"/>
      <c r="IN33" s="44"/>
      <c r="IO33" s="298"/>
      <c r="IP33" s="298"/>
      <c r="IQ33" s="298"/>
    </row>
    <row r="34" spans="1:251" s="7" customFormat="1" ht="14.25">
      <c r="A34" s="509" t="s">
        <v>5</v>
      </c>
      <c r="B34" s="477">
        <v>-5</v>
      </c>
      <c r="C34" s="477">
        <v>-9.5</v>
      </c>
      <c r="D34" s="477">
        <v>-8.9</v>
      </c>
      <c r="E34" s="477">
        <v>-6.7</v>
      </c>
      <c r="F34" s="477">
        <v>-6.4</v>
      </c>
      <c r="G34" s="477">
        <v>-5.6</v>
      </c>
      <c r="H34" s="45">
        <v>-4.8</v>
      </c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45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45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45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45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45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45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45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45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45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45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45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45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45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45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45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45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45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45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45"/>
      <c r="IC34" s="298"/>
      <c r="ID34" s="298"/>
      <c r="IE34" s="298"/>
      <c r="IF34" s="298"/>
      <c r="IG34" s="298"/>
      <c r="IH34" s="298"/>
      <c r="II34" s="298"/>
      <c r="IJ34" s="298"/>
      <c r="IK34" s="298"/>
      <c r="IL34" s="298"/>
      <c r="IM34" s="298"/>
      <c r="IN34" s="45"/>
      <c r="IO34" s="298"/>
      <c r="IP34" s="298"/>
      <c r="IQ34" s="298"/>
    </row>
    <row r="35" spans="1:251" s="50" customFormat="1" ht="14.25">
      <c r="A35" s="480" t="s">
        <v>4</v>
      </c>
      <c r="B35" s="305">
        <v>-3.1</v>
      </c>
      <c r="C35" s="305">
        <v>-5.0999999999999996</v>
      </c>
      <c r="D35" s="305">
        <v>-4.9000000000000004</v>
      </c>
      <c r="E35" s="305">
        <v>-3.8</v>
      </c>
      <c r="F35" s="305">
        <v>-2.7</v>
      </c>
      <c r="G35" s="305">
        <v>-2</v>
      </c>
      <c r="H35" s="43">
        <v>-2</v>
      </c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43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43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43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43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43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43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43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43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43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43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43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43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43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43"/>
      <c r="FU35" s="304"/>
      <c r="FV35" s="304"/>
      <c r="FW35" s="304"/>
      <c r="FX35" s="304"/>
      <c r="FY35" s="304"/>
      <c r="FZ35" s="304"/>
      <c r="GA35" s="304"/>
      <c r="GB35" s="304"/>
      <c r="GC35" s="304"/>
      <c r="GD35" s="304"/>
      <c r="GE35" s="304"/>
      <c r="GF35" s="43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43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43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43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43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43"/>
      <c r="IO35" s="304"/>
      <c r="IP35" s="304"/>
      <c r="IQ35" s="304"/>
    </row>
    <row r="36" spans="1:251" s="7" customFormat="1" ht="14.25">
      <c r="A36" s="476"/>
      <c r="B36" s="478"/>
      <c r="C36" s="478"/>
      <c r="D36" s="478"/>
      <c r="E36" s="478"/>
      <c r="F36" s="478"/>
      <c r="G36" s="478"/>
      <c r="H36" s="44"/>
      <c r="I36" s="298"/>
      <c r="J36" s="298"/>
      <c r="K36" s="298"/>
      <c r="L36" s="298"/>
      <c r="M36" s="298"/>
      <c r="N36" s="298"/>
      <c r="O36" s="477"/>
      <c r="P36" s="477"/>
      <c r="Q36" s="477"/>
      <c r="R36" s="477"/>
      <c r="S36" s="477"/>
      <c r="T36" s="44"/>
      <c r="U36" s="298"/>
      <c r="V36" s="298"/>
      <c r="W36" s="298"/>
      <c r="X36" s="298"/>
      <c r="Y36" s="298"/>
      <c r="Z36" s="298"/>
      <c r="AA36" s="477"/>
      <c r="AB36" s="477"/>
      <c r="AC36" s="477"/>
      <c r="AD36" s="477"/>
      <c r="AE36" s="477"/>
      <c r="AF36" s="44"/>
      <c r="AG36" s="298"/>
      <c r="AH36" s="298"/>
      <c r="AI36" s="298"/>
      <c r="AJ36" s="298"/>
      <c r="AK36" s="298"/>
      <c r="AL36" s="298"/>
      <c r="AM36" s="477"/>
      <c r="AN36" s="477"/>
      <c r="AO36" s="477"/>
      <c r="AP36" s="477"/>
      <c r="AQ36" s="477"/>
      <c r="AR36" s="44"/>
      <c r="AS36" s="298"/>
      <c r="AT36" s="298"/>
      <c r="AU36" s="298"/>
      <c r="AV36" s="298"/>
      <c r="AW36" s="298"/>
      <c r="AX36" s="298"/>
      <c r="AY36" s="477"/>
      <c r="AZ36" s="477"/>
      <c r="BA36" s="477"/>
      <c r="BB36" s="477"/>
      <c r="BC36" s="477"/>
      <c r="BD36" s="44"/>
      <c r="BE36" s="298"/>
      <c r="BF36" s="298"/>
      <c r="BG36" s="298"/>
      <c r="BH36" s="298"/>
      <c r="BI36" s="298"/>
      <c r="BJ36" s="298"/>
      <c r="BK36" s="477"/>
      <c r="BL36" s="477"/>
      <c r="BM36" s="477"/>
      <c r="BN36" s="477"/>
      <c r="BO36" s="477"/>
      <c r="BP36" s="44"/>
      <c r="BQ36" s="298"/>
      <c r="BR36" s="298"/>
      <c r="BS36" s="298"/>
      <c r="BT36" s="298"/>
      <c r="BU36" s="298"/>
      <c r="BV36" s="298"/>
      <c r="BW36" s="477"/>
      <c r="BX36" s="477"/>
      <c r="BY36" s="477"/>
      <c r="BZ36" s="477"/>
      <c r="CA36" s="477"/>
      <c r="CB36" s="44"/>
      <c r="CC36" s="298"/>
      <c r="CD36" s="298"/>
      <c r="CE36" s="298"/>
      <c r="CF36" s="298"/>
      <c r="CG36" s="298"/>
      <c r="CH36" s="298"/>
      <c r="CI36" s="477"/>
      <c r="CJ36" s="477"/>
      <c r="CK36" s="477"/>
      <c r="CL36" s="477"/>
      <c r="CM36" s="477"/>
      <c r="CN36" s="44"/>
      <c r="CO36" s="298"/>
      <c r="CP36" s="298"/>
      <c r="CQ36" s="298"/>
      <c r="CR36" s="298"/>
      <c r="CS36" s="298"/>
      <c r="CT36" s="298"/>
      <c r="CU36" s="477"/>
      <c r="CV36" s="477"/>
      <c r="CW36" s="477"/>
      <c r="CX36" s="477"/>
      <c r="CY36" s="477"/>
      <c r="CZ36" s="44"/>
      <c r="DA36" s="298"/>
      <c r="DB36" s="298"/>
      <c r="DC36" s="298"/>
      <c r="DD36" s="298"/>
      <c r="DE36" s="298"/>
      <c r="DF36" s="298"/>
      <c r="DG36" s="477"/>
      <c r="DH36" s="477"/>
      <c r="DI36" s="477"/>
      <c r="DJ36" s="477"/>
      <c r="DK36" s="477"/>
      <c r="DL36" s="44"/>
      <c r="DM36" s="298"/>
      <c r="DN36" s="298"/>
      <c r="DO36" s="298"/>
      <c r="DP36" s="298"/>
      <c r="DQ36" s="298"/>
      <c r="DR36" s="298"/>
      <c r="DS36" s="477"/>
      <c r="DT36" s="477"/>
      <c r="DU36" s="477"/>
      <c r="DV36" s="477"/>
      <c r="DW36" s="477"/>
      <c r="DX36" s="44"/>
      <c r="DY36" s="298"/>
      <c r="DZ36" s="298"/>
      <c r="EA36" s="298"/>
      <c r="EB36" s="298"/>
      <c r="EC36" s="298"/>
      <c r="ED36" s="298"/>
      <c r="EE36" s="477"/>
      <c r="EF36" s="477"/>
      <c r="EG36" s="477"/>
      <c r="EH36" s="477"/>
      <c r="EI36" s="477"/>
      <c r="EJ36" s="44"/>
      <c r="EK36" s="298"/>
      <c r="EL36" s="298"/>
      <c r="EM36" s="298"/>
      <c r="EN36" s="298"/>
      <c r="EO36" s="298"/>
      <c r="EP36" s="298"/>
      <c r="EQ36" s="477"/>
      <c r="ER36" s="477"/>
      <c r="ES36" s="477"/>
      <c r="ET36" s="477"/>
      <c r="EU36" s="477"/>
      <c r="EV36" s="44"/>
      <c r="EW36" s="298"/>
      <c r="EX36" s="298"/>
      <c r="EY36" s="298"/>
      <c r="EZ36" s="298"/>
      <c r="FA36" s="298"/>
      <c r="FB36" s="298"/>
      <c r="FC36" s="477"/>
      <c r="FD36" s="477"/>
      <c r="FE36" s="477"/>
      <c r="FF36" s="477"/>
      <c r="FG36" s="477"/>
      <c r="FH36" s="44"/>
      <c r="FI36" s="298"/>
      <c r="FJ36" s="298"/>
      <c r="FK36" s="298"/>
      <c r="FL36" s="298"/>
      <c r="FM36" s="298"/>
      <c r="FN36" s="298"/>
      <c r="FO36" s="477"/>
      <c r="FP36" s="477"/>
      <c r="FQ36" s="477"/>
      <c r="FR36" s="477"/>
      <c r="FS36" s="477"/>
      <c r="FT36" s="44"/>
      <c r="FU36" s="298"/>
      <c r="FV36" s="298"/>
      <c r="FW36" s="298"/>
      <c r="FX36" s="298"/>
      <c r="FY36" s="298"/>
      <c r="FZ36" s="298"/>
      <c r="GA36" s="477"/>
      <c r="GB36" s="477"/>
      <c r="GC36" s="477"/>
      <c r="GD36" s="477"/>
      <c r="GE36" s="477"/>
      <c r="GF36" s="44"/>
      <c r="GG36" s="298"/>
      <c r="GH36" s="298"/>
      <c r="GI36" s="298"/>
      <c r="GJ36" s="298"/>
      <c r="GK36" s="298"/>
      <c r="GL36" s="298"/>
      <c r="GM36" s="477"/>
      <c r="GN36" s="477"/>
      <c r="GO36" s="477"/>
      <c r="GP36" s="477"/>
      <c r="GQ36" s="477"/>
      <c r="GR36" s="44"/>
      <c r="GS36" s="298"/>
      <c r="GT36" s="298"/>
      <c r="GU36" s="298"/>
      <c r="GV36" s="298"/>
      <c r="GW36" s="298"/>
      <c r="GX36" s="298"/>
      <c r="GY36" s="477"/>
      <c r="GZ36" s="477"/>
      <c r="HA36" s="477"/>
      <c r="HB36" s="477"/>
      <c r="HC36" s="477"/>
      <c r="HD36" s="44"/>
      <c r="HE36" s="298"/>
      <c r="HF36" s="298"/>
      <c r="HG36" s="298"/>
      <c r="HH36" s="298"/>
      <c r="HI36" s="298"/>
      <c r="HJ36" s="298"/>
      <c r="HK36" s="477"/>
      <c r="HL36" s="477"/>
      <c r="HM36" s="477"/>
      <c r="HN36" s="477"/>
      <c r="HO36" s="477"/>
      <c r="HP36" s="44"/>
      <c r="HQ36" s="298"/>
      <c r="HR36" s="298"/>
      <c r="HS36" s="298"/>
      <c r="HT36" s="298"/>
      <c r="HU36" s="298"/>
      <c r="HV36" s="298"/>
      <c r="HW36" s="477"/>
      <c r="HX36" s="477"/>
      <c r="HY36" s="477"/>
      <c r="HZ36" s="477"/>
      <c r="IA36" s="477"/>
      <c r="IB36" s="44"/>
      <c r="IC36" s="298"/>
      <c r="ID36" s="298"/>
      <c r="IE36" s="298"/>
      <c r="IF36" s="298"/>
      <c r="IG36" s="298"/>
      <c r="IH36" s="298"/>
      <c r="II36" s="477"/>
      <c r="IJ36" s="477"/>
      <c r="IK36" s="477"/>
      <c r="IL36" s="477"/>
      <c r="IM36" s="477"/>
      <c r="IN36" s="44"/>
      <c r="IO36" s="298"/>
      <c r="IP36" s="298"/>
      <c r="IQ36" s="298"/>
    </row>
    <row r="37" spans="1:251" s="7" customFormat="1" ht="14.25">
      <c r="A37" s="471"/>
      <c r="B37" s="477"/>
      <c r="C37" s="477"/>
      <c r="D37" s="477"/>
      <c r="E37" s="477"/>
      <c r="F37" s="477"/>
      <c r="G37" s="477"/>
      <c r="H37" s="44"/>
      <c r="I37" s="298"/>
      <c r="J37" s="298"/>
      <c r="K37" s="298"/>
      <c r="L37" s="298"/>
      <c r="M37" s="298"/>
      <c r="N37" s="298"/>
      <c r="O37" s="477"/>
      <c r="P37" s="477"/>
      <c r="Q37" s="477"/>
      <c r="R37" s="477"/>
      <c r="S37" s="477"/>
      <c r="T37" s="44"/>
      <c r="U37" s="298"/>
      <c r="V37" s="298"/>
      <c r="W37" s="298"/>
      <c r="X37" s="298"/>
      <c r="Y37" s="298"/>
      <c r="Z37" s="298"/>
      <c r="AA37" s="477"/>
      <c r="AB37" s="477"/>
      <c r="AC37" s="477"/>
      <c r="AD37" s="477"/>
      <c r="AE37" s="477"/>
      <c r="AF37" s="44"/>
      <c r="AG37" s="298"/>
      <c r="AH37" s="298"/>
      <c r="AI37" s="298"/>
      <c r="AJ37" s="298"/>
      <c r="AK37" s="298"/>
      <c r="AL37" s="298"/>
      <c r="AM37" s="477"/>
      <c r="AN37" s="477"/>
      <c r="AO37" s="477"/>
      <c r="AP37" s="477"/>
      <c r="AQ37" s="477"/>
      <c r="AR37" s="44"/>
      <c r="AS37" s="298"/>
      <c r="AT37" s="298"/>
      <c r="AU37" s="298"/>
      <c r="AV37" s="298"/>
      <c r="AW37" s="298"/>
      <c r="AX37" s="298"/>
      <c r="AY37" s="477"/>
      <c r="AZ37" s="477"/>
      <c r="BA37" s="477"/>
      <c r="BB37" s="477"/>
      <c r="BC37" s="477"/>
      <c r="BD37" s="44"/>
      <c r="BE37" s="298"/>
      <c r="BF37" s="298"/>
      <c r="BG37" s="298"/>
      <c r="BH37" s="298"/>
      <c r="BI37" s="298"/>
      <c r="BJ37" s="298"/>
      <c r="BK37" s="477"/>
      <c r="BL37" s="477"/>
      <c r="BM37" s="477"/>
      <c r="BN37" s="477"/>
      <c r="BO37" s="477"/>
      <c r="BP37" s="44"/>
      <c r="BQ37" s="298"/>
      <c r="BR37" s="298"/>
      <c r="BS37" s="298"/>
      <c r="BT37" s="298"/>
      <c r="BU37" s="298"/>
      <c r="BV37" s="298"/>
      <c r="BW37" s="477"/>
      <c r="BX37" s="477"/>
      <c r="BY37" s="477"/>
      <c r="BZ37" s="477"/>
      <c r="CA37" s="477"/>
      <c r="CB37" s="44"/>
      <c r="CC37" s="298"/>
      <c r="CD37" s="298"/>
      <c r="CE37" s="298"/>
      <c r="CF37" s="298"/>
      <c r="CG37" s="298"/>
      <c r="CH37" s="298"/>
      <c r="CI37" s="477"/>
      <c r="CJ37" s="477"/>
      <c r="CK37" s="477"/>
      <c r="CL37" s="477"/>
      <c r="CM37" s="477"/>
      <c r="CN37" s="44"/>
      <c r="CO37" s="298"/>
      <c r="CP37" s="298"/>
      <c r="CQ37" s="298"/>
      <c r="CR37" s="298"/>
      <c r="CS37" s="298"/>
      <c r="CT37" s="298"/>
      <c r="CU37" s="477"/>
      <c r="CV37" s="477"/>
      <c r="CW37" s="477"/>
      <c r="CX37" s="477"/>
      <c r="CY37" s="477"/>
      <c r="CZ37" s="44"/>
      <c r="DA37" s="298"/>
      <c r="DB37" s="298"/>
      <c r="DC37" s="298"/>
      <c r="DD37" s="298"/>
      <c r="DE37" s="298"/>
      <c r="DF37" s="298"/>
      <c r="DG37" s="477"/>
      <c r="DH37" s="477"/>
      <c r="DI37" s="477"/>
      <c r="DJ37" s="477"/>
      <c r="DK37" s="477"/>
      <c r="DL37" s="44"/>
      <c r="DM37" s="298"/>
      <c r="DN37" s="298"/>
      <c r="DO37" s="298"/>
      <c r="DP37" s="298"/>
      <c r="DQ37" s="298"/>
      <c r="DR37" s="298"/>
      <c r="DS37" s="477"/>
      <c r="DT37" s="477"/>
      <c r="DU37" s="477"/>
      <c r="DV37" s="477"/>
      <c r="DW37" s="477"/>
      <c r="DX37" s="44"/>
      <c r="DY37" s="298"/>
      <c r="DZ37" s="298"/>
      <c r="EA37" s="298"/>
      <c r="EB37" s="298"/>
      <c r="EC37" s="298"/>
      <c r="ED37" s="298"/>
      <c r="EE37" s="477"/>
      <c r="EF37" s="477"/>
      <c r="EG37" s="477"/>
      <c r="EH37" s="477"/>
      <c r="EI37" s="477"/>
      <c r="EJ37" s="44"/>
      <c r="EK37" s="298"/>
      <c r="EL37" s="298"/>
      <c r="EM37" s="298"/>
      <c r="EN37" s="298"/>
      <c r="EO37" s="298"/>
      <c r="EP37" s="298"/>
      <c r="EQ37" s="477"/>
      <c r="ER37" s="477"/>
      <c r="ES37" s="477"/>
      <c r="ET37" s="477"/>
      <c r="EU37" s="477"/>
      <c r="EV37" s="44"/>
      <c r="EW37" s="298"/>
      <c r="EX37" s="298"/>
      <c r="EY37" s="298"/>
      <c r="EZ37" s="298"/>
      <c r="FA37" s="298"/>
      <c r="FB37" s="298"/>
      <c r="FC37" s="477"/>
      <c r="FD37" s="477"/>
      <c r="FE37" s="477"/>
      <c r="FF37" s="477"/>
      <c r="FG37" s="477"/>
      <c r="FH37" s="44"/>
      <c r="FI37" s="298"/>
      <c r="FJ37" s="298"/>
      <c r="FK37" s="298"/>
      <c r="FL37" s="298"/>
      <c r="FM37" s="298"/>
      <c r="FN37" s="298"/>
      <c r="FO37" s="477"/>
      <c r="FP37" s="477"/>
      <c r="FQ37" s="477"/>
      <c r="FR37" s="477"/>
      <c r="FS37" s="477"/>
      <c r="FT37" s="44"/>
      <c r="FU37" s="298"/>
      <c r="FV37" s="298"/>
      <c r="FW37" s="298"/>
      <c r="FX37" s="298"/>
      <c r="FY37" s="298"/>
      <c r="FZ37" s="298"/>
      <c r="GA37" s="477"/>
      <c r="GB37" s="477"/>
      <c r="GC37" s="477"/>
      <c r="GD37" s="477"/>
      <c r="GE37" s="477"/>
      <c r="GF37" s="44"/>
      <c r="GG37" s="298"/>
      <c r="GH37" s="298"/>
      <c r="GI37" s="298"/>
      <c r="GJ37" s="298"/>
      <c r="GK37" s="298"/>
      <c r="GL37" s="298"/>
      <c r="GM37" s="477"/>
      <c r="GN37" s="477"/>
      <c r="GO37" s="477"/>
      <c r="GP37" s="477"/>
      <c r="GQ37" s="477"/>
      <c r="GR37" s="44"/>
      <c r="GS37" s="298"/>
      <c r="GT37" s="298"/>
      <c r="GU37" s="298"/>
      <c r="GV37" s="298"/>
      <c r="GW37" s="298"/>
      <c r="GX37" s="298"/>
      <c r="GY37" s="477"/>
      <c r="GZ37" s="477"/>
      <c r="HA37" s="477"/>
      <c r="HB37" s="477"/>
      <c r="HC37" s="477"/>
      <c r="HD37" s="44"/>
      <c r="HE37" s="298"/>
      <c r="HF37" s="298"/>
      <c r="HG37" s="298"/>
      <c r="HH37" s="298"/>
      <c r="HI37" s="298"/>
      <c r="HJ37" s="298"/>
      <c r="HK37" s="477"/>
      <c r="HL37" s="477"/>
      <c r="HM37" s="477"/>
      <c r="HN37" s="477"/>
      <c r="HO37" s="477"/>
      <c r="HP37" s="44"/>
      <c r="HQ37" s="298"/>
      <c r="HR37" s="298"/>
      <c r="HS37" s="298"/>
      <c r="HT37" s="298"/>
      <c r="HU37" s="298"/>
      <c r="HV37" s="298"/>
      <c r="HW37" s="477"/>
      <c r="HX37" s="477"/>
      <c r="HY37" s="477"/>
      <c r="HZ37" s="477"/>
      <c r="IA37" s="477"/>
      <c r="IB37" s="44"/>
      <c r="IC37" s="298"/>
      <c r="ID37" s="298"/>
      <c r="IE37" s="298"/>
      <c r="IF37" s="298"/>
      <c r="IG37" s="298"/>
      <c r="IH37" s="298"/>
      <c r="II37" s="477"/>
      <c r="IJ37" s="477"/>
      <c r="IK37" s="477"/>
      <c r="IL37" s="477"/>
      <c r="IM37" s="477"/>
      <c r="IN37" s="44"/>
      <c r="IO37" s="298"/>
      <c r="IP37" s="298"/>
      <c r="IQ37" s="298"/>
    </row>
    <row r="38" spans="1:251" s="469" customFormat="1" ht="14.25">
      <c r="A38" s="472" t="s">
        <v>610</v>
      </c>
      <c r="B38" s="479"/>
      <c r="C38" s="479"/>
      <c r="D38" s="142"/>
      <c r="E38" s="142"/>
      <c r="F38" s="142"/>
      <c r="G38" s="142"/>
    </row>
    <row r="39" spans="1:251" s="10" customFormat="1" ht="14.25">
      <c r="A39" s="472" t="s">
        <v>661</v>
      </c>
      <c r="B39" s="473"/>
      <c r="C39" s="473"/>
      <c r="D39" s="473"/>
      <c r="E39" s="473"/>
      <c r="F39" s="473"/>
      <c r="G39" s="473"/>
    </row>
    <row r="41" spans="1:251" ht="11.45" customHeight="1">
      <c r="A41" s="57"/>
    </row>
    <row r="42" spans="1:251" ht="11.45" customHeight="1">
      <c r="A42" s="56"/>
    </row>
  </sheetData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GridLines="0" workbookViewId="0"/>
  </sheetViews>
  <sheetFormatPr baseColWidth="10" defaultRowHeight="12.75"/>
  <cols>
    <col min="1" max="1" width="22.7109375" style="15" customWidth="1"/>
    <col min="2" max="2" width="6.42578125" style="15" hidden="1" customWidth="1"/>
    <col min="3" max="3" width="6.5703125" style="15" hidden="1" customWidth="1"/>
    <col min="4" max="12" width="6.5703125" style="15" customWidth="1"/>
    <col min="13" max="13" width="7.5703125" style="15" customWidth="1"/>
    <col min="14" max="16384" width="11.42578125" style="15"/>
  </cols>
  <sheetData>
    <row r="1" spans="1:15" s="36" customFormat="1" ht="15">
      <c r="A1" s="74" t="s">
        <v>474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5"/>
      <c r="O1" s="35"/>
    </row>
    <row r="2" spans="1:15" s="39" customFormat="1" ht="14.25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8"/>
      <c r="O2" s="38"/>
    </row>
    <row r="3" spans="1:15" s="28" customFormat="1" ht="14.25">
      <c r="A3" s="76"/>
      <c r="B3" s="76"/>
      <c r="C3" s="76"/>
      <c r="D3" s="76"/>
      <c r="E3" s="76"/>
      <c r="F3" s="76"/>
      <c r="G3" s="77"/>
      <c r="H3" s="77"/>
      <c r="I3" s="77"/>
      <c r="J3" s="78"/>
      <c r="K3" s="78"/>
      <c r="L3" s="78"/>
      <c r="M3" s="78"/>
      <c r="N3" s="64"/>
      <c r="O3" s="64"/>
    </row>
    <row r="4" spans="1:15" s="28" customFormat="1" ht="37.5" customHeight="1">
      <c r="A4" s="40"/>
      <c r="B4" s="42" t="s">
        <v>173</v>
      </c>
      <c r="C4" s="42" t="s">
        <v>174</v>
      </c>
      <c r="D4" s="42" t="s">
        <v>175</v>
      </c>
      <c r="E4" s="42" t="s">
        <v>176</v>
      </c>
      <c r="F4" s="42" t="s">
        <v>177</v>
      </c>
      <c r="G4" s="42" t="s">
        <v>178</v>
      </c>
      <c r="H4" s="42" t="s">
        <v>179</v>
      </c>
      <c r="I4" s="42" t="s">
        <v>180</v>
      </c>
      <c r="J4" s="42" t="s">
        <v>181</v>
      </c>
      <c r="K4" s="42" t="s">
        <v>420</v>
      </c>
      <c r="L4" s="42" t="s">
        <v>262</v>
      </c>
      <c r="M4" s="42" t="s">
        <v>582</v>
      </c>
      <c r="N4" s="64"/>
      <c r="O4" s="64"/>
    </row>
    <row r="5" spans="1:15" s="63" customFormat="1" ht="15.75" customHeight="1">
      <c r="A5" s="79"/>
      <c r="B5" s="80"/>
      <c r="C5" s="79"/>
      <c r="D5" s="79"/>
      <c r="E5" s="79"/>
      <c r="F5" s="79"/>
      <c r="G5" s="79"/>
      <c r="H5" s="79"/>
      <c r="I5" s="79"/>
      <c r="J5" s="81"/>
      <c r="K5" s="81"/>
      <c r="L5" s="81"/>
      <c r="M5" s="81"/>
      <c r="N5" s="65"/>
      <c r="O5" s="65"/>
    </row>
    <row r="6" spans="1:15" s="21" customFormat="1" ht="15.75">
      <c r="A6" s="82" t="s">
        <v>511</v>
      </c>
      <c r="B6" s="83"/>
      <c r="C6" s="83"/>
      <c r="D6" s="78"/>
      <c r="E6" s="78"/>
      <c r="F6" s="78"/>
      <c r="G6" s="78"/>
      <c r="H6" s="78"/>
      <c r="I6" s="78"/>
      <c r="J6" s="78"/>
      <c r="K6" s="78"/>
      <c r="L6" s="78"/>
      <c r="M6" s="78"/>
      <c r="N6" s="59"/>
      <c r="O6" s="59"/>
    </row>
    <row r="7" spans="1:15" ht="15">
      <c r="A7" s="78" t="s">
        <v>460</v>
      </c>
      <c r="B7" s="84">
        <v>61818.061869999998</v>
      </c>
      <c r="C7" s="84">
        <v>61387.150094999997</v>
      </c>
      <c r="D7" s="84">
        <v>64977.383074999998</v>
      </c>
      <c r="E7" s="84">
        <v>66041.229709000007</v>
      </c>
      <c r="F7" s="84">
        <v>70561.243610000005</v>
      </c>
      <c r="G7" s="84">
        <v>72331.915718000004</v>
      </c>
      <c r="H7" s="84">
        <v>80298.266522999998</v>
      </c>
      <c r="I7" s="84">
        <v>69456.578964</v>
      </c>
      <c r="J7" s="85">
        <v>67286.862999999998</v>
      </c>
      <c r="K7" s="85">
        <v>67813.524999999994</v>
      </c>
      <c r="L7" s="85">
        <v>76479.911999999997</v>
      </c>
      <c r="M7" s="85">
        <v>75005.805999999997</v>
      </c>
      <c r="N7" s="59"/>
      <c r="O7" s="59"/>
    </row>
    <row r="8" spans="1:15" ht="15">
      <c r="A8" s="78" t="s">
        <v>462</v>
      </c>
      <c r="B8" s="84">
        <v>59428.077060000003</v>
      </c>
      <c r="C8" s="84">
        <v>57889.528610000001</v>
      </c>
      <c r="D8" s="84">
        <v>60347.247074999999</v>
      </c>
      <c r="E8" s="84">
        <v>61492.877664</v>
      </c>
      <c r="F8" s="84">
        <v>66144.749198000005</v>
      </c>
      <c r="G8" s="84">
        <v>69462.338755000004</v>
      </c>
      <c r="H8" s="84">
        <v>70734.196077000001</v>
      </c>
      <c r="I8" s="84">
        <v>62376.485202000003</v>
      </c>
      <c r="J8" s="85">
        <v>59434.141000000003</v>
      </c>
      <c r="K8" s="85">
        <v>63451.836000000003</v>
      </c>
      <c r="L8" s="85">
        <v>65340.315999999999</v>
      </c>
      <c r="M8" s="85">
        <v>68678.361000000004</v>
      </c>
      <c r="N8" s="59"/>
      <c r="O8" s="59"/>
    </row>
    <row r="9" spans="1:15" s="14" customFormat="1" ht="18.75" customHeight="1">
      <c r="A9" s="86" t="s">
        <v>461</v>
      </c>
      <c r="B9" s="87">
        <f t="shared" ref="B9:M9" si="0">B7-B8</f>
        <v>2389.9848099999945</v>
      </c>
      <c r="C9" s="291">
        <f t="shared" si="0"/>
        <v>3497.621484999996</v>
      </c>
      <c r="D9" s="291">
        <f t="shared" si="0"/>
        <v>4630.1359999999986</v>
      </c>
      <c r="E9" s="292">
        <f t="shared" si="0"/>
        <v>4548.3520450000069</v>
      </c>
      <c r="F9" s="292">
        <f t="shared" si="0"/>
        <v>4416.494412</v>
      </c>
      <c r="G9" s="292">
        <f t="shared" si="0"/>
        <v>2869.5769629999995</v>
      </c>
      <c r="H9" s="292">
        <f t="shared" si="0"/>
        <v>9564.0704459999979</v>
      </c>
      <c r="I9" s="292">
        <f t="shared" si="0"/>
        <v>7080.0937619999968</v>
      </c>
      <c r="J9" s="292">
        <f t="shared" si="0"/>
        <v>7852.7219999999943</v>
      </c>
      <c r="K9" s="292">
        <f t="shared" si="0"/>
        <v>4361.6889999999912</v>
      </c>
      <c r="L9" s="292">
        <f t="shared" si="0"/>
        <v>11139.595999999998</v>
      </c>
      <c r="M9" s="512">
        <f t="shared" si="0"/>
        <v>6327.4449999999924</v>
      </c>
    </row>
    <row r="10" spans="1:15" s="20" customFormat="1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70"/>
      <c r="O10" s="70"/>
    </row>
    <row r="11" spans="1:15" ht="15">
      <c r="A11" s="82" t="s">
        <v>513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59"/>
      <c r="O11" s="59"/>
    </row>
    <row r="12" spans="1:15" ht="15">
      <c r="A12" s="78" t="s">
        <v>460</v>
      </c>
      <c r="B12" s="90">
        <v>34696.983398999997</v>
      </c>
      <c r="C12" s="90">
        <v>51622.906768000001</v>
      </c>
      <c r="D12" s="90">
        <v>30226.097354000001</v>
      </c>
      <c r="E12" s="90">
        <v>32270.650258000001</v>
      </c>
      <c r="F12" s="90">
        <v>39089.796186</v>
      </c>
      <c r="G12" s="90">
        <v>57130.429338000002</v>
      </c>
      <c r="H12" s="90">
        <v>42190.436999999998</v>
      </c>
      <c r="I12" s="90">
        <v>45265.752780000003</v>
      </c>
      <c r="J12" s="91">
        <v>47031.430999999997</v>
      </c>
      <c r="K12" s="91">
        <v>63280.089</v>
      </c>
      <c r="L12" s="91">
        <v>82219.737999999998</v>
      </c>
      <c r="M12" s="91">
        <v>89403.073999999993</v>
      </c>
      <c r="N12" s="59"/>
      <c r="O12" s="59"/>
    </row>
    <row r="13" spans="1:15" ht="15">
      <c r="A13" s="92" t="s">
        <v>462</v>
      </c>
      <c r="B13" s="90">
        <v>37086.968208999999</v>
      </c>
      <c r="C13" s="90">
        <v>55120.528252999997</v>
      </c>
      <c r="D13" s="90">
        <v>34856.233354000004</v>
      </c>
      <c r="E13" s="90">
        <v>36819.002303000001</v>
      </c>
      <c r="F13" s="90">
        <v>43506.290598</v>
      </c>
      <c r="G13" s="90">
        <v>60000.006300000001</v>
      </c>
      <c r="H13" s="90">
        <v>51754.508000000002</v>
      </c>
      <c r="I13" s="90">
        <v>52345.846541999999</v>
      </c>
      <c r="J13" s="90">
        <v>54884.154000000002</v>
      </c>
      <c r="K13" s="90">
        <v>67641.777000000002</v>
      </c>
      <c r="L13" s="90">
        <v>93359.334000000003</v>
      </c>
      <c r="M13" s="90">
        <v>95730.519</v>
      </c>
      <c r="N13" s="59"/>
      <c r="O13" s="59"/>
    </row>
    <row r="14" spans="1:15" ht="18.75" customHeight="1">
      <c r="A14" s="86" t="s">
        <v>463</v>
      </c>
      <c r="B14" s="93">
        <f t="shared" ref="B14:M14" si="1">B13-B12</f>
        <v>2389.9848100000017</v>
      </c>
      <c r="C14" s="291">
        <f t="shared" si="1"/>
        <v>3497.621484999996</v>
      </c>
      <c r="D14" s="291">
        <f t="shared" si="1"/>
        <v>4630.1360000000022</v>
      </c>
      <c r="E14" s="292">
        <f t="shared" si="1"/>
        <v>4548.3520449999996</v>
      </c>
      <c r="F14" s="292">
        <f t="shared" si="1"/>
        <v>4416.494412</v>
      </c>
      <c r="G14" s="292">
        <f t="shared" si="1"/>
        <v>2869.5769619999992</v>
      </c>
      <c r="H14" s="292">
        <f t="shared" si="1"/>
        <v>9564.0710000000036</v>
      </c>
      <c r="I14" s="292">
        <f t="shared" si="1"/>
        <v>7080.0937619999968</v>
      </c>
      <c r="J14" s="292">
        <f t="shared" si="1"/>
        <v>7852.7230000000054</v>
      </c>
      <c r="K14" s="292">
        <f t="shared" si="1"/>
        <v>4361.6880000000019</v>
      </c>
      <c r="L14" s="292">
        <f t="shared" si="1"/>
        <v>11139.596000000005</v>
      </c>
      <c r="M14" s="512">
        <f t="shared" si="1"/>
        <v>6327.445000000007</v>
      </c>
      <c r="N14" s="59"/>
      <c r="O14" s="59"/>
    </row>
    <row r="15" spans="1:15" s="22" customFormat="1" ht="1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71"/>
      <c r="O15" s="71"/>
    </row>
    <row r="16" spans="1:15" s="19" customFormat="1" ht="18.75" customHeight="1">
      <c r="A16" s="95" t="s">
        <v>50</v>
      </c>
      <c r="B16" s="93"/>
      <c r="C16" s="88"/>
      <c r="D16" s="93"/>
      <c r="E16" s="88"/>
      <c r="F16" s="88"/>
      <c r="G16" s="88"/>
      <c r="H16" s="88"/>
      <c r="I16" s="88"/>
      <c r="J16" s="88"/>
      <c r="K16" s="88"/>
      <c r="L16" s="88"/>
      <c r="M16" s="513"/>
      <c r="N16" s="67"/>
      <c r="O16" s="67"/>
    </row>
    <row r="17" spans="1:25" s="23" customFormat="1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72"/>
      <c r="O17" s="72"/>
    </row>
    <row r="18" spans="1:25" ht="15">
      <c r="A18" s="82" t="s">
        <v>512</v>
      </c>
      <c r="B18" s="83"/>
      <c r="C18" s="8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59"/>
      <c r="O18" s="59"/>
    </row>
    <row r="19" spans="1:25" ht="15">
      <c r="A19" s="78" t="s">
        <v>460</v>
      </c>
      <c r="B19" s="97">
        <v>2.3300000000000001E-2</v>
      </c>
      <c r="C19" s="97">
        <f t="shared" ref="C19:D21" si="2">(C7/B7)-1</f>
        <v>-6.9706451798211555E-3</v>
      </c>
      <c r="D19" s="97">
        <f t="shared" si="2"/>
        <v>5.8485089704342297E-2</v>
      </c>
      <c r="E19" s="97">
        <f t="shared" ref="E19:J19" si="3">(E7/D7)-1</f>
        <v>1.6372568171483026E-2</v>
      </c>
      <c r="F19" s="97">
        <f t="shared" si="3"/>
        <v>6.8442303708103447E-2</v>
      </c>
      <c r="G19" s="97">
        <f t="shared" si="3"/>
        <v>2.5094117073484412E-2</v>
      </c>
      <c r="H19" s="97">
        <f t="shared" si="3"/>
        <v>0.11013604058350057</v>
      </c>
      <c r="I19" s="97">
        <f t="shared" si="3"/>
        <v>-0.13501770372458277</v>
      </c>
      <c r="J19" s="97">
        <f t="shared" si="3"/>
        <v>-3.1238451365774633E-2</v>
      </c>
      <c r="K19" s="97">
        <f t="shared" ref="K19:M21" si="4">(K7/J7)-1</f>
        <v>7.8271147816773023E-3</v>
      </c>
      <c r="L19" s="97">
        <f t="shared" si="4"/>
        <v>0.1277973236164911</v>
      </c>
      <c r="M19" s="97">
        <f t="shared" si="4"/>
        <v>-1.9274420713245588E-2</v>
      </c>
      <c r="N19" s="59"/>
      <c r="O19" s="59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15">
      <c r="A20" s="78" t="s">
        <v>462</v>
      </c>
      <c r="B20" s="97">
        <v>7.3000000000000001E-3</v>
      </c>
      <c r="C20" s="97">
        <f t="shared" si="2"/>
        <v>-2.5889251783237865E-2</v>
      </c>
      <c r="D20" s="97">
        <f t="shared" si="2"/>
        <v>4.245532005550734E-2</v>
      </c>
      <c r="E20" s="97">
        <f t="shared" ref="E20:J21" si="5">(E8/D8)-1</f>
        <v>1.8983974324068287E-2</v>
      </c>
      <c r="F20" s="97">
        <f t="shared" si="5"/>
        <v>7.5648948475269817E-2</v>
      </c>
      <c r="G20" s="97">
        <f t="shared" si="5"/>
        <v>5.0156506710290927E-2</v>
      </c>
      <c r="H20" s="97">
        <f t="shared" si="5"/>
        <v>1.8310027344255575E-2</v>
      </c>
      <c r="I20" s="97">
        <f t="shared" si="5"/>
        <v>-0.11815658250928507</v>
      </c>
      <c r="J20" s="97">
        <f t="shared" si="5"/>
        <v>-4.7170727758569786E-2</v>
      </c>
      <c r="K20" s="97">
        <f t="shared" si="4"/>
        <v>6.7599109407503688E-2</v>
      </c>
      <c r="L20" s="97">
        <f t="shared" si="4"/>
        <v>2.9762416961425675E-2</v>
      </c>
      <c r="M20" s="97">
        <f t="shared" si="4"/>
        <v>5.1087065449760161E-2</v>
      </c>
      <c r="N20" s="59"/>
      <c r="O20" s="59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5">
      <c r="A21" s="78" t="s">
        <v>461</v>
      </c>
      <c r="B21" s="98">
        <v>0.6895</v>
      </c>
      <c r="C21" s="97">
        <f t="shared" si="2"/>
        <v>0.46344925305194895</v>
      </c>
      <c r="D21" s="97">
        <f t="shared" si="2"/>
        <v>0.32379561935359158</v>
      </c>
      <c r="E21" s="97">
        <f t="shared" si="5"/>
        <v>-1.7663402327705247E-2</v>
      </c>
      <c r="F21" s="97">
        <f t="shared" si="5"/>
        <v>-2.8990199460254606E-2</v>
      </c>
      <c r="G21" s="97">
        <f t="shared" si="5"/>
        <v>-0.35025912062673303</v>
      </c>
      <c r="H21" s="97">
        <f t="shared" si="5"/>
        <v>2.3329199980756883</v>
      </c>
      <c r="I21" s="97">
        <f t="shared" si="5"/>
        <v>-0.25971961394731047</v>
      </c>
      <c r="J21" s="97">
        <f t="shared" si="5"/>
        <v>0.10912683701264214</v>
      </c>
      <c r="K21" s="97">
        <f t="shared" si="4"/>
        <v>-0.44456342654177816</v>
      </c>
      <c r="L21" s="97">
        <f t="shared" si="4"/>
        <v>1.5539638429058149</v>
      </c>
      <c r="M21" s="97">
        <f t="shared" si="4"/>
        <v>-0.43198613306981748</v>
      </c>
      <c r="N21" s="59"/>
      <c r="O21" s="59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ht="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59"/>
      <c r="O22" s="59"/>
    </row>
    <row r="23" spans="1:25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59"/>
      <c r="O23" s="59"/>
    </row>
    <row r="24" spans="1:25" s="19" customFormat="1" ht="18" customHeight="1">
      <c r="A24" s="62" t="s">
        <v>172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25" s="19" customFormat="1" ht="15">
      <c r="A25" s="100" t="s">
        <v>182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25" ht="15">
      <c r="A26" s="62" t="s">
        <v>514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59"/>
      <c r="O26" s="59"/>
    </row>
    <row r="27" spans="1:25" ht="15">
      <c r="A27" s="62" t="s">
        <v>183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59"/>
      <c r="O27" s="59"/>
    </row>
    <row r="28" spans="1:25" ht="15">
      <c r="A28" s="62" t="s">
        <v>475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59"/>
      <c r="O28" s="59"/>
    </row>
    <row r="29" spans="1:25" ht="15">
      <c r="A29" s="62" t="s">
        <v>421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59"/>
      <c r="O29" s="59"/>
    </row>
    <row r="30" spans="1:25" ht="15">
      <c r="A30" s="62" t="s">
        <v>422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59"/>
      <c r="O30" s="59"/>
    </row>
    <row r="31" spans="1:25" ht="15">
      <c r="A31" s="62" t="s">
        <v>515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25" ht="15">
      <c r="A32" s="62" t="s">
        <v>185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7" ht="15">
      <c r="A33" s="62" t="s">
        <v>184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7" ht="27.75" customHeight="1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</row>
    <row r="35" spans="1:17" ht="15">
      <c r="A35" s="6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7" ht="1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7" ht="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7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7" ht="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7" ht="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7" ht="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7" ht="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7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7" ht="1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mergeCells count="1">
    <mergeCell ref="A34:Q34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/>
  </sheetViews>
  <sheetFormatPr baseColWidth="10" defaultRowHeight="12.75"/>
  <cols>
    <col min="1" max="1" width="28" style="142" customWidth="1"/>
    <col min="2" max="12" width="5.5703125" style="142" customWidth="1"/>
    <col min="13" max="246" width="11.42578125" style="142"/>
    <col min="247" max="247" width="30.28515625" style="142" customWidth="1"/>
    <col min="248" max="254" width="0" style="142" hidden="1" customWidth="1"/>
    <col min="255" max="258" width="7.42578125" style="142" bestFit="1" customWidth="1"/>
    <col min="259" max="265" width="8.5703125" style="142" bestFit="1" customWidth="1"/>
    <col min="266" max="502" width="11.42578125" style="142"/>
    <col min="503" max="503" width="30.28515625" style="142" customWidth="1"/>
    <col min="504" max="510" width="0" style="142" hidden="1" customWidth="1"/>
    <col min="511" max="514" width="7.42578125" style="142" bestFit="1" customWidth="1"/>
    <col min="515" max="521" width="8.5703125" style="142" bestFit="1" customWidth="1"/>
    <col min="522" max="758" width="11.42578125" style="142"/>
    <col min="759" max="759" width="30.28515625" style="142" customWidth="1"/>
    <col min="760" max="766" width="0" style="142" hidden="1" customWidth="1"/>
    <col min="767" max="770" width="7.42578125" style="142" bestFit="1" customWidth="1"/>
    <col min="771" max="777" width="8.5703125" style="142" bestFit="1" customWidth="1"/>
    <col min="778" max="1014" width="11.42578125" style="142"/>
    <col min="1015" max="1015" width="30.28515625" style="142" customWidth="1"/>
    <col min="1016" max="1022" width="0" style="142" hidden="1" customWidth="1"/>
    <col min="1023" max="1026" width="7.42578125" style="142" bestFit="1" customWidth="1"/>
    <col min="1027" max="1033" width="8.5703125" style="142" bestFit="1" customWidth="1"/>
    <col min="1034" max="1270" width="11.42578125" style="142"/>
    <col min="1271" max="1271" width="30.28515625" style="142" customWidth="1"/>
    <col min="1272" max="1278" width="0" style="142" hidden="1" customWidth="1"/>
    <col min="1279" max="1282" width="7.42578125" style="142" bestFit="1" customWidth="1"/>
    <col min="1283" max="1289" width="8.5703125" style="142" bestFit="1" customWidth="1"/>
    <col min="1290" max="1526" width="11.42578125" style="142"/>
    <col min="1527" max="1527" width="30.28515625" style="142" customWidth="1"/>
    <col min="1528" max="1534" width="0" style="142" hidden="1" customWidth="1"/>
    <col min="1535" max="1538" width="7.42578125" style="142" bestFit="1" customWidth="1"/>
    <col min="1539" max="1545" width="8.5703125" style="142" bestFit="1" customWidth="1"/>
    <col min="1546" max="1782" width="11.42578125" style="142"/>
    <col min="1783" max="1783" width="30.28515625" style="142" customWidth="1"/>
    <col min="1784" max="1790" width="0" style="142" hidden="1" customWidth="1"/>
    <col min="1791" max="1794" width="7.42578125" style="142" bestFit="1" customWidth="1"/>
    <col min="1795" max="1801" width="8.5703125" style="142" bestFit="1" customWidth="1"/>
    <col min="1802" max="2038" width="11.42578125" style="142"/>
    <col min="2039" max="2039" width="30.28515625" style="142" customWidth="1"/>
    <col min="2040" max="2046" width="0" style="142" hidden="1" customWidth="1"/>
    <col min="2047" max="2050" width="7.42578125" style="142" bestFit="1" customWidth="1"/>
    <col min="2051" max="2057" width="8.5703125" style="142" bestFit="1" customWidth="1"/>
    <col min="2058" max="2294" width="11.42578125" style="142"/>
    <col min="2295" max="2295" width="30.28515625" style="142" customWidth="1"/>
    <col min="2296" max="2302" width="0" style="142" hidden="1" customWidth="1"/>
    <col min="2303" max="2306" width="7.42578125" style="142" bestFit="1" customWidth="1"/>
    <col min="2307" max="2313" width="8.5703125" style="142" bestFit="1" customWidth="1"/>
    <col min="2314" max="2550" width="11.42578125" style="142"/>
    <col min="2551" max="2551" width="30.28515625" style="142" customWidth="1"/>
    <col min="2552" max="2558" width="0" style="142" hidden="1" customWidth="1"/>
    <col min="2559" max="2562" width="7.42578125" style="142" bestFit="1" customWidth="1"/>
    <col min="2563" max="2569" width="8.5703125" style="142" bestFit="1" customWidth="1"/>
    <col min="2570" max="2806" width="11.42578125" style="142"/>
    <col min="2807" max="2807" width="30.28515625" style="142" customWidth="1"/>
    <col min="2808" max="2814" width="0" style="142" hidden="1" customWidth="1"/>
    <col min="2815" max="2818" width="7.42578125" style="142" bestFit="1" customWidth="1"/>
    <col min="2819" max="2825" width="8.5703125" style="142" bestFit="1" customWidth="1"/>
    <col min="2826" max="3062" width="11.42578125" style="142"/>
    <col min="3063" max="3063" width="30.28515625" style="142" customWidth="1"/>
    <col min="3064" max="3070" width="0" style="142" hidden="1" customWidth="1"/>
    <col min="3071" max="3074" width="7.42578125" style="142" bestFit="1" customWidth="1"/>
    <col min="3075" max="3081" width="8.5703125" style="142" bestFit="1" customWidth="1"/>
    <col min="3082" max="3318" width="11.42578125" style="142"/>
    <col min="3319" max="3319" width="30.28515625" style="142" customWidth="1"/>
    <col min="3320" max="3326" width="0" style="142" hidden="1" customWidth="1"/>
    <col min="3327" max="3330" width="7.42578125" style="142" bestFit="1" customWidth="1"/>
    <col min="3331" max="3337" width="8.5703125" style="142" bestFit="1" customWidth="1"/>
    <col min="3338" max="3574" width="11.42578125" style="142"/>
    <col min="3575" max="3575" width="30.28515625" style="142" customWidth="1"/>
    <col min="3576" max="3582" width="0" style="142" hidden="1" customWidth="1"/>
    <col min="3583" max="3586" width="7.42578125" style="142" bestFit="1" customWidth="1"/>
    <col min="3587" max="3593" width="8.5703125" style="142" bestFit="1" customWidth="1"/>
    <col min="3594" max="3830" width="11.42578125" style="142"/>
    <col min="3831" max="3831" width="30.28515625" style="142" customWidth="1"/>
    <col min="3832" max="3838" width="0" style="142" hidden="1" customWidth="1"/>
    <col min="3839" max="3842" width="7.42578125" style="142" bestFit="1" customWidth="1"/>
    <col min="3843" max="3849" width="8.5703125" style="142" bestFit="1" customWidth="1"/>
    <col min="3850" max="4086" width="11.42578125" style="142"/>
    <col min="4087" max="4087" width="30.28515625" style="142" customWidth="1"/>
    <col min="4088" max="4094" width="0" style="142" hidden="1" customWidth="1"/>
    <col min="4095" max="4098" width="7.42578125" style="142" bestFit="1" customWidth="1"/>
    <col min="4099" max="4105" width="8.5703125" style="142" bestFit="1" customWidth="1"/>
    <col min="4106" max="4342" width="11.42578125" style="142"/>
    <col min="4343" max="4343" width="30.28515625" style="142" customWidth="1"/>
    <col min="4344" max="4350" width="0" style="142" hidden="1" customWidth="1"/>
    <col min="4351" max="4354" width="7.42578125" style="142" bestFit="1" customWidth="1"/>
    <col min="4355" max="4361" width="8.5703125" style="142" bestFit="1" customWidth="1"/>
    <col min="4362" max="4598" width="11.42578125" style="142"/>
    <col min="4599" max="4599" width="30.28515625" style="142" customWidth="1"/>
    <col min="4600" max="4606" width="0" style="142" hidden="1" customWidth="1"/>
    <col min="4607" max="4610" width="7.42578125" style="142" bestFit="1" customWidth="1"/>
    <col min="4611" max="4617" width="8.5703125" style="142" bestFit="1" customWidth="1"/>
    <col min="4618" max="4854" width="11.42578125" style="142"/>
    <col min="4855" max="4855" width="30.28515625" style="142" customWidth="1"/>
    <col min="4856" max="4862" width="0" style="142" hidden="1" customWidth="1"/>
    <col min="4863" max="4866" width="7.42578125" style="142" bestFit="1" customWidth="1"/>
    <col min="4867" max="4873" width="8.5703125" style="142" bestFit="1" customWidth="1"/>
    <col min="4874" max="5110" width="11.42578125" style="142"/>
    <col min="5111" max="5111" width="30.28515625" style="142" customWidth="1"/>
    <col min="5112" max="5118" width="0" style="142" hidden="1" customWidth="1"/>
    <col min="5119" max="5122" width="7.42578125" style="142" bestFit="1" customWidth="1"/>
    <col min="5123" max="5129" width="8.5703125" style="142" bestFit="1" customWidth="1"/>
    <col min="5130" max="5366" width="11.42578125" style="142"/>
    <col min="5367" max="5367" width="30.28515625" style="142" customWidth="1"/>
    <col min="5368" max="5374" width="0" style="142" hidden="1" customWidth="1"/>
    <col min="5375" max="5378" width="7.42578125" style="142" bestFit="1" customWidth="1"/>
    <col min="5379" max="5385" width="8.5703125" style="142" bestFit="1" customWidth="1"/>
    <col min="5386" max="5622" width="11.42578125" style="142"/>
    <col min="5623" max="5623" width="30.28515625" style="142" customWidth="1"/>
    <col min="5624" max="5630" width="0" style="142" hidden="1" customWidth="1"/>
    <col min="5631" max="5634" width="7.42578125" style="142" bestFit="1" customWidth="1"/>
    <col min="5635" max="5641" width="8.5703125" style="142" bestFit="1" customWidth="1"/>
    <col min="5642" max="5878" width="11.42578125" style="142"/>
    <col min="5879" max="5879" width="30.28515625" style="142" customWidth="1"/>
    <col min="5880" max="5886" width="0" style="142" hidden="1" customWidth="1"/>
    <col min="5887" max="5890" width="7.42578125" style="142" bestFit="1" customWidth="1"/>
    <col min="5891" max="5897" width="8.5703125" style="142" bestFit="1" customWidth="1"/>
    <col min="5898" max="6134" width="11.42578125" style="142"/>
    <col min="6135" max="6135" width="30.28515625" style="142" customWidth="1"/>
    <col min="6136" max="6142" width="0" style="142" hidden="1" customWidth="1"/>
    <col min="6143" max="6146" width="7.42578125" style="142" bestFit="1" customWidth="1"/>
    <col min="6147" max="6153" width="8.5703125" style="142" bestFit="1" customWidth="1"/>
    <col min="6154" max="6390" width="11.42578125" style="142"/>
    <col min="6391" max="6391" width="30.28515625" style="142" customWidth="1"/>
    <col min="6392" max="6398" width="0" style="142" hidden="1" customWidth="1"/>
    <col min="6399" max="6402" width="7.42578125" style="142" bestFit="1" customWidth="1"/>
    <col min="6403" max="6409" width="8.5703125" style="142" bestFit="1" customWidth="1"/>
    <col min="6410" max="6646" width="11.42578125" style="142"/>
    <col min="6647" max="6647" width="30.28515625" style="142" customWidth="1"/>
    <col min="6648" max="6654" width="0" style="142" hidden="1" customWidth="1"/>
    <col min="6655" max="6658" width="7.42578125" style="142" bestFit="1" customWidth="1"/>
    <col min="6659" max="6665" width="8.5703125" style="142" bestFit="1" customWidth="1"/>
    <col min="6666" max="6902" width="11.42578125" style="142"/>
    <col min="6903" max="6903" width="30.28515625" style="142" customWidth="1"/>
    <col min="6904" max="6910" width="0" style="142" hidden="1" customWidth="1"/>
    <col min="6911" max="6914" width="7.42578125" style="142" bestFit="1" customWidth="1"/>
    <col min="6915" max="6921" width="8.5703125" style="142" bestFit="1" customWidth="1"/>
    <col min="6922" max="7158" width="11.42578125" style="142"/>
    <col min="7159" max="7159" width="30.28515625" style="142" customWidth="1"/>
    <col min="7160" max="7166" width="0" style="142" hidden="1" customWidth="1"/>
    <col min="7167" max="7170" width="7.42578125" style="142" bestFit="1" customWidth="1"/>
    <col min="7171" max="7177" width="8.5703125" style="142" bestFit="1" customWidth="1"/>
    <col min="7178" max="7414" width="11.42578125" style="142"/>
    <col min="7415" max="7415" width="30.28515625" style="142" customWidth="1"/>
    <col min="7416" max="7422" width="0" style="142" hidden="1" customWidth="1"/>
    <col min="7423" max="7426" width="7.42578125" style="142" bestFit="1" customWidth="1"/>
    <col min="7427" max="7433" width="8.5703125" style="142" bestFit="1" customWidth="1"/>
    <col min="7434" max="7670" width="11.42578125" style="142"/>
    <col min="7671" max="7671" width="30.28515625" style="142" customWidth="1"/>
    <col min="7672" max="7678" width="0" style="142" hidden="1" customWidth="1"/>
    <col min="7679" max="7682" width="7.42578125" style="142" bestFit="1" customWidth="1"/>
    <col min="7683" max="7689" width="8.5703125" style="142" bestFit="1" customWidth="1"/>
    <col min="7690" max="7926" width="11.42578125" style="142"/>
    <col min="7927" max="7927" width="30.28515625" style="142" customWidth="1"/>
    <col min="7928" max="7934" width="0" style="142" hidden="1" customWidth="1"/>
    <col min="7935" max="7938" width="7.42578125" style="142" bestFit="1" customWidth="1"/>
    <col min="7939" max="7945" width="8.5703125" style="142" bestFit="1" customWidth="1"/>
    <col min="7946" max="8182" width="11.42578125" style="142"/>
    <col min="8183" max="8183" width="30.28515625" style="142" customWidth="1"/>
    <col min="8184" max="8190" width="0" style="142" hidden="1" customWidth="1"/>
    <col min="8191" max="8194" width="7.42578125" style="142" bestFit="1" customWidth="1"/>
    <col min="8195" max="8201" width="8.5703125" style="142" bestFit="1" customWidth="1"/>
    <col min="8202" max="8438" width="11.42578125" style="142"/>
    <col min="8439" max="8439" width="30.28515625" style="142" customWidth="1"/>
    <col min="8440" max="8446" width="0" style="142" hidden="1" customWidth="1"/>
    <col min="8447" max="8450" width="7.42578125" style="142" bestFit="1" customWidth="1"/>
    <col min="8451" max="8457" width="8.5703125" style="142" bestFit="1" customWidth="1"/>
    <col min="8458" max="8694" width="11.42578125" style="142"/>
    <col min="8695" max="8695" width="30.28515625" style="142" customWidth="1"/>
    <col min="8696" max="8702" width="0" style="142" hidden="1" customWidth="1"/>
    <col min="8703" max="8706" width="7.42578125" style="142" bestFit="1" customWidth="1"/>
    <col min="8707" max="8713" width="8.5703125" style="142" bestFit="1" customWidth="1"/>
    <col min="8714" max="8950" width="11.42578125" style="142"/>
    <col min="8951" max="8951" width="30.28515625" style="142" customWidth="1"/>
    <col min="8952" max="8958" width="0" style="142" hidden="1" customWidth="1"/>
    <col min="8959" max="8962" width="7.42578125" style="142" bestFit="1" customWidth="1"/>
    <col min="8963" max="8969" width="8.5703125" style="142" bestFit="1" customWidth="1"/>
    <col min="8970" max="9206" width="11.42578125" style="142"/>
    <col min="9207" max="9207" width="30.28515625" style="142" customWidth="1"/>
    <col min="9208" max="9214" width="0" style="142" hidden="1" customWidth="1"/>
    <col min="9215" max="9218" width="7.42578125" style="142" bestFit="1" customWidth="1"/>
    <col min="9219" max="9225" width="8.5703125" style="142" bestFit="1" customWidth="1"/>
    <col min="9226" max="9462" width="11.42578125" style="142"/>
    <col min="9463" max="9463" width="30.28515625" style="142" customWidth="1"/>
    <col min="9464" max="9470" width="0" style="142" hidden="1" customWidth="1"/>
    <col min="9471" max="9474" width="7.42578125" style="142" bestFit="1" customWidth="1"/>
    <col min="9475" max="9481" width="8.5703125" style="142" bestFit="1" customWidth="1"/>
    <col min="9482" max="9718" width="11.42578125" style="142"/>
    <col min="9719" max="9719" width="30.28515625" style="142" customWidth="1"/>
    <col min="9720" max="9726" width="0" style="142" hidden="1" customWidth="1"/>
    <col min="9727" max="9730" width="7.42578125" style="142" bestFit="1" customWidth="1"/>
    <col min="9731" max="9737" width="8.5703125" style="142" bestFit="1" customWidth="1"/>
    <col min="9738" max="9974" width="11.42578125" style="142"/>
    <col min="9975" max="9975" width="30.28515625" style="142" customWidth="1"/>
    <col min="9976" max="9982" width="0" style="142" hidden="1" customWidth="1"/>
    <col min="9983" max="9986" width="7.42578125" style="142" bestFit="1" customWidth="1"/>
    <col min="9987" max="9993" width="8.5703125" style="142" bestFit="1" customWidth="1"/>
    <col min="9994" max="10230" width="11.42578125" style="142"/>
    <col min="10231" max="10231" width="30.28515625" style="142" customWidth="1"/>
    <col min="10232" max="10238" width="0" style="142" hidden="1" customWidth="1"/>
    <col min="10239" max="10242" width="7.42578125" style="142" bestFit="1" customWidth="1"/>
    <col min="10243" max="10249" width="8.5703125" style="142" bestFit="1" customWidth="1"/>
    <col min="10250" max="10486" width="11.42578125" style="142"/>
    <col min="10487" max="10487" width="30.28515625" style="142" customWidth="1"/>
    <col min="10488" max="10494" width="0" style="142" hidden="1" customWidth="1"/>
    <col min="10495" max="10498" width="7.42578125" style="142" bestFit="1" customWidth="1"/>
    <col min="10499" max="10505" width="8.5703125" style="142" bestFit="1" customWidth="1"/>
    <col min="10506" max="10742" width="11.42578125" style="142"/>
    <col min="10743" max="10743" width="30.28515625" style="142" customWidth="1"/>
    <col min="10744" max="10750" width="0" style="142" hidden="1" customWidth="1"/>
    <col min="10751" max="10754" width="7.42578125" style="142" bestFit="1" customWidth="1"/>
    <col min="10755" max="10761" width="8.5703125" style="142" bestFit="1" customWidth="1"/>
    <col min="10762" max="10998" width="11.42578125" style="142"/>
    <col min="10999" max="10999" width="30.28515625" style="142" customWidth="1"/>
    <col min="11000" max="11006" width="0" style="142" hidden="1" customWidth="1"/>
    <col min="11007" max="11010" width="7.42578125" style="142" bestFit="1" customWidth="1"/>
    <col min="11011" max="11017" width="8.5703125" style="142" bestFit="1" customWidth="1"/>
    <col min="11018" max="11254" width="11.42578125" style="142"/>
    <col min="11255" max="11255" width="30.28515625" style="142" customWidth="1"/>
    <col min="11256" max="11262" width="0" style="142" hidden="1" customWidth="1"/>
    <col min="11263" max="11266" width="7.42578125" style="142" bestFit="1" customWidth="1"/>
    <col min="11267" max="11273" width="8.5703125" style="142" bestFit="1" customWidth="1"/>
    <col min="11274" max="11510" width="11.42578125" style="142"/>
    <col min="11511" max="11511" width="30.28515625" style="142" customWidth="1"/>
    <col min="11512" max="11518" width="0" style="142" hidden="1" customWidth="1"/>
    <col min="11519" max="11522" width="7.42578125" style="142" bestFit="1" customWidth="1"/>
    <col min="11523" max="11529" width="8.5703125" style="142" bestFit="1" customWidth="1"/>
    <col min="11530" max="11766" width="11.42578125" style="142"/>
    <col min="11767" max="11767" width="30.28515625" style="142" customWidth="1"/>
    <col min="11768" max="11774" width="0" style="142" hidden="1" customWidth="1"/>
    <col min="11775" max="11778" width="7.42578125" style="142" bestFit="1" customWidth="1"/>
    <col min="11779" max="11785" width="8.5703125" style="142" bestFit="1" customWidth="1"/>
    <col min="11786" max="12022" width="11.42578125" style="142"/>
    <col min="12023" max="12023" width="30.28515625" style="142" customWidth="1"/>
    <col min="12024" max="12030" width="0" style="142" hidden="1" customWidth="1"/>
    <col min="12031" max="12034" width="7.42578125" style="142" bestFit="1" customWidth="1"/>
    <col min="12035" max="12041" width="8.5703125" style="142" bestFit="1" customWidth="1"/>
    <col min="12042" max="12278" width="11.42578125" style="142"/>
    <col min="12279" max="12279" width="30.28515625" style="142" customWidth="1"/>
    <col min="12280" max="12286" width="0" style="142" hidden="1" customWidth="1"/>
    <col min="12287" max="12290" width="7.42578125" style="142" bestFit="1" customWidth="1"/>
    <col min="12291" max="12297" width="8.5703125" style="142" bestFit="1" customWidth="1"/>
    <col min="12298" max="12534" width="11.42578125" style="142"/>
    <col min="12535" max="12535" width="30.28515625" style="142" customWidth="1"/>
    <col min="12536" max="12542" width="0" style="142" hidden="1" customWidth="1"/>
    <col min="12543" max="12546" width="7.42578125" style="142" bestFit="1" customWidth="1"/>
    <col min="12547" max="12553" width="8.5703125" style="142" bestFit="1" customWidth="1"/>
    <col min="12554" max="12790" width="11.42578125" style="142"/>
    <col min="12791" max="12791" width="30.28515625" style="142" customWidth="1"/>
    <col min="12792" max="12798" width="0" style="142" hidden="1" customWidth="1"/>
    <col min="12799" max="12802" width="7.42578125" style="142" bestFit="1" customWidth="1"/>
    <col min="12803" max="12809" width="8.5703125" style="142" bestFit="1" customWidth="1"/>
    <col min="12810" max="13046" width="11.42578125" style="142"/>
    <col min="13047" max="13047" width="30.28515625" style="142" customWidth="1"/>
    <col min="13048" max="13054" width="0" style="142" hidden="1" customWidth="1"/>
    <col min="13055" max="13058" width="7.42578125" style="142" bestFit="1" customWidth="1"/>
    <col min="13059" max="13065" width="8.5703125" style="142" bestFit="1" customWidth="1"/>
    <col min="13066" max="13302" width="11.42578125" style="142"/>
    <col min="13303" max="13303" width="30.28515625" style="142" customWidth="1"/>
    <col min="13304" max="13310" width="0" style="142" hidden="1" customWidth="1"/>
    <col min="13311" max="13314" width="7.42578125" style="142" bestFit="1" customWidth="1"/>
    <col min="13315" max="13321" width="8.5703125" style="142" bestFit="1" customWidth="1"/>
    <col min="13322" max="13558" width="11.42578125" style="142"/>
    <col min="13559" max="13559" width="30.28515625" style="142" customWidth="1"/>
    <col min="13560" max="13566" width="0" style="142" hidden="1" customWidth="1"/>
    <col min="13567" max="13570" width="7.42578125" style="142" bestFit="1" customWidth="1"/>
    <col min="13571" max="13577" width="8.5703125" style="142" bestFit="1" customWidth="1"/>
    <col min="13578" max="13814" width="11.42578125" style="142"/>
    <col min="13815" max="13815" width="30.28515625" style="142" customWidth="1"/>
    <col min="13816" max="13822" width="0" style="142" hidden="1" customWidth="1"/>
    <col min="13823" max="13826" width="7.42578125" style="142" bestFit="1" customWidth="1"/>
    <col min="13827" max="13833" width="8.5703125" style="142" bestFit="1" customWidth="1"/>
    <col min="13834" max="14070" width="11.42578125" style="142"/>
    <col min="14071" max="14071" width="30.28515625" style="142" customWidth="1"/>
    <col min="14072" max="14078" width="0" style="142" hidden="1" customWidth="1"/>
    <col min="14079" max="14082" width="7.42578125" style="142" bestFit="1" customWidth="1"/>
    <col min="14083" max="14089" width="8.5703125" style="142" bestFit="1" customWidth="1"/>
    <col min="14090" max="14326" width="11.42578125" style="142"/>
    <col min="14327" max="14327" width="30.28515625" style="142" customWidth="1"/>
    <col min="14328" max="14334" width="0" style="142" hidden="1" customWidth="1"/>
    <col min="14335" max="14338" width="7.42578125" style="142" bestFit="1" customWidth="1"/>
    <col min="14339" max="14345" width="8.5703125" style="142" bestFit="1" customWidth="1"/>
    <col min="14346" max="14582" width="11.42578125" style="142"/>
    <col min="14583" max="14583" width="30.28515625" style="142" customWidth="1"/>
    <col min="14584" max="14590" width="0" style="142" hidden="1" customWidth="1"/>
    <col min="14591" max="14594" width="7.42578125" style="142" bestFit="1" customWidth="1"/>
    <col min="14595" max="14601" width="8.5703125" style="142" bestFit="1" customWidth="1"/>
    <col min="14602" max="14838" width="11.42578125" style="142"/>
    <col min="14839" max="14839" width="30.28515625" style="142" customWidth="1"/>
    <col min="14840" max="14846" width="0" style="142" hidden="1" customWidth="1"/>
    <col min="14847" max="14850" width="7.42578125" style="142" bestFit="1" customWidth="1"/>
    <col min="14851" max="14857" width="8.5703125" style="142" bestFit="1" customWidth="1"/>
    <col min="14858" max="15094" width="11.42578125" style="142"/>
    <col min="15095" max="15095" width="30.28515625" style="142" customWidth="1"/>
    <col min="15096" max="15102" width="0" style="142" hidden="1" customWidth="1"/>
    <col min="15103" max="15106" width="7.42578125" style="142" bestFit="1" customWidth="1"/>
    <col min="15107" max="15113" width="8.5703125" style="142" bestFit="1" customWidth="1"/>
    <col min="15114" max="15350" width="11.42578125" style="142"/>
    <col min="15351" max="15351" width="30.28515625" style="142" customWidth="1"/>
    <col min="15352" max="15358" width="0" style="142" hidden="1" customWidth="1"/>
    <col min="15359" max="15362" width="7.42578125" style="142" bestFit="1" customWidth="1"/>
    <col min="15363" max="15369" width="8.5703125" style="142" bestFit="1" customWidth="1"/>
    <col min="15370" max="15606" width="11.42578125" style="142"/>
    <col min="15607" max="15607" width="30.28515625" style="142" customWidth="1"/>
    <col min="15608" max="15614" width="0" style="142" hidden="1" customWidth="1"/>
    <col min="15615" max="15618" width="7.42578125" style="142" bestFit="1" customWidth="1"/>
    <col min="15619" max="15625" width="8.5703125" style="142" bestFit="1" customWidth="1"/>
    <col min="15626" max="15862" width="11.42578125" style="142"/>
    <col min="15863" max="15863" width="30.28515625" style="142" customWidth="1"/>
    <col min="15864" max="15870" width="0" style="142" hidden="1" customWidth="1"/>
    <col min="15871" max="15874" width="7.42578125" style="142" bestFit="1" customWidth="1"/>
    <col min="15875" max="15881" width="8.5703125" style="142" bestFit="1" customWidth="1"/>
    <col min="15882" max="16118" width="11.42578125" style="142"/>
    <col min="16119" max="16119" width="30.28515625" style="142" customWidth="1"/>
    <col min="16120" max="16126" width="0" style="142" hidden="1" customWidth="1"/>
    <col min="16127" max="16130" width="7.42578125" style="142" bestFit="1" customWidth="1"/>
    <col min="16131" max="16137" width="8.5703125" style="142" bestFit="1" customWidth="1"/>
    <col min="16138" max="16384" width="11.42578125" style="142"/>
  </cols>
  <sheetData>
    <row r="1" spans="1:14" s="36" customFormat="1" ht="15">
      <c r="A1" s="74" t="s">
        <v>208</v>
      </c>
      <c r="B1" s="74"/>
      <c r="C1" s="74"/>
      <c r="D1" s="35"/>
      <c r="E1" s="35"/>
      <c r="F1" s="35"/>
    </row>
    <row r="2" spans="1:14" s="39" customFormat="1" ht="14.25" customHeight="1">
      <c r="A2" s="75" t="s">
        <v>45</v>
      </c>
      <c r="B2" s="75"/>
      <c r="C2" s="75"/>
      <c r="D2" s="38"/>
      <c r="E2" s="38"/>
      <c r="F2" s="38"/>
    </row>
    <row r="3" spans="1:14" s="28" customFormat="1" ht="14.25">
      <c r="A3" s="76"/>
      <c r="B3" s="78"/>
      <c r="C3" s="78"/>
      <c r="D3" s="64"/>
      <c r="E3" s="64"/>
      <c r="F3" s="64"/>
    </row>
    <row r="4" spans="1:14" s="28" customFormat="1" ht="37.5" customHeight="1">
      <c r="A4" s="102"/>
      <c r="B4" s="103">
        <v>2004</v>
      </c>
      <c r="C4" s="103">
        <v>2005</v>
      </c>
      <c r="D4" s="103">
        <v>2006</v>
      </c>
      <c r="E4" s="103">
        <v>2007</v>
      </c>
      <c r="F4" s="103">
        <v>2008</v>
      </c>
      <c r="G4" s="103">
        <v>2009</v>
      </c>
      <c r="H4" s="103">
        <v>2010</v>
      </c>
      <c r="I4" s="103" t="s">
        <v>457</v>
      </c>
      <c r="J4" s="103" t="s">
        <v>263</v>
      </c>
      <c r="K4" s="103" t="s">
        <v>583</v>
      </c>
      <c r="L4" s="103" t="s">
        <v>583</v>
      </c>
    </row>
    <row r="5" spans="1:14" s="448" customFormat="1" ht="23.25" customHeight="1">
      <c r="A5" s="446"/>
      <c r="B5" s="447"/>
      <c r="C5" s="447"/>
      <c r="D5" s="447"/>
      <c r="E5" s="447"/>
      <c r="F5" s="447"/>
      <c r="G5" s="447"/>
      <c r="H5" s="447"/>
      <c r="I5" s="447"/>
      <c r="J5" s="447"/>
      <c r="K5" s="129" t="s">
        <v>425</v>
      </c>
      <c r="L5" s="129" t="s">
        <v>424</v>
      </c>
    </row>
    <row r="6" spans="1:14" s="21" customFormat="1" ht="14.25">
      <c r="A6" s="116" t="s">
        <v>512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4" ht="14.25" customHeight="1">
      <c r="A7" s="151" t="s">
        <v>468</v>
      </c>
      <c r="B7" s="153">
        <v>27.684349521533136</v>
      </c>
      <c r="C7" s="153">
        <v>26.928894895674905</v>
      </c>
      <c r="D7" s="153">
        <v>27.240147625408252</v>
      </c>
      <c r="E7" s="153">
        <v>26.3965827311875</v>
      </c>
      <c r="F7" s="153">
        <v>28.399435182106913</v>
      </c>
      <c r="G7" s="153">
        <v>25.151666660631321</v>
      </c>
      <c r="H7" s="153">
        <v>23.494262509732991</v>
      </c>
      <c r="I7" s="153">
        <v>22.550987323419083</v>
      </c>
      <c r="J7" s="153">
        <v>24.81180638463535</v>
      </c>
      <c r="K7" s="153">
        <v>23.724002403846153</v>
      </c>
      <c r="L7" s="153">
        <v>23.430502277327935</v>
      </c>
    </row>
    <row r="8" spans="1:14" ht="14.25" customHeight="1">
      <c r="A8" s="151" t="s">
        <v>222</v>
      </c>
      <c r="B8" s="153">
        <v>2.7106021098556505</v>
      </c>
      <c r="C8" s="153">
        <v>2.7682747315927467</v>
      </c>
      <c r="D8" s="153">
        <v>2.671463977701769</v>
      </c>
      <c r="E8" s="153">
        <v>2.4239106634552221</v>
      </c>
      <c r="F8" s="153">
        <v>2.3455681070642909</v>
      </c>
      <c r="G8" s="153">
        <v>2.4439527649727868</v>
      </c>
      <c r="H8" s="153">
        <v>2.4225114089882225</v>
      </c>
      <c r="I8" s="153">
        <v>2.3949825746894038</v>
      </c>
      <c r="J8" s="153">
        <v>2.4948092395535948</v>
      </c>
      <c r="K8" s="153">
        <v>2.3921432186234819</v>
      </c>
      <c r="L8" s="153">
        <v>2.3956224696356276</v>
      </c>
    </row>
    <row r="9" spans="1:14" ht="14.25" customHeight="1">
      <c r="A9" s="151" t="s">
        <v>469</v>
      </c>
      <c r="B9" s="153">
        <v>25.711627671404468</v>
      </c>
      <c r="C9" s="153">
        <v>25.074264164114773</v>
      </c>
      <c r="D9" s="153">
        <v>25.535161021333103</v>
      </c>
      <c r="E9" s="153">
        <v>25.349368294285092</v>
      </c>
      <c r="F9" s="153">
        <v>25.016868850487718</v>
      </c>
      <c r="G9" s="153">
        <v>22.58781789673041</v>
      </c>
      <c r="H9" s="153">
        <v>20.752361581999811</v>
      </c>
      <c r="I9" s="153">
        <v>21.100566655138472</v>
      </c>
      <c r="J9" s="153">
        <v>21.197870490526864</v>
      </c>
      <c r="K9" s="153">
        <v>21.722659729251014</v>
      </c>
      <c r="L9" s="153">
        <v>21.311299974696354</v>
      </c>
    </row>
    <row r="10" spans="1:14" ht="14.25" customHeight="1">
      <c r="A10" s="151" t="s">
        <v>516</v>
      </c>
      <c r="B10" s="153">
        <v>16.045553442575454</v>
      </c>
      <c r="C10" s="153">
        <v>15.510202775206631</v>
      </c>
      <c r="D10" s="153">
        <v>15.617342270898801</v>
      </c>
      <c r="E10" s="153">
        <v>15.923976352091088</v>
      </c>
      <c r="F10" s="153">
        <v>15.901612754910769</v>
      </c>
      <c r="G10" s="153">
        <v>13.629469746624128</v>
      </c>
      <c r="H10" s="153">
        <v>13.902246881077666</v>
      </c>
      <c r="I10" s="153">
        <v>13.944000239431748</v>
      </c>
      <c r="J10" s="153">
        <v>14.5597592784843</v>
      </c>
      <c r="K10" s="153">
        <v>14.684404731781376</v>
      </c>
      <c r="L10" s="153">
        <v>14.684404731781376</v>
      </c>
      <c r="N10" s="151"/>
    </row>
    <row r="11" spans="1:14" ht="14.25" customHeight="1">
      <c r="A11" s="151" t="s">
        <v>464</v>
      </c>
      <c r="B11" s="153">
        <v>3.234333220427084</v>
      </c>
      <c r="C11" s="153">
        <v>3.1925672936638354</v>
      </c>
      <c r="D11" s="153">
        <v>3.142532006995221</v>
      </c>
      <c r="E11" s="153">
        <v>3.0070825129552592</v>
      </c>
      <c r="F11" s="153">
        <v>3.241476271989701</v>
      </c>
      <c r="G11" s="153">
        <v>3.3598498647479094</v>
      </c>
      <c r="H11" s="153">
        <v>3.354783744243131</v>
      </c>
      <c r="I11" s="153">
        <v>3.3360823645215358</v>
      </c>
      <c r="J11" s="153">
        <v>3.3438229950687779</v>
      </c>
      <c r="K11" s="153">
        <v>3.7183704453441297</v>
      </c>
      <c r="L11" s="153">
        <v>3.7183704453441297</v>
      </c>
      <c r="N11" s="151"/>
    </row>
    <row r="12" spans="1:14" ht="14.25" customHeight="1">
      <c r="A12" s="154" t="s">
        <v>470</v>
      </c>
      <c r="B12" s="155">
        <v>1.9727218501286701</v>
      </c>
      <c r="C12" s="155">
        <v>1.8546307315601289</v>
      </c>
      <c r="D12" s="155">
        <v>1.7049866040751445</v>
      </c>
      <c r="E12" s="155">
        <v>1.0472144369024123</v>
      </c>
      <c r="F12" s="155">
        <v>3.3825663316191954</v>
      </c>
      <c r="G12" s="155">
        <v>2.5638487639009084</v>
      </c>
      <c r="H12" s="155">
        <v>2.7419009277331794</v>
      </c>
      <c r="I12" s="155">
        <v>1.4504206682806116</v>
      </c>
      <c r="J12" s="155">
        <v>3.613935894108486</v>
      </c>
      <c r="K12" s="155">
        <v>2.001342674595139</v>
      </c>
      <c r="L12" s="155">
        <v>2.1192023026315812</v>
      </c>
    </row>
    <row r="13" spans="1:14" s="152" customFormat="1" ht="23.25" customHeight="1">
      <c r="A13" s="156" t="s">
        <v>209</v>
      </c>
      <c r="B13" s="157">
        <v>57.752611755883912</v>
      </c>
      <c r="C13" s="157">
        <v>57.628148407905634</v>
      </c>
      <c r="D13" s="157">
        <v>56.079510797810329</v>
      </c>
      <c r="E13" s="157">
        <v>53.782935552149482</v>
      </c>
      <c r="F13" s="157">
        <v>57.284983695613732</v>
      </c>
      <c r="G13" s="157">
        <v>61.095197917081599</v>
      </c>
      <c r="H13" s="157">
        <v>61.722015244573093</v>
      </c>
      <c r="I13" s="157">
        <v>60.914097209289949</v>
      </c>
      <c r="J13" s="157">
        <v>62.32708279262912</v>
      </c>
      <c r="K13" s="157">
        <v>62.766953441295549</v>
      </c>
      <c r="L13" s="157">
        <v>62.766953441295549</v>
      </c>
    </row>
    <row r="14" spans="1:14" ht="30" customHeight="1">
      <c r="A14" s="158" t="s">
        <v>210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4" s="152" customFormat="1" ht="23.25" customHeight="1">
      <c r="A15" s="156" t="s">
        <v>223</v>
      </c>
      <c r="B15" s="159">
        <v>234.708</v>
      </c>
      <c r="C15" s="159">
        <v>245.24299999999999</v>
      </c>
      <c r="D15" s="159">
        <v>259.03399999999999</v>
      </c>
      <c r="E15" s="159">
        <v>274.02</v>
      </c>
      <c r="F15" s="159">
        <v>282.74400000000003</v>
      </c>
      <c r="G15" s="159">
        <v>276.15100000000001</v>
      </c>
      <c r="H15" s="159">
        <v>286.39699999999999</v>
      </c>
      <c r="I15" s="159">
        <v>300.71199999999999</v>
      </c>
      <c r="J15" s="159">
        <v>308.24</v>
      </c>
      <c r="K15" s="159">
        <v>316.16000000000003</v>
      </c>
      <c r="L15" s="159">
        <v>316.2</v>
      </c>
    </row>
    <row r="17" spans="1:12" ht="14.25">
      <c r="A17" s="151" t="s">
        <v>211</v>
      </c>
    </row>
    <row r="18" spans="1:12" ht="14.25">
      <c r="A18" s="151" t="s">
        <v>459</v>
      </c>
    </row>
    <row r="19" spans="1:12" ht="14.25">
      <c r="A19" s="151" t="s">
        <v>517</v>
      </c>
    </row>
    <row r="20" spans="1:12" ht="14.25">
      <c r="A20" s="151" t="s">
        <v>458</v>
      </c>
    </row>
    <row r="21" spans="1:12" ht="13.5" customHeight="1">
      <c r="A21" s="356" t="s">
        <v>480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</row>
  </sheetData>
  <printOptions horizontalCentered="1"/>
  <pageMargins left="0.19685039370078741" right="0.19685039370078741" top="0.47244094488188981" bottom="0.31496062992125984" header="0.19685039370078741" footer="0.15748031496062992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14</vt:i4>
      </vt:variant>
    </vt:vector>
  </HeadingPairs>
  <TitlesOfParts>
    <vt:vector size="45" baseType="lpstr">
      <vt:lpstr>Ü1</vt:lpstr>
      <vt:lpstr>Ü2</vt:lpstr>
      <vt:lpstr>Ü3</vt:lpstr>
      <vt:lpstr>Ü4</vt:lpstr>
      <vt:lpstr>Ü5</vt:lpstr>
      <vt:lpstr>Ü6</vt:lpstr>
      <vt:lpstr>Ü6a</vt:lpstr>
      <vt:lpstr>Ü7</vt:lpstr>
      <vt:lpstr>Ü8</vt:lpstr>
      <vt:lpstr>Ü8a</vt:lpstr>
      <vt:lpstr>Ü9</vt:lpstr>
      <vt:lpstr>Ü10</vt:lpstr>
      <vt:lpstr>Ü10a</vt:lpstr>
      <vt:lpstr>Ü11</vt:lpstr>
      <vt:lpstr>Ü12a</vt:lpstr>
      <vt:lpstr>Ü12b</vt:lpstr>
      <vt:lpstr>Ü13</vt:lpstr>
      <vt:lpstr>Ü14</vt:lpstr>
      <vt:lpstr>Ü16a</vt:lpstr>
      <vt:lpstr>Ü16b</vt:lpstr>
      <vt:lpstr>Ü17</vt:lpstr>
      <vt:lpstr>Ü18</vt:lpstr>
      <vt:lpstr>18a</vt:lpstr>
      <vt:lpstr>18b</vt:lpstr>
      <vt:lpstr>Ü19a</vt:lpstr>
      <vt:lpstr>Ü19b</vt:lpstr>
      <vt:lpstr>Ü20</vt:lpstr>
      <vt:lpstr>Ü21</vt:lpstr>
      <vt:lpstr>Ü22</vt:lpstr>
      <vt:lpstr>Ü23</vt:lpstr>
      <vt:lpstr>Ü24</vt:lpstr>
      <vt:lpstr>Ü17!Druckbereich</vt:lpstr>
      <vt:lpstr>Ü18!Druckbereich</vt:lpstr>
      <vt:lpstr>Ü19a!Druckbereich</vt:lpstr>
      <vt:lpstr>Ü2!Druckbereich</vt:lpstr>
      <vt:lpstr>Ü20!Druckbereich</vt:lpstr>
      <vt:lpstr>Ü21!Druckbereich</vt:lpstr>
      <vt:lpstr>Ü22!Druckbereich</vt:lpstr>
      <vt:lpstr>Ü23!Druckbereich</vt:lpstr>
      <vt:lpstr>Ü24!Druckbereich</vt:lpstr>
      <vt:lpstr>Ü3!Druckbereich</vt:lpstr>
      <vt:lpstr>Ü4!Druckbereich</vt:lpstr>
      <vt:lpstr>Ü5!Druckbereich</vt:lpstr>
      <vt:lpstr>Ü6!Druckbereich</vt:lpstr>
      <vt:lpstr>Ü6a!Druckbereich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Gesamtüberblick - Übersichten 2013</dc:title>
  <dc:creator>Sommer</dc:creator>
  <cp:lastModifiedBy>Sommer</cp:lastModifiedBy>
  <cp:lastPrinted>2012-12-07T12:17:32Z</cp:lastPrinted>
  <dcterms:created xsi:type="dcterms:W3CDTF">2011-09-28T09:34:11Z</dcterms:created>
  <dcterms:modified xsi:type="dcterms:W3CDTF">2013-01-04T08:55:51Z</dcterms:modified>
</cp:coreProperties>
</file>