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5\Internet\2025-03-06 Unterlagen zum Finanzausgleich\"/>
    </mc:Choice>
  </mc:AlternateContent>
  <bookViews>
    <workbookView xWindow="0" yWindow="0" windowWidth="28800" windowHeight="12285"/>
  </bookViews>
  <sheets>
    <sheet name="EAVERT" sheetId="1" r:id="rId1"/>
  </sheets>
  <definedNames>
    <definedName name="_xlnm.Print_Area" localSheetId="0">EAVERT!$A$8:$O$46,EAVERT!$A$49:$O$88,EAVERT!$A$93:$P$142,EAVERT!$A$145:$P$192,EAVERT!$A$197:$K$223</definedName>
    <definedName name="_xlnm.Print_Titles" localSheetId="0">EAVERT!$1:$2</definedName>
    <definedName name="solver_adj" localSheetId="0" hidden="1">EAVERT!$B$42</definedName>
    <definedName name="solver_num" localSheetId="0" hidden="1">0</definedName>
    <definedName name="solver_oldobj" localSheetId="0" hidden="1">758383000</definedName>
    <definedName name="solver_opt" localSheetId="0" hidden="1">EAVERT!#REF!</definedName>
    <definedName name="solver_typ" localSheetId="0" hidden="1">3</definedName>
    <definedName name="solver_val" localSheetId="0" hidden="1">758373000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2" i="1" l="1"/>
  <c r="J221" i="1"/>
  <c r="I221" i="1"/>
  <c r="H221" i="1"/>
  <c r="G221" i="1"/>
  <c r="F221" i="1"/>
  <c r="E221" i="1"/>
  <c r="D221" i="1"/>
  <c r="C221" i="1"/>
  <c r="K221" i="1" s="1"/>
  <c r="B221" i="1"/>
  <c r="J220" i="1"/>
  <c r="B220" i="1"/>
  <c r="J214" i="1"/>
  <c r="I214" i="1"/>
  <c r="F214" i="1"/>
  <c r="E214" i="1"/>
  <c r="C214" i="1"/>
  <c r="B214" i="1"/>
  <c r="K208" i="1"/>
  <c r="K207" i="1"/>
  <c r="K206" i="1"/>
  <c r="K205" i="1"/>
  <c r="K202" i="1"/>
  <c r="K201" i="1"/>
  <c r="K200" i="1"/>
  <c r="D214" i="1" s="1"/>
  <c r="K199" i="1"/>
  <c r="D213" i="1" s="1"/>
  <c r="P176" i="1"/>
  <c r="L152" i="1"/>
  <c r="H152" i="1"/>
  <c r="P120" i="1"/>
  <c r="L88" i="1"/>
  <c r="H88" i="1"/>
  <c r="I87" i="1"/>
  <c r="E85" i="1"/>
  <c r="G84" i="1"/>
  <c r="O84" i="1" s="1"/>
  <c r="F77" i="1"/>
  <c r="N77" i="1" s="1"/>
  <c r="E77" i="1"/>
  <c r="G74" i="1"/>
  <c r="O74" i="1" s="1"/>
  <c r="F73" i="1"/>
  <c r="N73" i="1" s="1"/>
  <c r="G71" i="1"/>
  <c r="O71" i="1" s="1"/>
  <c r="F71" i="1"/>
  <c r="N71" i="1" s="1"/>
  <c r="F70" i="1"/>
  <c r="N70" i="1" s="1"/>
  <c r="F65" i="1"/>
  <c r="N65" i="1" s="1"/>
  <c r="L87" i="1"/>
  <c r="I88" i="1"/>
  <c r="H87" i="1"/>
  <c r="F57" i="1"/>
  <c r="N57" i="1" s="1"/>
  <c r="E57" i="1"/>
  <c r="E56" i="1"/>
  <c r="E55" i="1"/>
  <c r="H45" i="1"/>
  <c r="E43" i="1"/>
  <c r="I43" i="1" s="1"/>
  <c r="F85" i="1" s="1"/>
  <c r="N85" i="1" s="1"/>
  <c r="E42" i="1"/>
  <c r="I42" i="1" s="1"/>
  <c r="E41" i="1"/>
  <c r="I41" i="1" s="1"/>
  <c r="E40" i="1"/>
  <c r="I40" i="1" s="1"/>
  <c r="G82" i="1" s="1"/>
  <c r="O82" i="1" s="1"/>
  <c r="E39" i="1"/>
  <c r="I39" i="1" s="1"/>
  <c r="F81" i="1" s="1"/>
  <c r="N81" i="1" s="1"/>
  <c r="E186" i="1" s="1"/>
  <c r="E38" i="1"/>
  <c r="I38" i="1" s="1"/>
  <c r="E37" i="1"/>
  <c r="I37" i="1" s="1"/>
  <c r="E36" i="1"/>
  <c r="I36" i="1" s="1"/>
  <c r="I35" i="1"/>
  <c r="E35" i="1"/>
  <c r="E34" i="1"/>
  <c r="I34" i="1" s="1"/>
  <c r="E33" i="1"/>
  <c r="I33" i="1" s="1"/>
  <c r="I32" i="1"/>
  <c r="E74" i="1" s="1"/>
  <c r="E32" i="1"/>
  <c r="E31" i="1"/>
  <c r="I31" i="1" s="1"/>
  <c r="G73" i="1" s="1"/>
  <c r="O73" i="1" s="1"/>
  <c r="E30" i="1"/>
  <c r="I30" i="1" s="1"/>
  <c r="E72" i="1" s="1"/>
  <c r="E29" i="1"/>
  <c r="I29" i="1" s="1"/>
  <c r="E71" i="1" s="1"/>
  <c r="E28" i="1"/>
  <c r="I28" i="1" s="1"/>
  <c r="E70" i="1" s="1"/>
  <c r="E27" i="1"/>
  <c r="I27" i="1" s="1"/>
  <c r="E26" i="1"/>
  <c r="I26" i="1" s="1"/>
  <c r="E68" i="1" s="1"/>
  <c r="E25" i="1"/>
  <c r="I25" i="1" s="1"/>
  <c r="E24" i="1"/>
  <c r="I24" i="1" s="1"/>
  <c r="E66" i="1" s="1"/>
  <c r="E23" i="1"/>
  <c r="I23" i="1" s="1"/>
  <c r="G65" i="1" s="1"/>
  <c r="O65" i="1" s="1"/>
  <c r="E22" i="1"/>
  <c r="I22" i="1" s="1"/>
  <c r="E21" i="1"/>
  <c r="I21" i="1" s="1"/>
  <c r="G63" i="1" s="1"/>
  <c r="O63" i="1" s="1"/>
  <c r="E20" i="1"/>
  <c r="I20" i="1" s="1"/>
  <c r="F62" i="1" s="1"/>
  <c r="N62" i="1" s="1"/>
  <c r="I19" i="1"/>
  <c r="E61" i="1" s="1"/>
  <c r="E19" i="1"/>
  <c r="E18" i="1"/>
  <c r="I18" i="1" s="1"/>
  <c r="G45" i="1"/>
  <c r="F45" i="1"/>
  <c r="D45" i="1"/>
  <c r="E16" i="1"/>
  <c r="I16" i="1" s="1"/>
  <c r="E58" i="1" s="1"/>
  <c r="E15" i="1"/>
  <c r="I15" i="1" s="1"/>
  <c r="G57" i="1" s="1"/>
  <c r="O57" i="1" s="1"/>
  <c r="I14" i="1"/>
  <c r="G56" i="1" s="1"/>
  <c r="O56" i="1" s="1"/>
  <c r="E14" i="1"/>
  <c r="E13" i="1"/>
  <c r="I13" i="1" s="1"/>
  <c r="E11" i="1"/>
  <c r="I11" i="1" s="1"/>
  <c r="J59" i="1"/>
  <c r="E133" i="1" l="1"/>
  <c r="E124" i="1"/>
  <c r="E182" i="1"/>
  <c r="G55" i="1"/>
  <c r="O55" i="1" s="1"/>
  <c r="F55" i="1"/>
  <c r="N55" i="1" s="1"/>
  <c r="E167" i="1"/>
  <c r="G53" i="1"/>
  <c r="E114" i="1"/>
  <c r="E62" i="1"/>
  <c r="E81" i="1"/>
  <c r="E161" i="1"/>
  <c r="F64" i="1"/>
  <c r="N64" i="1" s="1"/>
  <c r="G64" i="1"/>
  <c r="O64" i="1" s="1"/>
  <c r="E64" i="1"/>
  <c r="F79" i="1"/>
  <c r="N79" i="1" s="1"/>
  <c r="E79" i="1"/>
  <c r="E175" i="1"/>
  <c r="E176" i="1"/>
  <c r="F72" i="1"/>
  <c r="N72" i="1" s="1"/>
  <c r="E178" i="1"/>
  <c r="F82" i="1"/>
  <c r="N82" i="1" s="1"/>
  <c r="E135" i="1"/>
  <c r="B45" i="1"/>
  <c r="F66" i="1"/>
  <c r="N66" i="1" s="1"/>
  <c r="G68" i="1"/>
  <c r="O68" i="1" s="1"/>
  <c r="G72" i="1"/>
  <c r="O72" i="1" s="1"/>
  <c r="E125" i="1"/>
  <c r="E107" i="1"/>
  <c r="E190" i="1"/>
  <c r="E108" i="1"/>
  <c r="G60" i="1"/>
  <c r="O60" i="1" s="1"/>
  <c r="F60" i="1"/>
  <c r="N60" i="1" s="1"/>
  <c r="E116" i="1"/>
  <c r="G75" i="1"/>
  <c r="O75" i="1" s="1"/>
  <c r="F75" i="1"/>
  <c r="N75" i="1" s="1"/>
  <c r="E75" i="1"/>
  <c r="E122" i="1"/>
  <c r="F78" i="1"/>
  <c r="N78" i="1" s="1"/>
  <c r="G80" i="1"/>
  <c r="O80" i="1" s="1"/>
  <c r="G67" i="1"/>
  <c r="O67" i="1" s="1"/>
  <c r="F67" i="1"/>
  <c r="N67" i="1" s="1"/>
  <c r="E67" i="1"/>
  <c r="E83" i="1"/>
  <c r="F83" i="1"/>
  <c r="N83" i="1" s="1"/>
  <c r="G69" i="1"/>
  <c r="O69" i="1" s="1"/>
  <c r="F69" i="1"/>
  <c r="N69" i="1" s="1"/>
  <c r="J88" i="1"/>
  <c r="J87" i="1"/>
  <c r="F76" i="1"/>
  <c r="N76" i="1" s="1"/>
  <c r="E76" i="1"/>
  <c r="G76" i="1"/>
  <c r="O76" i="1" s="1"/>
  <c r="L186" i="1"/>
  <c r="B46" i="1"/>
  <c r="E170" i="1"/>
  <c r="G78" i="1"/>
  <c r="O78" i="1" s="1"/>
  <c r="I216" i="1"/>
  <c r="H216" i="1"/>
  <c r="F216" i="1"/>
  <c r="E216" i="1"/>
  <c r="D216" i="1"/>
  <c r="C216" i="1"/>
  <c r="G216" i="1"/>
  <c r="J216" i="1"/>
  <c r="B216" i="1"/>
  <c r="H164" i="1"/>
  <c r="L164" i="1"/>
  <c r="K164" i="1"/>
  <c r="I164" i="1"/>
  <c r="O164" i="1"/>
  <c r="N164" i="1"/>
  <c r="M164" i="1"/>
  <c r="E53" i="1"/>
  <c r="E63" i="1"/>
  <c r="G66" i="1"/>
  <c r="O66" i="1" s="1"/>
  <c r="G83" i="1"/>
  <c r="O83" i="1" s="1"/>
  <c r="G164" i="1"/>
  <c r="E151" i="1"/>
  <c r="E17" i="1"/>
  <c r="I17" i="1" s="1"/>
  <c r="F59" i="1" s="1"/>
  <c r="N59" i="1" s="1"/>
  <c r="O9" i="1"/>
  <c r="K59" i="1" s="1"/>
  <c r="K87" i="1" s="1"/>
  <c r="F53" i="1"/>
  <c r="M88" i="1"/>
  <c r="M87" i="1"/>
  <c r="F63" i="1"/>
  <c r="N63" i="1" s="1"/>
  <c r="G81" i="1"/>
  <c r="O81" i="1" s="1"/>
  <c r="J164" i="1"/>
  <c r="C215" i="1"/>
  <c r="J215" i="1"/>
  <c r="B215" i="1"/>
  <c r="H215" i="1"/>
  <c r="G215" i="1"/>
  <c r="F215" i="1"/>
  <c r="E215" i="1"/>
  <c r="D215" i="1"/>
  <c r="E222" i="1"/>
  <c r="C222" i="1"/>
  <c r="J222" i="1"/>
  <c r="B222" i="1"/>
  <c r="K209" i="1"/>
  <c r="B223" i="1" s="1"/>
  <c r="I215" i="1"/>
  <c r="E12" i="1"/>
  <c r="I12" i="1" s="1"/>
  <c r="F54" i="1" s="1"/>
  <c r="N54" i="1" s="1"/>
  <c r="E60" i="1"/>
  <c r="E69" i="1"/>
  <c r="E84" i="1"/>
  <c r="D222" i="1"/>
  <c r="K88" i="1"/>
  <c r="C45" i="1"/>
  <c r="E73" i="1"/>
  <c r="G79" i="1"/>
  <c r="O79" i="1" s="1"/>
  <c r="E82" i="1"/>
  <c r="F84" i="1"/>
  <c r="N84" i="1" s="1"/>
  <c r="F61" i="1"/>
  <c r="N61" i="1" s="1"/>
  <c r="E65" i="1"/>
  <c r="F58" i="1"/>
  <c r="N58" i="1" s="1"/>
  <c r="F56" i="1"/>
  <c r="N56" i="1" s="1"/>
  <c r="G58" i="1"/>
  <c r="O58" i="1" s="1"/>
  <c r="G61" i="1"/>
  <c r="O61" i="1" s="1"/>
  <c r="G77" i="1"/>
  <c r="O77" i="1" s="1"/>
  <c r="E80" i="1"/>
  <c r="G62" i="1"/>
  <c r="O62" i="1" s="1"/>
  <c r="F68" i="1"/>
  <c r="N68" i="1" s="1"/>
  <c r="F74" i="1"/>
  <c r="N74" i="1" s="1"/>
  <c r="E78" i="1"/>
  <c r="F80" i="1"/>
  <c r="N80" i="1" s="1"/>
  <c r="G85" i="1"/>
  <c r="O85" i="1" s="1"/>
  <c r="O152" i="1"/>
  <c r="G152" i="1"/>
  <c r="K152" i="1"/>
  <c r="J152" i="1"/>
  <c r="I152" i="1"/>
  <c r="N152" i="1"/>
  <c r="M152" i="1"/>
  <c r="G213" i="1"/>
  <c r="F213" i="1"/>
  <c r="K186" i="1" s="1"/>
  <c r="C213" i="1"/>
  <c r="J213" i="1"/>
  <c r="B213" i="1"/>
  <c r="K213" i="1" s="1"/>
  <c r="I213" i="1"/>
  <c r="H213" i="1"/>
  <c r="E213" i="1"/>
  <c r="C219" i="1"/>
  <c r="J219" i="1"/>
  <c r="B219" i="1"/>
  <c r="I219" i="1"/>
  <c r="H219" i="1"/>
  <c r="G219" i="1"/>
  <c r="F219" i="1"/>
  <c r="E219" i="1"/>
  <c r="D219" i="1"/>
  <c r="I220" i="1"/>
  <c r="H220" i="1"/>
  <c r="G220" i="1"/>
  <c r="F220" i="1"/>
  <c r="K220" i="1" s="1"/>
  <c r="E220" i="1"/>
  <c r="D220" i="1"/>
  <c r="C220" i="1"/>
  <c r="H222" i="1"/>
  <c r="G223" i="1"/>
  <c r="G70" i="1"/>
  <c r="O70" i="1" s="1"/>
  <c r="G222" i="1"/>
  <c r="F223" i="1"/>
  <c r="K203" i="1"/>
  <c r="K204" i="1"/>
  <c r="I222" i="1"/>
  <c r="G214" i="1"/>
  <c r="K214" i="1" s="1"/>
  <c r="H214" i="1"/>
  <c r="E163" i="1" l="1"/>
  <c r="J186" i="1"/>
  <c r="N186" i="1"/>
  <c r="E159" i="1"/>
  <c r="E113" i="1"/>
  <c r="E131" i="1"/>
  <c r="N107" i="1"/>
  <c r="K107" i="1"/>
  <c r="J107" i="1"/>
  <c r="L107" i="1"/>
  <c r="G107" i="1"/>
  <c r="O107" i="1"/>
  <c r="H107" i="1"/>
  <c r="M107" i="1"/>
  <c r="I107" i="1"/>
  <c r="J161" i="1"/>
  <c r="L161" i="1"/>
  <c r="K161" i="1"/>
  <c r="G161" i="1"/>
  <c r="I161" i="1"/>
  <c r="I45" i="1"/>
  <c r="E106" i="1"/>
  <c r="E121" i="1"/>
  <c r="K219" i="1"/>
  <c r="P152" i="1"/>
  <c r="J223" i="1"/>
  <c r="O186" i="1" s="1"/>
  <c r="E132" i="1"/>
  <c r="P164" i="1"/>
  <c r="E54" i="1"/>
  <c r="E174" i="1"/>
  <c r="E183" i="1"/>
  <c r="E165" i="1"/>
  <c r="N135" i="1"/>
  <c r="L135" i="1"/>
  <c r="K175" i="1"/>
  <c r="O175" i="1"/>
  <c r="G175" i="1"/>
  <c r="N175" i="1"/>
  <c r="J175" i="1"/>
  <c r="M175" i="1"/>
  <c r="H175" i="1"/>
  <c r="L175" i="1"/>
  <c r="I175" i="1"/>
  <c r="E158" i="1"/>
  <c r="E128" i="1"/>
  <c r="E168" i="1"/>
  <c r="O12" i="1"/>
  <c r="E136" i="1"/>
  <c r="E117" i="1"/>
  <c r="E188" i="1"/>
  <c r="L122" i="1"/>
  <c r="I122" i="1"/>
  <c r="H122" i="1"/>
  <c r="M122" i="1"/>
  <c r="G122" i="1"/>
  <c r="K122" i="1"/>
  <c r="O122" i="1"/>
  <c r="N122" i="1"/>
  <c r="J122" i="1"/>
  <c r="J125" i="1"/>
  <c r="O125" i="1"/>
  <c r="G125" i="1"/>
  <c r="N125" i="1"/>
  <c r="L125" i="1"/>
  <c r="K125" i="1"/>
  <c r="M125" i="1"/>
  <c r="I125" i="1"/>
  <c r="H125" i="1"/>
  <c r="I178" i="1"/>
  <c r="L178" i="1"/>
  <c r="G178" i="1"/>
  <c r="N178" i="1"/>
  <c r="K178" i="1"/>
  <c r="E184" i="1"/>
  <c r="I46" i="1"/>
  <c r="M124" i="1"/>
  <c r="J124" i="1"/>
  <c r="I124" i="1"/>
  <c r="O124" i="1"/>
  <c r="K124" i="1"/>
  <c r="H124" i="1"/>
  <c r="N124" i="1"/>
  <c r="L124" i="1"/>
  <c r="G124" i="1"/>
  <c r="E173" i="1"/>
  <c r="E118" i="1"/>
  <c r="K151" i="1"/>
  <c r="O151" i="1"/>
  <c r="G151" i="1"/>
  <c r="N151" i="1"/>
  <c r="I151" i="1"/>
  <c r="M151" i="1"/>
  <c r="H151" i="1"/>
  <c r="L151" i="1"/>
  <c r="J151" i="1"/>
  <c r="C223" i="1"/>
  <c r="H178" i="1" s="1"/>
  <c r="I223" i="1"/>
  <c r="N182" i="1" s="1"/>
  <c r="H223" i="1"/>
  <c r="M186" i="1" s="1"/>
  <c r="D223" i="1"/>
  <c r="I186" i="1" s="1"/>
  <c r="E111" i="1"/>
  <c r="E187" i="1"/>
  <c r="H182" i="1"/>
  <c r="K182" i="1"/>
  <c r="J182" i="1"/>
  <c r="L182" i="1"/>
  <c r="G182" i="1"/>
  <c r="E223" i="1"/>
  <c r="J178" i="1" s="1"/>
  <c r="E185" i="1"/>
  <c r="E109" i="1"/>
  <c r="E189" i="1"/>
  <c r="K222" i="1"/>
  <c r="J108" i="1"/>
  <c r="O108" i="1"/>
  <c r="G108" i="1"/>
  <c r="N108" i="1"/>
  <c r="L108" i="1"/>
  <c r="H108" i="1"/>
  <c r="K108" i="1"/>
  <c r="I108" i="1"/>
  <c r="M108" i="1"/>
  <c r="E123" i="1"/>
  <c r="O53" i="1"/>
  <c r="E45" i="1"/>
  <c r="E134" i="1"/>
  <c r="E120" i="1"/>
  <c r="E218" i="1"/>
  <c r="J135" i="1" s="1"/>
  <c r="D218" i="1"/>
  <c r="I135" i="1" s="1"/>
  <c r="C218" i="1"/>
  <c r="H135" i="1" s="1"/>
  <c r="J218" i="1"/>
  <c r="O135" i="1" s="1"/>
  <c r="B218" i="1"/>
  <c r="I218" i="1"/>
  <c r="H218" i="1"/>
  <c r="M135" i="1" s="1"/>
  <c r="G218" i="1"/>
  <c r="F218" i="1"/>
  <c r="K135" i="1" s="1"/>
  <c r="E160" i="1"/>
  <c r="K215" i="1"/>
  <c r="F88" i="1"/>
  <c r="N53" i="1"/>
  <c r="F87" i="1"/>
  <c r="E88" i="1"/>
  <c r="E87" i="1"/>
  <c r="K216" i="1"/>
  <c r="G186" i="1"/>
  <c r="E180" i="1"/>
  <c r="E119" i="1"/>
  <c r="E177" i="1"/>
  <c r="G59" i="1"/>
  <c r="O59" i="1" s="1"/>
  <c r="E59" i="1"/>
  <c r="L170" i="1"/>
  <c r="H170" i="1"/>
  <c r="G170" i="1"/>
  <c r="K170" i="1"/>
  <c r="J170" i="1"/>
  <c r="M170" i="1"/>
  <c r="N170" i="1"/>
  <c r="O116" i="1"/>
  <c r="G116" i="1"/>
  <c r="L116" i="1"/>
  <c r="K116" i="1"/>
  <c r="I116" i="1"/>
  <c r="N116" i="1"/>
  <c r="M116" i="1"/>
  <c r="J116" i="1"/>
  <c r="H116" i="1"/>
  <c r="E162" i="1"/>
  <c r="G217" i="1"/>
  <c r="F217" i="1"/>
  <c r="D217" i="1"/>
  <c r="C217" i="1"/>
  <c r="J217" i="1"/>
  <c r="B217" i="1"/>
  <c r="I217" i="1"/>
  <c r="H217" i="1"/>
  <c r="E217" i="1"/>
  <c r="E179" i="1"/>
  <c r="G54" i="1"/>
  <c r="O54" i="1" s="1"/>
  <c r="E130" i="1"/>
  <c r="E129" i="1"/>
  <c r="E181" i="1"/>
  <c r="E172" i="1"/>
  <c r="E126" i="1"/>
  <c r="M190" i="1"/>
  <c r="L190" i="1"/>
  <c r="I190" i="1"/>
  <c r="H190" i="1"/>
  <c r="O190" i="1"/>
  <c r="G190" i="1"/>
  <c r="K190" i="1"/>
  <c r="N190" i="1"/>
  <c r="J190" i="1"/>
  <c r="E171" i="1"/>
  <c r="J114" i="1"/>
  <c r="O114" i="1"/>
  <c r="G114" i="1"/>
  <c r="N114" i="1"/>
  <c r="H114" i="1"/>
  <c r="M114" i="1"/>
  <c r="L114" i="1"/>
  <c r="K114" i="1"/>
  <c r="I114" i="1"/>
  <c r="J167" i="1"/>
  <c r="N167" i="1"/>
  <c r="M167" i="1"/>
  <c r="L167" i="1"/>
  <c r="H167" i="1"/>
  <c r="G167" i="1"/>
  <c r="O167" i="1"/>
  <c r="K167" i="1"/>
  <c r="K133" i="1"/>
  <c r="O133" i="1"/>
  <c r="G133" i="1"/>
  <c r="N133" i="1"/>
  <c r="J133" i="1"/>
  <c r="I133" i="1"/>
  <c r="M133" i="1"/>
  <c r="L133" i="1"/>
  <c r="H133" i="1"/>
  <c r="P108" i="1" l="1"/>
  <c r="M172" i="1"/>
  <c r="I172" i="1"/>
  <c r="H172" i="1"/>
  <c r="N172" i="1"/>
  <c r="L172" i="1"/>
  <c r="J172" i="1"/>
  <c r="G172" i="1"/>
  <c r="O172" i="1"/>
  <c r="K172" i="1"/>
  <c r="E110" i="1"/>
  <c r="M160" i="1"/>
  <c r="I160" i="1"/>
  <c r="H160" i="1"/>
  <c r="O160" i="1"/>
  <c r="K160" i="1"/>
  <c r="J160" i="1"/>
  <c r="L160" i="1"/>
  <c r="G160" i="1"/>
  <c r="N160" i="1"/>
  <c r="G88" i="1"/>
  <c r="O109" i="1"/>
  <c r="G109" i="1"/>
  <c r="L109" i="1"/>
  <c r="K109" i="1"/>
  <c r="N109" i="1"/>
  <c r="I109" i="1"/>
  <c r="H109" i="1"/>
  <c r="M109" i="1"/>
  <c r="J109" i="1"/>
  <c r="H111" i="1"/>
  <c r="M111" i="1"/>
  <c r="L111" i="1"/>
  <c r="K111" i="1"/>
  <c r="J111" i="1"/>
  <c r="O111" i="1"/>
  <c r="N111" i="1"/>
  <c r="I111" i="1"/>
  <c r="G111" i="1"/>
  <c r="O184" i="1"/>
  <c r="G184" i="1"/>
  <c r="K184" i="1"/>
  <c r="J184" i="1"/>
  <c r="N184" i="1"/>
  <c r="M184" i="1"/>
  <c r="L184" i="1"/>
  <c r="I184" i="1"/>
  <c r="H184" i="1"/>
  <c r="M178" i="1"/>
  <c r="P125" i="1"/>
  <c r="L117" i="1"/>
  <c r="I117" i="1"/>
  <c r="H117" i="1"/>
  <c r="K117" i="1"/>
  <c r="N117" i="1"/>
  <c r="M117" i="1"/>
  <c r="J117" i="1"/>
  <c r="G117" i="1"/>
  <c r="O117" i="1"/>
  <c r="M158" i="1"/>
  <c r="I158" i="1"/>
  <c r="H158" i="1"/>
  <c r="N158" i="1"/>
  <c r="J158" i="1"/>
  <c r="G158" i="1"/>
  <c r="K158" i="1"/>
  <c r="O158" i="1"/>
  <c r="L158" i="1"/>
  <c r="M165" i="1"/>
  <c r="I165" i="1"/>
  <c r="H165" i="1"/>
  <c r="K165" i="1"/>
  <c r="L165" i="1"/>
  <c r="O165" i="1"/>
  <c r="N165" i="1"/>
  <c r="J165" i="1"/>
  <c r="G165" i="1"/>
  <c r="N132" i="1"/>
  <c r="J132" i="1"/>
  <c r="I132" i="1"/>
  <c r="M132" i="1"/>
  <c r="H132" i="1"/>
  <c r="G132" i="1"/>
  <c r="L132" i="1"/>
  <c r="K132" i="1"/>
  <c r="O132" i="1"/>
  <c r="N161" i="1"/>
  <c r="L185" i="1"/>
  <c r="H185" i="1"/>
  <c r="O185" i="1"/>
  <c r="G185" i="1"/>
  <c r="I185" i="1"/>
  <c r="N185" i="1"/>
  <c r="M185" i="1"/>
  <c r="K185" i="1"/>
  <c r="J185" i="1"/>
  <c r="J183" i="1"/>
  <c r="N183" i="1"/>
  <c r="M183" i="1"/>
  <c r="L183" i="1"/>
  <c r="K183" i="1"/>
  <c r="O183" i="1"/>
  <c r="I183" i="1"/>
  <c r="H183" i="1"/>
  <c r="G183" i="1"/>
  <c r="O129" i="1"/>
  <c r="G129" i="1"/>
  <c r="K129" i="1"/>
  <c r="J129" i="1"/>
  <c r="H129" i="1"/>
  <c r="N129" i="1"/>
  <c r="M129" i="1"/>
  <c r="L129" i="1"/>
  <c r="I129" i="1"/>
  <c r="H123" i="1"/>
  <c r="M123" i="1"/>
  <c r="L123" i="1"/>
  <c r="N123" i="1"/>
  <c r="I123" i="1"/>
  <c r="G123" i="1"/>
  <c r="O123" i="1"/>
  <c r="K123" i="1"/>
  <c r="J123" i="1"/>
  <c r="P178" i="1"/>
  <c r="H186" i="1"/>
  <c r="H181" i="1"/>
  <c r="L181" i="1"/>
  <c r="K181" i="1"/>
  <c r="N181" i="1"/>
  <c r="I181" i="1"/>
  <c r="G181" i="1"/>
  <c r="P181" i="1" s="1"/>
  <c r="O181" i="1"/>
  <c r="M181" i="1"/>
  <c r="J181" i="1"/>
  <c r="O161" i="1"/>
  <c r="P133" i="1"/>
  <c r="N162" i="1"/>
  <c r="J162" i="1"/>
  <c r="I162" i="1"/>
  <c r="M162" i="1"/>
  <c r="L162" i="1"/>
  <c r="O162" i="1"/>
  <c r="K162" i="1"/>
  <c r="H162" i="1"/>
  <c r="G162" i="1"/>
  <c r="P116" i="1"/>
  <c r="O170" i="1"/>
  <c r="N119" i="1"/>
  <c r="K119" i="1"/>
  <c r="J119" i="1"/>
  <c r="O119" i="1"/>
  <c r="I119" i="1"/>
  <c r="H119" i="1"/>
  <c r="M119" i="1"/>
  <c r="L119" i="1"/>
  <c r="G119" i="1"/>
  <c r="N87" i="1"/>
  <c r="N88" i="1"/>
  <c r="N89" i="1" s="1"/>
  <c r="E157" i="1"/>
  <c r="H134" i="1"/>
  <c r="L134" i="1"/>
  <c r="K134" i="1"/>
  <c r="M134" i="1"/>
  <c r="J134" i="1"/>
  <c r="I134" i="1"/>
  <c r="N134" i="1"/>
  <c r="G134" i="1"/>
  <c r="O134" i="1"/>
  <c r="I182" i="1"/>
  <c r="J173" i="1"/>
  <c r="N173" i="1"/>
  <c r="M173" i="1"/>
  <c r="H173" i="1"/>
  <c r="O173" i="1"/>
  <c r="G173" i="1"/>
  <c r="L173" i="1"/>
  <c r="K173" i="1"/>
  <c r="I173" i="1"/>
  <c r="O174" i="1"/>
  <c r="G174" i="1"/>
  <c r="K174" i="1"/>
  <c r="J174" i="1"/>
  <c r="I174" i="1"/>
  <c r="N174" i="1"/>
  <c r="H174" i="1"/>
  <c r="L174" i="1"/>
  <c r="M174" i="1"/>
  <c r="H161" i="1"/>
  <c r="P161" i="1" s="1"/>
  <c r="I131" i="1"/>
  <c r="M131" i="1"/>
  <c r="L131" i="1"/>
  <c r="K131" i="1"/>
  <c r="G131" i="1"/>
  <c r="P131" i="1" s="1"/>
  <c r="O131" i="1"/>
  <c r="N131" i="1"/>
  <c r="J131" i="1"/>
  <c r="H131" i="1"/>
  <c r="K223" i="1"/>
  <c r="E104" i="1"/>
  <c r="O88" i="1"/>
  <c r="O87" i="1"/>
  <c r="I171" i="1"/>
  <c r="M171" i="1"/>
  <c r="L171" i="1"/>
  <c r="N171" i="1"/>
  <c r="K171" i="1"/>
  <c r="H171" i="1"/>
  <c r="J171" i="1"/>
  <c r="G171" i="1"/>
  <c r="O171" i="1"/>
  <c r="O182" i="1"/>
  <c r="K217" i="1"/>
  <c r="K218" i="1"/>
  <c r="M182" i="1"/>
  <c r="P182" i="1" s="1"/>
  <c r="P151" i="1"/>
  <c r="P124" i="1"/>
  <c r="O178" i="1"/>
  <c r="O168" i="1"/>
  <c r="G168" i="1"/>
  <c r="K168" i="1"/>
  <c r="J168" i="1"/>
  <c r="N168" i="1"/>
  <c r="I168" i="1"/>
  <c r="H168" i="1"/>
  <c r="L168" i="1"/>
  <c r="M168" i="1"/>
  <c r="H121" i="1"/>
  <c r="M121" i="1"/>
  <c r="L121" i="1"/>
  <c r="K121" i="1"/>
  <c r="G121" i="1"/>
  <c r="O121" i="1"/>
  <c r="N121" i="1"/>
  <c r="J121" i="1"/>
  <c r="I121" i="1"/>
  <c r="N179" i="1"/>
  <c r="J179" i="1"/>
  <c r="I179" i="1"/>
  <c r="K179" i="1"/>
  <c r="G179" i="1"/>
  <c r="O179" i="1"/>
  <c r="M179" i="1"/>
  <c r="L179" i="1"/>
  <c r="H179" i="1"/>
  <c r="I118" i="1"/>
  <c r="N118" i="1"/>
  <c r="M118" i="1"/>
  <c r="L118" i="1"/>
  <c r="H118" i="1"/>
  <c r="G118" i="1"/>
  <c r="J118" i="1"/>
  <c r="O118" i="1"/>
  <c r="K118" i="1"/>
  <c r="P114" i="1"/>
  <c r="P190" i="1"/>
  <c r="O126" i="1"/>
  <c r="G126" i="1"/>
  <c r="L126" i="1"/>
  <c r="K126" i="1"/>
  <c r="N126" i="1"/>
  <c r="M126" i="1"/>
  <c r="J126" i="1"/>
  <c r="I126" i="1"/>
  <c r="H126" i="1"/>
  <c r="L130" i="1"/>
  <c r="H130" i="1"/>
  <c r="O130" i="1"/>
  <c r="G130" i="1"/>
  <c r="P130" i="1" s="1"/>
  <c r="J130" i="1"/>
  <c r="M130" i="1"/>
  <c r="N130" i="1"/>
  <c r="K130" i="1"/>
  <c r="I130" i="1"/>
  <c r="K180" i="1"/>
  <c r="O180" i="1"/>
  <c r="G180" i="1"/>
  <c r="P180" i="1" s="1"/>
  <c r="N180" i="1"/>
  <c r="L180" i="1"/>
  <c r="H180" i="1"/>
  <c r="I180" i="1"/>
  <c r="M180" i="1"/>
  <c r="J180" i="1"/>
  <c r="L188" i="1"/>
  <c r="K188" i="1"/>
  <c r="H188" i="1"/>
  <c r="O188" i="1"/>
  <c r="G188" i="1"/>
  <c r="N188" i="1"/>
  <c r="M188" i="1"/>
  <c r="J188" i="1"/>
  <c r="I188" i="1"/>
  <c r="G135" i="1"/>
  <c r="P135" i="1" s="1"/>
  <c r="P107" i="1"/>
  <c r="M113" i="1"/>
  <c r="J113" i="1"/>
  <c r="I113" i="1"/>
  <c r="N113" i="1"/>
  <c r="L113" i="1"/>
  <c r="K113" i="1"/>
  <c r="G113" i="1"/>
  <c r="P113" i="1" s="1"/>
  <c r="O113" i="1"/>
  <c r="H113" i="1"/>
  <c r="K163" i="1"/>
  <c r="O163" i="1"/>
  <c r="G163" i="1"/>
  <c r="N163" i="1"/>
  <c r="H163" i="1"/>
  <c r="M163" i="1"/>
  <c r="L163" i="1"/>
  <c r="J163" i="1"/>
  <c r="I163" i="1"/>
  <c r="I136" i="1"/>
  <c r="M136" i="1"/>
  <c r="L136" i="1"/>
  <c r="G136" i="1"/>
  <c r="P136" i="1" s="1"/>
  <c r="O136" i="1"/>
  <c r="N136" i="1"/>
  <c r="H136" i="1"/>
  <c r="K136" i="1"/>
  <c r="J136" i="1"/>
  <c r="L177" i="1"/>
  <c r="H177" i="1"/>
  <c r="O177" i="1"/>
  <c r="G177" i="1"/>
  <c r="N177" i="1"/>
  <c r="M177" i="1"/>
  <c r="I177" i="1"/>
  <c r="K177" i="1"/>
  <c r="J177" i="1"/>
  <c r="P175" i="1"/>
  <c r="I167" i="1"/>
  <c r="P167" i="1" s="1"/>
  <c r="E105" i="1"/>
  <c r="I170" i="1"/>
  <c r="P170" i="1" s="1"/>
  <c r="P186" i="1"/>
  <c r="G87" i="1"/>
  <c r="I189" i="1"/>
  <c r="H189" i="1"/>
  <c r="M189" i="1"/>
  <c r="L189" i="1"/>
  <c r="K189" i="1"/>
  <c r="O189" i="1"/>
  <c r="N189" i="1"/>
  <c r="J189" i="1"/>
  <c r="G189" i="1"/>
  <c r="P189" i="1" s="1"/>
  <c r="O187" i="1"/>
  <c r="G187" i="1"/>
  <c r="N187" i="1"/>
  <c r="K187" i="1"/>
  <c r="J187" i="1"/>
  <c r="I187" i="1"/>
  <c r="M187" i="1"/>
  <c r="H187" i="1"/>
  <c r="L187" i="1"/>
  <c r="P122" i="1"/>
  <c r="J128" i="1"/>
  <c r="O128" i="1"/>
  <c r="G128" i="1"/>
  <c r="N128" i="1"/>
  <c r="M128" i="1"/>
  <c r="L128" i="1"/>
  <c r="I128" i="1"/>
  <c r="H128" i="1"/>
  <c r="K128" i="1"/>
  <c r="J106" i="1"/>
  <c r="O106" i="1"/>
  <c r="G106" i="1"/>
  <c r="N106" i="1"/>
  <c r="K106" i="1"/>
  <c r="M106" i="1"/>
  <c r="L106" i="1"/>
  <c r="I106" i="1"/>
  <c r="H106" i="1"/>
  <c r="M161" i="1"/>
  <c r="I159" i="1"/>
  <c r="M159" i="1"/>
  <c r="L159" i="1"/>
  <c r="O159" i="1"/>
  <c r="J159" i="1"/>
  <c r="H159" i="1"/>
  <c r="K159" i="1"/>
  <c r="G159" i="1"/>
  <c r="N159" i="1"/>
  <c r="P121" i="1" l="1"/>
  <c r="P119" i="1"/>
  <c r="P111" i="1"/>
  <c r="P109" i="1"/>
  <c r="P172" i="1"/>
  <c r="E98" i="1"/>
  <c r="O89" i="1"/>
  <c r="E99" i="1"/>
  <c r="E97" i="1"/>
  <c r="P165" i="1"/>
  <c r="P106" i="1"/>
  <c r="P118" i="1"/>
  <c r="J104" i="1"/>
  <c r="N104" i="1"/>
  <c r="K104" i="1"/>
  <c r="G104" i="1"/>
  <c r="E138" i="1"/>
  <c r="O104" i="1"/>
  <c r="M104" i="1"/>
  <c r="L104" i="1"/>
  <c r="I104" i="1"/>
  <c r="H104" i="1"/>
  <c r="P162" i="1"/>
  <c r="P129" i="1"/>
  <c r="P185" i="1"/>
  <c r="P159" i="1"/>
  <c r="P128" i="1"/>
  <c r="P163" i="1"/>
  <c r="P126" i="1"/>
  <c r="P168" i="1"/>
  <c r="P173" i="1"/>
  <c r="P134" i="1"/>
  <c r="I157" i="1"/>
  <c r="I192" i="1" s="1"/>
  <c r="M157" i="1"/>
  <c r="M192" i="1" s="1"/>
  <c r="L157" i="1"/>
  <c r="L192" i="1" s="1"/>
  <c r="N157" i="1"/>
  <c r="N192" i="1" s="1"/>
  <c r="H157" i="1"/>
  <c r="H192" i="1" s="1"/>
  <c r="G157" i="1"/>
  <c r="O157" i="1"/>
  <c r="O192" i="1" s="1"/>
  <c r="K157" i="1"/>
  <c r="K192" i="1" s="1"/>
  <c r="E192" i="1"/>
  <c r="J157" i="1"/>
  <c r="J192" i="1" s="1"/>
  <c r="P132" i="1"/>
  <c r="P160" i="1"/>
  <c r="P179" i="1"/>
  <c r="P123" i="1"/>
  <c r="P183" i="1"/>
  <c r="P117" i="1"/>
  <c r="K110" i="1"/>
  <c r="H110" i="1"/>
  <c r="O110" i="1"/>
  <c r="G110" i="1"/>
  <c r="N110" i="1"/>
  <c r="J110" i="1"/>
  <c r="I110" i="1"/>
  <c r="M110" i="1"/>
  <c r="L110" i="1"/>
  <c r="P188" i="1"/>
  <c r="E149" i="1"/>
  <c r="E150" i="1"/>
  <c r="P158" i="1"/>
  <c r="P184" i="1"/>
  <c r="P187" i="1"/>
  <c r="N105" i="1"/>
  <c r="K105" i="1"/>
  <c r="J105" i="1"/>
  <c r="I105" i="1"/>
  <c r="G105" i="1"/>
  <c r="O105" i="1"/>
  <c r="M105" i="1"/>
  <c r="L105" i="1"/>
  <c r="H105" i="1"/>
  <c r="P177" i="1"/>
  <c r="P171" i="1"/>
  <c r="P174" i="1"/>
  <c r="K138" i="1" l="1"/>
  <c r="K140" i="1" s="1"/>
  <c r="G192" i="1"/>
  <c r="P192" i="1" s="1"/>
  <c r="P157" i="1"/>
  <c r="H138" i="1"/>
  <c r="H140" i="1" s="1"/>
  <c r="N138" i="1"/>
  <c r="N140" i="1" s="1"/>
  <c r="N98" i="1"/>
  <c r="J98" i="1"/>
  <c r="L98" i="1"/>
  <c r="K98" i="1"/>
  <c r="O98" i="1"/>
  <c r="H98" i="1"/>
  <c r="M98" i="1"/>
  <c r="I98" i="1"/>
  <c r="G98" i="1"/>
  <c r="I138" i="1"/>
  <c r="I140" i="1" s="1"/>
  <c r="J138" i="1"/>
  <c r="J140" i="1" s="1"/>
  <c r="K97" i="1"/>
  <c r="O97" i="1"/>
  <c r="G97" i="1"/>
  <c r="H97" i="1"/>
  <c r="N97" i="1"/>
  <c r="M97" i="1"/>
  <c r="L97" i="1"/>
  <c r="J97" i="1"/>
  <c r="I97" i="1"/>
  <c r="P105" i="1"/>
  <c r="H150" i="1"/>
  <c r="L150" i="1"/>
  <c r="K150" i="1"/>
  <c r="I150" i="1"/>
  <c r="O150" i="1"/>
  <c r="G150" i="1"/>
  <c r="J150" i="1"/>
  <c r="N150" i="1"/>
  <c r="M150" i="1"/>
  <c r="P110" i="1"/>
  <c r="L138" i="1"/>
  <c r="L140" i="1" s="1"/>
  <c r="N149" i="1"/>
  <c r="J149" i="1"/>
  <c r="I149" i="1"/>
  <c r="I153" i="1" s="1"/>
  <c r="L149" i="1"/>
  <c r="L153" i="1" s="1"/>
  <c r="G149" i="1"/>
  <c r="H149" i="1"/>
  <c r="O149" i="1"/>
  <c r="M149" i="1"/>
  <c r="M153" i="1" s="1"/>
  <c r="K149" i="1"/>
  <c r="K153" i="1" s="1"/>
  <c r="M138" i="1"/>
  <c r="M140" i="1" s="1"/>
  <c r="O138" i="1"/>
  <c r="O140" i="1" s="1"/>
  <c r="G138" i="1"/>
  <c r="P104" i="1"/>
  <c r="I99" i="1"/>
  <c r="M99" i="1"/>
  <c r="L99" i="1"/>
  <c r="H99" i="1"/>
  <c r="G99" i="1"/>
  <c r="O99" i="1"/>
  <c r="N99" i="1"/>
  <c r="K99" i="1"/>
  <c r="J99" i="1"/>
  <c r="H100" i="1" l="1"/>
  <c r="L100" i="1"/>
  <c r="O142" i="1"/>
  <c r="O141" i="1"/>
  <c r="G100" i="1"/>
  <c r="P97" i="1"/>
  <c r="K142" i="1"/>
  <c r="K141" i="1"/>
  <c r="M141" i="1"/>
  <c r="M142" i="1"/>
  <c r="P150" i="1"/>
  <c r="I100" i="1"/>
  <c r="O100" i="1"/>
  <c r="J153" i="1"/>
  <c r="J100" i="1"/>
  <c r="K100" i="1"/>
  <c r="P98" i="1"/>
  <c r="O153" i="1"/>
  <c r="N142" i="1"/>
  <c r="N141" i="1"/>
  <c r="G140" i="1"/>
  <c r="P138" i="1"/>
  <c r="N153" i="1"/>
  <c r="J141" i="1"/>
  <c r="J142" i="1"/>
  <c r="L142" i="1"/>
  <c r="L141" i="1"/>
  <c r="I141" i="1"/>
  <c r="I142" i="1"/>
  <c r="H153" i="1"/>
  <c r="M100" i="1"/>
  <c r="H141" i="1"/>
  <c r="H142" i="1"/>
  <c r="P99" i="1"/>
  <c r="G153" i="1"/>
  <c r="P149" i="1"/>
  <c r="N100" i="1"/>
  <c r="P153" i="1" l="1"/>
  <c r="P100" i="1"/>
  <c r="G142" i="1"/>
  <c r="P140" i="1"/>
  <c r="G141" i="1"/>
  <c r="P141" i="1" s="1"/>
  <c r="P142" i="1" l="1"/>
</calcChain>
</file>

<file path=xl/sharedStrings.xml><?xml version="1.0" encoding="utf-8"?>
<sst xmlns="http://schemas.openxmlformats.org/spreadsheetml/2006/main" count="309" uniqueCount="117">
  <si>
    <t>in 1000.- Euro</t>
  </si>
  <si>
    <t>Aufkommen</t>
  </si>
  <si>
    <t>FlaF</t>
  </si>
  <si>
    <t>verbleibt als</t>
  </si>
  <si>
    <t>Ust: Ges.fdg</t>
  </si>
  <si>
    <t>Pflegefonds</t>
  </si>
  <si>
    <t>SWW</t>
  </si>
  <si>
    <t>EA zur Verteilung</t>
  </si>
  <si>
    <t>Diverse Abzüge</t>
  </si>
  <si>
    <t>in %</t>
  </si>
  <si>
    <t>+ in 1.000 €</t>
  </si>
  <si>
    <t>Abzug</t>
  </si>
  <si>
    <t>BeihilfenG</t>
  </si>
  <si>
    <t>ORF-Komp.</t>
  </si>
  <si>
    <t>LSt: StRefG 2020 + Ökos.StR</t>
  </si>
  <si>
    <t>Gmde-KA-Btrg (USt)</t>
  </si>
  <si>
    <t>EU-Länder-Beitrag (Eigenm)</t>
  </si>
  <si>
    <t>veranl. Eink.st.</t>
  </si>
  <si>
    <t>FlaF (vESt, LSt, KeSt I, KöSt)</t>
  </si>
  <si>
    <t>Lohnsteuer</t>
  </si>
  <si>
    <t>KatF (Anteile+Fixbeträge)</t>
  </si>
  <si>
    <t>Kest I</t>
  </si>
  <si>
    <t>Kest II</t>
  </si>
  <si>
    <t>Steuerabkommen</t>
  </si>
  <si>
    <t>Körperschaftsteuer</t>
  </si>
  <si>
    <t>Umsatzsteuer</t>
  </si>
  <si>
    <t>Biersteuer</t>
  </si>
  <si>
    <t>Platzhalter</t>
  </si>
  <si>
    <t>Schaumweinst.</t>
  </si>
  <si>
    <t>Alkoholsteuer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</si>
  <si>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</si>
  <si>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</si>
  <si>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</si>
  <si>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</si>
  <si>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</si>
  <si>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</si>
  <si>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</si>
  <si>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</si>
  <si>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</si>
  <si>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</si>
  <si>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</si>
  <si>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</si>
  <si>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</si>
  <si>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</si>
  <si>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</si>
  <si>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</si>
  <si>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</si>
  <si>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</si>
  <si>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</si>
  <si>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</si>
  <si>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</si>
  <si>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</si>
  <si>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</si>
  <si>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Abzüge</t>
  </si>
  <si>
    <t>Gemeinden</t>
  </si>
  <si>
    <t>zur Verteilung</t>
  </si>
  <si>
    <t>Bund</t>
  </si>
  <si>
    <t>Länder</t>
  </si>
  <si>
    <t xml:space="preserve">           ehem. L-Pflegegeld</t>
  </si>
  <si>
    <t>EU-Beitrag</t>
  </si>
  <si>
    <t>KA-Beitrag</t>
  </si>
  <si>
    <t>SWW-UWF</t>
  </si>
  <si>
    <t>Wohnbaufdrbtrg</t>
  </si>
  <si>
    <t>Kunstf.btrg.</t>
  </si>
  <si>
    <t>Spielbkabg &lt;= 725T E</t>
  </si>
  <si>
    <t>Spielbkabg &gt; 725T E</t>
  </si>
  <si>
    <t>Abg m einh Schl o ErbSchSt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</si>
  <si>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</si>
  <si>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</si>
  <si>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</si>
  <si>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</si>
  <si>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</si>
  <si>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</si>
  <si>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</si>
  <si>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</si>
  <si>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</si>
  <si>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</si>
  <si>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Probe</t>
  </si>
  <si>
    <t>in 1.000.- Euro</t>
  </si>
  <si>
    <t>Abgaben mit einh. Schl</t>
  </si>
  <si>
    <t>Volkszahl</t>
  </si>
  <si>
    <t>aBS</t>
  </si>
  <si>
    <t>Fixschlüssel</t>
  </si>
  <si>
    <t>alle Abgaben</t>
  </si>
  <si>
    <t xml:space="preserve">zur Gänze </t>
  </si>
  <si>
    <t>Aufk. Grd.erw.st.</t>
  </si>
  <si>
    <t>Aufk. Bod.wert.abg.</t>
  </si>
  <si>
    <t>Kunstförderungsbeitrag</t>
  </si>
  <si>
    <t>Aufk. Spbg.abg. &lt;= 725.000</t>
  </si>
  <si>
    <t>Aufk. Spbg.abg. &gt; 725.000</t>
  </si>
  <si>
    <t>Summe ungek. EA</t>
  </si>
  <si>
    <t>EA Bmsgrdlage</t>
  </si>
  <si>
    <t>Landesumlage Höchstbetrag</t>
  </si>
  <si>
    <t>Gemeinde-Bedarfszuweisungsmittel</t>
  </si>
  <si>
    <t>horizontale Verteilung, Länder-EA</t>
  </si>
  <si>
    <t>Umschichtg</t>
  </si>
  <si>
    <t>Abgaben mit einheitlichem Schlüssel (ohne Erbschafts- und Schenkungssteuer)</t>
  </si>
  <si>
    <t>(ohne Erb.u.Sch.St)</t>
  </si>
  <si>
    <t>nach KA-Schl</t>
  </si>
  <si>
    <t>des Aufk. an USt fix</t>
  </si>
  <si>
    <t>Umfahrung Feldkirch-Süd</t>
  </si>
  <si>
    <t>Aufk. Erb.u.Sch.St</t>
  </si>
  <si>
    <t>Volksz.</t>
  </si>
  <si>
    <t>Schlüssel</t>
  </si>
  <si>
    <t>(Aufk. in 1000.-)</t>
  </si>
  <si>
    <t>Stichtag 31.10.2022</t>
  </si>
  <si>
    <t xml:space="preserve">        Grd.erw.st.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</si>
  <si>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</si>
  <si>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</si>
  <si>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</si>
  <si>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</si>
  <si>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</si>
  <si>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USt Umfahrg. Feldk.-Süd</t>
  </si>
  <si>
    <t>G-einh.Abg-Fixschlüssel</t>
  </si>
  <si>
    <t>L-einh.Abg-Fixschlüssel</t>
  </si>
  <si>
    <t>USt Umfahrg. Felldk.-Süd</t>
  </si>
  <si>
    <t>Verteilung der gemeinschaftlichen Bundesabgaben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</si>
</sst>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0.000%"/>
    <numFmt numFmtId="165" formatCode="\+#,##0;\-#,##0;&quot;-&quot;"/>
    <numFmt numFmtId="166" formatCode="&quot;ok&quot;;&quot;??&quot;;[Red]&quot;Fehler&quot;"/>
    <numFmt numFmtId="167" formatCode="0.000"/>
    <numFmt numFmtId="168" formatCode="#,##0.000000"/>
    <numFmt numFmtId="169" formatCode="0.0"/>
    <numFmt numFmtId="172" formatCode="&quot;davon&quot;\ 0.00%"/>
    <numFmt numFmtId="173" formatCode="&quot;davon&quot;\ 0.0%"/>
    <numFmt numFmtId="174" formatCode="#,##0.000"/>
  </numFmts>
  <fonts count="11" x14ac:knownFonts="1">
    <font>
      <sz val="10"/>
      <name val="Arial"/>
      <family val="2"/>
    </font>
    <font>
      <sz val="10"/>
      <name val="Helv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</cellStyleXfs>
  <cellXfs count="100">
    <xf numFmtId="0" fontId="0" fillId="0" borderId="0" xfId="0"/>
    <xf numFmtId="0" fontId="2" fillId="0" borderId="0" xfId="2" applyFont="1" applyFill="1"/>
    <xf numFmtId="0" fontId="3" fillId="0" borderId="0" xfId="2" applyFont="1" applyFill="1"/>
    <xf numFmtId="0" fontId="4" fillId="0" borderId="0" xfId="0" applyFont="1" applyFill="1"/>
    <xf numFmtId="0" fontId="3" fillId="0" borderId="0" xfId="2" applyFont="1"/>
    <xf numFmtId="0" fontId="5" fillId="0" borderId="0" xfId="2" applyFont="1" applyFill="1"/>
    <xf numFmtId="0" fontId="6" fillId="0" borderId="0" xfId="2" applyFont="1" applyFill="1"/>
    <xf numFmtId="0" fontId="7" fillId="0" borderId="0" xfId="2" applyFont="1" applyFill="1"/>
    <xf numFmtId="3" fontId="7" fillId="0" borderId="0" xfId="2" applyNumberFormat="1" applyFont="1" applyFill="1"/>
    <xf numFmtId="0" fontId="5" fillId="0" borderId="0" xfId="2" applyFont="1" applyFill="1" applyAlignment="1">
      <alignment horizontal="right"/>
    </xf>
    <xf numFmtId="3" fontId="5" fillId="0" borderId="0" xfId="2" applyNumberFormat="1" applyFont="1" applyFill="1"/>
    <xf numFmtId="0" fontId="5" fillId="0" borderId="0" xfId="2" applyFont="1" applyFill="1" applyBorder="1"/>
    <xf numFmtId="3" fontId="5" fillId="0" borderId="0" xfId="2" applyNumberFormat="1" applyFont="1" applyFill="1" applyBorder="1"/>
    <xf numFmtId="0" fontId="8" fillId="0" borderId="0" xfId="2" applyFont="1" applyFill="1" applyAlignment="1">
      <alignment horizontal="left"/>
    </xf>
    <xf numFmtId="3" fontId="8" fillId="0" borderId="0" xfId="2" applyNumberFormat="1" applyFont="1" applyFill="1"/>
    <xf numFmtId="3" fontId="3" fillId="0" borderId="0" xfId="3" applyNumberFormat="1" applyFont="1" applyFill="1"/>
    <xf numFmtId="3" fontId="3" fillId="0" borderId="0" xfId="2" applyNumberFormat="1" applyFont="1" applyFill="1"/>
    <xf numFmtId="0" fontId="3" fillId="0" borderId="0" xfId="2" applyFont="1" applyFill="1" applyBorder="1"/>
    <xf numFmtId="2" fontId="3" fillId="0" borderId="0" xfId="2" applyNumberFormat="1" applyFont="1" applyFill="1"/>
    <xf numFmtId="3" fontId="2" fillId="0" borderId="0" xfId="3" applyNumberFormat="1" applyFont="1" applyFill="1"/>
    <xf numFmtId="0" fontId="9" fillId="0" borderId="0" xfId="2" applyFont="1" applyFill="1" applyBorder="1"/>
    <xf numFmtId="3" fontId="9" fillId="0" borderId="0" xfId="3" applyNumberFormat="1" applyFont="1" applyFill="1" applyBorder="1"/>
    <xf numFmtId="0" fontId="3" fillId="0" borderId="0" xfId="2" applyFont="1" applyFill="1" applyAlignment="1">
      <alignment horizontal="right"/>
    </xf>
    <xf numFmtId="3" fontId="2" fillId="0" borderId="1" xfId="2" applyNumberFormat="1" applyFont="1" applyFill="1" applyBorder="1"/>
    <xf numFmtId="0" fontId="5" fillId="0" borderId="2" xfId="2" applyFont="1" applyFill="1" applyBorder="1" applyAlignment="1">
      <alignment horizontal="right"/>
    </xf>
    <xf numFmtId="0" fontId="5" fillId="0" borderId="2" xfId="2" quotePrefix="1" applyFont="1" applyFill="1" applyBorder="1" applyAlignment="1">
      <alignment horizontal="right"/>
    </xf>
    <xf numFmtId="0" fontId="3" fillId="0" borderId="3" xfId="2" applyFont="1" applyFill="1" applyBorder="1" applyAlignment="1">
      <alignment horizontal="right"/>
    </xf>
    <xf numFmtId="3" fontId="10" fillId="0" borderId="0" xfId="2" applyNumberFormat="1" applyFont="1" applyFill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4" xfId="2" applyFont="1" applyFill="1" applyBorder="1"/>
    <xf numFmtId="164" fontId="3" fillId="0" borderId="0" xfId="1" applyNumberFormat="1" applyFont="1" applyFill="1" applyBorder="1" applyAlignment="1">
      <alignment horizontal="right"/>
    </xf>
    <xf numFmtId="3" fontId="3" fillId="0" borderId="5" xfId="2" applyNumberFormat="1" applyFont="1" applyFill="1" applyBorder="1"/>
    <xf numFmtId="3" fontId="3" fillId="0" borderId="5" xfId="3" applyNumberFormat="1" applyFont="1" applyFill="1" applyBorder="1"/>
    <xf numFmtId="0" fontId="3" fillId="0" borderId="4" xfId="2" applyFont="1" applyFill="1" applyBorder="1" applyAlignment="1">
      <alignment horizontal="left"/>
    </xf>
    <xf numFmtId="0" fontId="4" fillId="0" borderId="0" xfId="0" applyFont="1" applyFill="1" applyBorder="1"/>
    <xf numFmtId="165" fontId="3" fillId="0" borderId="0" xfId="2" applyNumberFormat="1" applyFont="1" applyFill="1"/>
    <xf numFmtId="0" fontId="3" fillId="0" borderId="6" xfId="2" applyFont="1" applyFill="1" applyBorder="1" applyAlignment="1">
      <alignment horizontal="left"/>
    </xf>
    <xf numFmtId="0" fontId="4" fillId="0" borderId="7" xfId="0" applyFont="1" applyFill="1" applyBorder="1"/>
    <xf numFmtId="164" fontId="3" fillId="0" borderId="7" xfId="1" applyNumberFormat="1" applyFont="1" applyFill="1" applyBorder="1" applyAlignment="1">
      <alignment horizontal="right"/>
    </xf>
    <xf numFmtId="3" fontId="3" fillId="0" borderId="7" xfId="3" applyNumberFormat="1" applyFont="1" applyFill="1" applyBorder="1"/>
    <xf numFmtId="3" fontId="3" fillId="0" borderId="8" xfId="2" applyNumberFormat="1" applyFont="1" applyFill="1" applyBorder="1"/>
    <xf numFmtId="0" fontId="3" fillId="0" borderId="0" xfId="0" applyFont="1" applyFill="1" applyBorder="1"/>
    <xf numFmtId="3" fontId="2" fillId="0" borderId="0" xfId="2" applyNumberFormat="1" applyFont="1" applyFill="1" applyBorder="1"/>
    <xf numFmtId="3" fontId="3" fillId="0" borderId="0" xfId="0" applyNumberFormat="1" applyFont="1" applyFill="1"/>
    <xf numFmtId="3" fontId="3" fillId="0" borderId="0" xfId="2" applyNumberFormat="1" applyFont="1" applyFill="1" applyBorder="1"/>
    <xf numFmtId="166" fontId="3" fillId="0" borderId="0" xfId="2" applyNumberFormat="1" applyFont="1" applyFill="1" applyAlignment="1">
      <alignment horizontal="right"/>
    </xf>
    <xf numFmtId="3" fontId="10" fillId="0" borderId="0" xfId="2" applyNumberFormat="1" applyFont="1" applyFill="1"/>
    <xf numFmtId="3" fontId="2" fillId="0" borderId="0" xfId="2" applyNumberFormat="1" applyFont="1" applyFill="1"/>
    <xf numFmtId="0" fontId="3" fillId="0" borderId="2" xfId="2" applyFont="1" applyFill="1" applyBorder="1"/>
    <xf numFmtId="0" fontId="2" fillId="0" borderId="1" xfId="2" applyFont="1" applyFill="1" applyBorder="1"/>
    <xf numFmtId="0" fontId="3" fillId="0" borderId="1" xfId="2" applyFont="1" applyFill="1" applyBorder="1"/>
    <xf numFmtId="3" fontId="10" fillId="0" borderId="2" xfId="2" applyNumberFormat="1" applyFont="1" applyFill="1" applyBorder="1"/>
    <xf numFmtId="0" fontId="3" fillId="0" borderId="3" xfId="0" applyFont="1" applyFill="1" applyBorder="1"/>
    <xf numFmtId="0" fontId="3" fillId="0" borderId="3" xfId="2" applyFont="1" applyFill="1" applyBorder="1"/>
    <xf numFmtId="0" fontId="3" fillId="0" borderId="5" xfId="2" applyFont="1" applyFill="1" applyBorder="1"/>
    <xf numFmtId="0" fontId="3" fillId="0" borderId="0" xfId="2" applyFont="1" applyFill="1" applyBorder="1" applyAlignment="1">
      <alignment horizontal="right"/>
    </xf>
    <xf numFmtId="0" fontId="3" fillId="0" borderId="4" xfId="2" applyFont="1" applyFill="1" applyBorder="1" applyAlignment="1">
      <alignment horizontal="right"/>
    </xf>
    <xf numFmtId="0" fontId="3" fillId="0" borderId="5" xfId="2" applyFont="1" applyFill="1" applyBorder="1" applyAlignment="1">
      <alignment horizontal="right"/>
    </xf>
    <xf numFmtId="164" fontId="3" fillId="0" borderId="0" xfId="1" applyNumberFormat="1" applyFont="1" applyFill="1" applyBorder="1"/>
    <xf numFmtId="3" fontId="3" fillId="0" borderId="0" xfId="3" applyNumberFormat="1" applyFont="1" applyFill="1" applyBorder="1"/>
    <xf numFmtId="3" fontId="10" fillId="0" borderId="0" xfId="2" applyNumberFormat="1" applyFont="1" applyFill="1" applyBorder="1"/>
    <xf numFmtId="3" fontId="3" fillId="0" borderId="4" xfId="2" applyNumberFormat="1" applyFont="1" applyFill="1" applyBorder="1"/>
    <xf numFmtId="167" fontId="3" fillId="0" borderId="0" xfId="2" applyNumberFormat="1" applyFont="1" applyFill="1" applyBorder="1"/>
    <xf numFmtId="3" fontId="10" fillId="0" borderId="5" xfId="2" applyNumberFormat="1" applyFont="1" applyFill="1" applyBorder="1"/>
    <xf numFmtId="0" fontId="3" fillId="0" borderId="6" xfId="2" applyFont="1" applyFill="1" applyBorder="1"/>
    <xf numFmtId="0" fontId="3" fillId="0" borderId="7" xfId="2" applyFont="1" applyFill="1" applyBorder="1"/>
    <xf numFmtId="3" fontId="3" fillId="0" borderId="6" xfId="3" applyNumberFormat="1" applyFont="1" applyFill="1" applyBorder="1"/>
    <xf numFmtId="3" fontId="3" fillId="0" borderId="8" xfId="3" applyNumberFormat="1" applyFont="1" applyFill="1" applyBorder="1"/>
    <xf numFmtId="3" fontId="3" fillId="0" borderId="7" xfId="2" applyNumberFormat="1" applyFont="1" applyFill="1" applyBorder="1"/>
    <xf numFmtId="3" fontId="3" fillId="0" borderId="0" xfId="2" applyNumberFormat="1" applyFont="1" applyFill="1" applyBorder="1" applyAlignment="1">
      <alignment horizontal="right"/>
    </xf>
    <xf numFmtId="168" fontId="5" fillId="0" borderId="0" xfId="2" applyNumberFormat="1" applyFont="1" applyAlignment="1">
      <alignment horizontal="center"/>
    </xf>
    <xf numFmtId="3" fontId="5" fillId="0" borderId="0" xfId="2" applyNumberFormat="1" applyFont="1"/>
    <xf numFmtId="3" fontId="3" fillId="0" borderId="0" xfId="2" applyNumberFormat="1" applyFont="1"/>
    <xf numFmtId="0" fontId="4" fillId="0" borderId="0" xfId="2" applyFont="1"/>
    <xf numFmtId="4" fontId="3" fillId="0" borderId="0" xfId="2" applyNumberFormat="1" applyFont="1" applyFill="1"/>
    <xf numFmtId="0" fontId="3" fillId="0" borderId="0" xfId="2" applyFont="1" applyAlignment="1">
      <alignment horizontal="center"/>
    </xf>
    <xf numFmtId="3" fontId="2" fillId="0" borderId="0" xfId="3" applyNumberFormat="1" applyFont="1"/>
    <xf numFmtId="3" fontId="3" fillId="0" borderId="0" xfId="3" applyNumberFormat="1" applyFont="1"/>
    <xf numFmtId="3" fontId="3" fillId="0" borderId="0" xfId="2" applyNumberFormat="1" applyFont="1" applyFill="1" applyAlignment="1">
      <alignment horizontal="right"/>
    </xf>
    <xf numFmtId="0" fontId="3" fillId="0" borderId="0" xfId="2" applyFont="1" applyFill="1" applyAlignment="1">
      <alignment horizontal="center"/>
    </xf>
    <xf numFmtId="164" fontId="3" fillId="0" borderId="0" xfId="1" applyNumberFormat="1" applyFont="1" applyFill="1"/>
    <xf numFmtId="0" fontId="3" fillId="0" borderId="0" xfId="2" applyFont="1" applyFill="1" applyAlignment="1">
      <alignment horizontal="left"/>
    </xf>
    <xf numFmtId="167" fontId="3" fillId="0" borderId="0" xfId="2" applyNumberFormat="1" applyFont="1" applyFill="1"/>
    <xf numFmtId="167" fontId="3" fillId="0" borderId="0" xfId="2" applyNumberFormat="1" applyFont="1" applyFill="1" applyAlignment="1">
      <alignment horizontal="right"/>
    </xf>
    <xf numFmtId="0" fontId="3" fillId="0" borderId="0" xfId="2" quotePrefix="1" applyFont="1" applyFill="1"/>
    <xf numFmtId="172" fontId="3" fillId="0" borderId="0" xfId="1" applyNumberFormat="1" applyFont="1" applyFill="1" applyAlignment="1">
      <alignment horizontal="left"/>
    </xf>
    <xf numFmtId="173" fontId="3" fillId="0" borderId="0" xfId="1" applyNumberFormat="1" applyFont="1" applyFill="1" applyAlignment="1">
      <alignment horizontal="left"/>
    </xf>
    <xf numFmtId="169" fontId="3" fillId="0" borderId="0" xfId="2" applyNumberFormat="1" applyFont="1" applyFill="1"/>
    <xf numFmtId="3" fontId="2" fillId="0" borderId="0" xfId="2" applyNumberFormat="1" applyFont="1"/>
    <xf numFmtId="0" fontId="2" fillId="0" borderId="0" xfId="2" applyFont="1" applyFill="1" applyAlignment="1">
      <alignment horizontal="center"/>
    </xf>
    <xf numFmtId="164" fontId="5" fillId="0" borderId="0" xfId="1" applyNumberFormat="1" applyFont="1" applyFill="1"/>
    <xf numFmtId="167" fontId="5" fillId="0" borderId="0" xfId="2" applyNumberFormat="1" applyFont="1" applyFill="1"/>
    <xf numFmtId="164" fontId="3" fillId="0" borderId="0" xfId="1" applyNumberFormat="1" applyFont="1" applyFill="1" applyAlignment="1">
      <alignment horizontal="right"/>
    </xf>
    <xf numFmtId="169" fontId="3" fillId="0" borderId="0" xfId="2" applyNumberFormat="1" applyFont="1" applyFill="1" applyAlignment="1">
      <alignment horizontal="center"/>
    </xf>
    <xf numFmtId="0" fontId="3" fillId="0" borderId="0" xfId="2" applyFont="1" applyFill="1" applyProtection="1">
      <protection locked="0"/>
    </xf>
    <xf numFmtId="174" fontId="10" fillId="0" borderId="0" xfId="2" applyNumberFormat="1" applyFont="1" applyFill="1"/>
    <xf numFmtId="4" fontId="10" fillId="0" borderId="0" xfId="2" applyNumberFormat="1" applyFont="1" applyFill="1"/>
    <xf numFmtId="174" fontId="3" fillId="0" borderId="0" xfId="2" applyNumberFormat="1" applyFont="1" applyFill="1"/>
    <xf numFmtId="10" fontId="3" fillId="0" borderId="0" xfId="1" applyNumberFormat="1" applyFont="1" applyFill="1"/>
    <xf numFmtId="9" fontId="3" fillId="0" borderId="0" xfId="1" applyNumberFormat="1" applyFont="1" applyFill="1"/>
  </cellXfs>
  <cellStyles count="4">
    <cellStyle name="Dezimal_EAVERT96" xfId="3"/>
    <cellStyle name="Prozent" xfId="1" builtinId="5"/>
    <cellStyle name="Standard" xfId="0" builtinId="0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223"/>
  <sheetViews>
    <sheetView tabSelected="1" zoomScaleNormal="100" workbookViewId="0"/>
  </sheetViews>
  <sheetFormatPr baseColWidth="10" defaultRowHeight="11.25" x14ac:dyDescent="0.2"/>
  <cols>
    <col min="1" max="1" width="17.28515625" style="2" customWidth="1"/>
    <col min="2" max="11" width="10.42578125" style="2" customWidth="1"/>
    <col min="12" max="17" width="10.7109375" style="2" customWidth="1"/>
    <col min="18" max="26" width="10.7109375" style="4" customWidth="1"/>
    <col min="27" max="16384" width="11.42578125" style="4"/>
  </cols>
  <sheetData>
    <row r="1" spans="1:18" ht="12.75" x14ac:dyDescent="0.2">
      <c r="A1" s="1" t="s">
        <v>116</v>
      </c>
      <c r="G1" s="3"/>
      <c r="H1" s="3"/>
      <c r="I1" s="3"/>
    </row>
    <row r="2" spans="1:18" ht="12.75" x14ac:dyDescent="0.2">
      <c r="A2" s="2" t="s">
        <v>0</v>
      </c>
      <c r="E2" s="3"/>
      <c r="G2" s="3"/>
      <c r="H2" s="3"/>
      <c r="I2" s="3"/>
    </row>
    <row r="3" spans="1:18" ht="12.75" x14ac:dyDescent="0.2">
      <c r="E3" s="3"/>
      <c r="G3" s="3"/>
      <c r="H3" s="3"/>
      <c r="I3" s="3"/>
      <c r="J3" s="5"/>
      <c r="K3" s="5"/>
      <c r="L3" s="6"/>
      <c r="M3" s="5"/>
    </row>
    <row r="4" spans="1:18" ht="12.75" x14ac:dyDescent="0.2">
      <c r="A4" s="7"/>
      <c r="B4" s="7"/>
      <c r="D4" s="1"/>
      <c r="E4" s="3"/>
      <c r="G4" s="3"/>
      <c r="H4" s="5"/>
      <c r="I4" s="5"/>
      <c r="J4" s="5"/>
      <c r="K4" s="5"/>
      <c r="L4" s="6"/>
      <c r="M4" s="5"/>
    </row>
    <row r="5" spans="1:18" ht="12.75" x14ac:dyDescent="0.2">
      <c r="A5" s="7"/>
      <c r="B5" s="8"/>
      <c r="E5" s="3"/>
      <c r="F5" s="3"/>
      <c r="H5" s="9"/>
      <c r="I5" s="10"/>
      <c r="J5" s="11"/>
      <c r="K5" s="12"/>
      <c r="L5" s="11"/>
      <c r="M5" s="11"/>
    </row>
    <row r="6" spans="1:18" ht="12.75" x14ac:dyDescent="0.2">
      <c r="A6" s="13"/>
      <c r="B6" s="14"/>
      <c r="E6" s="3"/>
      <c r="F6" s="3"/>
      <c r="G6" s="15"/>
      <c r="H6" s="16"/>
      <c r="I6" s="16"/>
      <c r="J6" s="17"/>
      <c r="K6" s="18"/>
      <c r="L6" s="11"/>
      <c r="M6" s="11"/>
    </row>
    <row r="7" spans="1:18" x14ac:dyDescent="0.2">
      <c r="A7" s="1"/>
      <c r="B7" s="19"/>
      <c r="H7" s="5"/>
      <c r="I7" s="5"/>
      <c r="J7" s="20"/>
      <c r="K7" s="21"/>
      <c r="L7" s="11"/>
      <c r="M7" s="11"/>
    </row>
    <row r="8" spans="1:18" x14ac:dyDescent="0.2">
      <c r="A8" s="16"/>
      <c r="B8" s="22" t="s">
        <v>1</v>
      </c>
      <c r="C8" s="22" t="s">
        <v>2</v>
      </c>
      <c r="D8" s="22"/>
      <c r="E8" s="22" t="s">
        <v>3</v>
      </c>
      <c r="F8" s="22" t="s">
        <v>4</v>
      </c>
      <c r="G8" s="22" t="s">
        <v>5</v>
      </c>
      <c r="H8" s="22" t="s">
        <v>6</v>
      </c>
      <c r="I8" s="22" t="s">
        <v>7</v>
      </c>
      <c r="K8" s="23" t="s">
        <v>8</v>
      </c>
      <c r="L8" s="24"/>
      <c r="M8" s="24" t="s">
        <v>9</v>
      </c>
      <c r="N8" s="25" t="s">
        <v>10</v>
      </c>
      <c r="O8" s="26" t="s">
        <v>11</v>
      </c>
      <c r="R8" s="2"/>
    </row>
    <row r="9" spans="1:18" x14ac:dyDescent="0.2">
      <c r="B9" s="27" t="s">
        <v>50</v>
      </c>
      <c r="C9" s="28" t="s">
        <v>12</v>
      </c>
      <c r="D9" s="28" t="s">
        <v>13</v>
      </c>
      <c r="E9" s="22" t="s">
        <v>1</v>
      </c>
      <c r="F9" s="2" t="s">
        <v>14</v>
      </c>
      <c r="I9" s="22"/>
      <c r="K9" s="29" t="s">
        <v>15</v>
      </c>
      <c r="L9" s="12"/>
      <c r="M9" s="30">
        <v>6.4200000000000004E-3</v>
      </c>
      <c r="N9" s="17"/>
      <c r="O9" s="31">
        <f>(B17+C17)*M9</f>
        <v>226355.65120298162</v>
      </c>
      <c r="R9" s="2"/>
    </row>
    <row r="10" spans="1:18" ht="12.75" x14ac:dyDescent="0.2">
      <c r="A10" s="3"/>
      <c r="K10" s="29" t="s">
        <v>16</v>
      </c>
      <c r="L10" s="12"/>
      <c r="M10" s="30"/>
      <c r="N10" s="17"/>
      <c r="O10" s="32">
        <v>510587.15262109099</v>
      </c>
      <c r="R10" s="2"/>
    </row>
    <row r="11" spans="1:18" ht="12.75" x14ac:dyDescent="0.2">
      <c r="A11" s="2" t="s">
        <v>17</v>
      </c>
      <c r="B11" s="16">
        <v>5005490.7860599989</v>
      </c>
      <c r="C11" s="16">
        <v>-172598</v>
      </c>
      <c r="D11" s="16"/>
      <c r="E11" s="16">
        <f>B11+C11+D11</f>
        <v>4832892.7860599989</v>
      </c>
      <c r="F11" s="16"/>
      <c r="I11" s="16">
        <f>SUM(E11:H11)</f>
        <v>4832892.7860599989</v>
      </c>
      <c r="K11" s="33" t="s">
        <v>18</v>
      </c>
      <c r="L11" s="34"/>
      <c r="M11" s="30">
        <v>1.7000000000000001E-2</v>
      </c>
      <c r="N11" s="17"/>
      <c r="O11" s="31">
        <v>894628.78899383987</v>
      </c>
      <c r="R11" s="2"/>
    </row>
    <row r="12" spans="1:18" ht="12.75" x14ac:dyDescent="0.2">
      <c r="A12" s="2" t="s">
        <v>19</v>
      </c>
      <c r="B12" s="16">
        <v>36214246.026519991</v>
      </c>
      <c r="C12" s="16">
        <v>-517794</v>
      </c>
      <c r="D12" s="16"/>
      <c r="E12" s="16">
        <f t="shared" ref="E12:E43" si="0">B12+C12+D12</f>
        <v>35696452.026519991</v>
      </c>
      <c r="F12" s="35">
        <v>1250000</v>
      </c>
      <c r="I12" s="16">
        <f t="shared" ref="I12:I43" si="1">SUM(E12:H12)</f>
        <v>36946452.026519991</v>
      </c>
      <c r="K12" s="36" t="s">
        <v>20</v>
      </c>
      <c r="L12" s="37"/>
      <c r="M12" s="38">
        <v>1.0699999999999999E-2</v>
      </c>
      <c r="N12" s="39">
        <v>30000</v>
      </c>
      <c r="O12" s="40">
        <f>(I11+I12+I13+I14+I16)*M12+N12</f>
        <v>672773.41424906382</v>
      </c>
      <c r="R12" s="2"/>
    </row>
    <row r="13" spans="1:18" ht="12.75" x14ac:dyDescent="0.2">
      <c r="A13" s="2" t="s">
        <v>21</v>
      </c>
      <c r="B13" s="16">
        <v>3370037.1527400003</v>
      </c>
      <c r="C13" s="16"/>
      <c r="D13" s="16"/>
      <c r="E13" s="16">
        <f t="shared" si="0"/>
        <v>3370037.1527400003</v>
      </c>
      <c r="F13" s="16"/>
      <c r="I13" s="16">
        <f t="shared" si="1"/>
        <v>3370037.1527400003</v>
      </c>
      <c r="K13" s="34"/>
      <c r="L13" s="12"/>
      <c r="M13" s="11"/>
      <c r="N13" s="11"/>
      <c r="R13" s="2"/>
    </row>
    <row r="14" spans="1:18" x14ac:dyDescent="0.2">
      <c r="A14" s="2" t="s">
        <v>22</v>
      </c>
      <c r="B14" s="16">
        <v>2265055.1328999996</v>
      </c>
      <c r="C14" s="16"/>
      <c r="D14" s="16"/>
      <c r="E14" s="16">
        <f t="shared" si="0"/>
        <v>2265055.1328999996</v>
      </c>
      <c r="F14" s="16"/>
      <c r="I14" s="16">
        <f t="shared" si="1"/>
        <v>2265055.1328999996</v>
      </c>
      <c r="K14" s="41"/>
      <c r="L14" s="12"/>
      <c r="M14" s="11"/>
      <c r="N14" s="11"/>
      <c r="R14" s="2"/>
    </row>
    <row r="15" spans="1:18" x14ac:dyDescent="0.2">
      <c r="A15" s="2" t="s">
        <v>23</v>
      </c>
      <c r="B15" s="16">
        <v>0</v>
      </c>
      <c r="C15" s="16"/>
      <c r="D15" s="16"/>
      <c r="E15" s="16">
        <f t="shared" si="0"/>
        <v>0</v>
      </c>
      <c r="F15" s="16"/>
      <c r="I15" s="16">
        <f t="shared" si="1"/>
        <v>0</v>
      </c>
      <c r="K15" s="17"/>
      <c r="L15" s="17"/>
      <c r="M15" s="17"/>
      <c r="N15" s="17"/>
      <c r="R15" s="2"/>
    </row>
    <row r="16" spans="1:18" x14ac:dyDescent="0.2">
      <c r="A16" s="2" t="s">
        <v>24</v>
      </c>
      <c r="B16" s="16">
        <v>12657844.6073</v>
      </c>
      <c r="C16" s="16"/>
      <c r="D16" s="16"/>
      <c r="E16" s="16">
        <f t="shared" si="0"/>
        <v>12657844.6073</v>
      </c>
      <c r="F16" s="16"/>
      <c r="I16" s="16">
        <f t="shared" si="1"/>
        <v>12657844.6073</v>
      </c>
      <c r="K16" s="17"/>
      <c r="L16" s="17"/>
      <c r="M16" s="17"/>
      <c r="N16" s="42"/>
      <c r="R16" s="2"/>
    </row>
    <row r="17" spans="1:18" x14ac:dyDescent="0.2">
      <c r="A17" s="2" t="s">
        <v>25</v>
      </c>
      <c r="B17" s="16">
        <v>38628155.422530003</v>
      </c>
      <c r="C17" s="16">
        <v>-3370265.82705</v>
      </c>
      <c r="D17" s="16">
        <v>-88914.304839999997</v>
      </c>
      <c r="E17" s="16">
        <f t="shared" si="0"/>
        <v>35168975.290640004</v>
      </c>
      <c r="F17" s="16">
        <v>-7250.0000000000009</v>
      </c>
      <c r="G17" s="16">
        <v>-1100000</v>
      </c>
      <c r="H17" s="16">
        <v>-229222.44485999999</v>
      </c>
      <c r="I17" s="16">
        <f t="shared" si="1"/>
        <v>33832502.845780008</v>
      </c>
      <c r="K17" s="17"/>
      <c r="L17" s="17"/>
      <c r="M17" s="17"/>
      <c r="N17" s="17"/>
      <c r="R17" s="2"/>
    </row>
    <row r="18" spans="1:18" x14ac:dyDescent="0.2">
      <c r="A18" s="2" t="s">
        <v>26</v>
      </c>
      <c r="B18" s="16">
        <v>191529.23596999998</v>
      </c>
      <c r="C18" s="16"/>
      <c r="D18" s="16"/>
      <c r="E18" s="16">
        <f t="shared" si="0"/>
        <v>191529.23596999998</v>
      </c>
      <c r="F18" s="16"/>
      <c r="I18" s="16">
        <f t="shared" si="1"/>
        <v>191529.23596999998</v>
      </c>
      <c r="K18" s="17"/>
      <c r="L18" s="17"/>
      <c r="M18" s="17"/>
      <c r="N18" s="17"/>
      <c r="R18" s="2"/>
    </row>
    <row r="19" spans="1:18" x14ac:dyDescent="0.2">
      <c r="A19" s="2" t="s">
        <v>27</v>
      </c>
      <c r="B19" s="16">
        <v>0</v>
      </c>
      <c r="C19" s="16"/>
      <c r="D19" s="16"/>
      <c r="E19" s="16">
        <f t="shared" si="0"/>
        <v>0</v>
      </c>
      <c r="F19" s="16"/>
      <c r="I19" s="16">
        <f t="shared" si="1"/>
        <v>0</v>
      </c>
      <c r="K19" s="4"/>
      <c r="L19" s="4"/>
      <c r="M19" s="4"/>
      <c r="N19" s="4"/>
      <c r="O19" s="4"/>
      <c r="P19" s="4"/>
      <c r="Q19" s="4"/>
    </row>
    <row r="20" spans="1:18" x14ac:dyDescent="0.2">
      <c r="A20" s="2" t="s">
        <v>28</v>
      </c>
      <c r="B20" s="16">
        <v>1911.5841499999999</v>
      </c>
      <c r="C20" s="16"/>
      <c r="D20" s="16"/>
      <c r="E20" s="16">
        <f t="shared" si="0"/>
        <v>1911.5841499999999</v>
      </c>
      <c r="F20" s="16"/>
      <c r="I20" s="16">
        <f t="shared" si="1"/>
        <v>1911.5841499999999</v>
      </c>
      <c r="K20" s="4"/>
      <c r="L20" s="4"/>
      <c r="M20" s="4"/>
      <c r="N20" s="4"/>
      <c r="O20" s="4"/>
      <c r="P20" s="4"/>
      <c r="Q20" s="4"/>
    </row>
    <row r="21" spans="1:18" x14ac:dyDescent="0.2">
      <c r="A21" s="2" t="s">
        <v>29</v>
      </c>
      <c r="B21" s="16">
        <v>154265.59876999998</v>
      </c>
      <c r="C21" s="16"/>
      <c r="D21" s="16"/>
      <c r="E21" s="16">
        <f t="shared" si="0"/>
        <v>154265.59876999998</v>
      </c>
      <c r="F21" s="16"/>
      <c r="I21" s="16">
        <f t="shared" si="1"/>
        <v>154265.59876999998</v>
      </c>
      <c r="K21" s="4"/>
      <c r="L21" s="4"/>
      <c r="M21" s="4"/>
      <c r="N21" s="4"/>
      <c r="O21" s="4"/>
      <c r="P21" s="4"/>
      <c r="Q21" s="4"/>
    </row>
    <row r="22" spans="1:18" x14ac:dyDescent="0.2">
      <c r="A22" s="2" t="s">
        <v>27</v>
      </c>
      <c r="B22" s="16">
        <v>0</v>
      </c>
      <c r="C22" s="16"/>
      <c r="D22" s="16"/>
      <c r="E22" s="16">
        <f t="shared" si="0"/>
        <v>0</v>
      </c>
      <c r="F22" s="16"/>
      <c r="I22" s="16">
        <f t="shared" si="1"/>
        <v>0</v>
      </c>
      <c r="K22" s="4"/>
      <c r="L22" s="4"/>
      <c r="M22" s="4"/>
      <c r="N22" s="4"/>
      <c r="O22" s="4"/>
      <c r="P22" s="4"/>
      <c r="Q22" s="4"/>
    </row>
    <row r="23" spans="1:18" x14ac:dyDescent="0.2">
      <c r="A23" s="2" t="s">
        <v>30</v>
      </c>
      <c r="B23" s="16">
        <v>3803721.9475500006</v>
      </c>
      <c r="C23" s="16"/>
      <c r="D23" s="16"/>
      <c r="E23" s="16">
        <f t="shared" si="0"/>
        <v>3803721.9475500006</v>
      </c>
      <c r="F23" s="16"/>
      <c r="I23" s="16">
        <f t="shared" si="1"/>
        <v>3803721.9475500006</v>
      </c>
      <c r="K23" s="4"/>
      <c r="L23" s="4"/>
      <c r="M23" s="4"/>
      <c r="N23" s="4"/>
      <c r="O23" s="4"/>
      <c r="P23" s="4"/>
      <c r="Q23" s="4"/>
    </row>
    <row r="24" spans="1:18" x14ac:dyDescent="0.2">
      <c r="A24" s="2" t="s">
        <v>31</v>
      </c>
      <c r="B24" s="16">
        <v>260.60462999999993</v>
      </c>
      <c r="C24" s="16"/>
      <c r="D24" s="16"/>
      <c r="E24" s="16">
        <f t="shared" si="0"/>
        <v>260.60462999999993</v>
      </c>
      <c r="F24" s="16"/>
      <c r="I24" s="16">
        <f t="shared" si="1"/>
        <v>260.60462999999993</v>
      </c>
      <c r="K24" s="4"/>
      <c r="L24" s="4"/>
      <c r="M24" s="4"/>
      <c r="N24" s="4"/>
      <c r="O24" s="4"/>
      <c r="P24" s="4"/>
      <c r="Q24" s="4"/>
    </row>
    <row r="25" spans="1:18" x14ac:dyDescent="0.2">
      <c r="A25" s="2" t="s">
        <v>32</v>
      </c>
      <c r="B25" s="16">
        <v>29949.656160000002</v>
      </c>
      <c r="C25" s="16"/>
      <c r="D25" s="16"/>
      <c r="E25" s="16">
        <f t="shared" si="0"/>
        <v>29949.656160000002</v>
      </c>
      <c r="F25" s="16"/>
      <c r="I25" s="16">
        <f t="shared" si="1"/>
        <v>29949.656160000002</v>
      </c>
      <c r="K25" s="4"/>
      <c r="L25" s="4"/>
      <c r="M25" s="4"/>
      <c r="N25" s="4"/>
      <c r="O25" s="4"/>
      <c r="P25" s="4"/>
      <c r="Q25" s="4"/>
    </row>
    <row r="26" spans="1:18" x14ac:dyDescent="0.2">
      <c r="A26" s="2" t="s">
        <v>33</v>
      </c>
      <c r="B26" s="16">
        <v>97712.00291999997</v>
      </c>
      <c r="C26" s="16"/>
      <c r="D26" s="16"/>
      <c r="E26" s="16">
        <f t="shared" si="0"/>
        <v>97712.00291999997</v>
      </c>
      <c r="F26" s="16"/>
      <c r="I26" s="16">
        <f t="shared" si="1"/>
        <v>97712.00291999997</v>
      </c>
      <c r="K26" s="4"/>
      <c r="L26" s="4"/>
      <c r="M26" s="4"/>
      <c r="N26" s="4"/>
      <c r="O26" s="4"/>
      <c r="P26" s="4"/>
      <c r="Q26" s="4"/>
    </row>
    <row r="27" spans="1:18" x14ac:dyDescent="0.2">
      <c r="A27" s="43" t="s">
        <v>34</v>
      </c>
      <c r="B27" s="16">
        <v>0</v>
      </c>
      <c r="C27" s="16"/>
      <c r="D27" s="16"/>
      <c r="E27" s="16">
        <f t="shared" si="0"/>
        <v>0</v>
      </c>
      <c r="F27" s="16"/>
      <c r="I27" s="16">
        <f t="shared" si="1"/>
        <v>0</v>
      </c>
      <c r="K27" s="4"/>
      <c r="L27" s="4"/>
      <c r="M27" s="4"/>
      <c r="N27" s="4"/>
      <c r="O27" s="4"/>
      <c r="P27" s="4"/>
      <c r="Q27" s="4"/>
    </row>
    <row r="28" spans="1:18" x14ac:dyDescent="0.2">
      <c r="A28" s="2" t="s">
        <v>35</v>
      </c>
      <c r="B28" s="16">
        <v>1116033.0594199998</v>
      </c>
      <c r="C28" s="16"/>
      <c r="D28" s="16"/>
      <c r="E28" s="16">
        <f t="shared" si="0"/>
        <v>1116033.0594199998</v>
      </c>
      <c r="F28" s="16"/>
      <c r="I28" s="16">
        <f t="shared" si="1"/>
        <v>1116033.0594199998</v>
      </c>
      <c r="K28" s="4"/>
      <c r="L28" s="4"/>
      <c r="M28" s="4"/>
      <c r="N28" s="4"/>
      <c r="O28" s="4"/>
      <c r="P28" s="4"/>
      <c r="Q28" s="4"/>
    </row>
    <row r="29" spans="1:18" x14ac:dyDescent="0.2">
      <c r="A29" s="2" t="s">
        <v>36</v>
      </c>
      <c r="B29" s="16">
        <v>6938.7444599999999</v>
      </c>
      <c r="C29" s="16"/>
      <c r="D29" s="16"/>
      <c r="E29" s="16">
        <f t="shared" si="0"/>
        <v>6938.7444599999999</v>
      </c>
      <c r="F29" s="16"/>
      <c r="I29" s="16">
        <f t="shared" si="1"/>
        <v>6938.7444599999999</v>
      </c>
      <c r="K29" s="4"/>
      <c r="L29" s="4"/>
      <c r="M29" s="4"/>
      <c r="N29" s="4"/>
      <c r="O29" s="4"/>
      <c r="P29" s="4"/>
      <c r="Q29" s="4"/>
    </row>
    <row r="30" spans="1:18" x14ac:dyDescent="0.2">
      <c r="A30" s="2" t="s">
        <v>37</v>
      </c>
      <c r="B30" s="16">
        <v>58626.305780000002</v>
      </c>
      <c r="C30" s="16"/>
      <c r="D30" s="16"/>
      <c r="E30" s="16">
        <f t="shared" si="0"/>
        <v>58626.305780000002</v>
      </c>
      <c r="F30" s="16"/>
      <c r="I30" s="16">
        <f t="shared" si="1"/>
        <v>58626.305780000002</v>
      </c>
      <c r="K30" s="4"/>
      <c r="L30" s="4"/>
      <c r="M30" s="4"/>
      <c r="N30" s="4"/>
      <c r="O30" s="4"/>
      <c r="P30" s="4"/>
      <c r="Q30" s="4"/>
    </row>
    <row r="31" spans="1:18" x14ac:dyDescent="0.2">
      <c r="A31" s="2" t="s">
        <v>38</v>
      </c>
      <c r="B31" s="16">
        <v>2777080.7694000001</v>
      </c>
      <c r="C31" s="16"/>
      <c r="D31" s="16"/>
      <c r="E31" s="16">
        <f t="shared" si="0"/>
        <v>2777080.7694000001</v>
      </c>
      <c r="F31" s="16"/>
      <c r="I31" s="16">
        <f t="shared" si="1"/>
        <v>2777080.7694000001</v>
      </c>
      <c r="K31" s="4"/>
      <c r="L31" s="4"/>
      <c r="M31" s="4"/>
      <c r="N31" s="4"/>
      <c r="O31" s="4"/>
      <c r="P31" s="4"/>
      <c r="Q31" s="4"/>
    </row>
    <row r="32" spans="1:18" x14ac:dyDescent="0.2">
      <c r="A32" s="2" t="s">
        <v>39</v>
      </c>
      <c r="B32" s="16">
        <v>2126071.2694799998</v>
      </c>
      <c r="C32" s="16"/>
      <c r="D32" s="16"/>
      <c r="E32" s="16">
        <f t="shared" si="0"/>
        <v>2126071.2694799998</v>
      </c>
      <c r="F32" s="16"/>
      <c r="I32" s="16">
        <f t="shared" si="1"/>
        <v>2126071.2694799998</v>
      </c>
      <c r="K32" s="4"/>
      <c r="L32" s="4"/>
      <c r="M32" s="4"/>
      <c r="N32" s="4"/>
      <c r="O32" s="4"/>
      <c r="P32" s="4"/>
      <c r="Q32" s="4"/>
    </row>
    <row r="33" spans="1:18" x14ac:dyDescent="0.2">
      <c r="A33" s="2" t="s">
        <v>40</v>
      </c>
      <c r="B33" s="16">
        <v>0</v>
      </c>
      <c r="C33" s="16"/>
      <c r="D33" s="16"/>
      <c r="E33" s="16">
        <f t="shared" si="0"/>
        <v>0</v>
      </c>
      <c r="F33" s="16"/>
      <c r="I33" s="16">
        <f t="shared" si="1"/>
        <v>0</v>
      </c>
      <c r="K33" s="4"/>
      <c r="L33" s="4"/>
      <c r="M33" s="4"/>
      <c r="N33" s="4"/>
      <c r="O33" s="4"/>
      <c r="P33" s="4"/>
      <c r="Q33" s="4"/>
    </row>
    <row r="34" spans="1:18" x14ac:dyDescent="0.2">
      <c r="A34" s="2" t="s">
        <v>27</v>
      </c>
      <c r="B34" s="16">
        <v>0</v>
      </c>
      <c r="C34" s="16"/>
      <c r="D34" s="16"/>
      <c r="E34" s="16">
        <f t="shared" si="0"/>
        <v>0</v>
      </c>
      <c r="F34" s="16"/>
      <c r="I34" s="16">
        <f t="shared" si="1"/>
        <v>0</v>
      </c>
      <c r="K34" s="4"/>
      <c r="L34" s="4"/>
      <c r="M34" s="4"/>
      <c r="N34" s="4"/>
      <c r="O34" s="4"/>
      <c r="P34" s="4"/>
      <c r="Q34" s="4"/>
    </row>
    <row r="35" spans="1:18" x14ac:dyDescent="0.2">
      <c r="A35" s="2" t="s">
        <v>41</v>
      </c>
      <c r="B35" s="16">
        <v>150965.62969999996</v>
      </c>
      <c r="C35" s="16"/>
      <c r="D35" s="16"/>
      <c r="E35" s="16">
        <f t="shared" si="0"/>
        <v>150965.62969999996</v>
      </c>
      <c r="F35" s="16"/>
      <c r="I35" s="16">
        <f t="shared" si="1"/>
        <v>150965.62969999996</v>
      </c>
      <c r="K35" s="4"/>
      <c r="L35" s="4"/>
      <c r="M35" s="4"/>
      <c r="N35" s="4"/>
      <c r="O35" s="4"/>
      <c r="P35" s="4"/>
      <c r="Q35" s="4"/>
    </row>
    <row r="36" spans="1:18" x14ac:dyDescent="0.2">
      <c r="A36" s="2" t="s">
        <v>42</v>
      </c>
      <c r="B36" s="16">
        <v>168330.31496999998</v>
      </c>
      <c r="C36" s="16"/>
      <c r="D36" s="16"/>
      <c r="E36" s="16">
        <f t="shared" si="0"/>
        <v>168330.31496999998</v>
      </c>
      <c r="F36" s="16"/>
      <c r="I36" s="16">
        <f t="shared" si="1"/>
        <v>168330.31496999998</v>
      </c>
      <c r="K36" s="17"/>
      <c r="M36" s="44"/>
      <c r="N36" s="11"/>
      <c r="O36" s="16"/>
      <c r="R36" s="2"/>
    </row>
    <row r="37" spans="1:18" x14ac:dyDescent="0.2">
      <c r="A37" s="2" t="s">
        <v>43</v>
      </c>
      <c r="B37" s="16">
        <v>32766.137549999992</v>
      </c>
      <c r="C37" s="16"/>
      <c r="D37" s="16"/>
      <c r="E37" s="16">
        <f t="shared" si="0"/>
        <v>32766.137549999992</v>
      </c>
      <c r="F37" s="16"/>
      <c r="I37" s="16">
        <f t="shared" si="1"/>
        <v>32766.137549999992</v>
      </c>
      <c r="K37" s="11"/>
      <c r="L37" s="16"/>
      <c r="P37" s="4"/>
      <c r="Q37" s="4"/>
    </row>
    <row r="38" spans="1:18" x14ac:dyDescent="0.2">
      <c r="A38" s="2" t="s">
        <v>44</v>
      </c>
      <c r="B38" s="16">
        <v>541011.76076000009</v>
      </c>
      <c r="C38" s="16"/>
      <c r="D38" s="16"/>
      <c r="E38" s="16">
        <f t="shared" si="0"/>
        <v>541011.76076000009</v>
      </c>
      <c r="F38" s="16"/>
      <c r="I38" s="16">
        <f t="shared" si="1"/>
        <v>541011.76076000009</v>
      </c>
      <c r="K38" s="11"/>
      <c r="P38" s="4"/>
      <c r="Q38" s="4"/>
    </row>
    <row r="39" spans="1:18" x14ac:dyDescent="0.2">
      <c r="A39" s="2" t="s">
        <v>45</v>
      </c>
      <c r="B39" s="16">
        <v>1559676.1754899998</v>
      </c>
      <c r="C39" s="16"/>
      <c r="D39" s="16"/>
      <c r="E39" s="16">
        <f t="shared" si="0"/>
        <v>1559676.1754899998</v>
      </c>
      <c r="F39" s="16"/>
      <c r="I39" s="16">
        <f t="shared" si="1"/>
        <v>1559676.1754899998</v>
      </c>
      <c r="P39" s="4"/>
      <c r="Q39" s="4"/>
    </row>
    <row r="40" spans="1:18" x14ac:dyDescent="0.2">
      <c r="A40" s="2" t="s">
        <v>46</v>
      </c>
      <c r="B40" s="16">
        <v>358479.02468999999</v>
      </c>
      <c r="C40" s="16"/>
      <c r="D40" s="16"/>
      <c r="E40" s="16">
        <f t="shared" si="0"/>
        <v>358479.02468999999</v>
      </c>
      <c r="F40" s="16"/>
      <c r="I40" s="16">
        <f t="shared" si="1"/>
        <v>358479.02468999999</v>
      </c>
      <c r="P40" s="4"/>
      <c r="Q40" s="4"/>
    </row>
    <row r="41" spans="1:18" x14ac:dyDescent="0.2">
      <c r="A41" s="2" t="s">
        <v>47</v>
      </c>
      <c r="B41" s="16">
        <v>3624.3358800000001</v>
      </c>
      <c r="C41" s="16"/>
      <c r="D41" s="16"/>
      <c r="E41" s="16">
        <f t="shared" si="0"/>
        <v>3624.3358800000001</v>
      </c>
      <c r="F41" s="16"/>
      <c r="I41" s="16">
        <f t="shared" si="1"/>
        <v>3624.3358800000001</v>
      </c>
      <c r="K41" s="12"/>
      <c r="L41" s="12"/>
      <c r="P41" s="4"/>
      <c r="Q41" s="4"/>
    </row>
    <row r="42" spans="1:18" x14ac:dyDescent="0.2">
      <c r="A42" s="2" t="s">
        <v>48</v>
      </c>
      <c r="B42" s="16">
        <v>8598.2003299999997</v>
      </c>
      <c r="C42" s="16"/>
      <c r="D42" s="16"/>
      <c r="E42" s="16">
        <f t="shared" si="0"/>
        <v>8598.2003299999997</v>
      </c>
      <c r="F42" s="16"/>
      <c r="I42" s="16">
        <f t="shared" si="1"/>
        <v>8598.2003299999997</v>
      </c>
      <c r="K42" s="11"/>
      <c r="L42" s="11"/>
      <c r="R42" s="2"/>
    </row>
    <row r="43" spans="1:18" x14ac:dyDescent="0.2">
      <c r="A43" s="2" t="s">
        <v>49</v>
      </c>
      <c r="B43" s="16">
        <v>60395.440640000001</v>
      </c>
      <c r="C43" s="16"/>
      <c r="D43" s="16"/>
      <c r="E43" s="16">
        <f t="shared" si="0"/>
        <v>60395.440640000001</v>
      </c>
      <c r="I43" s="16">
        <f t="shared" si="1"/>
        <v>60395.440640000001</v>
      </c>
      <c r="J43" s="45"/>
      <c r="K43" s="46"/>
      <c r="L43" s="11"/>
      <c r="R43" s="2"/>
    </row>
    <row r="44" spans="1:18" x14ac:dyDescent="0.2">
      <c r="I44" s="16"/>
      <c r="R44" s="2"/>
    </row>
    <row r="45" spans="1:18" x14ac:dyDescent="0.2">
      <c r="A45" s="1" t="s">
        <v>50</v>
      </c>
      <c r="B45" s="47">
        <f t="shared" ref="B45:I45" si="2">SUM(B11:B43)</f>
        <v>111388776.92675</v>
      </c>
      <c r="C45" s="47">
        <f t="shared" si="2"/>
        <v>-4060657.82705</v>
      </c>
      <c r="D45" s="47">
        <f t="shared" si="2"/>
        <v>-88914.304839999997</v>
      </c>
      <c r="E45" s="47">
        <f t="shared" si="2"/>
        <v>107239204.79486001</v>
      </c>
      <c r="F45" s="47">
        <f t="shared" si="2"/>
        <v>1242750</v>
      </c>
      <c r="G45" s="47">
        <f t="shared" si="2"/>
        <v>-1100000</v>
      </c>
      <c r="H45" s="47">
        <f t="shared" si="2"/>
        <v>-229222.44485999999</v>
      </c>
      <c r="I45" s="47">
        <f t="shared" si="2"/>
        <v>107152732.34999999</v>
      </c>
      <c r="R45" s="2"/>
    </row>
    <row r="46" spans="1:18" x14ac:dyDescent="0.2">
      <c r="A46" s="2" t="s">
        <v>51</v>
      </c>
      <c r="B46" s="16">
        <f>B11+B12+B13+B14+B15+B16+B17+B18+B20+B21+B23+B24+B25+B26+B30+B31+B32+B33+B35+B36+B37+B38+B39+B40+B41</f>
        <v>110196811.48189999</v>
      </c>
      <c r="C46" s="16"/>
      <c r="D46" s="16"/>
      <c r="E46" s="16"/>
      <c r="F46" s="16"/>
      <c r="I46" s="16">
        <f>I11+I12+I13+I14+I15+I16+I17+I18+I20+I21+I23+I24+I25+I26+I30+I31+I32+I33+I35+I36+I37+I38+I39+I40+I41</f>
        <v>105960766.90514998</v>
      </c>
      <c r="R46" s="2"/>
    </row>
    <row r="47" spans="1:18" x14ac:dyDescent="0.2">
      <c r="F47" s="16"/>
    </row>
    <row r="48" spans="1:18" x14ac:dyDescent="0.2">
      <c r="K48" s="22"/>
      <c r="N48" s="22"/>
      <c r="O48" s="22"/>
    </row>
    <row r="49" spans="1:15" x14ac:dyDescent="0.2">
      <c r="A49" s="49" t="s">
        <v>52</v>
      </c>
      <c r="B49" s="48"/>
      <c r="C49" s="48"/>
      <c r="D49" s="48"/>
      <c r="E49" s="48"/>
      <c r="F49" s="48"/>
      <c r="G49" s="48"/>
      <c r="H49" s="50" t="s">
        <v>53</v>
      </c>
      <c r="I49" s="48"/>
      <c r="J49" s="51"/>
      <c r="K49" s="48"/>
      <c r="L49" s="51"/>
      <c r="M49" s="52"/>
      <c r="N49" s="48" t="s">
        <v>55</v>
      </c>
      <c r="O49" s="53"/>
    </row>
    <row r="50" spans="1:15" x14ac:dyDescent="0.2">
      <c r="A50" s="29"/>
      <c r="B50" s="55" t="s">
        <v>56</v>
      </c>
      <c r="C50" s="55" t="s">
        <v>57</v>
      </c>
      <c r="D50" s="55" t="s">
        <v>54</v>
      </c>
      <c r="E50" s="55" t="s">
        <v>56</v>
      </c>
      <c r="F50" s="55" t="s">
        <v>57</v>
      </c>
      <c r="G50" s="55" t="s">
        <v>54</v>
      </c>
      <c r="H50" s="56" t="s">
        <v>57</v>
      </c>
      <c r="I50" s="55" t="s">
        <v>54</v>
      </c>
      <c r="J50" s="55" t="s">
        <v>57</v>
      </c>
      <c r="K50" s="55"/>
      <c r="L50" s="55" t="s">
        <v>57</v>
      </c>
      <c r="M50" s="57" t="s">
        <v>54</v>
      </c>
      <c r="N50" s="55" t="s">
        <v>57</v>
      </c>
      <c r="O50" s="57" t="s">
        <v>54</v>
      </c>
    </row>
    <row r="51" spans="1:15" x14ac:dyDescent="0.2">
      <c r="A51" s="29"/>
      <c r="B51" s="17"/>
      <c r="C51" s="17"/>
      <c r="D51" s="17"/>
      <c r="E51" s="17"/>
      <c r="F51" s="17"/>
      <c r="G51" s="17"/>
      <c r="H51" s="29" t="s">
        <v>58</v>
      </c>
      <c r="I51" s="55"/>
      <c r="J51" s="55" t="s">
        <v>59</v>
      </c>
      <c r="K51" s="55" t="s">
        <v>60</v>
      </c>
      <c r="L51" s="55" t="s">
        <v>61</v>
      </c>
      <c r="M51" s="57" t="s">
        <v>61</v>
      </c>
      <c r="N51" s="55"/>
      <c r="O51" s="57"/>
    </row>
    <row r="52" spans="1:15" x14ac:dyDescent="0.2">
      <c r="A52" s="29"/>
      <c r="B52" s="17"/>
      <c r="C52" s="17"/>
      <c r="D52" s="17"/>
      <c r="E52" s="17"/>
      <c r="F52" s="17"/>
      <c r="G52" s="17"/>
      <c r="H52" s="29"/>
      <c r="I52" s="17"/>
      <c r="J52" s="17"/>
      <c r="K52" s="17"/>
      <c r="L52" s="17"/>
      <c r="M52" s="54"/>
      <c r="N52" s="17"/>
      <c r="O52" s="54"/>
    </row>
    <row r="53" spans="1:15" x14ac:dyDescent="0.2">
      <c r="A53" s="29" t="s">
        <v>17</v>
      </c>
      <c r="B53" s="58">
        <v>0.67934000000000005</v>
      </c>
      <c r="C53" s="58">
        <v>0.20216999999999999</v>
      </c>
      <c r="D53" s="58">
        <v>0.11849</v>
      </c>
      <c r="E53" s="59">
        <f t="shared" ref="E53:G68" si="3">B53*$I11</f>
        <v>3283177.3852820001</v>
      </c>
      <c r="F53" s="59">
        <f t="shared" si="3"/>
        <v>977065.93455774989</v>
      </c>
      <c r="G53" s="59">
        <f t="shared" si="3"/>
        <v>572649.46622024931</v>
      </c>
      <c r="H53" s="29"/>
      <c r="I53" s="44"/>
      <c r="J53" s="60"/>
      <c r="K53" s="44"/>
      <c r="L53" s="60"/>
      <c r="M53" s="31"/>
      <c r="N53" s="44">
        <f>F53+H53+J53+L53</f>
        <v>977065.93455774989</v>
      </c>
      <c r="O53" s="31">
        <f>G53+I53+K53+M53</f>
        <v>572649.46622024931</v>
      </c>
    </row>
    <row r="54" spans="1:15" x14ac:dyDescent="0.2">
      <c r="A54" s="29" t="s">
        <v>19</v>
      </c>
      <c r="B54" s="58">
        <v>0.67934000000000005</v>
      </c>
      <c r="C54" s="58">
        <v>0.20216999999999999</v>
      </c>
      <c r="D54" s="58">
        <v>0.11849</v>
      </c>
      <c r="E54" s="59">
        <f t="shared" si="3"/>
        <v>25099202.719696093</v>
      </c>
      <c r="F54" s="59">
        <f t="shared" si="3"/>
        <v>7469464.2062015459</v>
      </c>
      <c r="G54" s="59">
        <f t="shared" si="3"/>
        <v>4377785.1006223541</v>
      </c>
      <c r="H54" s="29"/>
      <c r="I54" s="44"/>
      <c r="J54" s="60"/>
      <c r="K54" s="44"/>
      <c r="L54" s="60"/>
      <c r="M54" s="31"/>
      <c r="N54" s="44">
        <f t="shared" ref="N54:O85" si="4">F54+H54+J54+L54</f>
        <v>7469464.2062015459</v>
      </c>
      <c r="O54" s="31">
        <f t="shared" si="4"/>
        <v>4377785.1006223541</v>
      </c>
    </row>
    <row r="55" spans="1:15" x14ac:dyDescent="0.2">
      <c r="A55" s="29" t="s">
        <v>21</v>
      </c>
      <c r="B55" s="58">
        <v>0.67934000000000005</v>
      </c>
      <c r="C55" s="58">
        <v>0.20216999999999999</v>
      </c>
      <c r="D55" s="58">
        <v>0.11849</v>
      </c>
      <c r="E55" s="59">
        <f t="shared" si="3"/>
        <v>2289401.0393423918</v>
      </c>
      <c r="F55" s="59">
        <f t="shared" si="3"/>
        <v>681320.41116944584</v>
      </c>
      <c r="G55" s="59">
        <f t="shared" si="3"/>
        <v>399315.70222816261</v>
      </c>
      <c r="H55" s="29"/>
      <c r="I55" s="44"/>
      <c r="J55" s="60"/>
      <c r="K55" s="44"/>
      <c r="L55" s="60"/>
      <c r="M55" s="31"/>
      <c r="N55" s="44">
        <f t="shared" si="4"/>
        <v>681320.41116944584</v>
      </c>
      <c r="O55" s="31">
        <f t="shared" si="4"/>
        <v>399315.70222816261</v>
      </c>
    </row>
    <row r="56" spans="1:15" x14ac:dyDescent="0.2">
      <c r="A56" s="29" t="s">
        <v>22</v>
      </c>
      <c r="B56" s="58">
        <v>0.67934000000000005</v>
      </c>
      <c r="C56" s="58">
        <v>0.20216999999999999</v>
      </c>
      <c r="D56" s="58">
        <v>0.11849</v>
      </c>
      <c r="E56" s="59">
        <f t="shared" si="3"/>
        <v>1538742.5539842858</v>
      </c>
      <c r="F56" s="59">
        <f t="shared" si="3"/>
        <v>457926.19621839287</v>
      </c>
      <c r="G56" s="59">
        <f t="shared" si="3"/>
        <v>268386.38269732095</v>
      </c>
      <c r="H56" s="29"/>
      <c r="I56" s="44"/>
      <c r="J56" s="60"/>
      <c r="K56" s="44"/>
      <c r="L56" s="60"/>
      <c r="M56" s="31"/>
      <c r="N56" s="44">
        <f t="shared" si="4"/>
        <v>457926.19621839287</v>
      </c>
      <c r="O56" s="31">
        <f t="shared" si="4"/>
        <v>268386.38269732095</v>
      </c>
    </row>
    <row r="57" spans="1:15" x14ac:dyDescent="0.2">
      <c r="A57" s="29" t="s">
        <v>23</v>
      </c>
      <c r="B57" s="58">
        <v>0.67934000000000005</v>
      </c>
      <c r="C57" s="58">
        <v>0.20216999999999999</v>
      </c>
      <c r="D57" s="58">
        <v>0.11849</v>
      </c>
      <c r="E57" s="59">
        <f t="shared" si="3"/>
        <v>0</v>
      </c>
      <c r="F57" s="59">
        <f t="shared" si="3"/>
        <v>0</v>
      </c>
      <c r="G57" s="59">
        <f t="shared" si="3"/>
        <v>0</v>
      </c>
      <c r="H57" s="29"/>
      <c r="I57" s="44"/>
      <c r="J57" s="60"/>
      <c r="K57" s="44"/>
      <c r="L57" s="60"/>
      <c r="M57" s="31"/>
      <c r="N57" s="44">
        <f t="shared" si="4"/>
        <v>0</v>
      </c>
      <c r="O57" s="31">
        <f t="shared" si="4"/>
        <v>0</v>
      </c>
    </row>
    <row r="58" spans="1:15" x14ac:dyDescent="0.2">
      <c r="A58" s="29" t="s">
        <v>24</v>
      </c>
      <c r="B58" s="58">
        <v>0.67934000000000005</v>
      </c>
      <c r="C58" s="58">
        <v>0.20216999999999999</v>
      </c>
      <c r="D58" s="58">
        <v>0.11849</v>
      </c>
      <c r="E58" s="59">
        <f t="shared" si="3"/>
        <v>8598980.1555231828</v>
      </c>
      <c r="F58" s="59">
        <f t="shared" si="3"/>
        <v>2559036.444257841</v>
      </c>
      <c r="G58" s="59">
        <f t="shared" si="3"/>
        <v>1499828.0075189769</v>
      </c>
      <c r="H58" s="29"/>
      <c r="I58" s="44"/>
      <c r="J58" s="60"/>
      <c r="K58" s="44"/>
      <c r="L58" s="60"/>
      <c r="M58" s="31"/>
      <c r="N58" s="44">
        <f t="shared" si="4"/>
        <v>2559036.444257841</v>
      </c>
      <c r="O58" s="31">
        <f t="shared" si="4"/>
        <v>1499828.0075189769</v>
      </c>
    </row>
    <row r="59" spans="1:15" x14ac:dyDescent="0.2">
      <c r="A59" s="29" t="s">
        <v>25</v>
      </c>
      <c r="B59" s="58">
        <v>0.67934000000000005</v>
      </c>
      <c r="C59" s="58">
        <v>0.20216999999999999</v>
      </c>
      <c r="D59" s="58">
        <v>0.11849</v>
      </c>
      <c r="E59" s="59">
        <f t="shared" si="3"/>
        <v>22983772.483252194</v>
      </c>
      <c r="F59" s="59">
        <f t="shared" si="3"/>
        <v>6839917.1003313437</v>
      </c>
      <c r="G59" s="59">
        <f t="shared" si="3"/>
        <v>4008813.2621964728</v>
      </c>
      <c r="H59" s="61">
        <v>-244656</v>
      </c>
      <c r="I59" s="44">
        <v>-127158</v>
      </c>
      <c r="J59" s="44">
        <f>-O10</f>
        <v>-510587.15262109099</v>
      </c>
      <c r="K59" s="44">
        <f>-O9</f>
        <v>-226355.65120298162</v>
      </c>
      <c r="L59" s="44">
        <v>26240</v>
      </c>
      <c r="M59" s="31">
        <v>20480</v>
      </c>
      <c r="N59" s="44">
        <f t="shared" si="4"/>
        <v>6110913.9477102524</v>
      </c>
      <c r="O59" s="31">
        <f t="shared" si="4"/>
        <v>3675779.610993491</v>
      </c>
    </row>
    <row r="60" spans="1:15" x14ac:dyDescent="0.2">
      <c r="A60" s="29" t="s">
        <v>26</v>
      </c>
      <c r="B60" s="58">
        <v>0.67934000000000005</v>
      </c>
      <c r="C60" s="58">
        <v>0.20216999999999999</v>
      </c>
      <c r="D60" s="58">
        <v>0.11849</v>
      </c>
      <c r="E60" s="59">
        <f t="shared" si="3"/>
        <v>130113.47116385979</v>
      </c>
      <c r="F60" s="59">
        <f t="shared" si="3"/>
        <v>38721.465636054891</v>
      </c>
      <c r="G60" s="59">
        <f t="shared" si="3"/>
        <v>22694.299170085298</v>
      </c>
      <c r="H60" s="29"/>
      <c r="I60" s="44"/>
      <c r="J60" s="60"/>
      <c r="K60" s="44"/>
      <c r="L60" s="60"/>
      <c r="M60" s="31"/>
      <c r="N60" s="44">
        <f t="shared" si="4"/>
        <v>38721.465636054891</v>
      </c>
      <c r="O60" s="31">
        <f t="shared" si="4"/>
        <v>22694.299170085298</v>
      </c>
    </row>
    <row r="61" spans="1:15" x14ac:dyDescent="0.2">
      <c r="A61" s="29" t="s">
        <v>27</v>
      </c>
      <c r="B61" s="62"/>
      <c r="C61" s="62"/>
      <c r="D61" s="62"/>
      <c r="E61" s="59">
        <f t="shared" si="3"/>
        <v>0</v>
      </c>
      <c r="F61" s="59">
        <f t="shared" si="3"/>
        <v>0</v>
      </c>
      <c r="G61" s="59">
        <f t="shared" si="3"/>
        <v>0</v>
      </c>
      <c r="H61" s="29"/>
      <c r="I61" s="44"/>
      <c r="J61" s="60"/>
      <c r="K61" s="44"/>
      <c r="L61" s="60"/>
      <c r="M61" s="31"/>
      <c r="N61" s="44">
        <f t="shared" si="4"/>
        <v>0</v>
      </c>
      <c r="O61" s="31">
        <f t="shared" si="4"/>
        <v>0</v>
      </c>
    </row>
    <row r="62" spans="1:15" x14ac:dyDescent="0.2">
      <c r="A62" s="29" t="s">
        <v>28</v>
      </c>
      <c r="B62" s="58">
        <v>0.67934000000000005</v>
      </c>
      <c r="C62" s="58">
        <v>0.20216999999999999</v>
      </c>
      <c r="D62" s="58">
        <v>0.11849</v>
      </c>
      <c r="E62" s="59">
        <f t="shared" si="3"/>
        <v>1298.615576461</v>
      </c>
      <c r="F62" s="59">
        <f t="shared" si="3"/>
        <v>386.46496760549996</v>
      </c>
      <c r="G62" s="59">
        <f t="shared" si="3"/>
        <v>226.50360593349998</v>
      </c>
      <c r="H62" s="29"/>
      <c r="I62" s="44"/>
      <c r="J62" s="60"/>
      <c r="K62" s="44"/>
      <c r="L62" s="60"/>
      <c r="M62" s="31"/>
      <c r="N62" s="44">
        <f t="shared" si="4"/>
        <v>386.46496760549996</v>
      </c>
      <c r="O62" s="31">
        <f t="shared" si="4"/>
        <v>226.50360593349998</v>
      </c>
    </row>
    <row r="63" spans="1:15" x14ac:dyDescent="0.2">
      <c r="A63" s="29" t="s">
        <v>29</v>
      </c>
      <c r="B63" s="58">
        <v>0.67934000000000005</v>
      </c>
      <c r="C63" s="58">
        <v>0.20216999999999999</v>
      </c>
      <c r="D63" s="58">
        <v>0.11849</v>
      </c>
      <c r="E63" s="59">
        <f t="shared" si="3"/>
        <v>104798.79186841179</v>
      </c>
      <c r="F63" s="59">
        <f t="shared" si="3"/>
        <v>31187.876103330895</v>
      </c>
      <c r="G63" s="59">
        <f t="shared" si="3"/>
        <v>18278.930798257297</v>
      </c>
      <c r="H63" s="29"/>
      <c r="I63" s="44"/>
      <c r="J63" s="60"/>
      <c r="K63" s="44"/>
      <c r="L63" s="60"/>
      <c r="M63" s="31"/>
      <c r="N63" s="44">
        <f t="shared" si="4"/>
        <v>31187.876103330895</v>
      </c>
      <c r="O63" s="31">
        <f t="shared" si="4"/>
        <v>18278.930798257297</v>
      </c>
    </row>
    <row r="64" spans="1:15" x14ac:dyDescent="0.2">
      <c r="A64" s="29" t="s">
        <v>27</v>
      </c>
      <c r="B64" s="62"/>
      <c r="C64" s="62"/>
      <c r="D64" s="62"/>
      <c r="E64" s="59">
        <f t="shared" si="3"/>
        <v>0</v>
      </c>
      <c r="F64" s="59">
        <f t="shared" si="3"/>
        <v>0</v>
      </c>
      <c r="G64" s="59">
        <f t="shared" si="3"/>
        <v>0</v>
      </c>
      <c r="H64" s="29"/>
      <c r="I64" s="44"/>
      <c r="J64" s="60"/>
      <c r="K64" s="44"/>
      <c r="L64" s="60"/>
      <c r="M64" s="31"/>
      <c r="N64" s="44">
        <f t="shared" si="4"/>
        <v>0</v>
      </c>
      <c r="O64" s="31">
        <f t="shared" si="4"/>
        <v>0</v>
      </c>
    </row>
    <row r="65" spans="1:15" x14ac:dyDescent="0.2">
      <c r="A65" s="29" t="s">
        <v>30</v>
      </c>
      <c r="B65" s="58">
        <v>0.67934000000000005</v>
      </c>
      <c r="C65" s="58">
        <v>0.20216999999999999</v>
      </c>
      <c r="D65" s="58">
        <v>0.11849</v>
      </c>
      <c r="E65" s="59">
        <f t="shared" si="3"/>
        <v>2584020.4678486176</v>
      </c>
      <c r="F65" s="59">
        <f t="shared" si="3"/>
        <v>768998.46613618359</v>
      </c>
      <c r="G65" s="59">
        <f t="shared" si="3"/>
        <v>450703.01356519957</v>
      </c>
      <c r="H65" s="29"/>
      <c r="I65" s="44"/>
      <c r="J65" s="60"/>
      <c r="K65" s="44"/>
      <c r="L65" s="60"/>
      <c r="M65" s="31"/>
      <c r="N65" s="44">
        <f t="shared" si="4"/>
        <v>768998.46613618359</v>
      </c>
      <c r="O65" s="31">
        <f t="shared" si="4"/>
        <v>450703.01356519957</v>
      </c>
    </row>
    <row r="66" spans="1:15" x14ac:dyDescent="0.2">
      <c r="A66" s="29" t="s">
        <v>31</v>
      </c>
      <c r="B66" s="58">
        <v>0.67934000000000005</v>
      </c>
      <c r="C66" s="58">
        <v>0.20216999999999999</v>
      </c>
      <c r="D66" s="58">
        <v>0.11849</v>
      </c>
      <c r="E66" s="59">
        <f t="shared" si="3"/>
        <v>177.03914934419996</v>
      </c>
      <c r="F66" s="59">
        <f t="shared" si="3"/>
        <v>52.686438047099983</v>
      </c>
      <c r="G66" s="59">
        <f t="shared" si="3"/>
        <v>30.87904260869999</v>
      </c>
      <c r="H66" s="29"/>
      <c r="I66" s="44"/>
      <c r="J66" s="60"/>
      <c r="K66" s="44"/>
      <c r="L66" s="60"/>
      <c r="M66" s="31"/>
      <c r="N66" s="44">
        <f t="shared" si="4"/>
        <v>52.686438047099983</v>
      </c>
      <c r="O66" s="31">
        <f t="shared" si="4"/>
        <v>30.87904260869999</v>
      </c>
    </row>
    <row r="67" spans="1:15" x14ac:dyDescent="0.2">
      <c r="A67" s="29" t="s">
        <v>32</v>
      </c>
      <c r="B67" s="58">
        <v>0.67934000000000005</v>
      </c>
      <c r="C67" s="58">
        <v>0.20216999999999999</v>
      </c>
      <c r="D67" s="58">
        <v>0.11849</v>
      </c>
      <c r="E67" s="59">
        <f t="shared" si="3"/>
        <v>20345.999415734404</v>
      </c>
      <c r="F67" s="59">
        <f t="shared" si="3"/>
        <v>6054.9219858672004</v>
      </c>
      <c r="G67" s="59">
        <f t="shared" si="3"/>
        <v>3548.7347583984001</v>
      </c>
      <c r="H67" s="29"/>
      <c r="I67" s="44"/>
      <c r="J67" s="60"/>
      <c r="K67" s="44"/>
      <c r="L67" s="60"/>
      <c r="M67" s="31"/>
      <c r="N67" s="44">
        <f t="shared" si="4"/>
        <v>6054.9219858672004</v>
      </c>
      <c r="O67" s="31">
        <f t="shared" si="4"/>
        <v>3548.7347583984001</v>
      </c>
    </row>
    <row r="68" spans="1:15" x14ac:dyDescent="0.2">
      <c r="A68" s="29" t="s">
        <v>33</v>
      </c>
      <c r="B68" s="58">
        <v>0.67934000000000005</v>
      </c>
      <c r="C68" s="58">
        <v>0.20216999999999999</v>
      </c>
      <c r="D68" s="58">
        <v>0.11849</v>
      </c>
      <c r="E68" s="59">
        <f t="shared" si="3"/>
        <v>66379.672063672784</v>
      </c>
      <c r="F68" s="59">
        <f t="shared" si="3"/>
        <v>19754.435630336393</v>
      </c>
      <c r="G68" s="59">
        <f t="shared" si="3"/>
        <v>11577.895225990796</v>
      </c>
      <c r="H68" s="29"/>
      <c r="I68" s="44"/>
      <c r="J68" s="60"/>
      <c r="K68" s="44"/>
      <c r="L68" s="60"/>
      <c r="M68" s="31"/>
      <c r="N68" s="44">
        <f t="shared" si="4"/>
        <v>19754.435630336393</v>
      </c>
      <c r="O68" s="31">
        <f t="shared" si="4"/>
        <v>11577.895225990796</v>
      </c>
    </row>
    <row r="69" spans="1:15" x14ac:dyDescent="0.2">
      <c r="A69" s="29" t="s">
        <v>62</v>
      </c>
      <c r="B69" s="58">
        <v>0</v>
      </c>
      <c r="C69" s="58">
        <v>1</v>
      </c>
      <c r="D69" s="58">
        <v>0</v>
      </c>
      <c r="E69" s="59">
        <f t="shared" ref="E69:G84" si="5">B69*$I27</f>
        <v>0</v>
      </c>
      <c r="F69" s="59">
        <f t="shared" si="5"/>
        <v>0</v>
      </c>
      <c r="G69" s="59">
        <f t="shared" si="5"/>
        <v>0</v>
      </c>
      <c r="H69" s="29"/>
      <c r="I69" s="44"/>
      <c r="J69" s="60"/>
      <c r="K69" s="44"/>
      <c r="L69" s="60"/>
      <c r="M69" s="31"/>
      <c r="N69" s="44">
        <f t="shared" si="4"/>
        <v>0</v>
      </c>
      <c r="O69" s="31">
        <f t="shared" si="4"/>
        <v>0</v>
      </c>
    </row>
    <row r="70" spans="1:15" x14ac:dyDescent="0.2">
      <c r="A70" s="29" t="s">
        <v>35</v>
      </c>
      <c r="B70" s="58">
        <v>5.7020000000000001E-2</v>
      </c>
      <c r="C70" s="58">
        <v>5.5599999999999998E-3</v>
      </c>
      <c r="D70" s="58">
        <v>0.93742000000000003</v>
      </c>
      <c r="E70" s="59">
        <f t="shared" si="5"/>
        <v>63636.205048128395</v>
      </c>
      <c r="F70" s="59">
        <f t="shared" si="5"/>
        <v>6205.1438103751989</v>
      </c>
      <c r="G70" s="59">
        <f t="shared" si="5"/>
        <v>1046191.7105614963</v>
      </c>
      <c r="H70" s="29"/>
      <c r="I70" s="44"/>
      <c r="J70" s="60"/>
      <c r="K70" s="44"/>
      <c r="L70" s="60"/>
      <c r="M70" s="31"/>
      <c r="N70" s="44">
        <f t="shared" si="4"/>
        <v>6205.1438103751989</v>
      </c>
      <c r="O70" s="31">
        <f t="shared" si="4"/>
        <v>1046191.7105614963</v>
      </c>
    </row>
    <row r="71" spans="1:15" x14ac:dyDescent="0.2">
      <c r="A71" s="29" t="s">
        <v>36</v>
      </c>
      <c r="B71" s="58">
        <v>0.04</v>
      </c>
      <c r="C71" s="58">
        <v>0</v>
      </c>
      <c r="D71" s="58">
        <v>0.96</v>
      </c>
      <c r="E71" s="59">
        <f t="shared" si="5"/>
        <v>277.54977839999998</v>
      </c>
      <c r="F71" s="59">
        <f t="shared" si="5"/>
        <v>0</v>
      </c>
      <c r="G71" s="59">
        <f t="shared" si="5"/>
        <v>6661.1946816</v>
      </c>
      <c r="H71" s="29"/>
      <c r="I71" s="44"/>
      <c r="J71" s="60"/>
      <c r="K71" s="44"/>
      <c r="L71" s="60"/>
      <c r="M71" s="31"/>
      <c r="N71" s="44">
        <f t="shared" si="4"/>
        <v>0</v>
      </c>
      <c r="O71" s="31">
        <f t="shared" si="4"/>
        <v>6661.1946816</v>
      </c>
    </row>
    <row r="72" spans="1:15" x14ac:dyDescent="0.2">
      <c r="A72" s="29" t="s">
        <v>37</v>
      </c>
      <c r="B72" s="58">
        <v>0.67934000000000005</v>
      </c>
      <c r="C72" s="58">
        <v>0.20216999999999999</v>
      </c>
      <c r="D72" s="58">
        <v>0.11849</v>
      </c>
      <c r="E72" s="59">
        <f t="shared" si="5"/>
        <v>39827.194568585204</v>
      </c>
      <c r="F72" s="59">
        <f t="shared" si="5"/>
        <v>11852.4802395426</v>
      </c>
      <c r="G72" s="59">
        <f t="shared" si="5"/>
        <v>6946.6309718722005</v>
      </c>
      <c r="H72" s="29"/>
      <c r="I72" s="44"/>
      <c r="J72" s="60"/>
      <c r="K72" s="44"/>
      <c r="L72" s="60"/>
      <c r="M72" s="31"/>
      <c r="N72" s="44">
        <f t="shared" si="4"/>
        <v>11852.4802395426</v>
      </c>
      <c r="O72" s="31">
        <f t="shared" si="4"/>
        <v>6946.6309718722005</v>
      </c>
    </row>
    <row r="73" spans="1:15" x14ac:dyDescent="0.2">
      <c r="A73" s="29" t="s">
        <v>38</v>
      </c>
      <c r="B73" s="58">
        <v>0.67934000000000005</v>
      </c>
      <c r="C73" s="58">
        <v>0.20216999999999999</v>
      </c>
      <c r="D73" s="58">
        <v>0.11849</v>
      </c>
      <c r="E73" s="59">
        <f t="shared" si="5"/>
        <v>1886582.0498841961</v>
      </c>
      <c r="F73" s="59">
        <f t="shared" si="5"/>
        <v>561442.41914959799</v>
      </c>
      <c r="G73" s="59">
        <f t="shared" si="5"/>
        <v>329056.30036620604</v>
      </c>
      <c r="H73" s="29"/>
      <c r="I73" s="44"/>
      <c r="J73" s="60"/>
      <c r="K73" s="44"/>
      <c r="L73" s="60"/>
      <c r="M73" s="31"/>
      <c r="N73" s="44">
        <f t="shared" si="4"/>
        <v>561442.41914959799</v>
      </c>
      <c r="O73" s="31">
        <f t="shared" si="4"/>
        <v>329056.30036620604</v>
      </c>
    </row>
    <row r="74" spans="1:15" x14ac:dyDescent="0.2">
      <c r="A74" s="29" t="s">
        <v>39</v>
      </c>
      <c r="B74" s="58">
        <v>0.67934000000000005</v>
      </c>
      <c r="C74" s="58">
        <v>0.20216999999999999</v>
      </c>
      <c r="D74" s="58">
        <v>0.11849</v>
      </c>
      <c r="E74" s="59">
        <f t="shared" si="5"/>
        <v>1444325.2562085432</v>
      </c>
      <c r="F74" s="59">
        <f t="shared" si="5"/>
        <v>429827.82855077152</v>
      </c>
      <c r="G74" s="59">
        <f t="shared" si="5"/>
        <v>251918.18472068518</v>
      </c>
      <c r="H74" s="29"/>
      <c r="I74" s="44"/>
      <c r="J74" s="60"/>
      <c r="K74" s="44"/>
      <c r="L74" s="60"/>
      <c r="M74" s="31"/>
      <c r="N74" s="44">
        <f t="shared" si="4"/>
        <v>429827.82855077152</v>
      </c>
      <c r="O74" s="31">
        <f t="shared" si="4"/>
        <v>251918.18472068518</v>
      </c>
    </row>
    <row r="75" spans="1:15" x14ac:dyDescent="0.2">
      <c r="A75" s="29" t="s">
        <v>40</v>
      </c>
      <c r="B75" s="58">
        <v>0.67934000000000005</v>
      </c>
      <c r="C75" s="58">
        <v>0.20216999999999999</v>
      </c>
      <c r="D75" s="58">
        <v>0.11849</v>
      </c>
      <c r="E75" s="59">
        <f t="shared" si="5"/>
        <v>0</v>
      </c>
      <c r="F75" s="59">
        <f t="shared" si="5"/>
        <v>0</v>
      </c>
      <c r="G75" s="59">
        <f t="shared" si="5"/>
        <v>0</v>
      </c>
      <c r="H75" s="29"/>
      <c r="I75" s="44"/>
      <c r="J75" s="60"/>
      <c r="K75" s="44"/>
      <c r="L75" s="60"/>
      <c r="M75" s="31"/>
      <c r="N75" s="44">
        <f t="shared" si="4"/>
        <v>0</v>
      </c>
      <c r="O75" s="31">
        <f t="shared" si="4"/>
        <v>0</v>
      </c>
    </row>
    <row r="76" spans="1:15" x14ac:dyDescent="0.2">
      <c r="A76" s="29" t="s">
        <v>27</v>
      </c>
      <c r="B76" s="62"/>
      <c r="C76" s="62"/>
      <c r="D76" s="62"/>
      <c r="E76" s="59">
        <f t="shared" si="5"/>
        <v>0</v>
      </c>
      <c r="F76" s="59">
        <f t="shared" si="5"/>
        <v>0</v>
      </c>
      <c r="G76" s="59">
        <f t="shared" si="5"/>
        <v>0</v>
      </c>
      <c r="H76" s="29"/>
      <c r="I76" s="44"/>
      <c r="J76" s="60"/>
      <c r="K76" s="44"/>
      <c r="L76" s="60"/>
      <c r="M76" s="31"/>
      <c r="N76" s="44">
        <f t="shared" si="4"/>
        <v>0</v>
      </c>
      <c r="O76" s="31">
        <f t="shared" si="4"/>
        <v>0</v>
      </c>
    </row>
    <row r="77" spans="1:15" x14ac:dyDescent="0.2">
      <c r="A77" s="29" t="s">
        <v>41</v>
      </c>
      <c r="B77" s="58">
        <v>0.67934000000000005</v>
      </c>
      <c r="C77" s="58">
        <v>0.20216999999999999</v>
      </c>
      <c r="D77" s="58">
        <v>0.11849</v>
      </c>
      <c r="E77" s="59">
        <f t="shared" si="5"/>
        <v>102556.99088039798</v>
      </c>
      <c r="F77" s="59">
        <f t="shared" si="5"/>
        <v>30520.72135644899</v>
      </c>
      <c r="G77" s="59">
        <f t="shared" si="5"/>
        <v>17887.917463152997</v>
      </c>
      <c r="H77" s="29"/>
      <c r="I77" s="44"/>
      <c r="J77" s="60"/>
      <c r="K77" s="44"/>
      <c r="L77" s="60"/>
      <c r="M77" s="31"/>
      <c r="N77" s="44">
        <f t="shared" si="4"/>
        <v>30520.72135644899</v>
      </c>
      <c r="O77" s="31">
        <f t="shared" si="4"/>
        <v>17887.917463152997</v>
      </c>
    </row>
    <row r="78" spans="1:15" x14ac:dyDescent="0.2">
      <c r="A78" s="29" t="s">
        <v>42</v>
      </c>
      <c r="B78" s="58">
        <v>0.67934000000000005</v>
      </c>
      <c r="C78" s="58">
        <v>0.20216999999999999</v>
      </c>
      <c r="D78" s="58">
        <v>0.11849</v>
      </c>
      <c r="E78" s="59">
        <f t="shared" si="5"/>
        <v>114353.51617171979</v>
      </c>
      <c r="F78" s="59">
        <f t="shared" si="5"/>
        <v>34031.339777484893</v>
      </c>
      <c r="G78" s="59">
        <f t="shared" si="5"/>
        <v>19945.459020795297</v>
      </c>
      <c r="H78" s="29"/>
      <c r="I78" s="44"/>
      <c r="J78" s="60"/>
      <c r="K78" s="44"/>
      <c r="L78" s="60"/>
      <c r="M78" s="31"/>
      <c r="N78" s="44">
        <f t="shared" si="4"/>
        <v>34031.339777484893</v>
      </c>
      <c r="O78" s="31">
        <f t="shared" si="4"/>
        <v>19945.459020795297</v>
      </c>
    </row>
    <row r="79" spans="1:15" x14ac:dyDescent="0.2">
      <c r="A79" s="29" t="s">
        <v>43</v>
      </c>
      <c r="B79" s="58">
        <v>0.67934000000000005</v>
      </c>
      <c r="C79" s="58">
        <v>0.20216999999999999</v>
      </c>
      <c r="D79" s="58">
        <v>0.11849</v>
      </c>
      <c r="E79" s="59">
        <f t="shared" si="5"/>
        <v>22259.347883216997</v>
      </c>
      <c r="F79" s="59">
        <f t="shared" si="5"/>
        <v>6624.3300284834977</v>
      </c>
      <c r="G79" s="59">
        <f t="shared" si="5"/>
        <v>3882.4596382994991</v>
      </c>
      <c r="H79" s="29"/>
      <c r="I79" s="44"/>
      <c r="J79" s="60"/>
      <c r="K79" s="44"/>
      <c r="L79" s="60"/>
      <c r="M79" s="31"/>
      <c r="N79" s="44">
        <f t="shared" si="4"/>
        <v>6624.3300284834977</v>
      </c>
      <c r="O79" s="31">
        <f t="shared" si="4"/>
        <v>3882.4596382994991</v>
      </c>
    </row>
    <row r="80" spans="1:15" x14ac:dyDescent="0.2">
      <c r="A80" s="29" t="s">
        <v>44</v>
      </c>
      <c r="B80" s="58">
        <v>0.67934000000000005</v>
      </c>
      <c r="C80" s="58">
        <v>0.20216999999999999</v>
      </c>
      <c r="D80" s="58">
        <v>0.11849</v>
      </c>
      <c r="E80" s="59">
        <f t="shared" si="5"/>
        <v>367530.92955469846</v>
      </c>
      <c r="F80" s="59">
        <f t="shared" si="5"/>
        <v>109376.34767284921</v>
      </c>
      <c r="G80" s="59">
        <f t="shared" si="5"/>
        <v>64104.48353245241</v>
      </c>
      <c r="H80" s="29"/>
      <c r="I80" s="44"/>
      <c r="J80" s="60"/>
      <c r="K80" s="44"/>
      <c r="L80" s="60"/>
      <c r="M80" s="31"/>
      <c r="N80" s="44">
        <f t="shared" si="4"/>
        <v>109376.34767284921</v>
      </c>
      <c r="O80" s="31">
        <f t="shared" si="4"/>
        <v>64104.48353245241</v>
      </c>
    </row>
    <row r="81" spans="1:33" x14ac:dyDescent="0.2">
      <c r="A81" s="29" t="s">
        <v>45</v>
      </c>
      <c r="B81" s="58">
        <v>0.67934000000000005</v>
      </c>
      <c r="C81" s="58">
        <v>0.20216999999999999</v>
      </c>
      <c r="D81" s="58">
        <v>0.11849</v>
      </c>
      <c r="E81" s="59">
        <f t="shared" si="5"/>
        <v>1059550.4130573766</v>
      </c>
      <c r="F81" s="59">
        <f t="shared" si="5"/>
        <v>315319.73239881324</v>
      </c>
      <c r="G81" s="59">
        <f t="shared" si="5"/>
        <v>184806.03003381006</v>
      </c>
      <c r="H81" s="29"/>
      <c r="I81" s="44"/>
      <c r="J81" s="60"/>
      <c r="K81" s="44"/>
      <c r="L81" s="60"/>
      <c r="M81" s="31"/>
      <c r="N81" s="44">
        <f t="shared" si="4"/>
        <v>315319.73239881324</v>
      </c>
      <c r="O81" s="31">
        <f t="shared" si="4"/>
        <v>184806.03003381006</v>
      </c>
    </row>
    <row r="82" spans="1:33" x14ac:dyDescent="0.2">
      <c r="A82" s="29" t="s">
        <v>46</v>
      </c>
      <c r="B82" s="58">
        <v>0.67934000000000005</v>
      </c>
      <c r="C82" s="58">
        <v>0.20216999999999999</v>
      </c>
      <c r="D82" s="58">
        <v>0.11849</v>
      </c>
      <c r="E82" s="59">
        <f t="shared" si="5"/>
        <v>243529.1406329046</v>
      </c>
      <c r="F82" s="59">
        <f t="shared" si="5"/>
        <v>72473.704421577291</v>
      </c>
      <c r="G82" s="59">
        <f t="shared" si="5"/>
        <v>42476.1796355181</v>
      </c>
      <c r="H82" s="29"/>
      <c r="I82" s="44"/>
      <c r="J82" s="60"/>
      <c r="K82" s="44"/>
      <c r="L82" s="60"/>
      <c r="M82" s="31"/>
      <c r="N82" s="44">
        <f t="shared" si="4"/>
        <v>72473.704421577291</v>
      </c>
      <c r="O82" s="31">
        <f t="shared" si="4"/>
        <v>42476.1796355181</v>
      </c>
    </row>
    <row r="83" spans="1:33" x14ac:dyDescent="0.2">
      <c r="A83" s="29" t="s">
        <v>63</v>
      </c>
      <c r="B83" s="58">
        <v>0.67934000000000005</v>
      </c>
      <c r="C83" s="58">
        <v>0.20216999999999999</v>
      </c>
      <c r="D83" s="58">
        <v>0.11849</v>
      </c>
      <c r="E83" s="59">
        <f t="shared" si="5"/>
        <v>2462.1563367192002</v>
      </c>
      <c r="F83" s="59">
        <f t="shared" si="5"/>
        <v>732.73198485959995</v>
      </c>
      <c r="G83" s="59">
        <f t="shared" si="5"/>
        <v>429.44755842120003</v>
      </c>
      <c r="H83" s="29"/>
      <c r="I83" s="44"/>
      <c r="J83" s="60"/>
      <c r="K83" s="44"/>
      <c r="L83" s="60"/>
      <c r="M83" s="31"/>
      <c r="N83" s="44">
        <f t="shared" si="4"/>
        <v>732.73198485959995</v>
      </c>
      <c r="O83" s="31">
        <f t="shared" si="4"/>
        <v>429.44755842120003</v>
      </c>
    </row>
    <row r="84" spans="1:33" x14ac:dyDescent="0.2">
      <c r="A84" s="29" t="s">
        <v>64</v>
      </c>
      <c r="B84" s="58">
        <v>0.49</v>
      </c>
      <c r="C84" s="58">
        <v>7.0000000000000007E-2</v>
      </c>
      <c r="D84" s="58">
        <v>0.44</v>
      </c>
      <c r="E84" s="59">
        <f t="shared" si="5"/>
        <v>4213.1181617000002</v>
      </c>
      <c r="F84" s="59">
        <f t="shared" si="5"/>
        <v>601.87402310000004</v>
      </c>
      <c r="G84" s="59">
        <f t="shared" si="5"/>
        <v>3783.2081451999998</v>
      </c>
      <c r="H84" s="29"/>
      <c r="I84" s="44"/>
      <c r="J84" s="60"/>
      <c r="K84" s="44"/>
      <c r="L84" s="60"/>
      <c r="M84" s="63"/>
      <c r="N84" s="44">
        <f t="shared" si="4"/>
        <v>601.87402310000004</v>
      </c>
      <c r="O84" s="31">
        <f t="shared" si="4"/>
        <v>3783.2081451999998</v>
      </c>
    </row>
    <row r="85" spans="1:33" x14ac:dyDescent="0.2">
      <c r="A85" s="29" t="s">
        <v>65</v>
      </c>
      <c r="B85" s="58">
        <v>0.61</v>
      </c>
      <c r="C85" s="58">
        <v>0.2</v>
      </c>
      <c r="D85" s="58">
        <v>0.19</v>
      </c>
      <c r="E85" s="59">
        <f t="shared" ref="E85:G85" si="6">B85*$I43</f>
        <v>36841.218790400002</v>
      </c>
      <c r="F85" s="59">
        <f t="shared" si="6"/>
        <v>12079.088128000001</v>
      </c>
      <c r="G85" s="59">
        <f t="shared" si="6"/>
        <v>11475.133721600001</v>
      </c>
      <c r="H85" s="29"/>
      <c r="I85" s="44"/>
      <c r="J85" s="60"/>
      <c r="K85" s="44"/>
      <c r="L85" s="60"/>
      <c r="M85" s="63"/>
      <c r="N85" s="44">
        <f t="shared" si="4"/>
        <v>12079.088128000001</v>
      </c>
      <c r="O85" s="31">
        <f t="shared" si="4"/>
        <v>11475.133721600001</v>
      </c>
    </row>
    <row r="86" spans="1:33" x14ac:dyDescent="0.2">
      <c r="A86" s="29"/>
      <c r="B86" s="17"/>
      <c r="C86" s="17"/>
      <c r="D86" s="17"/>
      <c r="E86" s="59"/>
      <c r="F86" s="59"/>
      <c r="G86" s="59"/>
      <c r="H86" s="29"/>
      <c r="I86" s="17"/>
      <c r="J86" s="17"/>
      <c r="K86" s="17"/>
      <c r="L86" s="17"/>
      <c r="M86" s="54"/>
      <c r="N86" s="44"/>
      <c r="O86" s="31"/>
    </row>
    <row r="87" spans="1:33" x14ac:dyDescent="0.2">
      <c r="A87" s="64" t="s">
        <v>50</v>
      </c>
      <c r="B87" s="65"/>
      <c r="C87" s="65"/>
      <c r="D87" s="65"/>
      <c r="E87" s="39">
        <f t="shared" ref="E87:K87" si="7">SUM(E53:E85)</f>
        <v>72088355.481123209</v>
      </c>
      <c r="F87" s="39">
        <f t="shared" si="7"/>
        <v>21440974.351175647</v>
      </c>
      <c r="G87" s="39">
        <f t="shared" si="7"/>
        <v>13623402.517701117</v>
      </c>
      <c r="H87" s="66">
        <f t="shared" si="7"/>
        <v>-244656</v>
      </c>
      <c r="I87" s="39">
        <f t="shared" si="7"/>
        <v>-127158</v>
      </c>
      <c r="J87" s="39">
        <f t="shared" si="7"/>
        <v>-510587.15262109099</v>
      </c>
      <c r="K87" s="39">
        <f t="shared" si="7"/>
        <v>-226355.65120298162</v>
      </c>
      <c r="L87" s="39">
        <f>SUM(L53:L85)</f>
        <v>26240</v>
      </c>
      <c r="M87" s="67">
        <f>SUM(M53:M85)</f>
        <v>20480</v>
      </c>
      <c r="N87" s="68">
        <f>SUM(N53:N85)</f>
        <v>20711971.198554553</v>
      </c>
      <c r="O87" s="40">
        <f>SUM(O53:O85)</f>
        <v>13290368.866498137</v>
      </c>
    </row>
    <row r="88" spans="1:33" x14ac:dyDescent="0.2">
      <c r="A88" s="2" t="s">
        <v>51</v>
      </c>
      <c r="E88" s="16">
        <f t="shared" ref="E88:K88" si="8">E53+E54+E55+E56+E57+E58+E59+E60+E62+E63+E65+E66+E67+E68+E72+E73+E74+E75+E77+E78+E79+E80+E81+E82+E83</f>
        <v>71983387.389344588</v>
      </c>
      <c r="F88" s="16">
        <f t="shared" si="8"/>
        <v>21422088.245214172</v>
      </c>
      <c r="G88" s="16">
        <f t="shared" si="8"/>
        <v>12555291.270591222</v>
      </c>
      <c r="H88" s="16">
        <f t="shared" si="8"/>
        <v>-244656</v>
      </c>
      <c r="I88" s="16">
        <f t="shared" si="8"/>
        <v>-127158</v>
      </c>
      <c r="J88" s="16">
        <f t="shared" si="8"/>
        <v>-510587.15262109099</v>
      </c>
      <c r="K88" s="16">
        <f t="shared" si="8"/>
        <v>-226355.65120298162</v>
      </c>
      <c r="L88" s="16">
        <f>L53+L54+L55+L56+L57+L58+L59+L60+L62+L63+L65+L66+L67+L68+L72+L73+L74+L75+L77+L78+L79+L80+L81+L82+L83</f>
        <v>26240</v>
      </c>
      <c r="M88" s="16">
        <f>M53+M54+M55+M56+M57+M58+M59+M60+M62+M63+M65+M66+M67+M68+M72+M73+M74+M75+M77+M78+M79+M80+M81+M82+M83</f>
        <v>20480</v>
      </c>
      <c r="N88" s="44">
        <f>N53+N54+N55+N56+N57+N58+N59+N60+N62+N63+N65+N66+N67+N68+N72+N73+N74+N75+N77+N78+N79+N80+N81+N82+N83</f>
        <v>20693085.092593078</v>
      </c>
      <c r="O88" s="44">
        <f>O53+O54+O55+O56+O57+O58+O59+O60+O62+O63+O65+O66+O67+O68+O72+O73+O74+O75+O77+O78+O79+O80+O81+O82+O83</f>
        <v>12222257.619388241</v>
      </c>
    </row>
    <row r="89" spans="1:33" x14ac:dyDescent="0.2">
      <c r="A89" s="2" t="s">
        <v>66</v>
      </c>
      <c r="F89" s="15"/>
      <c r="G89" s="15"/>
      <c r="H89" s="59"/>
      <c r="I89" s="17"/>
      <c r="J89" s="17"/>
      <c r="K89" s="44"/>
      <c r="N89" s="12">
        <f>N88-N66</f>
        <v>20693032.406155031</v>
      </c>
      <c r="O89" s="12">
        <f>O88-O66</f>
        <v>12222226.740345633</v>
      </c>
      <c r="P89" s="69"/>
      <c r="Q89" s="16"/>
      <c r="R89" s="2"/>
      <c r="S89" s="2"/>
      <c r="T89" s="2"/>
      <c r="U89" s="2"/>
      <c r="V89" s="2"/>
      <c r="W89" s="2"/>
    </row>
    <row r="90" spans="1:33" ht="12.75" x14ac:dyDescent="0.2">
      <c r="A90" s="3"/>
      <c r="B90" s="3"/>
      <c r="F90" s="15"/>
      <c r="G90" s="15"/>
      <c r="H90" s="15"/>
      <c r="K90" s="16"/>
      <c r="L90" s="16"/>
      <c r="M90" s="16"/>
      <c r="N90" s="16"/>
      <c r="O90" s="16"/>
      <c r="P90" s="16"/>
      <c r="Q90" s="16"/>
      <c r="R90" s="70"/>
      <c r="S90" s="71"/>
      <c r="T90" s="71"/>
      <c r="U90" s="72"/>
      <c r="V90" s="72"/>
      <c r="X90" s="73"/>
      <c r="Y90" s="73"/>
      <c r="AB90" s="73"/>
      <c r="AC90" s="73"/>
      <c r="AF90" s="73"/>
      <c r="AG90" s="73"/>
    </row>
    <row r="91" spans="1:33" ht="12.75" x14ac:dyDescent="0.2">
      <c r="A91" s="3"/>
      <c r="B91" s="3"/>
      <c r="F91" s="74"/>
      <c r="G91" s="16"/>
      <c r="H91" s="16"/>
      <c r="I91" s="16"/>
      <c r="L91" s="16"/>
      <c r="P91" s="16"/>
      <c r="R91" s="75"/>
      <c r="S91" s="76"/>
    </row>
    <row r="92" spans="1:33" ht="12.75" x14ac:dyDescent="0.2">
      <c r="A92" s="3"/>
      <c r="B92" s="3"/>
      <c r="G92" s="16"/>
      <c r="H92" s="16"/>
      <c r="I92" s="16"/>
      <c r="Q92" s="16"/>
      <c r="R92" s="75"/>
      <c r="S92" s="77"/>
    </row>
    <row r="93" spans="1:33" x14ac:dyDescent="0.2">
      <c r="G93" s="1" t="s">
        <v>67</v>
      </c>
    </row>
    <row r="95" spans="1:33" x14ac:dyDescent="0.2">
      <c r="A95" s="1" t="s">
        <v>67</v>
      </c>
      <c r="G95" s="22" t="s">
        <v>68</v>
      </c>
      <c r="H95" s="22" t="s">
        <v>69</v>
      </c>
      <c r="I95" s="22" t="s">
        <v>70</v>
      </c>
      <c r="J95" s="22" t="s">
        <v>71</v>
      </c>
      <c r="K95" s="22" t="s">
        <v>72</v>
      </c>
      <c r="L95" s="22" t="s">
        <v>73</v>
      </c>
      <c r="M95" s="22" t="s">
        <v>74</v>
      </c>
      <c r="N95" s="22" t="s">
        <v>75</v>
      </c>
      <c r="O95" s="22" t="s">
        <v>76</v>
      </c>
      <c r="P95" s="78" t="s">
        <v>50</v>
      </c>
      <c r="Q95" s="22" t="s">
        <v>77</v>
      </c>
    </row>
    <row r="96" spans="1:33" x14ac:dyDescent="0.2">
      <c r="E96" s="79" t="s">
        <v>78</v>
      </c>
      <c r="G96" s="2" t="s">
        <v>79</v>
      </c>
    </row>
    <row r="97" spans="1:17" x14ac:dyDescent="0.2">
      <c r="A97" s="2" t="s">
        <v>79</v>
      </c>
      <c r="B97" s="80">
        <v>0.17235</v>
      </c>
      <c r="C97" s="81" t="s">
        <v>80</v>
      </c>
      <c r="D97" s="81"/>
      <c r="E97" s="16">
        <f>$O$88*B97</f>
        <v>2106506.1007015635</v>
      </c>
      <c r="G97" s="16">
        <f t="shared" ref="G97:O98" si="9">$E97*B213</f>
        <v>69836.315758328623</v>
      </c>
      <c r="H97" s="16">
        <f t="shared" si="9"/>
        <v>131838.28606529767</v>
      </c>
      <c r="I97" s="16">
        <f t="shared" si="9"/>
        <v>398090.61595670262</v>
      </c>
      <c r="J97" s="16">
        <f t="shared" si="9"/>
        <v>352704.99477487052</v>
      </c>
      <c r="K97" s="16">
        <f t="shared" si="9"/>
        <v>131541.17238441246</v>
      </c>
      <c r="L97" s="16">
        <f t="shared" si="9"/>
        <v>292915.61753452476</v>
      </c>
      <c r="M97" s="16">
        <f t="shared" si="9"/>
        <v>178528.00918343317</v>
      </c>
      <c r="N97" s="16">
        <f t="shared" si="9"/>
        <v>94013.535963963601</v>
      </c>
      <c r="O97" s="16">
        <f t="shared" si="9"/>
        <v>457037.55308003008</v>
      </c>
      <c r="P97" s="16">
        <f>SUM(G97:O97)</f>
        <v>2106506.1007015635</v>
      </c>
    </row>
    <row r="98" spans="1:17" ht="12.75" x14ac:dyDescent="0.2">
      <c r="B98" s="80">
        <v>0.58514999999999995</v>
      </c>
      <c r="C98" s="81" t="s">
        <v>81</v>
      </c>
      <c r="D98" s="3"/>
      <c r="E98" s="16">
        <f>$O$88*B98</f>
        <v>7151854.0459850291</v>
      </c>
      <c r="G98" s="16">
        <f t="shared" si="9"/>
        <v>205346.21790581092</v>
      </c>
      <c r="H98" s="16">
        <f t="shared" si="9"/>
        <v>438791.51773411507</v>
      </c>
      <c r="I98" s="16">
        <f t="shared" si="9"/>
        <v>1216314.2295558825</v>
      </c>
      <c r="J98" s="16">
        <f t="shared" si="9"/>
        <v>1123438.5392213881</v>
      </c>
      <c r="K98" s="16">
        <f t="shared" si="9"/>
        <v>433566.82857666485</v>
      </c>
      <c r="L98" s="16">
        <f t="shared" si="9"/>
        <v>949592.87131172128</v>
      </c>
      <c r="M98" s="16">
        <f t="shared" si="9"/>
        <v>562390.76028556633</v>
      </c>
      <c r="N98" s="16">
        <f t="shared" si="9"/>
        <v>304179.30878197239</v>
      </c>
      <c r="O98" s="16">
        <f t="shared" si="9"/>
        <v>1918233.772611907</v>
      </c>
      <c r="P98" s="16">
        <f>SUM(G98:O98)</f>
        <v>7151854.0459850281</v>
      </c>
    </row>
    <row r="99" spans="1:17" x14ac:dyDescent="0.2">
      <c r="B99" s="80">
        <v>0.24249999999999999</v>
      </c>
      <c r="C99" s="81" t="s">
        <v>82</v>
      </c>
      <c r="D99" s="81"/>
      <c r="E99" s="16">
        <f>$O$88*B99</f>
        <v>2963897.4727016483</v>
      </c>
      <c r="G99" s="16">
        <f t="shared" ref="G99:O99" si="10">$E99*B222</f>
        <v>39597.670235294019</v>
      </c>
      <c r="H99" s="16">
        <f t="shared" si="10"/>
        <v>169386.7405648992</v>
      </c>
      <c r="I99" s="16">
        <f t="shared" si="10"/>
        <v>392775.69308242243</v>
      </c>
      <c r="J99" s="16">
        <f t="shared" si="10"/>
        <v>472830.56382009399</v>
      </c>
      <c r="K99" s="16">
        <f t="shared" si="10"/>
        <v>251219.94978619172</v>
      </c>
      <c r="L99" s="16">
        <f t="shared" si="10"/>
        <v>279614.08757467347</v>
      </c>
      <c r="M99" s="16">
        <f t="shared" si="10"/>
        <v>297249.27753724833</v>
      </c>
      <c r="N99" s="16">
        <f t="shared" si="10"/>
        <v>167163.81746037296</v>
      </c>
      <c r="O99" s="16">
        <f t="shared" si="10"/>
        <v>894059.67264045216</v>
      </c>
      <c r="P99" s="16">
        <f>SUM(G99:O99)</f>
        <v>2963897.4727016483</v>
      </c>
    </row>
    <row r="100" spans="1:17" x14ac:dyDescent="0.2">
      <c r="A100" s="82"/>
      <c r="B100" s="80"/>
      <c r="C100" s="81"/>
      <c r="D100" s="81"/>
      <c r="E100" s="16"/>
      <c r="F100" s="82"/>
      <c r="G100" s="16">
        <f t="shared" ref="G100:O100" si="11">SUM(G97:G99)</f>
        <v>314780.2038994336</v>
      </c>
      <c r="H100" s="16">
        <f t="shared" si="11"/>
        <v>740016.54436431185</v>
      </c>
      <c r="I100" s="16">
        <f t="shared" si="11"/>
        <v>2007180.5385950077</v>
      </c>
      <c r="J100" s="16">
        <f t="shared" si="11"/>
        <v>1948974.0978163527</v>
      </c>
      <c r="K100" s="16">
        <f t="shared" si="11"/>
        <v>816327.95074726897</v>
      </c>
      <c r="L100" s="16">
        <f t="shared" si="11"/>
        <v>1522122.5764209195</v>
      </c>
      <c r="M100" s="16">
        <f t="shared" si="11"/>
        <v>1038168.0470062478</v>
      </c>
      <c r="N100" s="16">
        <f t="shared" si="11"/>
        <v>565356.66220630892</v>
      </c>
      <c r="O100" s="16">
        <f t="shared" si="11"/>
        <v>3269330.9983323892</v>
      </c>
      <c r="P100" s="16">
        <f>SUM(G100:O100)</f>
        <v>12222257.619388239</v>
      </c>
      <c r="Q100" s="16"/>
    </row>
    <row r="101" spans="1:17" x14ac:dyDescent="0.2">
      <c r="A101" s="82"/>
      <c r="B101" s="80"/>
      <c r="C101" s="81"/>
      <c r="D101" s="81"/>
      <c r="E101" s="16"/>
      <c r="F101" s="82"/>
      <c r="G101" s="16"/>
      <c r="H101" s="16"/>
      <c r="I101" s="16"/>
      <c r="J101" s="16"/>
      <c r="K101" s="16"/>
      <c r="L101" s="16"/>
      <c r="M101" s="16"/>
      <c r="N101" s="16"/>
      <c r="O101" s="16"/>
      <c r="P101" s="47"/>
    </row>
    <row r="102" spans="1:17" x14ac:dyDescent="0.2">
      <c r="A102" s="1" t="s">
        <v>83</v>
      </c>
      <c r="B102" s="80"/>
      <c r="C102" s="81"/>
      <c r="D102" s="81"/>
      <c r="E102" s="16"/>
      <c r="G102" s="22" t="s">
        <v>68</v>
      </c>
      <c r="H102" s="22" t="s">
        <v>69</v>
      </c>
      <c r="I102" s="22" t="s">
        <v>70</v>
      </c>
      <c r="J102" s="22" t="s">
        <v>71</v>
      </c>
      <c r="K102" s="22" t="s">
        <v>72</v>
      </c>
      <c r="L102" s="22" t="s">
        <v>73</v>
      </c>
      <c r="M102" s="22" t="s">
        <v>74</v>
      </c>
      <c r="N102" s="22" t="s">
        <v>75</v>
      </c>
      <c r="O102" s="22" t="s">
        <v>76</v>
      </c>
      <c r="P102" s="78" t="s">
        <v>50</v>
      </c>
    </row>
    <row r="103" spans="1:17" x14ac:dyDescent="0.2">
      <c r="B103" s="80"/>
      <c r="C103" s="81"/>
      <c r="D103" s="81"/>
      <c r="E103" s="16"/>
      <c r="G103" s="1" t="s">
        <v>83</v>
      </c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7" x14ac:dyDescent="0.2">
      <c r="A104" s="2" t="s">
        <v>17</v>
      </c>
      <c r="B104" s="80"/>
      <c r="C104" s="81"/>
      <c r="D104" s="81"/>
      <c r="E104" s="16">
        <f t="shared" ref="E104:E111" si="12">O53</f>
        <v>572649.46622024931</v>
      </c>
      <c r="G104" s="16">
        <f t="shared" ref="G104:O111" si="13">$E104*$B$97*B$213+$E104*$B$98*B$214+$E104*$B$99*B$222</f>
        <v>14748.397665400733</v>
      </c>
      <c r="H104" s="16">
        <f t="shared" si="13"/>
        <v>34671.996968231768</v>
      </c>
      <c r="I104" s="16">
        <f t="shared" si="13"/>
        <v>94042.434698053345</v>
      </c>
      <c r="J104" s="16">
        <f t="shared" si="13"/>
        <v>91315.288185480837</v>
      </c>
      <c r="K104" s="16">
        <f t="shared" si="13"/>
        <v>38247.415478670933</v>
      </c>
      <c r="L104" s="16">
        <f t="shared" si="13"/>
        <v>71316.012806548781</v>
      </c>
      <c r="M104" s="16">
        <f t="shared" si="13"/>
        <v>48641.29005282768</v>
      </c>
      <c r="N104" s="16">
        <f t="shared" si="13"/>
        <v>26488.657081072823</v>
      </c>
      <c r="O104" s="16">
        <f t="shared" si="13"/>
        <v>153177.97328396235</v>
      </c>
      <c r="P104" s="16">
        <f>SUM(G104:O104)</f>
        <v>572649.46622024919</v>
      </c>
    </row>
    <row r="105" spans="1:17" x14ac:dyDescent="0.2">
      <c r="A105" s="2" t="s">
        <v>19</v>
      </c>
      <c r="B105" s="80"/>
      <c r="C105" s="81"/>
      <c r="D105" s="81"/>
      <c r="E105" s="16">
        <f t="shared" si="12"/>
        <v>4377785.1006223541</v>
      </c>
      <c r="G105" s="16">
        <f t="shared" si="13"/>
        <v>112748.40782408428</v>
      </c>
      <c r="H105" s="16">
        <f t="shared" si="13"/>
        <v>265060.14707078959</v>
      </c>
      <c r="I105" s="16">
        <f t="shared" si="13"/>
        <v>718934.69518933189</v>
      </c>
      <c r="J105" s="16">
        <f t="shared" si="13"/>
        <v>698086.2319073244</v>
      </c>
      <c r="K105" s="16">
        <f t="shared" si="13"/>
        <v>292393.47191749403</v>
      </c>
      <c r="L105" s="16">
        <f t="shared" si="13"/>
        <v>545195.96492599044</v>
      </c>
      <c r="M105" s="16">
        <f t="shared" si="13"/>
        <v>371852.46373113542</v>
      </c>
      <c r="N105" s="16">
        <f t="shared" si="13"/>
        <v>202500.2294517374</v>
      </c>
      <c r="O105" s="16">
        <f t="shared" si="13"/>
        <v>1171013.488604466</v>
      </c>
      <c r="P105" s="16">
        <f t="shared" ref="P105:P136" si="14">SUM(G105:O105)</f>
        <v>4377785.1006223531</v>
      </c>
    </row>
    <row r="106" spans="1:17" x14ac:dyDescent="0.2">
      <c r="A106" s="2" t="s">
        <v>21</v>
      </c>
      <c r="B106" s="80"/>
      <c r="C106" s="81"/>
      <c r="D106" s="81"/>
      <c r="E106" s="16">
        <f t="shared" si="12"/>
        <v>399315.70222816261</v>
      </c>
      <c r="G106" s="16">
        <f t="shared" si="13"/>
        <v>10284.243883734958</v>
      </c>
      <c r="H106" s="16">
        <f t="shared" si="13"/>
        <v>24177.221203760233</v>
      </c>
      <c r="I106" s="16">
        <f t="shared" si="13"/>
        <v>65576.976956887636</v>
      </c>
      <c r="J106" s="16">
        <f t="shared" si="13"/>
        <v>63675.303264716364</v>
      </c>
      <c r="K106" s="16">
        <f t="shared" si="13"/>
        <v>26670.405669082807</v>
      </c>
      <c r="L106" s="16">
        <f t="shared" si="13"/>
        <v>49729.556061450618</v>
      </c>
      <c r="M106" s="16">
        <f t="shared" si="13"/>
        <v>33918.185627467552</v>
      </c>
      <c r="N106" s="16">
        <f t="shared" si="13"/>
        <v>18470.874989589862</v>
      </c>
      <c r="O106" s="16">
        <f t="shared" si="13"/>
        <v>106812.93457147255</v>
      </c>
      <c r="P106" s="16">
        <f t="shared" si="14"/>
        <v>399315.70222816255</v>
      </c>
    </row>
    <row r="107" spans="1:17" x14ac:dyDescent="0.2">
      <c r="A107" s="2" t="s">
        <v>22</v>
      </c>
      <c r="B107" s="80"/>
      <c r="C107" s="81"/>
      <c r="D107" s="81"/>
      <c r="E107" s="16">
        <f t="shared" si="12"/>
        <v>268386.38269732095</v>
      </c>
      <c r="G107" s="16">
        <f t="shared" si="13"/>
        <v>6912.2025488383297</v>
      </c>
      <c r="H107" s="16">
        <f t="shared" si="13"/>
        <v>16249.891768199388</v>
      </c>
      <c r="I107" s="16">
        <f t="shared" si="13"/>
        <v>44075.320693570677</v>
      </c>
      <c r="J107" s="16">
        <f t="shared" si="13"/>
        <v>42797.175806042855</v>
      </c>
      <c r="K107" s="16">
        <f t="shared" si="13"/>
        <v>17925.600377481034</v>
      </c>
      <c r="L107" s="16">
        <f t="shared" si="13"/>
        <v>33424.019115707735</v>
      </c>
      <c r="M107" s="16">
        <f t="shared" si="13"/>
        <v>22796.947621686228</v>
      </c>
      <c r="N107" s="16">
        <f t="shared" si="13"/>
        <v>12414.566459692833</v>
      </c>
      <c r="O107" s="16">
        <f t="shared" si="13"/>
        <v>71790.658306101846</v>
      </c>
      <c r="P107" s="16">
        <f t="shared" si="14"/>
        <v>268386.38269732095</v>
      </c>
    </row>
    <row r="108" spans="1:17" x14ac:dyDescent="0.2">
      <c r="A108" s="2" t="s">
        <v>23</v>
      </c>
      <c r="B108" s="80"/>
      <c r="C108" s="81"/>
      <c r="D108" s="81"/>
      <c r="E108" s="16">
        <f t="shared" si="12"/>
        <v>0</v>
      </c>
      <c r="G108" s="16">
        <f t="shared" si="13"/>
        <v>0</v>
      </c>
      <c r="H108" s="16">
        <f t="shared" si="13"/>
        <v>0</v>
      </c>
      <c r="I108" s="16">
        <f t="shared" si="13"/>
        <v>0</v>
      </c>
      <c r="J108" s="16">
        <f t="shared" si="13"/>
        <v>0</v>
      </c>
      <c r="K108" s="16">
        <f t="shared" si="13"/>
        <v>0</v>
      </c>
      <c r="L108" s="16">
        <f t="shared" si="13"/>
        <v>0</v>
      </c>
      <c r="M108" s="16">
        <f t="shared" si="13"/>
        <v>0</v>
      </c>
      <c r="N108" s="16">
        <f t="shared" si="13"/>
        <v>0</v>
      </c>
      <c r="O108" s="16">
        <f t="shared" si="13"/>
        <v>0</v>
      </c>
      <c r="P108" s="16">
        <f t="shared" si="14"/>
        <v>0</v>
      </c>
    </row>
    <row r="109" spans="1:17" x14ac:dyDescent="0.2">
      <c r="A109" s="2" t="s">
        <v>24</v>
      </c>
      <c r="B109" s="80"/>
      <c r="C109" s="81"/>
      <c r="D109" s="81"/>
      <c r="E109" s="16">
        <f t="shared" si="12"/>
        <v>1499828.0075189769</v>
      </c>
      <c r="G109" s="16">
        <f t="shared" si="13"/>
        <v>38627.574440255943</v>
      </c>
      <c r="H109" s="16">
        <f t="shared" si="13"/>
        <v>90809.535670755897</v>
      </c>
      <c r="I109" s="16">
        <f t="shared" si="13"/>
        <v>246306.83476646416</v>
      </c>
      <c r="J109" s="16">
        <f t="shared" si="13"/>
        <v>239164.15680823344</v>
      </c>
      <c r="K109" s="16">
        <f t="shared" si="13"/>
        <v>100173.92547094816</v>
      </c>
      <c r="L109" s="16">
        <f t="shared" si="13"/>
        <v>186783.99213019584</v>
      </c>
      <c r="M109" s="16">
        <f t="shared" si="13"/>
        <v>127396.55486734735</v>
      </c>
      <c r="N109" s="16">
        <f t="shared" si="13"/>
        <v>69376.524584899831</v>
      </c>
      <c r="O109" s="16">
        <f t="shared" si="13"/>
        <v>401188.90877987607</v>
      </c>
      <c r="P109" s="16">
        <f t="shared" si="14"/>
        <v>1499828.0075189767</v>
      </c>
    </row>
    <row r="110" spans="1:17" x14ac:dyDescent="0.2">
      <c r="A110" s="2" t="s">
        <v>25</v>
      </c>
      <c r="B110" s="80"/>
      <c r="C110" s="81"/>
      <c r="D110" s="81"/>
      <c r="E110" s="16">
        <f t="shared" si="12"/>
        <v>3675779.610993491</v>
      </c>
      <c r="G110" s="16">
        <f t="shared" si="13"/>
        <v>94668.488545230473</v>
      </c>
      <c r="H110" s="16">
        <f t="shared" si="13"/>
        <v>222556.07844963332</v>
      </c>
      <c r="I110" s="16">
        <f t="shared" si="13"/>
        <v>603648.97624533542</v>
      </c>
      <c r="J110" s="16">
        <f t="shared" si="13"/>
        <v>586143.6957230788</v>
      </c>
      <c r="K110" s="16">
        <f t="shared" si="13"/>
        <v>245506.33202829683</v>
      </c>
      <c r="L110" s="16">
        <f t="shared" si="13"/>
        <v>457770.34866009827</v>
      </c>
      <c r="M110" s="16">
        <f t="shared" si="13"/>
        <v>312223.57266607048</v>
      </c>
      <c r="N110" s="16">
        <f t="shared" si="13"/>
        <v>170028.03872999208</v>
      </c>
      <c r="O110" s="16">
        <f t="shared" si="13"/>
        <v>983234.07994575496</v>
      </c>
      <c r="P110" s="16">
        <f t="shared" si="14"/>
        <v>3675779.6109934906</v>
      </c>
    </row>
    <row r="111" spans="1:17" x14ac:dyDescent="0.2">
      <c r="A111" s="2" t="s">
        <v>26</v>
      </c>
      <c r="B111" s="80"/>
      <c r="C111" s="81"/>
      <c r="D111" s="81"/>
      <c r="E111" s="16">
        <f t="shared" si="12"/>
        <v>22694.299170085298</v>
      </c>
      <c r="G111" s="16">
        <f t="shared" si="13"/>
        <v>584.48417162980388</v>
      </c>
      <c r="H111" s="16">
        <f t="shared" si="13"/>
        <v>1374.0633990545023</v>
      </c>
      <c r="I111" s="16">
        <f t="shared" si="13"/>
        <v>3726.9346670445998</v>
      </c>
      <c r="J111" s="16">
        <f t="shared" si="13"/>
        <v>3618.8568943619812</v>
      </c>
      <c r="K111" s="16">
        <f t="shared" si="13"/>
        <v>1515.7584884950622</v>
      </c>
      <c r="L111" s="16">
        <f t="shared" si="13"/>
        <v>2826.2785975023794</v>
      </c>
      <c r="M111" s="16">
        <f t="shared" si="13"/>
        <v>1927.6713829210084</v>
      </c>
      <c r="N111" s="16">
        <f t="shared" si="13"/>
        <v>1049.7547694918435</v>
      </c>
      <c r="O111" s="16">
        <f t="shared" si="13"/>
        <v>6070.4967995841143</v>
      </c>
      <c r="P111" s="16">
        <f>SUM(G111:O111)</f>
        <v>22694.299170085294</v>
      </c>
    </row>
    <row r="113" spans="1:16" x14ac:dyDescent="0.2">
      <c r="A113" s="2" t="s">
        <v>28</v>
      </c>
      <c r="B113" s="80"/>
      <c r="C113" s="81"/>
      <c r="D113" s="81"/>
      <c r="E113" s="16">
        <f>O62</f>
        <v>226.50360593349998</v>
      </c>
      <c r="G113" s="16">
        <f t="shared" ref="G113:O114" si="15">$E113*$B$97*B$213+$E113*$B$98*B$214+$E113*$B$99*B$222</f>
        <v>5.8335254811355197</v>
      </c>
      <c r="H113" s="16">
        <f t="shared" si="15"/>
        <v>13.714030661820905</v>
      </c>
      <c r="I113" s="16">
        <f t="shared" si="15"/>
        <v>37.197189251691576</v>
      </c>
      <c r="J113" s="16">
        <f t="shared" si="15"/>
        <v>36.118504025485393</v>
      </c>
      <c r="K113" s="16">
        <f t="shared" si="15"/>
        <v>15.128238188602005</v>
      </c>
      <c r="L113" s="16">
        <f t="shared" si="15"/>
        <v>28.208066215624747</v>
      </c>
      <c r="M113" s="16">
        <f t="shared" si="15"/>
        <v>19.239392061155417</v>
      </c>
      <c r="N113" s="16">
        <f t="shared" si="15"/>
        <v>10.477223326165349</v>
      </c>
      <c r="O113" s="16">
        <f t="shared" si="15"/>
        <v>60.587436721819024</v>
      </c>
      <c r="P113" s="16">
        <f t="shared" si="14"/>
        <v>226.50360593349995</v>
      </c>
    </row>
    <row r="114" spans="1:16" x14ac:dyDescent="0.2">
      <c r="A114" s="2" t="s">
        <v>29</v>
      </c>
      <c r="B114" s="80"/>
      <c r="C114" s="81"/>
      <c r="D114" s="81"/>
      <c r="E114" s="16">
        <f>O63</f>
        <v>18278.930798257297</v>
      </c>
      <c r="G114" s="16">
        <f t="shared" si="15"/>
        <v>470.76781908210705</v>
      </c>
      <c r="H114" s="16">
        <f t="shared" si="15"/>
        <v>1106.7277114616904</v>
      </c>
      <c r="I114" s="16">
        <f t="shared" si="15"/>
        <v>3001.8279197770134</v>
      </c>
      <c r="J114" s="16">
        <f t="shared" si="15"/>
        <v>2914.7775943675615</v>
      </c>
      <c r="K114" s="16">
        <f t="shared" si="15"/>
        <v>1220.8548195484191</v>
      </c>
      <c r="L114" s="16">
        <f t="shared" si="15"/>
        <v>2276.4021269464702</v>
      </c>
      <c r="M114" s="16">
        <f t="shared" si="15"/>
        <v>1552.626566967991</v>
      </c>
      <c r="N114" s="16">
        <f t="shared" si="15"/>
        <v>845.51607621244841</v>
      </c>
      <c r="O114" s="16">
        <f t="shared" si="15"/>
        <v>4889.4301638935949</v>
      </c>
      <c r="P114" s="16">
        <f t="shared" si="14"/>
        <v>18278.930798257297</v>
      </c>
    </row>
    <row r="115" spans="1:16" x14ac:dyDescent="0.2">
      <c r="B115" s="80"/>
      <c r="C115" s="81"/>
      <c r="D115" s="81"/>
      <c r="E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</row>
    <row r="116" spans="1:16" x14ac:dyDescent="0.2">
      <c r="A116" s="2" t="s">
        <v>30</v>
      </c>
      <c r="B116" s="80"/>
      <c r="C116" s="81"/>
      <c r="D116" s="81"/>
      <c r="E116" s="16">
        <f t="shared" ref="E116:E126" si="16">O65</f>
        <v>450703.01356519957</v>
      </c>
      <c r="G116" s="16">
        <f t="shared" ref="G116:O119" si="17">$E116*$B$97*B$213+$E116*$B$98*B$214+$E116*$B$99*B$222</f>
        <v>11607.707096853337</v>
      </c>
      <c r="H116" s="16">
        <f t="shared" si="17"/>
        <v>27288.549875108474</v>
      </c>
      <c r="I116" s="16">
        <f t="shared" si="17"/>
        <v>74015.975254780307</v>
      </c>
      <c r="J116" s="16">
        <f t="shared" si="17"/>
        <v>71869.578158205521</v>
      </c>
      <c r="K116" s="16">
        <f t="shared" si="17"/>
        <v>30102.578338363761</v>
      </c>
      <c r="L116" s="16">
        <f t="shared" si="17"/>
        <v>56129.174623212668</v>
      </c>
      <c r="M116" s="16">
        <f t="shared" si="17"/>
        <v>38283.063730433263</v>
      </c>
      <c r="N116" s="16">
        <f t="shared" si="17"/>
        <v>20847.862917841187</v>
      </c>
      <c r="O116" s="16">
        <f t="shared" si="17"/>
        <v>120558.52357040098</v>
      </c>
      <c r="P116" s="16">
        <f t="shared" si="14"/>
        <v>450703.01356519957</v>
      </c>
    </row>
    <row r="117" spans="1:16" x14ac:dyDescent="0.2">
      <c r="A117" s="2" t="s">
        <v>31</v>
      </c>
      <c r="B117" s="80"/>
      <c r="C117" s="81"/>
      <c r="D117" s="81"/>
      <c r="E117" s="16">
        <f t="shared" si="16"/>
        <v>30.87904260869999</v>
      </c>
      <c r="G117" s="16">
        <f t="shared" si="17"/>
        <v>0.79527953274089136</v>
      </c>
      <c r="H117" s="16">
        <f t="shared" si="17"/>
        <v>1.8696220547928748</v>
      </c>
      <c r="I117" s="16">
        <f t="shared" si="17"/>
        <v>5.0710609532816324</v>
      </c>
      <c r="J117" s="16">
        <f t="shared" si="17"/>
        <v>4.9240047202290986</v>
      </c>
      <c r="K117" s="16">
        <f t="shared" si="17"/>
        <v>2.0624197557258959</v>
      </c>
      <c r="L117" s="16">
        <f t="shared" si="17"/>
        <v>3.8455815084773466</v>
      </c>
      <c r="M117" s="16">
        <f t="shared" si="17"/>
        <v>2.6228898421878752</v>
      </c>
      <c r="N117" s="16">
        <f t="shared" si="17"/>
        <v>1.4283508828751741</v>
      </c>
      <c r="O117" s="16">
        <f t="shared" si="17"/>
        <v>8.2598333583891961</v>
      </c>
      <c r="P117" s="16">
        <f t="shared" si="14"/>
        <v>30.879042608699983</v>
      </c>
    </row>
    <row r="118" spans="1:16" x14ac:dyDescent="0.2">
      <c r="A118" s="2" t="s">
        <v>32</v>
      </c>
      <c r="B118" s="80"/>
      <c r="C118" s="81"/>
      <c r="D118" s="81"/>
      <c r="E118" s="16">
        <f t="shared" si="16"/>
        <v>3548.7347583984001</v>
      </c>
      <c r="G118" s="16">
        <f t="shared" si="17"/>
        <v>91.396490371929175</v>
      </c>
      <c r="H118" s="16">
        <f t="shared" si="17"/>
        <v>214.86394040734925</v>
      </c>
      <c r="I118" s="16">
        <f t="shared" si="17"/>
        <v>582.78524029748348</v>
      </c>
      <c r="J118" s="16">
        <f t="shared" si="17"/>
        <v>565.88498946115635</v>
      </c>
      <c r="K118" s="16">
        <f t="shared" si="17"/>
        <v>237.02097135258799</v>
      </c>
      <c r="L118" s="16">
        <f t="shared" si="17"/>
        <v>441.94857134407283</v>
      </c>
      <c r="M118" s="16">
        <f t="shared" si="17"/>
        <v>301.43228429626731</v>
      </c>
      <c r="N118" s="16">
        <f t="shared" si="17"/>
        <v>164.15141134654405</v>
      </c>
      <c r="O118" s="16">
        <f t="shared" si="17"/>
        <v>949.25085952100903</v>
      </c>
      <c r="P118" s="16">
        <f>SUM(G118:O118)</f>
        <v>3548.7347583984001</v>
      </c>
    </row>
    <row r="119" spans="1:16" x14ac:dyDescent="0.2">
      <c r="A119" s="2" t="s">
        <v>33</v>
      </c>
      <c r="B119" s="80"/>
      <c r="C119" s="81"/>
      <c r="D119" s="81"/>
      <c r="E119" s="16">
        <f t="shared" si="16"/>
        <v>11577.895225990796</v>
      </c>
      <c r="G119" s="16">
        <f t="shared" si="17"/>
        <v>298.18486350528082</v>
      </c>
      <c r="H119" s="16">
        <f t="shared" si="17"/>
        <v>701.00257112553129</v>
      </c>
      <c r="I119" s="16">
        <f t="shared" si="17"/>
        <v>1901.361164130326</v>
      </c>
      <c r="J119" s="16">
        <f t="shared" si="17"/>
        <v>1846.2233905864202</v>
      </c>
      <c r="K119" s="16">
        <f t="shared" si="17"/>
        <v>773.29080912244126</v>
      </c>
      <c r="L119" s="16">
        <f t="shared" si="17"/>
        <v>1441.8756550312883</v>
      </c>
      <c r="M119" s="16">
        <f t="shared" si="17"/>
        <v>983.43540526774223</v>
      </c>
      <c r="N119" s="16">
        <f t="shared" si="17"/>
        <v>535.55082900209254</v>
      </c>
      <c r="O119" s="16">
        <f t="shared" si="17"/>
        <v>3096.9705382196726</v>
      </c>
      <c r="P119" s="16">
        <f>SUM(G119:O119)</f>
        <v>11577.895225990796</v>
      </c>
    </row>
    <row r="120" spans="1:16" x14ac:dyDescent="0.2">
      <c r="A120" s="2" t="s">
        <v>62</v>
      </c>
      <c r="B120" s="80"/>
      <c r="C120" s="81"/>
      <c r="D120" s="81"/>
      <c r="E120" s="16">
        <f t="shared" si="16"/>
        <v>0</v>
      </c>
      <c r="G120" s="16">
        <v>0</v>
      </c>
      <c r="H120" s="16">
        <v>0</v>
      </c>
      <c r="I120" s="16">
        <v>0</v>
      </c>
      <c r="J120" s="16">
        <v>0</v>
      </c>
      <c r="K120" s="16">
        <v>0</v>
      </c>
      <c r="L120" s="16">
        <v>0</v>
      </c>
      <c r="M120" s="16">
        <v>0</v>
      </c>
      <c r="N120" s="16">
        <v>0</v>
      </c>
      <c r="O120" s="16">
        <v>0</v>
      </c>
      <c r="P120" s="16">
        <f>SUM(G120:O120)</f>
        <v>0</v>
      </c>
    </row>
    <row r="121" spans="1:16" x14ac:dyDescent="0.2">
      <c r="A121" s="2" t="s">
        <v>35</v>
      </c>
      <c r="B121" s="83" t="s">
        <v>84</v>
      </c>
      <c r="C121" s="81" t="s">
        <v>85</v>
      </c>
      <c r="D121" s="81"/>
      <c r="E121" s="16">
        <f t="shared" si="16"/>
        <v>1046191.7105614963</v>
      </c>
      <c r="G121" s="16">
        <f t="shared" ref="G121:O122" si="18">$E121*B215</f>
        <v>26718.365978821002</v>
      </c>
      <c r="H121" s="16">
        <f t="shared" si="18"/>
        <v>56029.648989006004</v>
      </c>
      <c r="I121" s="16">
        <f t="shared" si="18"/>
        <v>169957.56425119334</v>
      </c>
      <c r="J121" s="16">
        <f t="shared" si="18"/>
        <v>135518.39013026821</v>
      </c>
      <c r="K121" s="16">
        <f t="shared" si="18"/>
        <v>90483.742749179975</v>
      </c>
      <c r="L121" s="16">
        <f t="shared" si="18"/>
        <v>119545.97402921796</v>
      </c>
      <c r="M121" s="16">
        <f t="shared" si="18"/>
        <v>121382.037604047</v>
      </c>
      <c r="N121" s="16">
        <f t="shared" si="18"/>
        <v>59143.792557326378</v>
      </c>
      <c r="O121" s="16">
        <f t="shared" si="18"/>
        <v>267412.19427243632</v>
      </c>
      <c r="P121" s="16">
        <f>SUM(G121:O121)</f>
        <v>1046191.7105614962</v>
      </c>
    </row>
    <row r="122" spans="1:16" x14ac:dyDescent="0.2">
      <c r="A122" s="2" t="s">
        <v>36</v>
      </c>
      <c r="B122" s="83" t="s">
        <v>84</v>
      </c>
      <c r="C122" s="81" t="s">
        <v>86</v>
      </c>
      <c r="D122" s="81"/>
      <c r="E122" s="16">
        <f t="shared" si="16"/>
        <v>6661.1946816</v>
      </c>
      <c r="G122" s="16">
        <f t="shared" si="18"/>
        <v>163.92934080000001</v>
      </c>
      <c r="H122" s="16">
        <f t="shared" si="18"/>
        <v>611.66905919999999</v>
      </c>
      <c r="I122" s="16">
        <f t="shared" si="18"/>
        <v>1393.0526303999998</v>
      </c>
      <c r="J122" s="16">
        <f t="shared" si="18"/>
        <v>1447.4745023999997</v>
      </c>
      <c r="K122" s="16">
        <f t="shared" si="18"/>
        <v>527.16120000000001</v>
      </c>
      <c r="L122" s="16">
        <f t="shared" si="18"/>
        <v>876.07013760000018</v>
      </c>
      <c r="M122" s="16">
        <f t="shared" si="18"/>
        <v>717.27665279999997</v>
      </c>
      <c r="N122" s="16">
        <f t="shared" si="18"/>
        <v>212.13244800000001</v>
      </c>
      <c r="O122" s="16">
        <f t="shared" si="18"/>
        <v>712.42871039999989</v>
      </c>
      <c r="P122" s="16">
        <f>SUM(G122:O122)</f>
        <v>6661.1946815999991</v>
      </c>
    </row>
    <row r="123" spans="1:16" x14ac:dyDescent="0.2">
      <c r="A123" s="2" t="s">
        <v>37</v>
      </c>
      <c r="B123" s="80"/>
      <c r="C123" s="81"/>
      <c r="D123" s="81"/>
      <c r="E123" s="16">
        <f t="shared" si="16"/>
        <v>6946.6309718722005</v>
      </c>
      <c r="G123" s="16">
        <f t="shared" ref="G123:O126" si="19">$E123*$B$97*B$213+$E123*$B$98*B$214+$E123*$B$99*B$222</f>
        <v>178.9081838916025</v>
      </c>
      <c r="H123" s="16">
        <f t="shared" si="19"/>
        <v>420.59511481940683</v>
      </c>
      <c r="I123" s="16">
        <f t="shared" si="19"/>
        <v>1140.7992639121853</v>
      </c>
      <c r="J123" s="16">
        <f t="shared" si="19"/>
        <v>1107.7171053726659</v>
      </c>
      <c r="K123" s="16">
        <f t="shared" si="19"/>
        <v>463.96739476923085</v>
      </c>
      <c r="L123" s="16">
        <f t="shared" si="19"/>
        <v>865.11217171355202</v>
      </c>
      <c r="M123" s="16">
        <f t="shared" si="19"/>
        <v>590.05222553168903</v>
      </c>
      <c r="N123" s="16">
        <f t="shared" si="19"/>
        <v>321.32558665812257</v>
      </c>
      <c r="O123" s="16">
        <f t="shared" si="19"/>
        <v>1858.1539252037448</v>
      </c>
      <c r="P123" s="16">
        <f t="shared" si="14"/>
        <v>6946.6309718721996</v>
      </c>
    </row>
    <row r="124" spans="1:16" x14ac:dyDescent="0.2">
      <c r="A124" s="2" t="s">
        <v>38</v>
      </c>
      <c r="B124" s="80"/>
      <c r="C124" s="81"/>
      <c r="D124" s="81"/>
      <c r="E124" s="16">
        <f t="shared" si="16"/>
        <v>329056.30036620604</v>
      </c>
      <c r="G124" s="16">
        <f t="shared" si="19"/>
        <v>8474.7362188927636</v>
      </c>
      <c r="H124" s="16">
        <f t="shared" si="19"/>
        <v>19923.250996773957</v>
      </c>
      <c r="I124" s="16">
        <f t="shared" si="19"/>
        <v>54038.740040089309</v>
      </c>
      <c r="J124" s="16">
        <f t="shared" si="19"/>
        <v>52471.664900900127</v>
      </c>
      <c r="K124" s="16">
        <f t="shared" si="19"/>
        <v>21977.760878834091</v>
      </c>
      <c r="L124" s="16">
        <f t="shared" si="19"/>
        <v>40979.665074840334</v>
      </c>
      <c r="M124" s="16">
        <f t="shared" si="19"/>
        <v>27950.297510042517</v>
      </c>
      <c r="N124" s="16">
        <f t="shared" si="19"/>
        <v>15220.933598870288</v>
      </c>
      <c r="O124" s="16">
        <f t="shared" si="19"/>
        <v>88019.251146962604</v>
      </c>
      <c r="P124" s="16">
        <f t="shared" si="14"/>
        <v>329056.30036620598</v>
      </c>
    </row>
    <row r="125" spans="1:16" x14ac:dyDescent="0.2">
      <c r="A125" s="2" t="s">
        <v>39</v>
      </c>
      <c r="B125" s="80"/>
      <c r="C125" s="81"/>
      <c r="D125" s="81"/>
      <c r="E125" s="16">
        <f t="shared" si="16"/>
        <v>251918.18472068518</v>
      </c>
      <c r="G125" s="16">
        <f t="shared" si="19"/>
        <v>6488.0695548881404</v>
      </c>
      <c r="H125" s="16">
        <f t="shared" si="19"/>
        <v>15252.797832031205</v>
      </c>
      <c r="I125" s="16">
        <f t="shared" si="19"/>
        <v>41370.857450053525</v>
      </c>
      <c r="J125" s="16">
        <f t="shared" si="19"/>
        <v>40171.139578230039</v>
      </c>
      <c r="K125" s="16">
        <f t="shared" si="19"/>
        <v>16825.684901518398</v>
      </c>
      <c r="L125" s="16">
        <f t="shared" si="19"/>
        <v>31373.120115391845</v>
      </c>
      <c r="M125" s="16">
        <f t="shared" si="19"/>
        <v>21398.126105766329</v>
      </c>
      <c r="N125" s="16">
        <f t="shared" si="19"/>
        <v>11652.808220703144</v>
      </c>
      <c r="O125" s="16">
        <f t="shared" si="19"/>
        <v>67385.580962102526</v>
      </c>
      <c r="P125" s="16">
        <f t="shared" si="14"/>
        <v>251918.18472068518</v>
      </c>
    </row>
    <row r="126" spans="1:16" x14ac:dyDescent="0.2">
      <c r="A126" s="2" t="s">
        <v>40</v>
      </c>
      <c r="B126" s="80"/>
      <c r="C126" s="81"/>
      <c r="D126" s="81"/>
      <c r="E126" s="16">
        <f t="shared" si="16"/>
        <v>0</v>
      </c>
      <c r="G126" s="16">
        <f t="shared" si="19"/>
        <v>0</v>
      </c>
      <c r="H126" s="16">
        <f t="shared" si="19"/>
        <v>0</v>
      </c>
      <c r="I126" s="16">
        <f t="shared" si="19"/>
        <v>0</v>
      </c>
      <c r="J126" s="16">
        <f t="shared" si="19"/>
        <v>0</v>
      </c>
      <c r="K126" s="16">
        <f t="shared" si="19"/>
        <v>0</v>
      </c>
      <c r="L126" s="16">
        <f t="shared" si="19"/>
        <v>0</v>
      </c>
      <c r="M126" s="16">
        <f t="shared" si="19"/>
        <v>0</v>
      </c>
      <c r="N126" s="16">
        <f t="shared" si="19"/>
        <v>0</v>
      </c>
      <c r="O126" s="16">
        <f t="shared" si="19"/>
        <v>0</v>
      </c>
      <c r="P126" s="16">
        <f t="shared" si="14"/>
        <v>0</v>
      </c>
    </row>
    <row r="127" spans="1:16" x14ac:dyDescent="0.2">
      <c r="B127" s="80"/>
      <c r="C127" s="81"/>
      <c r="D127" s="81"/>
      <c r="E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</row>
    <row r="128" spans="1:16" x14ac:dyDescent="0.2">
      <c r="A128" s="2" t="s">
        <v>41</v>
      </c>
      <c r="B128" s="80"/>
      <c r="C128" s="81"/>
      <c r="D128" s="81"/>
      <c r="E128" s="16">
        <f t="shared" ref="E128:E136" si="20">O77</f>
        <v>17887.917463152997</v>
      </c>
      <c r="G128" s="16">
        <f t="shared" ref="G128:O134" si="21">$E128*$B$97*B$213+$E128*$B$98*B$214+$E128*$B$99*B$222</f>
        <v>460.69739991860632</v>
      </c>
      <c r="H128" s="16">
        <f t="shared" si="21"/>
        <v>1083.0531706317508</v>
      </c>
      <c r="I128" s="16">
        <f t="shared" si="21"/>
        <v>2937.6143856663025</v>
      </c>
      <c r="J128" s="16">
        <f t="shared" si="21"/>
        <v>2852.4261953256864</v>
      </c>
      <c r="K128" s="16">
        <f t="shared" si="21"/>
        <v>1194.7389312648825</v>
      </c>
      <c r="L128" s="16">
        <f t="shared" si="21"/>
        <v>2227.7065222899478</v>
      </c>
      <c r="M128" s="16">
        <f t="shared" si="21"/>
        <v>1519.4135908468943</v>
      </c>
      <c r="N128" s="16">
        <f t="shared" si="21"/>
        <v>827.42923817509177</v>
      </c>
      <c r="O128" s="16">
        <f t="shared" si="21"/>
        <v>4784.8380290338318</v>
      </c>
      <c r="P128" s="16">
        <f>SUM(G128:O128)</f>
        <v>17887.917463152993</v>
      </c>
    </row>
    <row r="129" spans="1:22" x14ac:dyDescent="0.2">
      <c r="A129" s="2" t="s">
        <v>42</v>
      </c>
      <c r="B129" s="80"/>
      <c r="C129" s="81"/>
      <c r="D129" s="81"/>
      <c r="E129" s="16">
        <f t="shared" si="20"/>
        <v>19945.459020795297</v>
      </c>
      <c r="G129" s="16">
        <f t="shared" si="21"/>
        <v>513.68870244350103</v>
      </c>
      <c r="H129" s="16">
        <f t="shared" si="21"/>
        <v>1207.6303838429244</v>
      </c>
      <c r="I129" s="16">
        <f t="shared" si="21"/>
        <v>3275.5108284068697</v>
      </c>
      <c r="J129" s="16">
        <f t="shared" si="21"/>
        <v>3180.5239433771035</v>
      </c>
      <c r="K129" s="16">
        <f t="shared" si="21"/>
        <v>1332.1626982670666</v>
      </c>
      <c r="L129" s="16">
        <f t="shared" si="21"/>
        <v>2483.9464539244741</v>
      </c>
      <c r="M129" s="16">
        <f t="shared" si="21"/>
        <v>1694.1827674631056</v>
      </c>
      <c r="N129" s="16">
        <f t="shared" si="21"/>
        <v>922.60353932336386</v>
      </c>
      <c r="O129" s="16">
        <f t="shared" si="21"/>
        <v>5335.2097037468848</v>
      </c>
      <c r="P129" s="16">
        <f>SUM(G129:O129)</f>
        <v>19945.459020795293</v>
      </c>
    </row>
    <row r="130" spans="1:22" x14ac:dyDescent="0.2">
      <c r="A130" s="2" t="s">
        <v>43</v>
      </c>
      <c r="B130" s="80"/>
      <c r="C130" s="81"/>
      <c r="D130" s="81"/>
      <c r="E130" s="16">
        <f t="shared" si="20"/>
        <v>3882.4596382994991</v>
      </c>
      <c r="G130" s="16">
        <f t="shared" si="21"/>
        <v>99.991464313154282</v>
      </c>
      <c r="H130" s="16">
        <f t="shared" si="21"/>
        <v>235.06985817503315</v>
      </c>
      <c r="I130" s="16">
        <f t="shared" si="21"/>
        <v>637.59067027957303</v>
      </c>
      <c r="J130" s="16">
        <f t="shared" si="21"/>
        <v>619.1011109813204</v>
      </c>
      <c r="K130" s="16">
        <f t="shared" si="21"/>
        <v>259.31054794364979</v>
      </c>
      <c r="L130" s="16">
        <f t="shared" si="21"/>
        <v>483.50964703315231</v>
      </c>
      <c r="M130" s="16">
        <f t="shared" si="21"/>
        <v>329.77913457495259</v>
      </c>
      <c r="N130" s="16">
        <f t="shared" si="21"/>
        <v>179.58829625533477</v>
      </c>
      <c r="O130" s="16">
        <f t="shared" si="21"/>
        <v>1038.5189087433284</v>
      </c>
      <c r="P130" s="16">
        <f t="shared" ref="P130:P161" si="22">SUM(G130:O130)</f>
        <v>3882.4596382994987</v>
      </c>
    </row>
    <row r="131" spans="1:22" x14ac:dyDescent="0.2">
      <c r="A131" s="2" t="s">
        <v>44</v>
      </c>
      <c r="B131" s="80"/>
      <c r="C131" s="81"/>
      <c r="D131" s="81"/>
      <c r="E131" s="16">
        <f t="shared" si="20"/>
        <v>64104.48353245241</v>
      </c>
      <c r="G131" s="16">
        <f t="shared" si="21"/>
        <v>1650.9897782880521</v>
      </c>
      <c r="H131" s="16">
        <f t="shared" si="21"/>
        <v>3881.3106268266333</v>
      </c>
      <c r="I131" s="16">
        <f t="shared" si="21"/>
        <v>10527.45538425845</v>
      </c>
      <c r="J131" s="16">
        <f t="shared" si="21"/>
        <v>10222.168591869213</v>
      </c>
      <c r="K131" s="16">
        <f t="shared" si="21"/>
        <v>4281.5561007932838</v>
      </c>
      <c r="L131" s="16">
        <f t="shared" si="21"/>
        <v>7983.3762855534342</v>
      </c>
      <c r="M131" s="16">
        <f t="shared" si="21"/>
        <v>5445.0845781273401</v>
      </c>
      <c r="N131" s="16">
        <f t="shared" si="21"/>
        <v>2965.2375175659731</v>
      </c>
      <c r="O131" s="16">
        <f t="shared" si="21"/>
        <v>17147.304669170018</v>
      </c>
      <c r="P131" s="16">
        <f t="shared" si="22"/>
        <v>64104.483532452403</v>
      </c>
    </row>
    <row r="132" spans="1:22" x14ac:dyDescent="0.2">
      <c r="A132" s="2" t="s">
        <v>45</v>
      </c>
      <c r="B132" s="80"/>
      <c r="C132" s="81"/>
      <c r="D132" s="81"/>
      <c r="E132" s="16">
        <f t="shared" si="20"/>
        <v>184806.03003381006</v>
      </c>
      <c r="G132" s="16">
        <f t="shared" si="21"/>
        <v>4759.6182004547954</v>
      </c>
      <c r="H132" s="16">
        <f t="shared" si="21"/>
        <v>11189.382844161695</v>
      </c>
      <c r="I132" s="16">
        <f t="shared" si="21"/>
        <v>30349.472122928019</v>
      </c>
      <c r="J132" s="16">
        <f t="shared" si="21"/>
        <v>29469.364570159898</v>
      </c>
      <c r="K132" s="16">
        <f t="shared" si="21"/>
        <v>12343.245616417427</v>
      </c>
      <c r="L132" s="16">
        <f t="shared" si="21"/>
        <v>23015.177664637093</v>
      </c>
      <c r="M132" s="16">
        <f t="shared" si="21"/>
        <v>15697.567605744978</v>
      </c>
      <c r="N132" s="16">
        <f t="shared" si="21"/>
        <v>8548.446903113414</v>
      </c>
      <c r="O132" s="16">
        <f t="shared" si="21"/>
        <v>49433.754506192716</v>
      </c>
      <c r="P132" s="16">
        <f t="shared" si="22"/>
        <v>184806.03003381004</v>
      </c>
    </row>
    <row r="133" spans="1:22" x14ac:dyDescent="0.2">
      <c r="A133" s="2" t="s">
        <v>46</v>
      </c>
      <c r="B133" s="80"/>
      <c r="C133" s="81"/>
      <c r="D133" s="81"/>
      <c r="E133" s="16">
        <f t="shared" si="20"/>
        <v>42476.1796355181</v>
      </c>
      <c r="G133" s="16">
        <f t="shared" si="21"/>
        <v>1093.9599624644954</v>
      </c>
      <c r="H133" s="16">
        <f t="shared" si="21"/>
        <v>2571.7896521679745</v>
      </c>
      <c r="I133" s="16">
        <f t="shared" si="21"/>
        <v>6975.5820711087972</v>
      </c>
      <c r="J133" s="16">
        <f t="shared" si="21"/>
        <v>6773.2964286808119</v>
      </c>
      <c r="K133" s="16">
        <f t="shared" si="21"/>
        <v>2836.9957300221695</v>
      </c>
      <c r="L133" s="16">
        <f t="shared" si="21"/>
        <v>5289.8534785236106</v>
      </c>
      <c r="M133" s="16">
        <f t="shared" si="21"/>
        <v>3607.9596609500677</v>
      </c>
      <c r="N133" s="16">
        <f t="shared" si="21"/>
        <v>1964.7917667778697</v>
      </c>
      <c r="O133" s="16">
        <f t="shared" si="21"/>
        <v>11361.950884822296</v>
      </c>
      <c r="P133" s="16">
        <f t="shared" si="22"/>
        <v>42476.179635518092</v>
      </c>
    </row>
    <row r="134" spans="1:22" x14ac:dyDescent="0.2">
      <c r="A134" s="2" t="s">
        <v>87</v>
      </c>
      <c r="B134" s="80"/>
      <c r="C134" s="81"/>
      <c r="D134" s="81"/>
      <c r="E134" s="16">
        <f t="shared" si="20"/>
        <v>429.44755842120003</v>
      </c>
      <c r="G134" s="16">
        <f t="shared" si="21"/>
        <v>11.060279877385327</v>
      </c>
      <c r="H134" s="16">
        <f t="shared" si="21"/>
        <v>26.00160363699273</v>
      </c>
      <c r="I134" s="16">
        <f t="shared" si="21"/>
        <v>70.525332426540658</v>
      </c>
      <c r="J134" s="16">
        <f t="shared" si="21"/>
        <v>68.480160850617622</v>
      </c>
      <c r="K134" s="16">
        <f t="shared" si="21"/>
        <v>28.682920638433025</v>
      </c>
      <c r="L134" s="16">
        <f t="shared" si="21"/>
        <v>53.482085259340856</v>
      </c>
      <c r="M134" s="16">
        <f t="shared" si="21"/>
        <v>36.477608875671386</v>
      </c>
      <c r="N134" s="16">
        <f t="shared" si="21"/>
        <v>19.864663778361013</v>
      </c>
      <c r="O134" s="16">
        <f t="shared" si="21"/>
        <v>114.87290307785736</v>
      </c>
      <c r="P134" s="16">
        <f t="shared" si="22"/>
        <v>429.44755842119997</v>
      </c>
      <c r="Q134" s="16"/>
    </row>
    <row r="135" spans="1:22" x14ac:dyDescent="0.2">
      <c r="A135" s="2" t="s">
        <v>64</v>
      </c>
      <c r="B135" s="83" t="s">
        <v>84</v>
      </c>
      <c r="C135" s="81" t="s">
        <v>88</v>
      </c>
      <c r="D135" s="81"/>
      <c r="E135" s="16">
        <f t="shared" si="20"/>
        <v>3783.2081451999998</v>
      </c>
      <c r="G135" s="16">
        <f t="shared" ref="G135:O136" si="23">$E135*B218</f>
        <v>0</v>
      </c>
      <c r="H135" s="16">
        <f t="shared" si="23"/>
        <v>319</v>
      </c>
      <c r="I135" s="16">
        <f t="shared" si="23"/>
        <v>319</v>
      </c>
      <c r="J135" s="16">
        <f t="shared" si="23"/>
        <v>319</v>
      </c>
      <c r="K135" s="16">
        <f t="shared" si="23"/>
        <v>638</v>
      </c>
      <c r="L135" s="16">
        <f t="shared" si="23"/>
        <v>319</v>
      </c>
      <c r="M135" s="16">
        <f t="shared" si="23"/>
        <v>956.99999999999989</v>
      </c>
      <c r="N135" s="16">
        <f t="shared" si="23"/>
        <v>593.2081452000001</v>
      </c>
      <c r="O135" s="16">
        <f t="shared" si="23"/>
        <v>319</v>
      </c>
      <c r="P135" s="16">
        <f t="shared" si="22"/>
        <v>3783.2081452000002</v>
      </c>
    </row>
    <row r="136" spans="1:22" x14ac:dyDescent="0.2">
      <c r="A136" s="2" t="s">
        <v>65</v>
      </c>
      <c r="B136" s="83" t="s">
        <v>84</v>
      </c>
      <c r="C136" s="81" t="s">
        <v>89</v>
      </c>
      <c r="D136" s="81"/>
      <c r="E136" s="16">
        <f t="shared" si="20"/>
        <v>11475.133721600001</v>
      </c>
      <c r="G136" s="16">
        <f t="shared" si="23"/>
        <v>0</v>
      </c>
      <c r="H136" s="16">
        <f t="shared" si="23"/>
        <v>787.90499980000016</v>
      </c>
      <c r="I136" s="16">
        <f t="shared" si="23"/>
        <v>883.97800010000014</v>
      </c>
      <c r="J136" s="16">
        <f t="shared" si="23"/>
        <v>687.16213959999993</v>
      </c>
      <c r="K136" s="16">
        <f t="shared" si="23"/>
        <v>1079.5466910999999</v>
      </c>
      <c r="L136" s="16">
        <f t="shared" si="23"/>
        <v>426.36371830000002</v>
      </c>
      <c r="M136" s="16">
        <f t="shared" si="23"/>
        <v>1214.2229889</v>
      </c>
      <c r="N136" s="16">
        <f t="shared" si="23"/>
        <v>3014.8914639000004</v>
      </c>
      <c r="O136" s="16">
        <f t="shared" si="23"/>
        <v>3381.0637199000007</v>
      </c>
      <c r="P136" s="16">
        <f t="shared" si="22"/>
        <v>11475.133721600001</v>
      </c>
    </row>
    <row r="137" spans="1:22" x14ac:dyDescent="0.2">
      <c r="E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</row>
    <row r="138" spans="1:22" x14ac:dyDescent="0.2">
      <c r="A138" s="2" t="s">
        <v>90</v>
      </c>
      <c r="E138" s="16">
        <f>SUM(E104:E136)</f>
        <v>13290368.866498137</v>
      </c>
      <c r="G138" s="47">
        <f t="shared" ref="G138:O138" si="24">SUM(G104:G136)</f>
        <v>341662.49921905459</v>
      </c>
      <c r="H138" s="47">
        <f t="shared" si="24"/>
        <v>797764.76741231792</v>
      </c>
      <c r="I138" s="47">
        <f t="shared" si="24"/>
        <v>2179734.1334767011</v>
      </c>
      <c r="J138" s="47">
        <f t="shared" si="24"/>
        <v>2086946.1245886211</v>
      </c>
      <c r="K138" s="47">
        <f t="shared" si="24"/>
        <v>909056.40138754889</v>
      </c>
      <c r="L138" s="47">
        <f t="shared" si="24"/>
        <v>1643289.9843060377</v>
      </c>
      <c r="M138" s="47">
        <f t="shared" si="24"/>
        <v>1162438.584251995</v>
      </c>
      <c r="N138" s="47">
        <f t="shared" si="24"/>
        <v>628320.68682073534</v>
      </c>
      <c r="O138" s="47">
        <f t="shared" si="24"/>
        <v>3541155.6850351244</v>
      </c>
      <c r="P138" s="47">
        <f>SUM(G138:O138)</f>
        <v>13290368.866498137</v>
      </c>
    </row>
    <row r="139" spans="1:22" x14ac:dyDescent="0.2">
      <c r="E139" s="16"/>
      <c r="F139" s="84"/>
      <c r="G139" s="84"/>
      <c r="H139" s="84"/>
      <c r="I139" s="84"/>
      <c r="J139" s="84"/>
      <c r="K139" s="84"/>
      <c r="L139" s="84"/>
      <c r="M139" s="84"/>
      <c r="N139" s="84"/>
      <c r="O139" s="16"/>
      <c r="P139" s="16"/>
    </row>
    <row r="140" spans="1:22" x14ac:dyDescent="0.2">
      <c r="A140" s="2" t="s">
        <v>91</v>
      </c>
      <c r="G140" s="16">
        <f>G138-G135-G136</f>
        <v>341662.49921905459</v>
      </c>
      <c r="H140" s="16">
        <f t="shared" ref="H140:O140" si="25">H138-H135-H136</f>
        <v>796657.86241251789</v>
      </c>
      <c r="I140" s="16">
        <f t="shared" si="25"/>
        <v>2178531.1554766013</v>
      </c>
      <c r="J140" s="16">
        <f t="shared" si="25"/>
        <v>2085939.9624490212</v>
      </c>
      <c r="K140" s="16">
        <f t="shared" si="25"/>
        <v>907338.85469644889</v>
      </c>
      <c r="L140" s="16">
        <f t="shared" si="25"/>
        <v>1642544.6205877378</v>
      </c>
      <c r="M140" s="16">
        <f t="shared" si="25"/>
        <v>1160267.3612630949</v>
      </c>
      <c r="N140" s="16">
        <f t="shared" si="25"/>
        <v>624712.58721163531</v>
      </c>
      <c r="O140" s="16">
        <f t="shared" si="25"/>
        <v>3537455.6213152246</v>
      </c>
      <c r="P140" s="16">
        <f>SUM(G140:O140)</f>
        <v>13275110.524631336</v>
      </c>
    </row>
    <row r="141" spans="1:22" x14ac:dyDescent="0.2">
      <c r="A141" s="85">
        <v>7.6600000000000001E-2</v>
      </c>
      <c r="B141" s="2" t="s">
        <v>92</v>
      </c>
      <c r="G141" s="16">
        <f t="shared" ref="G141:O142" si="26">G$140*$A141</f>
        <v>26171.347440179583</v>
      </c>
      <c r="H141" s="16">
        <f t="shared" si="26"/>
        <v>61023.99226079887</v>
      </c>
      <c r="I141" s="16">
        <f t="shared" si="26"/>
        <v>166875.48650950767</v>
      </c>
      <c r="J141" s="16">
        <f t="shared" si="26"/>
        <v>159783.00112359502</v>
      </c>
      <c r="K141" s="16">
        <f t="shared" si="26"/>
        <v>69502.156269747982</v>
      </c>
      <c r="L141" s="16">
        <f t="shared" si="26"/>
        <v>125818.91793702071</v>
      </c>
      <c r="M141" s="16">
        <f t="shared" si="26"/>
        <v>88876.479872753072</v>
      </c>
      <c r="N141" s="16">
        <f t="shared" si="26"/>
        <v>47852.984180411266</v>
      </c>
      <c r="O141" s="16">
        <f t="shared" si="26"/>
        <v>270969.10059274622</v>
      </c>
      <c r="P141" s="16">
        <f>SUM(G141:O141)</f>
        <v>1016873.4661867602</v>
      </c>
    </row>
    <row r="142" spans="1:22" x14ac:dyDescent="0.2">
      <c r="A142" s="86">
        <v>0.128</v>
      </c>
      <c r="B142" s="2" t="s">
        <v>93</v>
      </c>
      <c r="G142" s="16">
        <f t="shared" si="26"/>
        <v>43732.79990003899</v>
      </c>
      <c r="H142" s="16">
        <f t="shared" si="26"/>
        <v>101972.2063888023</v>
      </c>
      <c r="I142" s="16">
        <f t="shared" si="26"/>
        <v>278851.98790100496</v>
      </c>
      <c r="J142" s="16">
        <f t="shared" si="26"/>
        <v>267000.3151934747</v>
      </c>
      <c r="K142" s="16">
        <f t="shared" si="26"/>
        <v>116139.37340114547</v>
      </c>
      <c r="L142" s="16">
        <f t="shared" si="26"/>
        <v>210245.71143523045</v>
      </c>
      <c r="M142" s="16">
        <f t="shared" si="26"/>
        <v>148514.22224167615</v>
      </c>
      <c r="N142" s="16">
        <f t="shared" si="26"/>
        <v>79963.21116308932</v>
      </c>
      <c r="O142" s="16">
        <f t="shared" si="26"/>
        <v>452794.31952834874</v>
      </c>
      <c r="P142" s="16">
        <f>SUM(G142:O142)</f>
        <v>1699214.1471528111</v>
      </c>
    </row>
    <row r="143" spans="1:22" x14ac:dyDescent="0.2">
      <c r="F143" s="87"/>
      <c r="I143" s="87"/>
      <c r="L143" s="86"/>
      <c r="M143" s="16"/>
      <c r="N143" s="16"/>
      <c r="O143" s="16"/>
      <c r="P143" s="16"/>
      <c r="Q143" s="16"/>
      <c r="R143" s="72"/>
      <c r="S143" s="72"/>
      <c r="T143" s="72"/>
      <c r="U143" s="88"/>
      <c r="V143" s="72"/>
    </row>
    <row r="144" spans="1:22" x14ac:dyDescent="0.2">
      <c r="E144" s="87"/>
      <c r="J144" s="87"/>
      <c r="L144" s="47"/>
      <c r="M144" s="47"/>
      <c r="N144" s="47"/>
      <c r="O144" s="47"/>
      <c r="P144" s="47"/>
      <c r="Q144" s="47"/>
      <c r="R144" s="88"/>
      <c r="S144" s="88"/>
      <c r="T144" s="88"/>
    </row>
    <row r="145" spans="1:20" x14ac:dyDescent="0.2">
      <c r="G145" s="1" t="s">
        <v>94</v>
      </c>
      <c r="H145" s="16"/>
      <c r="I145" s="16"/>
      <c r="J145" s="16"/>
      <c r="K145" s="16"/>
      <c r="L145" s="16"/>
      <c r="M145" s="16"/>
      <c r="N145" s="16"/>
      <c r="O145" s="16"/>
      <c r="Q145" s="47"/>
      <c r="R145" s="88"/>
      <c r="S145" s="88"/>
      <c r="T145" s="88"/>
    </row>
    <row r="146" spans="1:20" x14ac:dyDescent="0.2"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Q146" s="47"/>
      <c r="R146" s="88"/>
      <c r="S146" s="88"/>
      <c r="T146" s="88"/>
    </row>
    <row r="147" spans="1:20" x14ac:dyDescent="0.2">
      <c r="A147" s="1" t="s">
        <v>94</v>
      </c>
      <c r="G147" s="22" t="s">
        <v>68</v>
      </c>
      <c r="H147" s="22" t="s">
        <v>69</v>
      </c>
      <c r="I147" s="22" t="s">
        <v>70</v>
      </c>
      <c r="J147" s="22" t="s">
        <v>71</v>
      </c>
      <c r="K147" s="22" t="s">
        <v>72</v>
      </c>
      <c r="L147" s="22" t="s">
        <v>73</v>
      </c>
      <c r="M147" s="22" t="s">
        <v>74</v>
      </c>
      <c r="N147" s="22" t="s">
        <v>75</v>
      </c>
      <c r="O147" s="22" t="s">
        <v>76</v>
      </c>
      <c r="P147" s="78" t="s">
        <v>50</v>
      </c>
      <c r="Q147" s="47"/>
      <c r="R147" s="88"/>
      <c r="S147" s="88"/>
      <c r="T147" s="88"/>
    </row>
    <row r="148" spans="1:20" x14ac:dyDescent="0.2">
      <c r="D148" s="1" t="s">
        <v>95</v>
      </c>
      <c r="E148" s="89" t="s">
        <v>78</v>
      </c>
      <c r="G148" s="2" t="s">
        <v>96</v>
      </c>
      <c r="Q148" s="47"/>
      <c r="R148" s="88"/>
      <c r="S148" s="88"/>
      <c r="T148" s="88"/>
    </row>
    <row r="149" spans="1:20" x14ac:dyDescent="0.2">
      <c r="A149" s="2" t="s">
        <v>79</v>
      </c>
      <c r="B149" s="80">
        <v>0.77017000000000002</v>
      </c>
      <c r="C149" s="81" t="s">
        <v>80</v>
      </c>
      <c r="D149" s="16">
        <v>-1780500</v>
      </c>
      <c r="E149" s="47">
        <f>$N$89*B149+D149</f>
        <v>14156652.76824842</v>
      </c>
      <c r="G149" s="16">
        <f t="shared" ref="G149:O149" si="27">$E149*B213</f>
        <v>469330.93261640606</v>
      </c>
      <c r="H149" s="16">
        <f t="shared" si="27"/>
        <v>886011.59843108442</v>
      </c>
      <c r="I149" s="16">
        <f t="shared" si="27"/>
        <v>2675345.0267816689</v>
      </c>
      <c r="J149" s="16">
        <f t="shared" si="27"/>
        <v>2370333.577003065</v>
      </c>
      <c r="K149" s="16">
        <f t="shared" si="27"/>
        <v>884014.86307314411</v>
      </c>
      <c r="L149" s="16">
        <f t="shared" si="27"/>
        <v>1968522.5152931109</v>
      </c>
      <c r="M149" s="16">
        <f t="shared" si="27"/>
        <v>1199787.190065484</v>
      </c>
      <c r="N149" s="16">
        <f t="shared" si="27"/>
        <v>631812.54671601043</v>
      </c>
      <c r="O149" s="16">
        <f t="shared" si="27"/>
        <v>3071494.518268446</v>
      </c>
      <c r="P149" s="16">
        <f>SUM(G149:O149)</f>
        <v>14156652.768248418</v>
      </c>
      <c r="Q149" s="47"/>
      <c r="R149" s="88"/>
      <c r="S149" s="88"/>
      <c r="T149" s="88"/>
    </row>
    <row r="150" spans="1:20" x14ac:dyDescent="0.2">
      <c r="A150" s="84" t="s">
        <v>97</v>
      </c>
      <c r="B150" s="80">
        <v>0.22983000000000001</v>
      </c>
      <c r="C150" s="81" t="s">
        <v>82</v>
      </c>
      <c r="D150" s="16">
        <v>1780500</v>
      </c>
      <c r="E150" s="47">
        <f>$N$89*B150+D150-E151</f>
        <v>6201782.2656455059</v>
      </c>
      <c r="F150" s="84"/>
      <c r="G150" s="16">
        <f t="shared" ref="G150:O150" si="28">$E150*B223</f>
        <v>216442.20107102816</v>
      </c>
      <c r="H150" s="16">
        <f t="shared" si="28"/>
        <v>445970.16272256832</v>
      </c>
      <c r="I150" s="16">
        <f t="shared" si="28"/>
        <v>1167175.4223944843</v>
      </c>
      <c r="J150" s="16">
        <f t="shared" si="28"/>
        <v>963198.80367740348</v>
      </c>
      <c r="K150" s="16">
        <f t="shared" si="28"/>
        <v>430899.83181704977</v>
      </c>
      <c r="L150" s="16">
        <f t="shared" si="28"/>
        <v>861799.66363409953</v>
      </c>
      <c r="M150" s="16">
        <f t="shared" si="28"/>
        <v>544578.50074633188</v>
      </c>
      <c r="N150" s="16">
        <f t="shared" si="28"/>
        <v>306678.13303617027</v>
      </c>
      <c r="O150" s="16">
        <f t="shared" si="28"/>
        <v>1265039.5465463703</v>
      </c>
      <c r="P150" s="16">
        <f>SUM(G150:O150)</f>
        <v>6201782.2656455059</v>
      </c>
      <c r="Q150" s="47"/>
      <c r="R150" s="88"/>
      <c r="S150" s="88"/>
      <c r="T150" s="88"/>
    </row>
    <row r="151" spans="1:20" x14ac:dyDescent="0.2">
      <c r="A151" s="2" t="s">
        <v>98</v>
      </c>
      <c r="B151" s="90">
        <v>9.4900000000000002E-3</v>
      </c>
      <c r="C151" s="2" t="s">
        <v>99</v>
      </c>
      <c r="E151" s="16">
        <f>(B17+C17)*B151</f>
        <v>334597.37226110522</v>
      </c>
      <c r="G151" s="16">
        <f t="shared" ref="G151:O151" si="29">$E151*B220</f>
        <v>8605.8444145556259</v>
      </c>
      <c r="H151" s="16">
        <f t="shared" si="29"/>
        <v>23077.180764848425</v>
      </c>
      <c r="I151" s="16">
        <f t="shared" si="29"/>
        <v>48352.66626545231</v>
      </c>
      <c r="J151" s="16">
        <f t="shared" si="29"/>
        <v>45813.072209990525</v>
      </c>
      <c r="K151" s="16">
        <f t="shared" si="29"/>
        <v>21511.265062666454</v>
      </c>
      <c r="L151" s="16">
        <f t="shared" si="29"/>
        <v>43109.525442120794</v>
      </c>
      <c r="M151" s="16">
        <f t="shared" si="29"/>
        <v>26707.562253881413</v>
      </c>
      <c r="N151" s="16">
        <f t="shared" si="29"/>
        <v>12436.984326945279</v>
      </c>
      <c r="O151" s="16">
        <f t="shared" si="29"/>
        <v>104983.27152064437</v>
      </c>
      <c r="P151" s="16">
        <f>SUM(G151:O151)</f>
        <v>334597.37226110522</v>
      </c>
      <c r="Q151" s="47"/>
      <c r="R151" s="88"/>
      <c r="S151" s="88"/>
      <c r="T151" s="88"/>
    </row>
    <row r="152" spans="1:20" x14ac:dyDescent="0.2">
      <c r="A152" s="2" t="s">
        <v>100</v>
      </c>
      <c r="B152" s="16">
        <v>4996.25</v>
      </c>
      <c r="E152" s="16"/>
      <c r="G152" s="16">
        <f t="shared" ref="G152:O152" si="30">$B$152*B221</f>
        <v>-271.29637500000001</v>
      </c>
      <c r="H152" s="16">
        <f t="shared" si="30"/>
        <v>-539.59500000000003</v>
      </c>
      <c r="I152" s="16">
        <f t="shared" si="30"/>
        <v>-1152.634875</v>
      </c>
      <c r="J152" s="16">
        <f t="shared" si="30"/>
        <v>-744.44124999999997</v>
      </c>
      <c r="K152" s="16">
        <f t="shared" si="30"/>
        <v>-485.63549999999998</v>
      </c>
      <c r="L152" s="16">
        <f t="shared" si="30"/>
        <v>-818.88537499999995</v>
      </c>
      <c r="M152" s="16">
        <f t="shared" si="30"/>
        <v>-598.55074999999999</v>
      </c>
      <c r="N152" s="16">
        <f t="shared" si="30"/>
        <v>4996.25</v>
      </c>
      <c r="O152" s="16">
        <f t="shared" si="30"/>
        <v>-385.21087499999999</v>
      </c>
      <c r="P152" s="16">
        <f>SUM(G152:O152)</f>
        <v>6.8212102632969618E-13</v>
      </c>
      <c r="Q152" s="47"/>
      <c r="R152" s="88"/>
      <c r="S152" s="88"/>
      <c r="T152" s="88"/>
    </row>
    <row r="153" spans="1:20" x14ac:dyDescent="0.2">
      <c r="B153" s="91"/>
      <c r="E153" s="16"/>
      <c r="G153" s="16">
        <f>SUM(G149:G152)</f>
        <v>694107.6817269898</v>
      </c>
      <c r="H153" s="16">
        <f t="shared" ref="H153:O153" si="31">SUM(H149:H152)</f>
        <v>1354519.3469185012</v>
      </c>
      <c r="I153" s="16">
        <f t="shared" si="31"/>
        <v>3889720.4805666055</v>
      </c>
      <c r="J153" s="16">
        <f t="shared" si="31"/>
        <v>3378601.0116404588</v>
      </c>
      <c r="K153" s="16">
        <f t="shared" si="31"/>
        <v>1335940.3244528603</v>
      </c>
      <c r="L153" s="16">
        <f t="shared" si="31"/>
        <v>2872612.8189943307</v>
      </c>
      <c r="M153" s="16">
        <f t="shared" si="31"/>
        <v>1770474.7023156974</v>
      </c>
      <c r="N153" s="16">
        <f t="shared" si="31"/>
        <v>955923.91407912597</v>
      </c>
      <c r="O153" s="16">
        <f t="shared" si="31"/>
        <v>4441132.1254604608</v>
      </c>
      <c r="P153" s="16">
        <f>SUM(G153:O153)</f>
        <v>20693032.406155027</v>
      </c>
      <c r="Q153" s="47"/>
      <c r="R153" s="88"/>
      <c r="S153" s="88"/>
      <c r="T153" s="88"/>
    </row>
    <row r="154" spans="1:20" ht="12.75" x14ac:dyDescent="0.2">
      <c r="A154" s="3"/>
      <c r="B154" s="92"/>
      <c r="E154" s="16"/>
      <c r="F154" s="3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47"/>
      <c r="R154" s="88"/>
      <c r="S154" s="88"/>
      <c r="T154" s="88"/>
    </row>
    <row r="155" spans="1:20" x14ac:dyDescent="0.2">
      <c r="A155" s="1" t="s">
        <v>83</v>
      </c>
      <c r="B155" s="80"/>
      <c r="E155" s="16"/>
      <c r="G155" s="22" t="s">
        <v>68</v>
      </c>
      <c r="H155" s="22" t="s">
        <v>69</v>
      </c>
      <c r="I155" s="22" t="s">
        <v>70</v>
      </c>
      <c r="J155" s="22" t="s">
        <v>71</v>
      </c>
      <c r="K155" s="22" t="s">
        <v>72</v>
      </c>
      <c r="L155" s="22" t="s">
        <v>73</v>
      </c>
      <c r="M155" s="22" t="s">
        <v>74</v>
      </c>
      <c r="N155" s="22" t="s">
        <v>75</v>
      </c>
      <c r="O155" s="22" t="s">
        <v>76</v>
      </c>
      <c r="P155" s="78" t="s">
        <v>50</v>
      </c>
      <c r="Q155" s="47"/>
      <c r="R155" s="88"/>
      <c r="S155" s="88"/>
      <c r="T155" s="88"/>
    </row>
    <row r="156" spans="1:20" x14ac:dyDescent="0.2">
      <c r="B156" s="80"/>
      <c r="E156" s="16"/>
      <c r="G156" s="1" t="s">
        <v>83</v>
      </c>
      <c r="H156" s="16"/>
      <c r="I156" s="16"/>
      <c r="J156" s="16"/>
      <c r="K156" s="16"/>
      <c r="L156" s="16"/>
      <c r="M156" s="16"/>
      <c r="N156" s="16"/>
      <c r="O156" s="16"/>
      <c r="P156" s="16"/>
      <c r="Q156" s="47"/>
      <c r="R156" s="88"/>
      <c r="S156" s="88"/>
      <c r="T156" s="88"/>
    </row>
    <row r="157" spans="1:20" x14ac:dyDescent="0.2">
      <c r="A157" s="2" t="s">
        <v>17</v>
      </c>
      <c r="B157" s="80"/>
      <c r="E157" s="16">
        <f t="shared" ref="E157:E163" si="32">N53</f>
        <v>977065.93455774989</v>
      </c>
      <c r="G157" s="16">
        <f t="shared" ref="G157:O162" si="33">$E157*$B$149*B$213+$E157*$B$150*B$223</f>
        <v>32784.728339846144</v>
      </c>
      <c r="H157" s="16">
        <f t="shared" si="33"/>
        <v>63244.614207476858</v>
      </c>
      <c r="I157" s="16">
        <f t="shared" si="33"/>
        <v>184471.86917142698</v>
      </c>
      <c r="J157" s="16">
        <f t="shared" si="33"/>
        <v>160873.02265005605</v>
      </c>
      <c r="K157" s="16">
        <f t="shared" si="33"/>
        <v>62592.797805179835</v>
      </c>
      <c r="L157" s="16">
        <f t="shared" si="33"/>
        <v>135842.93134164953</v>
      </c>
      <c r="M157" s="16">
        <f t="shared" si="33"/>
        <v>83494.066382707446</v>
      </c>
      <c r="N157" s="16">
        <f t="shared" si="33"/>
        <v>44688.887607516692</v>
      </c>
      <c r="O157" s="16">
        <f t="shared" si="33"/>
        <v>209073.01705189032</v>
      </c>
      <c r="P157" s="16">
        <f t="shared" ref="P157:P190" si="34">SUM(G157:O157)</f>
        <v>977065.93455774989</v>
      </c>
      <c r="Q157" s="47"/>
      <c r="R157" s="88"/>
      <c r="S157" s="88"/>
      <c r="T157" s="88"/>
    </row>
    <row r="158" spans="1:20" x14ac:dyDescent="0.2">
      <c r="A158" s="2" t="s">
        <v>19</v>
      </c>
      <c r="B158" s="80"/>
      <c r="E158" s="16">
        <f t="shared" si="32"/>
        <v>7469464.2062015459</v>
      </c>
      <c r="G158" s="16">
        <f t="shared" si="33"/>
        <v>250632.37411440857</v>
      </c>
      <c r="H158" s="16">
        <f t="shared" si="33"/>
        <v>483491.81498339568</v>
      </c>
      <c r="I158" s="16">
        <f t="shared" si="33"/>
        <v>1410248.761206429</v>
      </c>
      <c r="J158" s="16">
        <f t="shared" si="33"/>
        <v>1229840.5275708863</v>
      </c>
      <c r="K158" s="16">
        <f t="shared" si="33"/>
        <v>478508.81525556621</v>
      </c>
      <c r="L158" s="16">
        <f t="shared" si="33"/>
        <v>1038490.7276305952</v>
      </c>
      <c r="M158" s="16">
        <f t="shared" si="33"/>
        <v>638294.63111733075</v>
      </c>
      <c r="N158" s="16">
        <f t="shared" si="33"/>
        <v>341637.17574535933</v>
      </c>
      <c r="O158" s="16">
        <f t="shared" si="33"/>
        <v>1598319.3785775749</v>
      </c>
      <c r="P158" s="16">
        <f t="shared" si="34"/>
        <v>7469464.2062015468</v>
      </c>
      <c r="Q158" s="47"/>
      <c r="R158" s="88"/>
      <c r="S158" s="88"/>
      <c r="T158" s="88"/>
    </row>
    <row r="159" spans="1:20" x14ac:dyDescent="0.2">
      <c r="A159" s="2" t="s">
        <v>21</v>
      </c>
      <c r="B159" s="80"/>
      <c r="E159" s="16">
        <f t="shared" si="32"/>
        <v>681320.41116944584</v>
      </c>
      <c r="G159" s="16">
        <f t="shared" si="33"/>
        <v>22861.204963299562</v>
      </c>
      <c r="H159" s="16">
        <f t="shared" si="33"/>
        <v>44101.267920669961</v>
      </c>
      <c r="I159" s="16">
        <f t="shared" si="33"/>
        <v>128634.56324466119</v>
      </c>
      <c r="J159" s="16">
        <f t="shared" si="33"/>
        <v>112178.78964086375</v>
      </c>
      <c r="K159" s="16">
        <f t="shared" si="33"/>
        <v>43646.748114469767</v>
      </c>
      <c r="L159" s="16">
        <f t="shared" si="33"/>
        <v>94724.990978267597</v>
      </c>
      <c r="M159" s="16">
        <f t="shared" si="33"/>
        <v>58221.46656236019</v>
      </c>
      <c r="N159" s="16">
        <f t="shared" si="33"/>
        <v>31162.125505112283</v>
      </c>
      <c r="O159" s="16">
        <f t="shared" si="33"/>
        <v>145789.25423974154</v>
      </c>
      <c r="P159" s="16">
        <f t="shared" si="34"/>
        <v>681320.41116944561</v>
      </c>
      <c r="Q159" s="47"/>
      <c r="R159" s="88"/>
      <c r="S159" s="88"/>
      <c r="T159" s="88"/>
    </row>
    <row r="160" spans="1:20" x14ac:dyDescent="0.2">
      <c r="A160" s="2" t="s">
        <v>22</v>
      </c>
      <c r="B160" s="80"/>
      <c r="E160" s="16">
        <f t="shared" si="32"/>
        <v>457926.19621839287</v>
      </c>
      <c r="G160" s="16">
        <f t="shared" si="33"/>
        <v>15365.376492748599</v>
      </c>
      <c r="H160" s="16">
        <f t="shared" si="33"/>
        <v>29641.157869697312</v>
      </c>
      <c r="I160" s="16">
        <f t="shared" si="33"/>
        <v>86457.319174886958</v>
      </c>
      <c r="J160" s="16">
        <f t="shared" si="33"/>
        <v>75397.134144933545</v>
      </c>
      <c r="K160" s="16">
        <f t="shared" si="33"/>
        <v>29335.667937872255</v>
      </c>
      <c r="L160" s="16">
        <f t="shared" si="33"/>
        <v>63666.160729054827</v>
      </c>
      <c r="M160" s="16">
        <f t="shared" si="33"/>
        <v>39131.56612377971</v>
      </c>
      <c r="N160" s="16">
        <f t="shared" si="33"/>
        <v>20944.556136433235</v>
      </c>
      <c r="O160" s="16">
        <f t="shared" si="33"/>
        <v>97987.257608986445</v>
      </c>
      <c r="P160" s="16">
        <f t="shared" si="34"/>
        <v>457926.19621839287</v>
      </c>
      <c r="Q160" s="47"/>
      <c r="R160" s="88"/>
      <c r="S160" s="88"/>
      <c r="T160" s="88"/>
    </row>
    <row r="161" spans="1:20" x14ac:dyDescent="0.2">
      <c r="A161" s="2" t="s">
        <v>23</v>
      </c>
      <c r="B161" s="80"/>
      <c r="E161" s="16">
        <f t="shared" si="32"/>
        <v>0</v>
      </c>
      <c r="G161" s="16">
        <f t="shared" si="33"/>
        <v>0</v>
      </c>
      <c r="H161" s="16">
        <f t="shared" si="33"/>
        <v>0</v>
      </c>
      <c r="I161" s="16">
        <f t="shared" si="33"/>
        <v>0</v>
      </c>
      <c r="J161" s="16">
        <f t="shared" si="33"/>
        <v>0</v>
      </c>
      <c r="K161" s="16">
        <f t="shared" si="33"/>
        <v>0</v>
      </c>
      <c r="L161" s="16">
        <f t="shared" si="33"/>
        <v>0</v>
      </c>
      <c r="M161" s="16">
        <f t="shared" si="33"/>
        <v>0</v>
      </c>
      <c r="N161" s="16">
        <f t="shared" si="33"/>
        <v>0</v>
      </c>
      <c r="O161" s="16">
        <f t="shared" si="33"/>
        <v>0</v>
      </c>
      <c r="P161" s="16">
        <f>SUM(G161:O161)</f>
        <v>0</v>
      </c>
      <c r="Q161" s="47"/>
      <c r="R161" s="88"/>
      <c r="S161" s="88"/>
      <c r="T161" s="88"/>
    </row>
    <row r="162" spans="1:20" x14ac:dyDescent="0.2">
      <c r="A162" s="2" t="s">
        <v>24</v>
      </c>
      <c r="B162" s="80"/>
      <c r="E162" s="16">
        <f t="shared" si="32"/>
        <v>2559036.444257841</v>
      </c>
      <c r="G162" s="16">
        <f t="shared" si="33"/>
        <v>85866.584505101637</v>
      </c>
      <c r="H162" s="16">
        <f t="shared" si="33"/>
        <v>165644.16682198289</v>
      </c>
      <c r="I162" s="16">
        <f t="shared" si="33"/>
        <v>483150.84934745962</v>
      </c>
      <c r="J162" s="16">
        <f t="shared" si="33"/>
        <v>421343.03663523955</v>
      </c>
      <c r="K162" s="16">
        <f t="shared" si="33"/>
        <v>163936.99244464864</v>
      </c>
      <c r="L162" s="16">
        <f t="shared" si="33"/>
        <v>355786.64622612548</v>
      </c>
      <c r="M162" s="16">
        <f t="shared" si="33"/>
        <v>218679.57032945054</v>
      </c>
      <c r="N162" s="16">
        <f t="shared" si="33"/>
        <v>117044.80526459137</v>
      </c>
      <c r="O162" s="16">
        <f t="shared" si="33"/>
        <v>547583.79268324131</v>
      </c>
      <c r="P162" s="16">
        <f t="shared" si="34"/>
        <v>2559036.444257841</v>
      </c>
      <c r="Q162" s="47"/>
      <c r="R162" s="88"/>
      <c r="S162" s="88"/>
      <c r="T162" s="88"/>
    </row>
    <row r="163" spans="1:20" x14ac:dyDescent="0.2">
      <c r="A163" s="2" t="s">
        <v>25</v>
      </c>
      <c r="B163" s="80"/>
      <c r="E163" s="16">
        <f t="shared" si="32"/>
        <v>6110913.9477102524</v>
      </c>
      <c r="G163" s="16">
        <f t="shared" ref="G163:O163" si="35">($E163*$B$149+$D$149)*B$213+($E163*$B$150+$D$150-$E$151)*B$223+G151</f>
        <v>205086.72527571802</v>
      </c>
      <c r="H163" s="16">
        <f t="shared" si="35"/>
        <v>411171.30484772188</v>
      </c>
      <c r="I163" s="16">
        <f t="shared" si="35"/>
        <v>1137741.9772384823</v>
      </c>
      <c r="J163" s="16">
        <f t="shared" si="35"/>
        <v>978412.83403603127</v>
      </c>
      <c r="K163" s="16">
        <f t="shared" si="35"/>
        <v>402266.2886777104</v>
      </c>
      <c r="L163" s="16">
        <f t="shared" si="35"/>
        <v>846058.06815416575</v>
      </c>
      <c r="M163" s="16">
        <f t="shared" si="35"/>
        <v>524974.78262728301</v>
      </c>
      <c r="N163" s="16">
        <f t="shared" si="35"/>
        <v>283973.02998486295</v>
      </c>
      <c r="O163" s="16">
        <f t="shared" si="35"/>
        <v>1321228.9368682769</v>
      </c>
      <c r="P163" s="16">
        <f t="shared" si="34"/>
        <v>6110913.9477102514</v>
      </c>
      <c r="Q163" s="47"/>
      <c r="R163" s="88"/>
      <c r="S163" s="88"/>
      <c r="T163" s="88"/>
    </row>
    <row r="164" spans="1:20" x14ac:dyDescent="0.2">
      <c r="A164" s="2" t="s">
        <v>100</v>
      </c>
      <c r="B164" s="16">
        <v>4996.25</v>
      </c>
      <c r="E164" s="16"/>
      <c r="G164" s="16">
        <f t="shared" ref="G164:O164" si="36">$B$164*B221</f>
        <v>-271.29637500000001</v>
      </c>
      <c r="H164" s="16">
        <f t="shared" si="36"/>
        <v>-539.59500000000003</v>
      </c>
      <c r="I164" s="16">
        <f t="shared" si="36"/>
        <v>-1152.634875</v>
      </c>
      <c r="J164" s="16">
        <f t="shared" si="36"/>
        <v>-744.44124999999997</v>
      </c>
      <c r="K164" s="16">
        <f t="shared" si="36"/>
        <v>-485.63549999999998</v>
      </c>
      <c r="L164" s="16">
        <f t="shared" si="36"/>
        <v>-818.88537499999995</v>
      </c>
      <c r="M164" s="16">
        <f t="shared" si="36"/>
        <v>-598.55074999999999</v>
      </c>
      <c r="N164" s="16">
        <f t="shared" si="36"/>
        <v>4996.25</v>
      </c>
      <c r="O164" s="16">
        <f t="shared" si="36"/>
        <v>-385.21087499999999</v>
      </c>
      <c r="P164" s="16">
        <f t="shared" si="34"/>
        <v>6.8212102632969618E-13</v>
      </c>
      <c r="Q164" s="47"/>
      <c r="R164" s="88"/>
      <c r="S164" s="88"/>
      <c r="T164" s="88"/>
    </row>
    <row r="165" spans="1:20" x14ac:dyDescent="0.2">
      <c r="A165" s="2" t="s">
        <v>26</v>
      </c>
      <c r="B165" s="80"/>
      <c r="E165" s="16">
        <f>N60</f>
        <v>38721.465636054891</v>
      </c>
      <c r="G165" s="16">
        <f t="shared" ref="G165:O165" si="37">$E165*$B$149*B$213+$E165*$B$150*B$223</f>
        <v>1299.2702814609434</v>
      </c>
      <c r="H165" s="16">
        <f t="shared" si="37"/>
        <v>2506.4062404435608</v>
      </c>
      <c r="I165" s="16">
        <f t="shared" si="37"/>
        <v>7310.6848681336705</v>
      </c>
      <c r="J165" s="16">
        <f t="shared" si="37"/>
        <v>6375.4543045572163</v>
      </c>
      <c r="K165" s="16">
        <f t="shared" si="37"/>
        <v>2480.5745278335157</v>
      </c>
      <c r="L165" s="16">
        <f t="shared" si="37"/>
        <v>5383.50300814397</v>
      </c>
      <c r="M165" s="16">
        <f t="shared" si="37"/>
        <v>3308.8991314755572</v>
      </c>
      <c r="N165" s="16">
        <f t="shared" si="37"/>
        <v>1771.0362879361032</v>
      </c>
      <c r="O165" s="16">
        <f t="shared" si="37"/>
        <v>8285.6369860703562</v>
      </c>
      <c r="P165" s="16">
        <f>SUM(G165:O165)</f>
        <v>38721.465636054898</v>
      </c>
      <c r="Q165" s="47"/>
      <c r="R165" s="88"/>
      <c r="S165" s="88"/>
      <c r="T165" s="88"/>
    </row>
    <row r="166" spans="1:20" x14ac:dyDescent="0.2">
      <c r="B166" s="80"/>
      <c r="E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47"/>
      <c r="R166" s="88"/>
      <c r="S166" s="88"/>
      <c r="T166" s="88"/>
    </row>
    <row r="167" spans="1:20" x14ac:dyDescent="0.2">
      <c r="A167" s="2" t="s">
        <v>28</v>
      </c>
      <c r="B167" s="80"/>
      <c r="E167" s="16">
        <f>N62</f>
        <v>386.46496760549996</v>
      </c>
      <c r="G167" s="16">
        <f t="shared" ref="G167:O168" si="38">$E167*$B$149*B$213+$E167*$B$150*B$223</f>
        <v>12.967547560184519</v>
      </c>
      <c r="H167" s="16">
        <f t="shared" si="38"/>
        <v>25.015535714053946</v>
      </c>
      <c r="I167" s="16">
        <f t="shared" si="38"/>
        <v>72.965306047365658</v>
      </c>
      <c r="J167" s="16">
        <f t="shared" si="38"/>
        <v>63.631107469931024</v>
      </c>
      <c r="K167" s="16">
        <f t="shared" si="38"/>
        <v>24.757718717381685</v>
      </c>
      <c r="L167" s="16">
        <f t="shared" si="38"/>
        <v>53.730799737838765</v>
      </c>
      <c r="M167" s="16">
        <f t="shared" si="38"/>
        <v>33.024927508551173</v>
      </c>
      <c r="N167" s="16">
        <f t="shared" si="38"/>
        <v>17.676073733326923</v>
      </c>
      <c r="O167" s="16">
        <f t="shared" si="38"/>
        <v>82.695951116866269</v>
      </c>
      <c r="P167" s="16">
        <f>SUM(G167:O167)</f>
        <v>386.46496760549996</v>
      </c>
      <c r="Q167" s="47"/>
      <c r="R167" s="88"/>
      <c r="S167" s="88"/>
      <c r="T167" s="88"/>
    </row>
    <row r="168" spans="1:20" x14ac:dyDescent="0.2">
      <c r="A168" s="2" t="s">
        <v>29</v>
      </c>
      <c r="B168" s="80"/>
      <c r="E168" s="16">
        <f>N63</f>
        <v>31187.876103330895</v>
      </c>
      <c r="G168" s="16">
        <f t="shared" si="38"/>
        <v>1046.4862292095891</v>
      </c>
      <c r="H168" s="16">
        <f t="shared" si="38"/>
        <v>2018.7636497618223</v>
      </c>
      <c r="I168" s="16">
        <f t="shared" si="38"/>
        <v>5888.3291257845822</v>
      </c>
      <c r="J168" s="16">
        <f t="shared" si="38"/>
        <v>5135.0555999573071</v>
      </c>
      <c r="K168" s="16">
        <f t="shared" si="38"/>
        <v>1997.9577159164676</v>
      </c>
      <c r="L168" s="16">
        <f t="shared" si="38"/>
        <v>4336.0968409100151</v>
      </c>
      <c r="M168" s="16">
        <f t="shared" si="38"/>
        <v>2665.1247429742971</v>
      </c>
      <c r="N168" s="16">
        <f t="shared" si="38"/>
        <v>1426.4661581203982</v>
      </c>
      <c r="O168" s="16">
        <f t="shared" si="38"/>
        <v>6673.596040696415</v>
      </c>
      <c r="P168" s="16">
        <f>SUM(G168:O168)</f>
        <v>31187.876103330895</v>
      </c>
      <c r="Q168" s="47"/>
      <c r="R168" s="88"/>
      <c r="S168" s="88"/>
      <c r="T168" s="88"/>
    </row>
    <row r="169" spans="1:20" x14ac:dyDescent="0.2">
      <c r="Q169" s="47"/>
      <c r="R169" s="88"/>
      <c r="S169" s="88"/>
      <c r="T169" s="88"/>
    </row>
    <row r="170" spans="1:20" x14ac:dyDescent="0.2">
      <c r="A170" s="2" t="s">
        <v>30</v>
      </c>
      <c r="B170" s="80"/>
      <c r="E170" s="16">
        <f t="shared" ref="E170:E190" si="39">N65</f>
        <v>768998.46613618359</v>
      </c>
      <c r="G170" s="16">
        <f t="shared" ref="G170:O170" si="40">$E170*$B$149*B$213+$E170*$B$150*B$223</f>
        <v>25803.177569019033</v>
      </c>
      <c r="H170" s="16">
        <f t="shared" si="40"/>
        <v>49776.590910354578</v>
      </c>
      <c r="I170" s="16">
        <f t="shared" si="40"/>
        <v>145188.343407256</v>
      </c>
      <c r="J170" s="16">
        <f t="shared" si="40"/>
        <v>126614.90211157559</v>
      </c>
      <c r="K170" s="16">
        <f t="shared" si="40"/>
        <v>49263.579663272569</v>
      </c>
      <c r="L170" s="16">
        <f t="shared" si="40"/>
        <v>106915.00147782202</v>
      </c>
      <c r="M170" s="16">
        <f t="shared" si="40"/>
        <v>65713.895765731198</v>
      </c>
      <c r="N170" s="16">
        <f t="shared" si="40"/>
        <v>35172.330554199099</v>
      </c>
      <c r="O170" s="16">
        <f t="shared" si="40"/>
        <v>164550.64467695353</v>
      </c>
      <c r="P170" s="16">
        <f t="shared" ref="P170:P176" si="41">SUM(G170:O170)</f>
        <v>768998.46613618359</v>
      </c>
      <c r="Q170" s="47"/>
      <c r="R170" s="88"/>
      <c r="S170" s="88"/>
      <c r="T170" s="88"/>
    </row>
    <row r="171" spans="1:20" x14ac:dyDescent="0.2">
      <c r="A171" s="2" t="s">
        <v>31</v>
      </c>
      <c r="B171" s="83" t="s">
        <v>84</v>
      </c>
      <c r="C171" s="2" t="s">
        <v>101</v>
      </c>
      <c r="E171" s="16">
        <f t="shared" si="39"/>
        <v>52.686438047099983</v>
      </c>
      <c r="G171" s="16">
        <f t="shared" ref="G171:O171" si="42">$E171*B217</f>
        <v>0</v>
      </c>
      <c r="H171" s="16">
        <f t="shared" si="42"/>
        <v>0.33460550189999994</v>
      </c>
      <c r="I171" s="16">
        <f t="shared" si="42"/>
        <v>3.7676926841999996</v>
      </c>
      <c r="J171" s="16">
        <f t="shared" si="42"/>
        <v>4.5345133856999986</v>
      </c>
      <c r="K171" s="16">
        <f t="shared" si="42"/>
        <v>0.52065244439999991</v>
      </c>
      <c r="L171" s="16">
        <f t="shared" si="42"/>
        <v>5.7223531121999986</v>
      </c>
      <c r="M171" s="16">
        <f t="shared" si="42"/>
        <v>32.722597342799993</v>
      </c>
      <c r="N171" s="16">
        <f t="shared" si="42"/>
        <v>1.2310535639999998</v>
      </c>
      <c r="O171" s="16">
        <f t="shared" si="42"/>
        <v>3.8529700118999974</v>
      </c>
      <c r="P171" s="16">
        <f t="shared" si="41"/>
        <v>52.68643804709999</v>
      </c>
      <c r="Q171" s="47"/>
      <c r="R171" s="88"/>
      <c r="S171" s="88"/>
      <c r="T171" s="88"/>
    </row>
    <row r="172" spans="1:20" x14ac:dyDescent="0.2">
      <c r="A172" s="2" t="s">
        <v>32</v>
      </c>
      <c r="B172" s="83"/>
      <c r="E172" s="16">
        <f t="shared" si="39"/>
        <v>6054.9219858672004</v>
      </c>
      <c r="G172" s="16">
        <f t="shared" ref="G172:O173" si="43">$E172*$B$149*B$213+$E172*$B$150*B$223</f>
        <v>203.16845097610445</v>
      </c>
      <c r="H172" s="16">
        <f t="shared" si="43"/>
        <v>391.92974753118551</v>
      </c>
      <c r="I172" s="16">
        <f t="shared" si="43"/>
        <v>1143.1805540591924</v>
      </c>
      <c r="J172" s="16">
        <f t="shared" si="43"/>
        <v>996.93743003908151</v>
      </c>
      <c r="K172" s="16">
        <f t="shared" si="43"/>
        <v>387.89041167325945</v>
      </c>
      <c r="L172" s="16">
        <f t="shared" si="43"/>
        <v>841.82481705034502</v>
      </c>
      <c r="M172" s="16">
        <f t="shared" si="43"/>
        <v>517.41652262079765</v>
      </c>
      <c r="N172" s="16">
        <f t="shared" si="43"/>
        <v>276.93906677974337</v>
      </c>
      <c r="O172" s="16">
        <f t="shared" si="43"/>
        <v>1295.6349851374907</v>
      </c>
      <c r="P172" s="16">
        <f t="shared" si="41"/>
        <v>6054.9219858672004</v>
      </c>
      <c r="Q172" s="47"/>
      <c r="R172" s="88"/>
      <c r="S172" s="88"/>
      <c r="T172" s="88"/>
    </row>
    <row r="173" spans="1:20" x14ac:dyDescent="0.2">
      <c r="A173" s="2" t="s">
        <v>33</v>
      </c>
      <c r="B173" s="83"/>
      <c r="E173" s="16">
        <f t="shared" si="39"/>
        <v>19754.435630336393</v>
      </c>
      <c r="G173" s="16">
        <f t="shared" si="43"/>
        <v>662.84554884282147</v>
      </c>
      <c r="H173" s="16">
        <f t="shared" si="43"/>
        <v>1278.6871552251587</v>
      </c>
      <c r="I173" s="16">
        <f t="shared" si="43"/>
        <v>3729.6742586816727</v>
      </c>
      <c r="J173" s="16">
        <f t="shared" si="43"/>
        <v>3252.5499643344151</v>
      </c>
      <c r="K173" s="16">
        <f t="shared" si="43"/>
        <v>1265.5086534408319</v>
      </c>
      <c r="L173" s="16">
        <f t="shared" si="43"/>
        <v>2746.4885921331979</v>
      </c>
      <c r="M173" s="16">
        <f t="shared" si="43"/>
        <v>1688.0929950943253</v>
      </c>
      <c r="N173" s="16">
        <f t="shared" si="43"/>
        <v>903.52526110083909</v>
      </c>
      <c r="O173" s="16">
        <f t="shared" si="43"/>
        <v>4227.0632014831317</v>
      </c>
      <c r="P173" s="16">
        <f t="shared" si="41"/>
        <v>19754.435630336397</v>
      </c>
      <c r="Q173" s="47"/>
      <c r="R173" s="88"/>
      <c r="S173" s="88"/>
      <c r="T173" s="88"/>
    </row>
    <row r="174" spans="1:20" x14ac:dyDescent="0.2">
      <c r="A174" s="2" t="s">
        <v>62</v>
      </c>
      <c r="B174" s="83" t="s">
        <v>84</v>
      </c>
      <c r="C174" s="2" t="s">
        <v>102</v>
      </c>
      <c r="E174" s="16">
        <f t="shared" si="39"/>
        <v>0</v>
      </c>
      <c r="G174" s="16">
        <f t="shared" ref="G174:O174" si="44">$E$174*B213</f>
        <v>0</v>
      </c>
      <c r="H174" s="16">
        <f t="shared" si="44"/>
        <v>0</v>
      </c>
      <c r="I174" s="16">
        <f t="shared" si="44"/>
        <v>0</v>
      </c>
      <c r="J174" s="16">
        <f t="shared" si="44"/>
        <v>0</v>
      </c>
      <c r="K174" s="16">
        <f t="shared" si="44"/>
        <v>0</v>
      </c>
      <c r="L174" s="16">
        <f t="shared" si="44"/>
        <v>0</v>
      </c>
      <c r="M174" s="16">
        <f t="shared" si="44"/>
        <v>0</v>
      </c>
      <c r="N174" s="16">
        <f t="shared" si="44"/>
        <v>0</v>
      </c>
      <c r="O174" s="16">
        <f t="shared" si="44"/>
        <v>0</v>
      </c>
      <c r="P174" s="16">
        <f t="shared" si="41"/>
        <v>0</v>
      </c>
      <c r="Q174" s="47"/>
      <c r="R174" s="88"/>
      <c r="S174" s="88"/>
      <c r="T174" s="88"/>
    </row>
    <row r="175" spans="1:20" x14ac:dyDescent="0.2">
      <c r="A175" s="2" t="s">
        <v>35</v>
      </c>
      <c r="B175" s="83" t="s">
        <v>84</v>
      </c>
      <c r="C175" s="81" t="s">
        <v>85</v>
      </c>
      <c r="E175" s="16">
        <f t="shared" si="39"/>
        <v>6205.1438103751989</v>
      </c>
      <c r="G175" s="16">
        <f>$E175*B215</f>
        <v>158.47124537799999</v>
      </c>
      <c r="H175" s="16">
        <f t="shared" ref="H175:O175" si="45">$E175*C215</f>
        <v>332.32152970799996</v>
      </c>
      <c r="I175" s="16">
        <f t="shared" si="45"/>
        <v>1008.0476811211996</v>
      </c>
      <c r="J175" s="16">
        <f t="shared" si="45"/>
        <v>803.78298854759987</v>
      </c>
      <c r="K175" s="16">
        <f t="shared" si="45"/>
        <v>536.67471323999985</v>
      </c>
      <c r="L175" s="16">
        <f t="shared" si="45"/>
        <v>709.04782872399971</v>
      </c>
      <c r="M175" s="16">
        <f t="shared" si="45"/>
        <v>719.93783904599991</v>
      </c>
      <c r="N175" s="16">
        <f t="shared" si="45"/>
        <v>350.79205331519984</v>
      </c>
      <c r="O175" s="16">
        <f t="shared" si="45"/>
        <v>1586.0679312951993</v>
      </c>
      <c r="P175" s="16">
        <f t="shared" si="41"/>
        <v>6205.1438103751989</v>
      </c>
      <c r="Q175" s="47"/>
      <c r="R175" s="88"/>
      <c r="S175" s="88"/>
      <c r="T175" s="88"/>
    </row>
    <row r="176" spans="1:20" x14ac:dyDescent="0.2">
      <c r="A176" s="2" t="s">
        <v>36</v>
      </c>
      <c r="B176" s="82"/>
      <c r="E176" s="16">
        <f t="shared" si="39"/>
        <v>0</v>
      </c>
      <c r="G176" s="16">
        <v>0</v>
      </c>
      <c r="H176" s="16">
        <v>0</v>
      </c>
      <c r="I176" s="16">
        <v>0</v>
      </c>
      <c r="J176" s="16">
        <v>0</v>
      </c>
      <c r="K176" s="16">
        <v>0</v>
      </c>
      <c r="L176" s="16">
        <v>0</v>
      </c>
      <c r="M176" s="16">
        <v>0</v>
      </c>
      <c r="N176" s="16">
        <v>0</v>
      </c>
      <c r="O176" s="16">
        <v>0</v>
      </c>
      <c r="P176" s="16">
        <f t="shared" si="41"/>
        <v>0</v>
      </c>
      <c r="Q176" s="47"/>
      <c r="R176" s="88"/>
      <c r="S176" s="88"/>
      <c r="T176" s="88"/>
    </row>
    <row r="177" spans="1:20" x14ac:dyDescent="0.2">
      <c r="A177" s="2" t="s">
        <v>37</v>
      </c>
      <c r="B177" s="80"/>
      <c r="E177" s="16">
        <f t="shared" si="39"/>
        <v>11852.4802395426</v>
      </c>
      <c r="G177" s="16">
        <f t="shared" ref="G177:O180" si="46">$E177*$B$149*B$213+$E177*$B$150*B$223</f>
        <v>397.7012513312954</v>
      </c>
      <c r="H177" s="16">
        <f t="shared" si="46"/>
        <v>767.20056818981129</v>
      </c>
      <c r="I177" s="16">
        <f t="shared" si="46"/>
        <v>2237.7703558925946</v>
      </c>
      <c r="J177" s="16">
        <f t="shared" si="46"/>
        <v>1951.5001542841935</v>
      </c>
      <c r="K177" s="16">
        <f t="shared" si="46"/>
        <v>759.29358795972871</v>
      </c>
      <c r="L177" s="16">
        <f t="shared" si="46"/>
        <v>1647.8679713024821</v>
      </c>
      <c r="M177" s="16">
        <f t="shared" si="46"/>
        <v>1012.840318056966</v>
      </c>
      <c r="N177" s="16">
        <f t="shared" si="46"/>
        <v>542.10687176907732</v>
      </c>
      <c r="O177" s="16">
        <f t="shared" si="46"/>
        <v>2536.1991607564514</v>
      </c>
      <c r="P177" s="16">
        <f t="shared" si="34"/>
        <v>11852.480239542601</v>
      </c>
      <c r="Q177" s="47"/>
      <c r="R177" s="88"/>
      <c r="S177" s="88"/>
      <c r="T177" s="88"/>
    </row>
    <row r="178" spans="1:20" x14ac:dyDescent="0.2">
      <c r="A178" s="2" t="s">
        <v>38</v>
      </c>
      <c r="B178" s="80"/>
      <c r="E178" s="16">
        <f t="shared" si="39"/>
        <v>561442.41914959799</v>
      </c>
      <c r="G178" s="16">
        <f t="shared" si="46"/>
        <v>18838.78716805029</v>
      </c>
      <c r="H178" s="16">
        <f t="shared" si="46"/>
        <v>36341.671470616719</v>
      </c>
      <c r="I178" s="16">
        <f t="shared" si="46"/>
        <v>106001.37496302463</v>
      </c>
      <c r="J178" s="16">
        <f t="shared" si="46"/>
        <v>92440.986649931234</v>
      </c>
      <c r="K178" s="16">
        <f t="shared" si="46"/>
        <v>35967.124201283594</v>
      </c>
      <c r="L178" s="16">
        <f t="shared" si="46"/>
        <v>78058.1752974017</v>
      </c>
      <c r="M178" s="16">
        <f t="shared" si="46"/>
        <v>47977.428090113914</v>
      </c>
      <c r="N178" s="16">
        <f t="shared" si="46"/>
        <v>25679.164813810927</v>
      </c>
      <c r="O178" s="16">
        <f t="shared" si="46"/>
        <v>120137.706495365</v>
      </c>
      <c r="P178" s="16">
        <f t="shared" si="34"/>
        <v>561442.41914959799</v>
      </c>
      <c r="Q178" s="47"/>
      <c r="R178" s="88"/>
      <c r="S178" s="88"/>
      <c r="T178" s="88"/>
    </row>
    <row r="179" spans="1:20" x14ac:dyDescent="0.2">
      <c r="A179" s="2" t="s">
        <v>39</v>
      </c>
      <c r="B179" s="80"/>
      <c r="E179" s="16">
        <f t="shared" si="39"/>
        <v>429827.82855077152</v>
      </c>
      <c r="G179" s="16">
        <f t="shared" si="46"/>
        <v>14422.556445304159</v>
      </c>
      <c r="H179" s="16">
        <f t="shared" si="46"/>
        <v>27822.375369821384</v>
      </c>
      <c r="I179" s="16">
        <f t="shared" si="46"/>
        <v>81152.294998951227</v>
      </c>
      <c r="J179" s="16">
        <f t="shared" si="46"/>
        <v>70770.763315344797</v>
      </c>
      <c r="K179" s="16">
        <f t="shared" si="46"/>
        <v>27535.630311065532</v>
      </c>
      <c r="L179" s="16">
        <f t="shared" si="46"/>
        <v>59759.602845002933</v>
      </c>
      <c r="M179" s="16">
        <f t="shared" si="46"/>
        <v>36730.451836290005</v>
      </c>
      <c r="N179" s="16">
        <f t="shared" si="46"/>
        <v>19659.39742785399</v>
      </c>
      <c r="O179" s="16">
        <f t="shared" si="46"/>
        <v>91974.756001137517</v>
      </c>
      <c r="P179" s="16">
        <f t="shared" si="34"/>
        <v>429827.82855077158</v>
      </c>
      <c r="Q179" s="47"/>
      <c r="R179" s="88"/>
      <c r="S179" s="88"/>
      <c r="T179" s="88"/>
    </row>
    <row r="180" spans="1:20" x14ac:dyDescent="0.2">
      <c r="A180" s="2" t="s">
        <v>40</v>
      </c>
      <c r="B180" s="80"/>
      <c r="E180" s="16">
        <f t="shared" si="39"/>
        <v>0</v>
      </c>
      <c r="G180" s="16">
        <f t="shared" si="46"/>
        <v>0</v>
      </c>
      <c r="H180" s="16">
        <f t="shared" si="46"/>
        <v>0</v>
      </c>
      <c r="I180" s="16">
        <f t="shared" si="46"/>
        <v>0</v>
      </c>
      <c r="J180" s="16">
        <f t="shared" si="46"/>
        <v>0</v>
      </c>
      <c r="K180" s="16">
        <f t="shared" si="46"/>
        <v>0</v>
      </c>
      <c r="L180" s="16">
        <f t="shared" si="46"/>
        <v>0</v>
      </c>
      <c r="M180" s="16">
        <f t="shared" si="46"/>
        <v>0</v>
      </c>
      <c r="N180" s="16">
        <f t="shared" si="46"/>
        <v>0</v>
      </c>
      <c r="O180" s="16">
        <f t="shared" si="46"/>
        <v>0</v>
      </c>
      <c r="P180" s="16">
        <f t="shared" si="34"/>
        <v>0</v>
      </c>
      <c r="Q180" s="47"/>
      <c r="R180" s="88"/>
      <c r="S180" s="88"/>
      <c r="T180" s="88"/>
    </row>
    <row r="181" spans="1:20" x14ac:dyDescent="0.2">
      <c r="B181" s="80"/>
      <c r="E181" s="16">
        <f t="shared" si="39"/>
        <v>0</v>
      </c>
      <c r="G181" s="16">
        <f t="shared" ref="G181:O181" si="47">$E181*$B$149*B$213/100+$E181*$B$150*B$223/100</f>
        <v>0</v>
      </c>
      <c r="H181" s="16">
        <f t="shared" si="47"/>
        <v>0</v>
      </c>
      <c r="I181" s="16">
        <f t="shared" si="47"/>
        <v>0</v>
      </c>
      <c r="J181" s="16">
        <f t="shared" si="47"/>
        <v>0</v>
      </c>
      <c r="K181" s="16">
        <f t="shared" si="47"/>
        <v>0</v>
      </c>
      <c r="L181" s="16">
        <f t="shared" si="47"/>
        <v>0</v>
      </c>
      <c r="M181" s="16">
        <f t="shared" si="47"/>
        <v>0</v>
      </c>
      <c r="N181" s="16">
        <f t="shared" si="47"/>
        <v>0</v>
      </c>
      <c r="O181" s="16">
        <f t="shared" si="47"/>
        <v>0</v>
      </c>
      <c r="P181" s="16">
        <f>SUM(G181:O181)</f>
        <v>0</v>
      </c>
      <c r="Q181" s="47"/>
      <c r="R181" s="88"/>
      <c r="S181" s="88"/>
      <c r="T181" s="88"/>
    </row>
    <row r="182" spans="1:20" x14ac:dyDescent="0.2">
      <c r="A182" s="2" t="s">
        <v>41</v>
      </c>
      <c r="B182" s="80"/>
      <c r="E182" s="16">
        <f t="shared" si="39"/>
        <v>30520.72135644899</v>
      </c>
      <c r="G182" s="16">
        <f t="shared" ref="G182:O188" si="48">$E182*$B$149*B$213+$E182*$B$150*B$223</f>
        <v>1024.1003426859102</v>
      </c>
      <c r="H182" s="16">
        <f t="shared" si="48"/>
        <v>1975.5793127678908</v>
      </c>
      <c r="I182" s="16">
        <f t="shared" si="48"/>
        <v>5762.3690663546104</v>
      </c>
      <c r="J182" s="16">
        <f t="shared" si="48"/>
        <v>5025.2091741326212</v>
      </c>
      <c r="K182" s="16">
        <f t="shared" si="48"/>
        <v>1955.2184485862169</v>
      </c>
      <c r="L182" s="16">
        <f t="shared" si="48"/>
        <v>4243.3413233246483</v>
      </c>
      <c r="M182" s="16">
        <f t="shared" si="48"/>
        <v>2608.1137872613554</v>
      </c>
      <c r="N182" s="16">
        <f t="shared" si="48"/>
        <v>1395.9519395341965</v>
      </c>
      <c r="O182" s="16">
        <f t="shared" si="48"/>
        <v>6530.8379618015406</v>
      </c>
      <c r="P182" s="16">
        <f>SUM(G182:O182)</f>
        <v>30520.721356448987</v>
      </c>
      <c r="Q182" s="47"/>
      <c r="R182" s="88"/>
      <c r="S182" s="88"/>
      <c r="T182" s="88"/>
    </row>
    <row r="183" spans="1:20" x14ac:dyDescent="0.2">
      <c r="A183" s="2" t="s">
        <v>42</v>
      </c>
      <c r="B183" s="80"/>
      <c r="E183" s="16">
        <f t="shared" si="39"/>
        <v>34031.339777484893</v>
      </c>
      <c r="G183" s="16">
        <f t="shared" si="48"/>
        <v>1141.8965600830677</v>
      </c>
      <c r="H183" s="16">
        <f t="shared" si="48"/>
        <v>2202.8185397383545</v>
      </c>
      <c r="I183" s="16">
        <f t="shared" si="48"/>
        <v>6425.1803661562608</v>
      </c>
      <c r="J183" s="16">
        <f t="shared" si="48"/>
        <v>5603.2293228123945</v>
      </c>
      <c r="K183" s="16">
        <f t="shared" si="48"/>
        <v>2180.1156855352265</v>
      </c>
      <c r="L183" s="16">
        <f t="shared" si="48"/>
        <v>4731.4278283068998</v>
      </c>
      <c r="M183" s="16">
        <f t="shared" si="48"/>
        <v>2908.1097211314686</v>
      </c>
      <c r="N183" s="16">
        <f t="shared" si="48"/>
        <v>1556.5200511648231</v>
      </c>
      <c r="O183" s="16">
        <f t="shared" si="48"/>
        <v>7282.0417025563947</v>
      </c>
      <c r="P183" s="16">
        <f>SUM(G183:O183)</f>
        <v>34031.339777484885</v>
      </c>
      <c r="Q183" s="47"/>
      <c r="R183" s="88"/>
      <c r="S183" s="88"/>
      <c r="T183" s="88"/>
    </row>
    <row r="184" spans="1:20" x14ac:dyDescent="0.2">
      <c r="A184" s="2" t="s">
        <v>43</v>
      </c>
      <c r="B184" s="80"/>
      <c r="E184" s="16">
        <f t="shared" si="39"/>
        <v>6624.3300284834977</v>
      </c>
      <c r="G184" s="16">
        <f t="shared" si="48"/>
        <v>222.2745187770953</v>
      </c>
      <c r="H184" s="16">
        <f t="shared" si="48"/>
        <v>428.7870267671077</v>
      </c>
      <c r="I184" s="16">
        <f t="shared" si="48"/>
        <v>1250.6858535763804</v>
      </c>
      <c r="J184" s="16">
        <f t="shared" si="48"/>
        <v>1090.6899493901913</v>
      </c>
      <c r="K184" s="16">
        <f t="shared" si="48"/>
        <v>424.36782964429671</v>
      </c>
      <c r="L184" s="16">
        <f t="shared" si="48"/>
        <v>920.99046483594691</v>
      </c>
      <c r="M184" s="16">
        <f t="shared" si="48"/>
        <v>566.07464407149757</v>
      </c>
      <c r="N184" s="16">
        <f t="shared" si="48"/>
        <v>302.98256202329981</v>
      </c>
      <c r="O184" s="16">
        <f t="shared" si="48"/>
        <v>1417.477179397682</v>
      </c>
      <c r="P184" s="16">
        <f t="shared" si="34"/>
        <v>6624.3300284834968</v>
      </c>
      <c r="Q184" s="47"/>
      <c r="R184" s="88"/>
      <c r="S184" s="88"/>
      <c r="T184" s="88"/>
    </row>
    <row r="185" spans="1:20" x14ac:dyDescent="0.2">
      <c r="A185" s="2" t="s">
        <v>44</v>
      </c>
      <c r="B185" s="80"/>
      <c r="E185" s="16">
        <f t="shared" si="39"/>
        <v>109376.34767284921</v>
      </c>
      <c r="G185" s="16">
        <f t="shared" si="48"/>
        <v>3670.0428481134195</v>
      </c>
      <c r="H185" s="16">
        <f t="shared" si="48"/>
        <v>7079.8342950348242</v>
      </c>
      <c r="I185" s="16">
        <f t="shared" si="48"/>
        <v>20650.458259489955</v>
      </c>
      <c r="J185" s="16">
        <f t="shared" si="48"/>
        <v>18008.716744913469</v>
      </c>
      <c r="K185" s="16">
        <f t="shared" si="48"/>
        <v>7006.8675740440085</v>
      </c>
      <c r="L185" s="16">
        <f t="shared" si="48"/>
        <v>15206.756434557748</v>
      </c>
      <c r="M185" s="16">
        <f t="shared" si="48"/>
        <v>9346.6323103655341</v>
      </c>
      <c r="N185" s="16">
        <f t="shared" si="48"/>
        <v>5002.6381385254681</v>
      </c>
      <c r="O185" s="16">
        <f t="shared" si="48"/>
        <v>23404.401067804793</v>
      </c>
      <c r="P185" s="16">
        <f t="shared" si="34"/>
        <v>109376.34767284922</v>
      </c>
      <c r="Q185" s="47"/>
      <c r="R185" s="88"/>
      <c r="S185" s="88"/>
      <c r="T185" s="88"/>
    </row>
    <row r="186" spans="1:20" x14ac:dyDescent="0.2">
      <c r="A186" s="2" t="s">
        <v>45</v>
      </c>
      <c r="B186" s="80"/>
      <c r="E186" s="16">
        <f t="shared" si="39"/>
        <v>315319.73239881324</v>
      </c>
      <c r="G186" s="16">
        <f t="shared" si="48"/>
        <v>10580.321553803044</v>
      </c>
      <c r="H186" s="16">
        <f t="shared" si="48"/>
        <v>20410.367532252851</v>
      </c>
      <c r="I186" s="16">
        <f t="shared" si="48"/>
        <v>59532.953063778346</v>
      </c>
      <c r="J186" s="16">
        <f t="shared" si="48"/>
        <v>51917.10882353528</v>
      </c>
      <c r="K186" s="16">
        <f t="shared" si="48"/>
        <v>20200.012666448954</v>
      </c>
      <c r="L186" s="16">
        <f t="shared" si="48"/>
        <v>43839.371780275251</v>
      </c>
      <c r="M186" s="16">
        <f t="shared" si="48"/>
        <v>26945.291753110418</v>
      </c>
      <c r="N186" s="16">
        <f t="shared" si="48"/>
        <v>14422.044186793755</v>
      </c>
      <c r="O186" s="16">
        <f t="shared" si="48"/>
        <v>67472.261038815355</v>
      </c>
      <c r="P186" s="16">
        <f t="shared" si="34"/>
        <v>315319.73239881324</v>
      </c>
      <c r="Q186" s="47"/>
      <c r="R186" s="88"/>
      <c r="S186" s="88"/>
      <c r="T186" s="88"/>
    </row>
    <row r="187" spans="1:20" x14ac:dyDescent="0.2">
      <c r="A187" s="2" t="s">
        <v>46</v>
      </c>
      <c r="B187" s="80"/>
      <c r="E187" s="16">
        <f t="shared" si="39"/>
        <v>72473.704421577291</v>
      </c>
      <c r="G187" s="16">
        <f t="shared" si="48"/>
        <v>2431.8018131695303</v>
      </c>
      <c r="H187" s="16">
        <f t="shared" si="48"/>
        <v>4691.158819700363</v>
      </c>
      <c r="I187" s="16">
        <f t="shared" si="48"/>
        <v>13683.170446912838</v>
      </c>
      <c r="J187" s="16">
        <f t="shared" si="48"/>
        <v>11932.729901409492</v>
      </c>
      <c r="K187" s="16">
        <f t="shared" si="48"/>
        <v>4642.8104456486235</v>
      </c>
      <c r="L187" s="16">
        <f t="shared" si="48"/>
        <v>10076.127010068663</v>
      </c>
      <c r="M187" s="16">
        <f t="shared" si="48"/>
        <v>6193.1585924288902</v>
      </c>
      <c r="N187" s="16">
        <f t="shared" si="48"/>
        <v>3314.7908619516243</v>
      </c>
      <c r="O187" s="16">
        <f t="shared" si="48"/>
        <v>15507.956530287265</v>
      </c>
      <c r="P187" s="16">
        <f t="shared" si="34"/>
        <v>72473.704421577277</v>
      </c>
      <c r="Q187" s="47"/>
      <c r="R187" s="88"/>
      <c r="S187" s="88"/>
      <c r="T187" s="88"/>
    </row>
    <row r="188" spans="1:20" x14ac:dyDescent="0.2">
      <c r="A188" s="2" t="s">
        <v>87</v>
      </c>
      <c r="B188" s="80"/>
      <c r="D188" s="16"/>
      <c r="E188" s="16">
        <f t="shared" si="39"/>
        <v>732.73198485959995</v>
      </c>
      <c r="G188" s="16">
        <f t="shared" si="48"/>
        <v>24.586282480937715</v>
      </c>
      <c r="H188" s="16">
        <f t="shared" si="48"/>
        <v>47.42909363726789</v>
      </c>
      <c r="I188" s="16">
        <f t="shared" si="48"/>
        <v>138.34116416096481</v>
      </c>
      <c r="J188" s="16">
        <f t="shared" si="48"/>
        <v>120.64365876197867</v>
      </c>
      <c r="K188" s="16">
        <f t="shared" si="48"/>
        <v>46.940276343238168</v>
      </c>
      <c r="L188" s="16">
        <f t="shared" si="48"/>
        <v>101.8728185996644</v>
      </c>
      <c r="M188" s="16">
        <f t="shared" si="48"/>
        <v>62.614784551148858</v>
      </c>
      <c r="N188" s="16">
        <f t="shared" si="48"/>
        <v>33.513579953685181</v>
      </c>
      <c r="O188" s="16">
        <f t="shared" si="48"/>
        <v>156.7903263707143</v>
      </c>
      <c r="P188" s="16">
        <f t="shared" si="34"/>
        <v>732.73198485959995</v>
      </c>
      <c r="Q188" s="47"/>
      <c r="R188" s="88"/>
      <c r="S188" s="88"/>
      <c r="T188" s="88"/>
    </row>
    <row r="189" spans="1:20" x14ac:dyDescent="0.2">
      <c r="A189" s="2" t="s">
        <v>64</v>
      </c>
      <c r="B189" s="83" t="s">
        <v>84</v>
      </c>
      <c r="C189" s="81" t="s">
        <v>88</v>
      </c>
      <c r="E189" s="16">
        <f t="shared" si="39"/>
        <v>601.87402310000004</v>
      </c>
      <c r="G189" s="16">
        <f t="shared" ref="G189:O190" si="49">$E189*B218</f>
        <v>0</v>
      </c>
      <c r="H189" s="16">
        <f t="shared" si="49"/>
        <v>50.750000000000007</v>
      </c>
      <c r="I189" s="16">
        <f t="shared" si="49"/>
        <v>50.750000000000007</v>
      </c>
      <c r="J189" s="16">
        <f t="shared" si="49"/>
        <v>50.750000000000007</v>
      </c>
      <c r="K189" s="16">
        <f t="shared" si="49"/>
        <v>101.50000000000001</v>
      </c>
      <c r="L189" s="16">
        <f t="shared" si="49"/>
        <v>50.750000000000007</v>
      </c>
      <c r="M189" s="16">
        <f t="shared" si="49"/>
        <v>152.25</v>
      </c>
      <c r="N189" s="16">
        <f t="shared" si="49"/>
        <v>94.374023100000016</v>
      </c>
      <c r="O189" s="16">
        <f t="shared" si="49"/>
        <v>50.750000000000007</v>
      </c>
      <c r="P189" s="16">
        <f t="shared" si="34"/>
        <v>601.87402310000004</v>
      </c>
      <c r="Q189" s="47"/>
      <c r="R189" s="88"/>
      <c r="S189" s="88"/>
      <c r="T189" s="88"/>
    </row>
    <row r="190" spans="1:20" x14ac:dyDescent="0.2">
      <c r="A190" s="2" t="s">
        <v>65</v>
      </c>
      <c r="B190" s="83" t="s">
        <v>84</v>
      </c>
      <c r="C190" s="81" t="s">
        <v>89</v>
      </c>
      <c r="E190" s="16">
        <f t="shared" si="39"/>
        <v>12079.088128000001</v>
      </c>
      <c r="G190" s="16">
        <f t="shared" si="49"/>
        <v>0</v>
      </c>
      <c r="H190" s="16">
        <f t="shared" si="49"/>
        <v>829.37368400000014</v>
      </c>
      <c r="I190" s="16">
        <f t="shared" si="49"/>
        <v>930.50315800000021</v>
      </c>
      <c r="J190" s="16">
        <f t="shared" si="49"/>
        <v>723.3285679999999</v>
      </c>
      <c r="K190" s="16">
        <f t="shared" si="49"/>
        <v>1136.3649379999999</v>
      </c>
      <c r="L190" s="16">
        <f t="shared" si="49"/>
        <v>448.80391400000002</v>
      </c>
      <c r="M190" s="16">
        <f t="shared" si="49"/>
        <v>1278.1294619999999</v>
      </c>
      <c r="N190" s="16">
        <f t="shared" si="49"/>
        <v>3173.5699620000005</v>
      </c>
      <c r="O190" s="16">
        <f t="shared" si="49"/>
        <v>3559.0144420000011</v>
      </c>
      <c r="P190" s="16">
        <f t="shared" si="34"/>
        <v>12079.088128000001</v>
      </c>
      <c r="Q190" s="47"/>
      <c r="R190" s="88"/>
      <c r="S190" s="88"/>
      <c r="T190" s="88"/>
    </row>
    <row r="191" spans="1:20" x14ac:dyDescent="0.2">
      <c r="E191" s="16"/>
      <c r="Q191" s="47"/>
      <c r="R191" s="88"/>
      <c r="S191" s="88"/>
      <c r="T191" s="88"/>
    </row>
    <row r="192" spans="1:20" x14ac:dyDescent="0.2">
      <c r="A192" s="2" t="s">
        <v>50</v>
      </c>
      <c r="E192" s="16">
        <f>SUM(E157:E190)</f>
        <v>20711971.198554553</v>
      </c>
      <c r="G192" s="47">
        <f t="shared" ref="G192:O192" si="50">SUM(G157:G190)</f>
        <v>694266.15297236806</v>
      </c>
      <c r="H192" s="47">
        <f t="shared" si="50"/>
        <v>1355732.126737712</v>
      </c>
      <c r="I192" s="47">
        <f t="shared" si="50"/>
        <v>3891713.5490984116</v>
      </c>
      <c r="J192" s="47">
        <f t="shared" si="50"/>
        <v>3380183.4077103925</v>
      </c>
      <c r="K192" s="47">
        <f t="shared" si="50"/>
        <v>1337715.3847565448</v>
      </c>
      <c r="L192" s="47">
        <f t="shared" si="50"/>
        <v>2873827.1430901685</v>
      </c>
      <c r="M192" s="47">
        <f t="shared" si="50"/>
        <v>1772657.742214086</v>
      </c>
      <c r="N192" s="47">
        <f t="shared" si="50"/>
        <v>959543.88117110543</v>
      </c>
      <c r="O192" s="47">
        <f t="shared" si="50"/>
        <v>4446331.8108037682</v>
      </c>
      <c r="P192" s="47">
        <f>SUM(G192:O192)</f>
        <v>20711971.198554557</v>
      </c>
      <c r="Q192" s="47"/>
      <c r="R192" s="88"/>
      <c r="S192" s="88"/>
      <c r="T192" s="88"/>
    </row>
    <row r="193" spans="1:23" x14ac:dyDescent="0.2">
      <c r="E193" s="16"/>
      <c r="F193" s="93"/>
      <c r="M193" s="16"/>
      <c r="N193" s="16"/>
      <c r="O193" s="16"/>
      <c r="P193" s="16"/>
      <c r="Q193" s="47"/>
      <c r="R193" s="88"/>
      <c r="S193" s="88"/>
      <c r="T193" s="88"/>
    </row>
    <row r="194" spans="1:23" x14ac:dyDescent="0.2">
      <c r="A194" s="94"/>
      <c r="M194" s="47"/>
      <c r="N194" s="47"/>
      <c r="O194" s="47"/>
      <c r="P194" s="47"/>
      <c r="Q194" s="47"/>
      <c r="R194" s="88"/>
      <c r="S194" s="88"/>
      <c r="T194" s="88"/>
    </row>
    <row r="195" spans="1:23" ht="12.75" x14ac:dyDescent="0.2">
      <c r="A195" s="94"/>
      <c r="M195" s="22"/>
      <c r="N195" s="22"/>
      <c r="O195" s="22"/>
      <c r="P195" s="22"/>
      <c r="Q195" s="22"/>
      <c r="R195" s="72"/>
      <c r="S195" s="72"/>
      <c r="T195" s="72"/>
      <c r="U195" s="72"/>
      <c r="V195" s="72"/>
      <c r="W195" s="73"/>
    </row>
    <row r="196" spans="1:23" x14ac:dyDescent="0.2">
      <c r="A196" s="94"/>
      <c r="M196" s="16"/>
      <c r="N196" s="16"/>
      <c r="O196" s="16"/>
      <c r="P196" s="16"/>
      <c r="Q196" s="16"/>
    </row>
    <row r="197" spans="1:23" x14ac:dyDescent="0.2">
      <c r="A197" s="1" t="s">
        <v>103</v>
      </c>
      <c r="B197" s="22" t="s">
        <v>68</v>
      </c>
      <c r="C197" s="22" t="s">
        <v>69</v>
      </c>
      <c r="D197" s="22" t="s">
        <v>70</v>
      </c>
      <c r="E197" s="22" t="s">
        <v>71</v>
      </c>
      <c r="F197" s="22" t="s">
        <v>72</v>
      </c>
      <c r="G197" s="22" t="s">
        <v>73</v>
      </c>
      <c r="H197" s="22" t="s">
        <v>74</v>
      </c>
      <c r="I197" s="22" t="s">
        <v>75</v>
      </c>
      <c r="J197" s="22" t="s">
        <v>76</v>
      </c>
      <c r="K197" s="78" t="s">
        <v>50</v>
      </c>
      <c r="M197" s="16"/>
      <c r="N197" s="16"/>
      <c r="O197" s="16"/>
      <c r="P197" s="16"/>
      <c r="Q197" s="16"/>
    </row>
    <row r="198" spans="1:23" x14ac:dyDescent="0.2">
      <c r="A198" s="2" t="s">
        <v>104</v>
      </c>
      <c r="K198" s="16"/>
      <c r="M198" s="16"/>
      <c r="N198" s="16"/>
      <c r="O198" s="16"/>
      <c r="P198" s="16"/>
      <c r="Q198" s="16"/>
    </row>
    <row r="199" spans="1:23" x14ac:dyDescent="0.2">
      <c r="A199" s="16" t="s">
        <v>105</v>
      </c>
      <c r="B199" s="16">
        <v>301333</v>
      </c>
      <c r="C199" s="16">
        <v>568862</v>
      </c>
      <c r="D199" s="16">
        <v>1717700</v>
      </c>
      <c r="E199" s="16">
        <v>1521868</v>
      </c>
      <c r="F199" s="16">
        <v>567580</v>
      </c>
      <c r="G199" s="16">
        <v>1263886</v>
      </c>
      <c r="H199" s="16">
        <v>770321</v>
      </c>
      <c r="I199" s="16">
        <v>405654</v>
      </c>
      <c r="J199" s="16">
        <v>1972047</v>
      </c>
      <c r="K199" s="16">
        <f t="shared" ref="K199:K209" si="51">SUM(B199:J199)</f>
        <v>9089251</v>
      </c>
      <c r="M199" s="74"/>
      <c r="N199" s="74"/>
      <c r="O199" s="74"/>
      <c r="P199" s="74"/>
      <c r="Q199" s="74"/>
    </row>
    <row r="200" spans="1:23" x14ac:dyDescent="0.2">
      <c r="A200" s="2" t="s">
        <v>81</v>
      </c>
      <c r="B200" s="95">
        <v>492582.77611940267</v>
      </c>
      <c r="C200" s="95">
        <v>1052569.393034826</v>
      </c>
      <c r="D200" s="95">
        <v>2917684.3184079635</v>
      </c>
      <c r="E200" s="95">
        <v>2694894.8955223877</v>
      </c>
      <c r="F200" s="95">
        <v>1040036.4527363188</v>
      </c>
      <c r="G200" s="95">
        <v>2277875.3731343294</v>
      </c>
      <c r="H200" s="95">
        <v>1349058.2139303503</v>
      </c>
      <c r="I200" s="95">
        <v>729662.76119402994</v>
      </c>
      <c r="J200" s="95">
        <v>4601443</v>
      </c>
      <c r="K200" s="96">
        <f t="shared" si="51"/>
        <v>17155807.18407961</v>
      </c>
      <c r="M200" s="16"/>
      <c r="N200" s="16"/>
      <c r="O200" s="16"/>
      <c r="P200" s="16"/>
      <c r="Q200" s="16"/>
    </row>
    <row r="201" spans="1:23" x14ac:dyDescent="0.2">
      <c r="A201" s="2" t="s">
        <v>106</v>
      </c>
      <c r="B201" s="16">
        <v>28502.022550000005</v>
      </c>
      <c r="C201" s="16">
        <v>59770.059300000008</v>
      </c>
      <c r="D201" s="16">
        <v>181303.53976999997</v>
      </c>
      <c r="E201" s="16">
        <v>144565.28571000003</v>
      </c>
      <c r="F201" s="16">
        <v>96524.228999999992</v>
      </c>
      <c r="G201" s="16">
        <v>127526.58789999998</v>
      </c>
      <c r="H201" s="16">
        <v>129485.22285000001</v>
      </c>
      <c r="I201" s="16">
        <v>63092.095919999985</v>
      </c>
      <c r="J201" s="16">
        <v>285264.01641999994</v>
      </c>
      <c r="K201" s="16">
        <f t="shared" si="51"/>
        <v>1116033.0594200001</v>
      </c>
    </row>
    <row r="202" spans="1:23" x14ac:dyDescent="0.2">
      <c r="A202" s="2" t="s">
        <v>107</v>
      </c>
      <c r="B202" s="16">
        <v>170.75973000000002</v>
      </c>
      <c r="C202" s="16">
        <v>637.15526999999997</v>
      </c>
      <c r="D202" s="16">
        <v>1451.0964899999997</v>
      </c>
      <c r="E202" s="16">
        <v>1507.7859399999998</v>
      </c>
      <c r="F202" s="16">
        <v>549.12625000000003</v>
      </c>
      <c r="G202" s="16">
        <v>912.57306000000017</v>
      </c>
      <c r="H202" s="16">
        <v>747.16318000000001</v>
      </c>
      <c r="I202" s="16">
        <v>220.97130000000001</v>
      </c>
      <c r="J202" s="16">
        <v>742.11323999999991</v>
      </c>
      <c r="K202" s="16">
        <f t="shared" si="51"/>
        <v>6938.7444599999999</v>
      </c>
    </row>
    <row r="203" spans="1:23" x14ac:dyDescent="0.2">
      <c r="A203" s="2" t="s">
        <v>108</v>
      </c>
      <c r="B203" s="16">
        <v>0</v>
      </c>
      <c r="C203" s="16">
        <v>1.65507</v>
      </c>
      <c r="D203" s="16">
        <v>18.63626</v>
      </c>
      <c r="E203" s="16">
        <v>22.429209999999998</v>
      </c>
      <c r="F203" s="16">
        <v>2.5753200000000005</v>
      </c>
      <c r="G203" s="16">
        <v>28.304659999999998</v>
      </c>
      <c r="H203" s="16">
        <v>161.85684000000001</v>
      </c>
      <c r="I203" s="16">
        <v>6.0891999999999999</v>
      </c>
      <c r="J203" s="16">
        <v>19.058069999999994</v>
      </c>
      <c r="K203" s="16">
        <f t="shared" si="51"/>
        <v>260.60462999999999</v>
      </c>
    </row>
    <row r="204" spans="1:23" x14ac:dyDescent="0.2">
      <c r="A204" s="46" t="s">
        <v>109</v>
      </c>
      <c r="B204" s="16">
        <v>0</v>
      </c>
      <c r="C204" s="16">
        <v>725</v>
      </c>
      <c r="D204" s="16">
        <v>725</v>
      </c>
      <c r="E204" s="16">
        <v>725</v>
      </c>
      <c r="F204" s="16">
        <v>1450</v>
      </c>
      <c r="G204" s="16">
        <v>725</v>
      </c>
      <c r="H204" s="16">
        <v>2175</v>
      </c>
      <c r="I204" s="16">
        <v>1348.2003300000001</v>
      </c>
      <c r="J204" s="16">
        <v>725</v>
      </c>
      <c r="K204" s="16">
        <f t="shared" si="51"/>
        <v>8598.2003299999997</v>
      </c>
    </row>
    <row r="205" spans="1:23" x14ac:dyDescent="0.2">
      <c r="A205" s="46" t="s">
        <v>110</v>
      </c>
      <c r="B205" s="16">
        <v>0</v>
      </c>
      <c r="C205" s="16">
        <v>4146.8684200000007</v>
      </c>
      <c r="D205" s="16">
        <v>4652.5157900000004</v>
      </c>
      <c r="E205" s="16">
        <v>3616.6428399999995</v>
      </c>
      <c r="F205" s="16">
        <v>5681.8246899999995</v>
      </c>
      <c r="G205" s="16">
        <v>2244.0195699999999</v>
      </c>
      <c r="H205" s="16">
        <v>6390.6473099999994</v>
      </c>
      <c r="I205" s="16">
        <v>15867.84981</v>
      </c>
      <c r="J205" s="16">
        <v>17795.072210000002</v>
      </c>
      <c r="K205" s="16">
        <f t="shared" si="51"/>
        <v>60395.440640000001</v>
      </c>
    </row>
    <row r="206" spans="1:23" x14ac:dyDescent="0.2">
      <c r="A206" s="2" t="s">
        <v>111</v>
      </c>
      <c r="B206" s="2">
        <v>2.5720000000000001</v>
      </c>
      <c r="C206" s="2">
        <v>6.8970000000000002</v>
      </c>
      <c r="D206" s="2">
        <v>14.451000000000001</v>
      </c>
      <c r="E206" s="2">
        <v>13.692</v>
      </c>
      <c r="F206" s="2">
        <v>6.4290000000000003</v>
      </c>
      <c r="G206" s="2">
        <v>12.884</v>
      </c>
      <c r="H206" s="2">
        <v>7.9820000000000002</v>
      </c>
      <c r="I206" s="2">
        <v>3.7170000000000001</v>
      </c>
      <c r="J206" s="2">
        <v>31.376000000000001</v>
      </c>
      <c r="K206" s="97">
        <f t="shared" si="51"/>
        <v>100.00000000000001</v>
      </c>
    </row>
    <row r="207" spans="1:23" x14ac:dyDescent="0.2">
      <c r="A207" s="2" t="s">
        <v>112</v>
      </c>
      <c r="B207" s="98">
        <v>-5.4300000000000001E-2</v>
      </c>
      <c r="C207" s="98">
        <v>-0.108</v>
      </c>
      <c r="D207" s="98">
        <v>-0.23069999999999999</v>
      </c>
      <c r="E207" s="98">
        <v>-0.14899999999999999</v>
      </c>
      <c r="F207" s="98">
        <v>-9.7199999999999995E-2</v>
      </c>
      <c r="G207" s="98">
        <v>-0.16389999999999999</v>
      </c>
      <c r="H207" s="98">
        <v>-0.1198</v>
      </c>
      <c r="I207" s="98">
        <v>1</v>
      </c>
      <c r="J207" s="98">
        <v>-7.7100000000000002E-2</v>
      </c>
      <c r="K207" s="98">
        <f>SUM(B207:J207)</f>
        <v>0</v>
      </c>
    </row>
    <row r="208" spans="1:23" x14ac:dyDescent="0.2">
      <c r="A208" s="2" t="s">
        <v>113</v>
      </c>
      <c r="B208" s="97">
        <v>1.3360000000000001</v>
      </c>
      <c r="C208" s="97">
        <v>5.7149999999999999</v>
      </c>
      <c r="D208" s="97">
        <v>13.252000000000001</v>
      </c>
      <c r="E208" s="97">
        <v>15.953000000000001</v>
      </c>
      <c r="F208" s="97">
        <v>8.4760000000000009</v>
      </c>
      <c r="G208" s="97">
        <v>9.4339999999999993</v>
      </c>
      <c r="H208" s="97">
        <v>10.029</v>
      </c>
      <c r="I208" s="97">
        <v>5.64</v>
      </c>
      <c r="J208" s="97">
        <v>30.164999999999999</v>
      </c>
      <c r="K208" s="97">
        <f t="shared" si="51"/>
        <v>100</v>
      </c>
    </row>
    <row r="209" spans="1:11" x14ac:dyDescent="0.2">
      <c r="A209" s="2" t="s">
        <v>114</v>
      </c>
      <c r="B209" s="97">
        <v>3.49</v>
      </c>
      <c r="C209" s="97">
        <v>7.1909999999999998</v>
      </c>
      <c r="D209" s="97">
        <v>18.82</v>
      </c>
      <c r="E209" s="97">
        <v>15.531000000000001</v>
      </c>
      <c r="F209" s="97">
        <v>6.9480000000000004</v>
      </c>
      <c r="G209" s="97">
        <v>13.896000000000001</v>
      </c>
      <c r="H209" s="97">
        <v>8.7810000000000006</v>
      </c>
      <c r="I209" s="97">
        <v>4.9450000000000003</v>
      </c>
      <c r="J209" s="97">
        <v>20.398</v>
      </c>
      <c r="K209" s="97">
        <f t="shared" si="51"/>
        <v>100</v>
      </c>
    </row>
    <row r="211" spans="1:11" x14ac:dyDescent="0.2">
      <c r="A211" s="1" t="s">
        <v>103</v>
      </c>
      <c r="B211" s="22" t="s">
        <v>68</v>
      </c>
      <c r="C211" s="22" t="s">
        <v>69</v>
      </c>
      <c r="D211" s="22" t="s">
        <v>70</v>
      </c>
      <c r="E211" s="22" t="s">
        <v>71</v>
      </c>
      <c r="F211" s="22" t="s">
        <v>72</v>
      </c>
      <c r="G211" s="22" t="s">
        <v>73</v>
      </c>
      <c r="H211" s="22" t="s">
        <v>74</v>
      </c>
      <c r="I211" s="22" t="s">
        <v>75</v>
      </c>
      <c r="J211" s="22" t="s">
        <v>76</v>
      </c>
      <c r="K211" s="78" t="s">
        <v>50</v>
      </c>
    </row>
    <row r="212" spans="1:11" x14ac:dyDescent="0.2">
      <c r="A212" s="2" t="s">
        <v>9</v>
      </c>
      <c r="K212" s="16"/>
    </row>
    <row r="213" spans="1:11" x14ac:dyDescent="0.2">
      <c r="A213" s="2" t="s">
        <v>80</v>
      </c>
      <c r="B213" s="80">
        <f t="shared" ref="B213:J214" si="52">B199/$K199</f>
        <v>3.315267671670636E-2</v>
      </c>
      <c r="C213" s="80">
        <f t="shared" si="52"/>
        <v>6.2586235103420512E-2</v>
      </c>
      <c r="D213" s="80">
        <f t="shared" si="52"/>
        <v>0.1889814683300087</v>
      </c>
      <c r="E213" s="80">
        <f t="shared" si="52"/>
        <v>0.16743601865544255</v>
      </c>
      <c r="F213" s="80">
        <f t="shared" si="52"/>
        <v>6.2445189378090668E-2</v>
      </c>
      <c r="G213" s="80">
        <f t="shared" si="52"/>
        <v>0.13905282184417617</v>
      </c>
      <c r="H213" s="80">
        <f t="shared" si="52"/>
        <v>8.4750767692519435E-2</v>
      </c>
      <c r="I213" s="80">
        <f t="shared" si="52"/>
        <v>4.4630080080305848E-2</v>
      </c>
      <c r="J213" s="80">
        <f t="shared" si="52"/>
        <v>0.21696474219932974</v>
      </c>
      <c r="K213" s="80">
        <f>SUM(B213:J213)</f>
        <v>1</v>
      </c>
    </row>
    <row r="214" spans="1:11" x14ac:dyDescent="0.2">
      <c r="A214" s="2" t="s">
        <v>81</v>
      </c>
      <c r="B214" s="80">
        <f t="shared" si="52"/>
        <v>2.8712305450513211E-2</v>
      </c>
      <c r="C214" s="80">
        <f t="shared" si="52"/>
        <v>6.1353533630967724E-2</v>
      </c>
      <c r="D214" s="80">
        <f t="shared" si="52"/>
        <v>0.17006977795341163</v>
      </c>
      <c r="E214" s="80">
        <f t="shared" si="52"/>
        <v>0.15708353833815636</v>
      </c>
      <c r="F214" s="80">
        <f t="shared" si="52"/>
        <v>6.0622997307958823E-2</v>
      </c>
      <c r="G214" s="80">
        <f t="shared" si="52"/>
        <v>0.13277576208994535</v>
      </c>
      <c r="H214" s="80">
        <f t="shared" si="52"/>
        <v>7.8635659602321759E-2</v>
      </c>
      <c r="I214" s="80">
        <f t="shared" si="52"/>
        <v>4.2531531939292752E-2</v>
      </c>
      <c r="J214" s="80">
        <f t="shared" si="52"/>
        <v>0.26821489368743229</v>
      </c>
      <c r="K214" s="80">
        <f>SUM(B214:J214)</f>
        <v>1</v>
      </c>
    </row>
    <row r="215" spans="1:11" x14ac:dyDescent="0.2">
      <c r="A215" s="2" t="s">
        <v>106</v>
      </c>
      <c r="B215" s="80">
        <f t="shared" ref="B215:J219" si="53">IF($K201=0,0,B201/$K201)</f>
        <v>2.5538690193292701E-2</v>
      </c>
      <c r="C215" s="80">
        <f t="shared" si="53"/>
        <v>5.3555814315269817E-2</v>
      </c>
      <c r="D215" s="80">
        <f t="shared" si="53"/>
        <v>0.16245355658570099</v>
      </c>
      <c r="E215" s="80">
        <f t="shared" si="53"/>
        <v>0.12953494924705033</v>
      </c>
      <c r="F215" s="80">
        <f t="shared" si="53"/>
        <v>8.6488682557632673E-2</v>
      </c>
      <c r="G215" s="80">
        <f t="shared" si="53"/>
        <v>0.11426775114195566</v>
      </c>
      <c r="H215" s="80">
        <f t="shared" si="53"/>
        <v>0.11602274839178438</v>
      </c>
      <c r="I215" s="80">
        <f t="shared" si="53"/>
        <v>5.6532461460226641E-2</v>
      </c>
      <c r="J215" s="80">
        <f t="shared" si="53"/>
        <v>0.25560534610708668</v>
      </c>
      <c r="K215" s="80">
        <f t="shared" ref="K215:K221" si="54">SUM(B215:J215)</f>
        <v>0.99999999999999978</v>
      </c>
    </row>
    <row r="216" spans="1:11" x14ac:dyDescent="0.2">
      <c r="A216" s="2" t="s">
        <v>107</v>
      </c>
      <c r="B216" s="80">
        <f t="shared" si="53"/>
        <v>2.4609600625067552E-2</v>
      </c>
      <c r="C216" s="80">
        <f t="shared" si="53"/>
        <v>9.1825729232864695E-2</v>
      </c>
      <c r="D216" s="80">
        <f t="shared" si="53"/>
        <v>0.20912954762423974</v>
      </c>
      <c r="E216" s="80">
        <f t="shared" si="53"/>
        <v>0.21729953433102792</v>
      </c>
      <c r="F216" s="80">
        <f t="shared" si="53"/>
        <v>7.9139137226563905E-2</v>
      </c>
      <c r="G216" s="80">
        <f t="shared" si="53"/>
        <v>0.13151847070615427</v>
      </c>
      <c r="H216" s="80">
        <f t="shared" si="53"/>
        <v>0.10767988132538894</v>
      </c>
      <c r="I216" s="80">
        <f t="shared" si="53"/>
        <v>3.1846006330661154E-2</v>
      </c>
      <c r="J216" s="80">
        <f t="shared" si="53"/>
        <v>0.10695209259803176</v>
      </c>
      <c r="K216" s="80">
        <f t="shared" si="54"/>
        <v>0.99999999999999989</v>
      </c>
    </row>
    <row r="217" spans="1:11" x14ac:dyDescent="0.2">
      <c r="A217" s="2" t="s">
        <v>108</v>
      </c>
      <c r="B217" s="99">
        <f t="shared" si="53"/>
        <v>0</v>
      </c>
      <c r="C217" s="99">
        <f t="shared" si="53"/>
        <v>6.3508848634040004E-3</v>
      </c>
      <c r="D217" s="99">
        <f t="shared" si="53"/>
        <v>7.1511622798106092E-2</v>
      </c>
      <c r="E217" s="99">
        <f t="shared" si="53"/>
        <v>8.6066045718374229E-2</v>
      </c>
      <c r="F217" s="99">
        <f t="shared" si="53"/>
        <v>9.8820961085764308E-3</v>
      </c>
      <c r="G217" s="99">
        <f t="shared" si="53"/>
        <v>0.10861150087778564</v>
      </c>
      <c r="H217" s="99">
        <f t="shared" si="53"/>
        <v>0.62108198154422667</v>
      </c>
      <c r="I217" s="99">
        <f t="shared" si="53"/>
        <v>2.3365663150343878E-2</v>
      </c>
      <c r="J217" s="99">
        <f t="shared" si="53"/>
        <v>7.3130204939183138E-2</v>
      </c>
      <c r="K217" s="80">
        <f t="shared" si="54"/>
        <v>1</v>
      </c>
    </row>
    <row r="218" spans="1:11" x14ac:dyDescent="0.2">
      <c r="A218" s="46" t="s">
        <v>109</v>
      </c>
      <c r="B218" s="80">
        <f t="shared" si="53"/>
        <v>0</v>
      </c>
      <c r="C218" s="80">
        <f t="shared" si="53"/>
        <v>8.4319970711824538E-2</v>
      </c>
      <c r="D218" s="80">
        <f t="shared" si="53"/>
        <v>8.4319970711824538E-2</v>
      </c>
      <c r="E218" s="80">
        <f t="shared" si="53"/>
        <v>8.4319970711824538E-2</v>
      </c>
      <c r="F218" s="80">
        <f t="shared" si="53"/>
        <v>0.16863994142364908</v>
      </c>
      <c r="G218" s="80">
        <f t="shared" si="53"/>
        <v>8.4319970711824538E-2</v>
      </c>
      <c r="H218" s="80">
        <f t="shared" si="53"/>
        <v>0.25295991213547359</v>
      </c>
      <c r="I218" s="80">
        <f t="shared" si="53"/>
        <v>0.15680029288175473</v>
      </c>
      <c r="J218" s="80">
        <f t="shared" si="53"/>
        <v>8.4319970711824538E-2</v>
      </c>
      <c r="K218" s="80">
        <f t="shared" si="54"/>
        <v>1</v>
      </c>
    </row>
    <row r="219" spans="1:11" x14ac:dyDescent="0.2">
      <c r="A219" s="46" t="s">
        <v>110</v>
      </c>
      <c r="B219" s="80">
        <f t="shared" si="53"/>
        <v>0</v>
      </c>
      <c r="C219" s="80">
        <f t="shared" si="53"/>
        <v>6.8661944942471742E-2</v>
      </c>
      <c r="D219" s="80">
        <f t="shared" si="53"/>
        <v>7.7034222131639379E-2</v>
      </c>
      <c r="E219" s="80">
        <f t="shared" si="53"/>
        <v>5.9882713027259393E-2</v>
      </c>
      <c r="F219" s="80">
        <f t="shared" si="53"/>
        <v>9.407704670734561E-2</v>
      </c>
      <c r="G219" s="80">
        <f t="shared" si="53"/>
        <v>3.715544660690466E-2</v>
      </c>
      <c r="H219" s="80">
        <f t="shared" si="53"/>
        <v>0.10581340648034718</v>
      </c>
      <c r="I219" s="80">
        <f t="shared" si="53"/>
        <v>0.26273257785440673</v>
      </c>
      <c r="J219" s="80">
        <f t="shared" si="53"/>
        <v>0.29464264224962533</v>
      </c>
      <c r="K219" s="80">
        <f t="shared" si="54"/>
        <v>1</v>
      </c>
    </row>
    <row r="220" spans="1:11" x14ac:dyDescent="0.2">
      <c r="A220" s="2" t="s">
        <v>111</v>
      </c>
      <c r="B220" s="80">
        <f t="shared" ref="B220:J220" si="55">B206/$K206</f>
        <v>2.5719999999999996E-2</v>
      </c>
      <c r="C220" s="80">
        <f t="shared" si="55"/>
        <v>6.896999999999999E-2</v>
      </c>
      <c r="D220" s="80">
        <f t="shared" si="55"/>
        <v>0.14450999999999997</v>
      </c>
      <c r="E220" s="80">
        <f t="shared" si="55"/>
        <v>0.13691999999999999</v>
      </c>
      <c r="F220" s="80">
        <f t="shared" si="55"/>
        <v>6.429E-2</v>
      </c>
      <c r="G220" s="80">
        <f t="shared" si="55"/>
        <v>0.12883999999999998</v>
      </c>
      <c r="H220" s="80">
        <f t="shared" si="55"/>
        <v>7.9819999999999988E-2</v>
      </c>
      <c r="I220" s="80">
        <f t="shared" si="55"/>
        <v>3.7169999999999995E-2</v>
      </c>
      <c r="J220" s="80">
        <f t="shared" si="55"/>
        <v>0.31375999999999998</v>
      </c>
      <c r="K220" s="80">
        <f t="shared" si="54"/>
        <v>1</v>
      </c>
    </row>
    <row r="221" spans="1:11" x14ac:dyDescent="0.2">
      <c r="A221" s="2" t="s">
        <v>115</v>
      </c>
      <c r="B221" s="80">
        <f>B207</f>
        <v>-5.4300000000000001E-2</v>
      </c>
      <c r="C221" s="80">
        <f t="shared" ref="C221:J221" si="56">C207</f>
        <v>-0.108</v>
      </c>
      <c r="D221" s="80">
        <f t="shared" si="56"/>
        <v>-0.23069999999999999</v>
      </c>
      <c r="E221" s="80">
        <f t="shared" si="56"/>
        <v>-0.14899999999999999</v>
      </c>
      <c r="F221" s="80">
        <f t="shared" si="56"/>
        <v>-9.7199999999999995E-2</v>
      </c>
      <c r="G221" s="80">
        <f t="shared" si="56"/>
        <v>-0.16389999999999999</v>
      </c>
      <c r="H221" s="80">
        <f t="shared" si="56"/>
        <v>-0.1198</v>
      </c>
      <c r="I221" s="80">
        <f t="shared" si="56"/>
        <v>1</v>
      </c>
      <c r="J221" s="80">
        <f t="shared" si="56"/>
        <v>-7.7100000000000002E-2</v>
      </c>
      <c r="K221" s="80">
        <f t="shared" si="54"/>
        <v>0</v>
      </c>
    </row>
    <row r="222" spans="1:11" x14ac:dyDescent="0.2">
      <c r="A222" s="2" t="s">
        <v>113</v>
      </c>
      <c r="B222" s="80">
        <f>B208/$K208</f>
        <v>1.336E-2</v>
      </c>
      <c r="C222" s="80">
        <f t="shared" ref="C222:J223" si="57">C208/$K208</f>
        <v>5.7149999999999999E-2</v>
      </c>
      <c r="D222" s="80">
        <f t="shared" si="57"/>
        <v>0.13252</v>
      </c>
      <c r="E222" s="80">
        <f t="shared" si="57"/>
        <v>0.15953000000000001</v>
      </c>
      <c r="F222" s="80">
        <f t="shared" si="57"/>
        <v>8.4760000000000002E-2</v>
      </c>
      <c r="G222" s="80">
        <f t="shared" si="57"/>
        <v>9.4339999999999993E-2</v>
      </c>
      <c r="H222" s="80">
        <f t="shared" si="57"/>
        <v>0.10029</v>
      </c>
      <c r="I222" s="80">
        <f t="shared" si="57"/>
        <v>5.6399999999999999E-2</v>
      </c>
      <c r="J222" s="80">
        <f t="shared" si="57"/>
        <v>0.30164999999999997</v>
      </c>
      <c r="K222" s="80">
        <f>SUM(B222:J222)</f>
        <v>1</v>
      </c>
    </row>
    <row r="223" spans="1:11" x14ac:dyDescent="0.2">
      <c r="A223" s="2" t="s">
        <v>114</v>
      </c>
      <c r="B223" s="80">
        <f>B209/$K209</f>
        <v>3.49E-2</v>
      </c>
      <c r="C223" s="80">
        <f t="shared" si="57"/>
        <v>7.1910000000000002E-2</v>
      </c>
      <c r="D223" s="80">
        <f t="shared" si="57"/>
        <v>0.18820000000000001</v>
      </c>
      <c r="E223" s="80">
        <f t="shared" si="57"/>
        <v>0.15531</v>
      </c>
      <c r="F223" s="80">
        <f t="shared" si="57"/>
        <v>6.948E-2</v>
      </c>
      <c r="G223" s="80">
        <f t="shared" si="57"/>
        <v>0.13896</v>
      </c>
      <c r="H223" s="80">
        <f t="shared" si="57"/>
        <v>8.7809999999999999E-2</v>
      </c>
      <c r="I223" s="80">
        <f t="shared" si="57"/>
        <v>4.9450000000000001E-2</v>
      </c>
      <c r="J223" s="80">
        <f t="shared" si="57"/>
        <v>0.20397999999999999</v>
      </c>
      <c r="K223" s="80">
        <f>SUM(B223:J223)</f>
        <v>1</v>
      </c>
    </row>
  </sheetData>
  <printOptions horizontalCentered="1" verticalCentered="1"/>
  <pageMargins left="0" right="0" top="0" bottom="0" header="0.51181102362204722" footer="0.51181102362204722"/>
  <pageSetup paperSize="9" scale="84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EAVERT</vt:lpstr>
      <vt:lpstr>EAVERT!Druckbereich</vt:lpstr>
      <vt:lpstr>EAVERT!Drucktitel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Bundesministerium für Finanzen</dc:creator>
  <cp:lastModifiedBy>Bundesministerium für Finanzen</cp:lastModifiedBy>
  <cp:lastPrinted>2025-03-06T15:32:58Z</cp:lastPrinted>
  <dcterms:created xsi:type="dcterms:W3CDTF">2025-03-06T15:28:54Z</dcterms:created>
  <dcterms:modified xsi:type="dcterms:W3CDTF">2025-03-06T15:33:08Z</dcterms:modified>
</cp:coreProperties>
</file>