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935" yWindow="1545" windowWidth="24240" windowHeight="11205" tabRatio="796"/>
  </bookViews>
  <sheets>
    <sheet name="Übersichtenverzeichnis" sheetId="104" r:id="rId1"/>
    <sheet name="Ü1" sheetId="88" r:id="rId2"/>
    <sheet name="Ü2" sheetId="89" r:id="rId3"/>
    <sheet name="Ü3" sheetId="90" r:id="rId4"/>
    <sheet name="Ü4" sheetId="91" r:id="rId5"/>
    <sheet name="Ü5" sheetId="92" r:id="rId6"/>
    <sheet name="Ü6" sheetId="93" r:id="rId7"/>
    <sheet name="Ü6a" sheetId="94" r:id="rId8"/>
    <sheet name="Ü7" sheetId="7" r:id="rId9"/>
    <sheet name="Ü8" sheetId="21" r:id="rId10"/>
    <sheet name="Ü8a" sheetId="95" r:id="rId11"/>
    <sheet name="Ü9" sheetId="8" r:id="rId12"/>
    <sheet name="Ü10" sheetId="28" r:id="rId13"/>
    <sheet name="Ü10a" sheetId="74" r:id="rId14"/>
    <sheet name="Ü11" sheetId="75" r:id="rId15"/>
    <sheet name="Ü12a" sheetId="32" r:id="rId16"/>
    <sheet name="Ü12b" sheetId="33" r:id="rId17"/>
    <sheet name="Ü13" sheetId="12" r:id="rId18"/>
    <sheet name="Ü14a" sheetId="13" r:id="rId19"/>
    <sheet name="Ü14b" sheetId="80" r:id="rId20"/>
    <sheet name="Ü15" sheetId="50" r:id="rId21"/>
    <sheet name="Ü16a" sheetId="36" r:id="rId22"/>
    <sheet name="Ü16b" sheetId="37" r:id="rId23"/>
    <sheet name="Ü17" sheetId="96" r:id="rId24"/>
    <sheet name="Ü18" sheetId="97" r:id="rId25"/>
    <sheet name="Ü18a" sheetId="84" r:id="rId26"/>
    <sheet name="Ü18b" sheetId="98" r:id="rId27"/>
    <sheet name="Ü19" sheetId="99" r:id="rId28"/>
    <sheet name="Ü20" sheetId="100" r:id="rId29"/>
    <sheet name="Ü21" sheetId="101" r:id="rId30"/>
    <sheet name="Ü22" sheetId="102" r:id="rId31"/>
    <sheet name="Ü23" sheetId="38" r:id="rId32"/>
    <sheet name="Ü24" sheetId="103" r:id="rId33"/>
    <sheet name="Ü25" sheetId="87"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_____i66000" localSheetId="26">'[1]FIP akt'!#REF!</definedName>
    <definedName name="_______i66000" localSheetId="27">'[1]FIP akt'!#REF!</definedName>
    <definedName name="_______i66000" localSheetId="28">'[1]FIP akt'!#REF!</definedName>
    <definedName name="_______i66000" localSheetId="29">'[1]FIP akt'!#REF!</definedName>
    <definedName name="_______i66000" localSheetId="30">'[1]FIP akt'!#REF!</definedName>
    <definedName name="_______i66000" localSheetId="32">'[1]FIP akt'!#REF!</definedName>
    <definedName name="_______i66000" localSheetId="10">'[1]FIP akt'!#REF!</definedName>
    <definedName name="_______i66000">'[1]FIP akt'!#REF!</definedName>
    <definedName name="______DAT1" localSheetId="26">'[2]2006_Ist bis Juli'!#REF!</definedName>
    <definedName name="______DAT1" localSheetId="27">'[2]2006_Ist bis Juli'!#REF!</definedName>
    <definedName name="______DAT1" localSheetId="28">'[2]2006_Ist bis Juli'!#REF!</definedName>
    <definedName name="______DAT1" localSheetId="29">'[2]2006_Ist bis Juli'!#REF!</definedName>
    <definedName name="______DAT1" localSheetId="30">'[2]2006_Ist bis Juli'!#REF!</definedName>
    <definedName name="______DAT1" localSheetId="32">'[2]2006_Ist bis Juli'!#REF!</definedName>
    <definedName name="______DAT1" localSheetId="10">'[2]2006_Ist bis Juli'!#REF!</definedName>
    <definedName name="______DAT1">'[2]2006_Ist bis Juli'!#REF!</definedName>
    <definedName name="______DAT10" localSheetId="26">#REF!</definedName>
    <definedName name="______DAT10" localSheetId="27">#REF!</definedName>
    <definedName name="______DAT10" localSheetId="28">#REF!</definedName>
    <definedName name="______DAT10" localSheetId="29">#REF!</definedName>
    <definedName name="______DAT10" localSheetId="30">#REF!</definedName>
    <definedName name="______DAT10" localSheetId="32">#REF!</definedName>
    <definedName name="______DAT10" localSheetId="10">#REF!</definedName>
    <definedName name="______DAT10">#REF!</definedName>
    <definedName name="______DAT12" localSheetId="26">#REF!</definedName>
    <definedName name="______DAT12" localSheetId="27">#REF!</definedName>
    <definedName name="______DAT12" localSheetId="28">#REF!</definedName>
    <definedName name="______DAT12" localSheetId="29">#REF!</definedName>
    <definedName name="______DAT12" localSheetId="30">#REF!</definedName>
    <definedName name="______DAT12" localSheetId="32">#REF!</definedName>
    <definedName name="______DAT12" localSheetId="10">#REF!</definedName>
    <definedName name="______DAT12">#REF!</definedName>
    <definedName name="______DAT13" localSheetId="27">#REF!</definedName>
    <definedName name="______DAT13" localSheetId="28">#REF!</definedName>
    <definedName name="______DAT13" localSheetId="29">#REF!</definedName>
    <definedName name="______DAT13" localSheetId="30">#REF!</definedName>
    <definedName name="______DAT13" localSheetId="32">#REF!</definedName>
    <definedName name="______DAT13">#REF!</definedName>
    <definedName name="______DAT14" localSheetId="27">#REF!</definedName>
    <definedName name="______DAT14" localSheetId="28">#REF!</definedName>
    <definedName name="______DAT14" localSheetId="29">#REF!</definedName>
    <definedName name="______DAT14" localSheetId="30">#REF!</definedName>
    <definedName name="______DAT14" localSheetId="32">#REF!</definedName>
    <definedName name="______DAT14">#REF!</definedName>
    <definedName name="______DAT15" localSheetId="27">#REF!</definedName>
    <definedName name="______DAT15" localSheetId="28">#REF!</definedName>
    <definedName name="______DAT15" localSheetId="29">#REF!</definedName>
    <definedName name="______DAT15" localSheetId="30">#REF!</definedName>
    <definedName name="______DAT15" localSheetId="32">#REF!</definedName>
    <definedName name="______DAT15">#REF!</definedName>
    <definedName name="______DAT16" localSheetId="27">#REF!</definedName>
    <definedName name="______DAT16" localSheetId="28">#REF!</definedName>
    <definedName name="______DAT16" localSheetId="29">#REF!</definedName>
    <definedName name="______DAT16" localSheetId="30">#REF!</definedName>
    <definedName name="______DAT16" localSheetId="32">#REF!</definedName>
    <definedName name="______DAT16">#REF!</definedName>
    <definedName name="______DAT17" localSheetId="27">#REF!</definedName>
    <definedName name="______DAT17" localSheetId="28">#REF!</definedName>
    <definedName name="______DAT17" localSheetId="29">#REF!</definedName>
    <definedName name="______DAT17" localSheetId="30">#REF!</definedName>
    <definedName name="______DAT17" localSheetId="32">#REF!</definedName>
    <definedName name="______DAT17">#REF!</definedName>
    <definedName name="______DAT18" localSheetId="27">#REF!</definedName>
    <definedName name="______DAT18" localSheetId="28">#REF!</definedName>
    <definedName name="______DAT18" localSheetId="29">#REF!</definedName>
    <definedName name="______DAT18" localSheetId="30">#REF!</definedName>
    <definedName name="______DAT18" localSheetId="32">#REF!</definedName>
    <definedName name="______DAT18">#REF!</definedName>
    <definedName name="______DAT19" localSheetId="27">#REF!</definedName>
    <definedName name="______DAT19" localSheetId="28">#REF!</definedName>
    <definedName name="______DAT19" localSheetId="29">#REF!</definedName>
    <definedName name="______DAT19" localSheetId="30">#REF!</definedName>
    <definedName name="______DAT19" localSheetId="32">#REF!</definedName>
    <definedName name="______DAT19">#REF!</definedName>
    <definedName name="______DAT2" localSheetId="26">'[2]2006_Ist bis Juli'!#REF!</definedName>
    <definedName name="______DAT2" localSheetId="27">'[2]2006_Ist bis Juli'!#REF!</definedName>
    <definedName name="______DAT2" localSheetId="28">'[2]2006_Ist bis Juli'!#REF!</definedName>
    <definedName name="______DAT2" localSheetId="29">'[2]2006_Ist bis Juli'!#REF!</definedName>
    <definedName name="______DAT2" localSheetId="30">'[2]2006_Ist bis Juli'!#REF!</definedName>
    <definedName name="______DAT2" localSheetId="32">'[2]2006_Ist bis Juli'!#REF!</definedName>
    <definedName name="______DAT2" localSheetId="10">'[2]2006_Ist bis Juli'!#REF!</definedName>
    <definedName name="______DAT2">'[2]2006_Ist bis Juli'!#REF!</definedName>
    <definedName name="______DAT20" localSheetId="27">#REF!</definedName>
    <definedName name="______DAT20" localSheetId="28">#REF!</definedName>
    <definedName name="______DAT20" localSheetId="29">#REF!</definedName>
    <definedName name="______DAT20" localSheetId="30">#REF!</definedName>
    <definedName name="______DAT20" localSheetId="32">#REF!</definedName>
    <definedName name="______DAT20">#REF!</definedName>
    <definedName name="______DAT21" localSheetId="27">#REF!</definedName>
    <definedName name="______DAT21" localSheetId="28">#REF!</definedName>
    <definedName name="______DAT21" localSheetId="29">#REF!</definedName>
    <definedName name="______DAT21" localSheetId="30">#REF!</definedName>
    <definedName name="______DAT21" localSheetId="32">#REF!</definedName>
    <definedName name="______DAT21">#REF!</definedName>
    <definedName name="______DAT22" localSheetId="27">#REF!</definedName>
    <definedName name="______DAT22" localSheetId="28">#REF!</definedName>
    <definedName name="______DAT22" localSheetId="29">#REF!</definedName>
    <definedName name="______DAT22" localSheetId="30">#REF!</definedName>
    <definedName name="______DAT22" localSheetId="32">#REF!</definedName>
    <definedName name="______DAT22">#REF!</definedName>
    <definedName name="______DAT23" localSheetId="27">#REF!</definedName>
    <definedName name="______DAT23" localSheetId="28">#REF!</definedName>
    <definedName name="______DAT23" localSheetId="29">#REF!</definedName>
    <definedName name="______DAT23" localSheetId="30">#REF!</definedName>
    <definedName name="______DAT23" localSheetId="32">#REF!</definedName>
    <definedName name="______DAT23">#REF!</definedName>
    <definedName name="______DAT24" localSheetId="27">#REF!</definedName>
    <definedName name="______DAT24" localSheetId="28">#REF!</definedName>
    <definedName name="______DAT24" localSheetId="29">#REF!</definedName>
    <definedName name="______DAT24" localSheetId="30">#REF!</definedName>
    <definedName name="______DAT24" localSheetId="32">#REF!</definedName>
    <definedName name="______DAT24">#REF!</definedName>
    <definedName name="______DAT25" localSheetId="27">#REF!</definedName>
    <definedName name="______DAT25" localSheetId="28">#REF!</definedName>
    <definedName name="______DAT25" localSheetId="29">#REF!</definedName>
    <definedName name="______DAT25" localSheetId="30">#REF!</definedName>
    <definedName name="______DAT25" localSheetId="32">#REF!</definedName>
    <definedName name="______DAT25">#REF!</definedName>
    <definedName name="______DAT26" localSheetId="27">#REF!</definedName>
    <definedName name="______DAT26" localSheetId="28">#REF!</definedName>
    <definedName name="______DAT26" localSheetId="29">#REF!</definedName>
    <definedName name="______DAT26" localSheetId="30">#REF!</definedName>
    <definedName name="______DAT26" localSheetId="32">#REF!</definedName>
    <definedName name="______DAT26">#REF!</definedName>
    <definedName name="______DAT27" localSheetId="27">#REF!</definedName>
    <definedName name="______DAT27" localSheetId="28">#REF!</definedName>
    <definedName name="______DAT27" localSheetId="29">#REF!</definedName>
    <definedName name="______DAT27" localSheetId="30">#REF!</definedName>
    <definedName name="______DAT27" localSheetId="32">#REF!</definedName>
    <definedName name="______DAT27">#REF!</definedName>
    <definedName name="______DAT28" localSheetId="27">#REF!</definedName>
    <definedName name="______DAT28" localSheetId="28">#REF!</definedName>
    <definedName name="______DAT28" localSheetId="29">#REF!</definedName>
    <definedName name="______DAT28" localSheetId="30">#REF!</definedName>
    <definedName name="______DAT28" localSheetId="32">#REF!</definedName>
    <definedName name="______DAT28">#REF!</definedName>
    <definedName name="______DAT29" localSheetId="27">#REF!</definedName>
    <definedName name="______DAT29" localSheetId="28">#REF!</definedName>
    <definedName name="______DAT29" localSheetId="29">#REF!</definedName>
    <definedName name="______DAT29" localSheetId="30">#REF!</definedName>
    <definedName name="______DAT29" localSheetId="32">#REF!</definedName>
    <definedName name="______DAT29">#REF!</definedName>
    <definedName name="______DAT30" localSheetId="27">#REF!</definedName>
    <definedName name="______DAT30" localSheetId="28">#REF!</definedName>
    <definedName name="______DAT30" localSheetId="29">#REF!</definedName>
    <definedName name="______DAT30" localSheetId="30">#REF!</definedName>
    <definedName name="______DAT30" localSheetId="32">#REF!</definedName>
    <definedName name="______DAT30">#REF!</definedName>
    <definedName name="______DAT31" localSheetId="27">#REF!</definedName>
    <definedName name="______DAT31" localSheetId="28">#REF!</definedName>
    <definedName name="______DAT31" localSheetId="29">#REF!</definedName>
    <definedName name="______DAT31" localSheetId="30">#REF!</definedName>
    <definedName name="______DAT31" localSheetId="32">#REF!</definedName>
    <definedName name="______DAT31">#REF!</definedName>
    <definedName name="______DAT32" localSheetId="27">#REF!</definedName>
    <definedName name="______DAT32" localSheetId="28">#REF!</definedName>
    <definedName name="______DAT32" localSheetId="29">#REF!</definedName>
    <definedName name="______DAT32" localSheetId="30">#REF!</definedName>
    <definedName name="______DAT32" localSheetId="32">#REF!</definedName>
    <definedName name="______DAT32">#REF!</definedName>
    <definedName name="______DAT33" localSheetId="27">#REF!</definedName>
    <definedName name="______DAT33" localSheetId="28">#REF!</definedName>
    <definedName name="______DAT33" localSheetId="29">#REF!</definedName>
    <definedName name="______DAT33" localSheetId="30">#REF!</definedName>
    <definedName name="______DAT33" localSheetId="32">#REF!</definedName>
    <definedName name="______DAT33">#REF!</definedName>
    <definedName name="______DAT34" localSheetId="27">#REF!</definedName>
    <definedName name="______DAT34" localSheetId="28">#REF!</definedName>
    <definedName name="______DAT34" localSheetId="29">#REF!</definedName>
    <definedName name="______DAT34" localSheetId="30">#REF!</definedName>
    <definedName name="______DAT34" localSheetId="32">#REF!</definedName>
    <definedName name="______DAT34">#REF!</definedName>
    <definedName name="______DAT35" localSheetId="27">#REF!</definedName>
    <definedName name="______DAT35" localSheetId="28">#REF!</definedName>
    <definedName name="______DAT35" localSheetId="29">#REF!</definedName>
    <definedName name="______DAT35" localSheetId="30">#REF!</definedName>
    <definedName name="______DAT35" localSheetId="32">#REF!</definedName>
    <definedName name="______DAT35">#REF!</definedName>
    <definedName name="______DAT36" localSheetId="27">#REF!</definedName>
    <definedName name="______DAT36" localSheetId="28">#REF!</definedName>
    <definedName name="______DAT36" localSheetId="29">#REF!</definedName>
    <definedName name="______DAT36" localSheetId="30">#REF!</definedName>
    <definedName name="______DAT36" localSheetId="32">#REF!</definedName>
    <definedName name="______DAT36">#REF!</definedName>
    <definedName name="______DAT37" localSheetId="27">#REF!</definedName>
    <definedName name="______DAT37" localSheetId="28">#REF!</definedName>
    <definedName name="______DAT37" localSheetId="29">#REF!</definedName>
    <definedName name="______DAT37" localSheetId="30">#REF!</definedName>
    <definedName name="______DAT37" localSheetId="32">#REF!</definedName>
    <definedName name="______DAT37">#REF!</definedName>
    <definedName name="______DAT38" localSheetId="27">#REF!</definedName>
    <definedName name="______DAT38" localSheetId="28">#REF!</definedName>
    <definedName name="______DAT38" localSheetId="29">#REF!</definedName>
    <definedName name="______DAT38" localSheetId="30">#REF!</definedName>
    <definedName name="______DAT38" localSheetId="32">#REF!</definedName>
    <definedName name="______DAT38">#REF!</definedName>
    <definedName name="______DAT39" localSheetId="27">#REF!</definedName>
    <definedName name="______DAT39" localSheetId="28">#REF!</definedName>
    <definedName name="______DAT39" localSheetId="29">#REF!</definedName>
    <definedName name="______DAT39" localSheetId="30">#REF!</definedName>
    <definedName name="______DAT39" localSheetId="32">#REF!</definedName>
    <definedName name="______DAT39">#REF!</definedName>
    <definedName name="______DAT40" localSheetId="27">#REF!</definedName>
    <definedName name="______DAT40" localSheetId="28">#REF!</definedName>
    <definedName name="______DAT40" localSheetId="29">#REF!</definedName>
    <definedName name="______DAT40" localSheetId="30">#REF!</definedName>
    <definedName name="______DAT40" localSheetId="32">#REF!</definedName>
    <definedName name="______DAT40">#REF!</definedName>
    <definedName name="______DAT41" localSheetId="27">#REF!</definedName>
    <definedName name="______DAT41" localSheetId="28">#REF!</definedName>
    <definedName name="______DAT41" localSheetId="29">#REF!</definedName>
    <definedName name="______DAT41" localSheetId="30">#REF!</definedName>
    <definedName name="______DAT41" localSheetId="32">#REF!</definedName>
    <definedName name="______DAT41">#REF!</definedName>
    <definedName name="______DAT42" localSheetId="27">#REF!</definedName>
    <definedName name="______DAT42" localSheetId="28">#REF!</definedName>
    <definedName name="______DAT42" localSheetId="29">#REF!</definedName>
    <definedName name="______DAT42" localSheetId="30">#REF!</definedName>
    <definedName name="______DAT42" localSheetId="32">#REF!</definedName>
    <definedName name="______DAT42">#REF!</definedName>
    <definedName name="______DAT43" localSheetId="27">#REF!</definedName>
    <definedName name="______DAT43" localSheetId="28">#REF!</definedName>
    <definedName name="______DAT43" localSheetId="29">#REF!</definedName>
    <definedName name="______DAT43" localSheetId="30">#REF!</definedName>
    <definedName name="______DAT43" localSheetId="32">#REF!</definedName>
    <definedName name="______DAT43">#REF!</definedName>
    <definedName name="______DAT45" localSheetId="27">#REF!</definedName>
    <definedName name="______DAT45" localSheetId="28">#REF!</definedName>
    <definedName name="______DAT45" localSheetId="29">#REF!</definedName>
    <definedName name="______DAT45" localSheetId="30">#REF!</definedName>
    <definedName name="______DAT45" localSheetId="32">#REF!</definedName>
    <definedName name="______DAT45">#REF!</definedName>
    <definedName name="______DAT46" localSheetId="27">#REF!</definedName>
    <definedName name="______DAT46" localSheetId="28">#REF!</definedName>
    <definedName name="______DAT46" localSheetId="29">#REF!</definedName>
    <definedName name="______DAT46" localSheetId="30">#REF!</definedName>
    <definedName name="______DAT46" localSheetId="32">#REF!</definedName>
    <definedName name="______DAT46">#REF!</definedName>
    <definedName name="______DAT47" localSheetId="27">#REF!</definedName>
    <definedName name="______DAT47" localSheetId="28">#REF!</definedName>
    <definedName name="______DAT47" localSheetId="29">#REF!</definedName>
    <definedName name="______DAT47" localSheetId="30">#REF!</definedName>
    <definedName name="______DAT47" localSheetId="32">#REF!</definedName>
    <definedName name="______DAT47">#REF!</definedName>
    <definedName name="______DAT48" localSheetId="27">#REF!</definedName>
    <definedName name="______DAT48" localSheetId="28">#REF!</definedName>
    <definedName name="______DAT48" localSheetId="29">#REF!</definedName>
    <definedName name="______DAT48" localSheetId="30">#REF!</definedName>
    <definedName name="______DAT48" localSheetId="32">#REF!</definedName>
    <definedName name="______DAT48">#REF!</definedName>
    <definedName name="______DAT49" localSheetId="27">#REF!</definedName>
    <definedName name="______DAT49" localSheetId="28">#REF!</definedName>
    <definedName name="______DAT49" localSheetId="29">#REF!</definedName>
    <definedName name="______DAT49" localSheetId="30">#REF!</definedName>
    <definedName name="______DAT49" localSheetId="32">#REF!</definedName>
    <definedName name="______DAT49">#REF!</definedName>
    <definedName name="______DAT5" localSheetId="26">'[2]2006_Ist bis Juli'!#REF!</definedName>
    <definedName name="______DAT5" localSheetId="27">'[2]2006_Ist bis Juli'!#REF!</definedName>
    <definedName name="______DAT5" localSheetId="28">'[2]2006_Ist bis Juli'!#REF!</definedName>
    <definedName name="______DAT5" localSheetId="29">'[2]2006_Ist bis Juli'!#REF!</definedName>
    <definedName name="______DAT5" localSheetId="30">'[2]2006_Ist bis Juli'!#REF!</definedName>
    <definedName name="______DAT5" localSheetId="32">'[2]2006_Ist bis Juli'!#REF!</definedName>
    <definedName name="______DAT5" localSheetId="10">'[2]2006_Ist bis Juli'!#REF!</definedName>
    <definedName name="______DAT5">'[2]2006_Ist bis Juli'!#REF!</definedName>
    <definedName name="______DAT50" localSheetId="27">#REF!</definedName>
    <definedName name="______DAT50" localSheetId="28">#REF!</definedName>
    <definedName name="______DAT50" localSheetId="29">#REF!</definedName>
    <definedName name="______DAT50" localSheetId="30">#REF!</definedName>
    <definedName name="______DAT50" localSheetId="32">#REF!</definedName>
    <definedName name="______DAT50">#REF!</definedName>
    <definedName name="______DAT51" localSheetId="27">#REF!</definedName>
    <definedName name="______DAT51" localSheetId="28">#REF!</definedName>
    <definedName name="______DAT51" localSheetId="29">#REF!</definedName>
    <definedName name="______DAT51" localSheetId="30">#REF!</definedName>
    <definedName name="______DAT51" localSheetId="32">#REF!</definedName>
    <definedName name="______DAT51">#REF!</definedName>
    <definedName name="______DAT52" localSheetId="27">#REF!</definedName>
    <definedName name="______DAT52" localSheetId="28">#REF!</definedName>
    <definedName name="______DAT52" localSheetId="29">#REF!</definedName>
    <definedName name="______DAT52" localSheetId="30">#REF!</definedName>
    <definedName name="______DAT52" localSheetId="32">#REF!</definedName>
    <definedName name="______DAT52">#REF!</definedName>
    <definedName name="______DAT53" localSheetId="27">#REF!</definedName>
    <definedName name="______DAT53" localSheetId="28">#REF!</definedName>
    <definedName name="______DAT53" localSheetId="29">#REF!</definedName>
    <definedName name="______DAT53" localSheetId="30">#REF!</definedName>
    <definedName name="______DAT53" localSheetId="32">#REF!</definedName>
    <definedName name="______DAT53">#REF!</definedName>
    <definedName name="______DAT54" localSheetId="27">#REF!</definedName>
    <definedName name="______DAT54" localSheetId="28">#REF!</definedName>
    <definedName name="______DAT54" localSheetId="29">#REF!</definedName>
    <definedName name="______DAT54" localSheetId="30">#REF!</definedName>
    <definedName name="______DAT54" localSheetId="32">#REF!</definedName>
    <definedName name="______DAT54">#REF!</definedName>
    <definedName name="______DAT55" localSheetId="27">#REF!</definedName>
    <definedName name="______DAT55" localSheetId="28">#REF!</definedName>
    <definedName name="______DAT55" localSheetId="29">#REF!</definedName>
    <definedName name="______DAT55" localSheetId="30">#REF!</definedName>
    <definedName name="______DAT55" localSheetId="32">#REF!</definedName>
    <definedName name="______DAT55">#REF!</definedName>
    <definedName name="______DAT56" localSheetId="27">#REF!</definedName>
    <definedName name="______DAT56" localSheetId="28">#REF!</definedName>
    <definedName name="______DAT56" localSheetId="29">#REF!</definedName>
    <definedName name="______DAT56" localSheetId="30">#REF!</definedName>
    <definedName name="______DAT56" localSheetId="32">#REF!</definedName>
    <definedName name="______DAT56">#REF!</definedName>
    <definedName name="______DAT57" localSheetId="27">#REF!</definedName>
    <definedName name="______DAT57" localSheetId="28">#REF!</definedName>
    <definedName name="______DAT57" localSheetId="29">#REF!</definedName>
    <definedName name="______DAT57" localSheetId="30">#REF!</definedName>
    <definedName name="______DAT57" localSheetId="32">#REF!</definedName>
    <definedName name="______DAT57">#REF!</definedName>
    <definedName name="______DAT58" localSheetId="27">#REF!</definedName>
    <definedName name="______DAT58" localSheetId="28">#REF!</definedName>
    <definedName name="______DAT58" localSheetId="29">#REF!</definedName>
    <definedName name="______DAT58" localSheetId="30">#REF!</definedName>
    <definedName name="______DAT58" localSheetId="32">#REF!</definedName>
    <definedName name="______DAT58">#REF!</definedName>
    <definedName name="______DAT59" localSheetId="27">#REF!</definedName>
    <definedName name="______DAT59" localSheetId="28">#REF!</definedName>
    <definedName name="______DAT59" localSheetId="29">#REF!</definedName>
    <definedName name="______DAT59" localSheetId="30">#REF!</definedName>
    <definedName name="______DAT59" localSheetId="32">#REF!</definedName>
    <definedName name="______DAT59">#REF!</definedName>
    <definedName name="______DAT6" localSheetId="26">'[2]2006_Ist bis Juli'!#REF!</definedName>
    <definedName name="______DAT6" localSheetId="27">'[2]2006_Ist bis Juli'!#REF!</definedName>
    <definedName name="______DAT6" localSheetId="28">'[2]2006_Ist bis Juli'!#REF!</definedName>
    <definedName name="______DAT6" localSheetId="29">'[2]2006_Ist bis Juli'!#REF!</definedName>
    <definedName name="______DAT6" localSheetId="30">'[2]2006_Ist bis Juli'!#REF!</definedName>
    <definedName name="______DAT6" localSheetId="32">'[2]2006_Ist bis Juli'!#REF!</definedName>
    <definedName name="______DAT6" localSheetId="10">'[2]2006_Ist bis Juli'!#REF!</definedName>
    <definedName name="______DAT6">'[2]2006_Ist bis Juli'!#REF!</definedName>
    <definedName name="______DAT60" localSheetId="27">#REF!</definedName>
    <definedName name="______DAT60" localSheetId="28">#REF!</definedName>
    <definedName name="______DAT60" localSheetId="29">#REF!</definedName>
    <definedName name="______DAT60" localSheetId="30">#REF!</definedName>
    <definedName name="______DAT60" localSheetId="32">#REF!</definedName>
    <definedName name="______DAT60">#REF!</definedName>
    <definedName name="______DAT61" localSheetId="27">#REF!</definedName>
    <definedName name="______DAT61" localSheetId="28">#REF!</definedName>
    <definedName name="______DAT61" localSheetId="29">#REF!</definedName>
    <definedName name="______DAT61" localSheetId="30">#REF!</definedName>
    <definedName name="______DAT61" localSheetId="32">#REF!</definedName>
    <definedName name="______DAT61">#REF!</definedName>
    <definedName name="______DAT62" localSheetId="27">#REF!</definedName>
    <definedName name="______DAT62" localSheetId="28">#REF!</definedName>
    <definedName name="______DAT62" localSheetId="29">#REF!</definedName>
    <definedName name="______DAT62" localSheetId="30">#REF!</definedName>
    <definedName name="______DAT62" localSheetId="32">#REF!</definedName>
    <definedName name="______DAT62">#REF!</definedName>
    <definedName name="______DAT63" localSheetId="27">#REF!</definedName>
    <definedName name="______DAT63" localSheetId="28">#REF!</definedName>
    <definedName name="______DAT63" localSheetId="29">#REF!</definedName>
    <definedName name="______DAT63" localSheetId="30">#REF!</definedName>
    <definedName name="______DAT63" localSheetId="32">#REF!</definedName>
    <definedName name="______DAT63">#REF!</definedName>
    <definedName name="______DAT64" localSheetId="27">#REF!</definedName>
    <definedName name="______DAT64" localSheetId="28">#REF!</definedName>
    <definedName name="______DAT64" localSheetId="29">#REF!</definedName>
    <definedName name="______DAT64" localSheetId="30">#REF!</definedName>
    <definedName name="______DAT64" localSheetId="32">#REF!</definedName>
    <definedName name="______DAT64">#REF!</definedName>
    <definedName name="______DAT65" localSheetId="27">#REF!</definedName>
    <definedName name="______DAT65" localSheetId="28">#REF!</definedName>
    <definedName name="______DAT65" localSheetId="29">#REF!</definedName>
    <definedName name="______DAT65" localSheetId="30">#REF!</definedName>
    <definedName name="______DAT65" localSheetId="32">#REF!</definedName>
    <definedName name="______DAT65">#REF!</definedName>
    <definedName name="______DAT66" localSheetId="27">#REF!</definedName>
    <definedName name="______DAT66" localSheetId="28">#REF!</definedName>
    <definedName name="______DAT66" localSheetId="29">#REF!</definedName>
    <definedName name="______DAT66" localSheetId="30">#REF!</definedName>
    <definedName name="______DAT66" localSheetId="32">#REF!</definedName>
    <definedName name="______DAT66">#REF!</definedName>
    <definedName name="______DAT67" localSheetId="27">#REF!</definedName>
    <definedName name="______DAT67" localSheetId="28">#REF!</definedName>
    <definedName name="______DAT67" localSheetId="29">#REF!</definedName>
    <definedName name="______DAT67" localSheetId="30">#REF!</definedName>
    <definedName name="______DAT67" localSheetId="32">#REF!</definedName>
    <definedName name="______DAT67">#REF!</definedName>
    <definedName name="______DAT68" localSheetId="27">#REF!</definedName>
    <definedName name="______DAT68" localSheetId="28">#REF!</definedName>
    <definedName name="______DAT68" localSheetId="29">#REF!</definedName>
    <definedName name="______DAT68" localSheetId="30">#REF!</definedName>
    <definedName name="______DAT68" localSheetId="32">#REF!</definedName>
    <definedName name="______DAT68">#REF!</definedName>
    <definedName name="______DAT69" localSheetId="27">#REF!</definedName>
    <definedName name="______DAT69" localSheetId="28">#REF!</definedName>
    <definedName name="______DAT69" localSheetId="29">#REF!</definedName>
    <definedName name="______DAT69" localSheetId="30">#REF!</definedName>
    <definedName name="______DAT69" localSheetId="32">#REF!</definedName>
    <definedName name="______DAT69">#REF!</definedName>
    <definedName name="______DAT70" localSheetId="27">#REF!</definedName>
    <definedName name="______DAT70" localSheetId="28">#REF!</definedName>
    <definedName name="______DAT70" localSheetId="29">#REF!</definedName>
    <definedName name="______DAT70" localSheetId="30">#REF!</definedName>
    <definedName name="______DAT70" localSheetId="32">#REF!</definedName>
    <definedName name="______DAT70">#REF!</definedName>
    <definedName name="______DAT71" localSheetId="27">#REF!</definedName>
    <definedName name="______DAT71" localSheetId="28">#REF!</definedName>
    <definedName name="______DAT71" localSheetId="29">#REF!</definedName>
    <definedName name="______DAT71" localSheetId="30">#REF!</definedName>
    <definedName name="______DAT71" localSheetId="32">#REF!</definedName>
    <definedName name="______DAT71">#REF!</definedName>
    <definedName name="______DAT72" localSheetId="27">#REF!</definedName>
    <definedName name="______DAT72" localSheetId="28">#REF!</definedName>
    <definedName name="______DAT72" localSheetId="29">#REF!</definedName>
    <definedName name="______DAT72" localSheetId="30">#REF!</definedName>
    <definedName name="______DAT72" localSheetId="32">#REF!</definedName>
    <definedName name="______DAT72">#REF!</definedName>
    <definedName name="______DAT73" localSheetId="27">#REF!</definedName>
    <definedName name="______DAT73" localSheetId="28">#REF!</definedName>
    <definedName name="______DAT73" localSheetId="29">#REF!</definedName>
    <definedName name="______DAT73" localSheetId="30">#REF!</definedName>
    <definedName name="______DAT73" localSheetId="32">#REF!</definedName>
    <definedName name="______DAT73">#REF!</definedName>
    <definedName name="______DAT9" localSheetId="27">#REF!</definedName>
    <definedName name="______DAT9" localSheetId="28">#REF!</definedName>
    <definedName name="______DAT9" localSheetId="29">#REF!</definedName>
    <definedName name="______DAT9" localSheetId="30">#REF!</definedName>
    <definedName name="______DAT9" localSheetId="32">#REF!</definedName>
    <definedName name="______DAT9">#REF!</definedName>
    <definedName name="______PC2006" localSheetId="26">'[3]ÜT Personal'!#REF!</definedName>
    <definedName name="______PC2006" localSheetId="27">'[3]ÜT Personal'!#REF!</definedName>
    <definedName name="______PC2006" localSheetId="28">'[3]ÜT Personal'!#REF!</definedName>
    <definedName name="______PC2006" localSheetId="29">'[3]ÜT Personal'!#REF!</definedName>
    <definedName name="______PC2006" localSheetId="30">'[3]ÜT Personal'!#REF!</definedName>
    <definedName name="______PC2006" localSheetId="32">'[3]ÜT Personal'!#REF!</definedName>
    <definedName name="______PC2006" localSheetId="10">'[3]ÜT Personal'!#REF!</definedName>
    <definedName name="______PC2006">'[3]ÜT Personal'!#REF!</definedName>
    <definedName name="______per1" localSheetId="27">#REF!</definedName>
    <definedName name="______per1" localSheetId="28">#REF!</definedName>
    <definedName name="______per1" localSheetId="29">#REF!</definedName>
    <definedName name="______per1" localSheetId="30">#REF!</definedName>
    <definedName name="______per1" localSheetId="32">#REF!</definedName>
    <definedName name="______per1">#REF!</definedName>
    <definedName name="______per2" localSheetId="27">#REF!</definedName>
    <definedName name="______per2" localSheetId="28">#REF!</definedName>
    <definedName name="______per2" localSheetId="29">#REF!</definedName>
    <definedName name="______per2" localSheetId="30">#REF!</definedName>
    <definedName name="______per2" localSheetId="32">#REF!</definedName>
    <definedName name="______per2">#REF!</definedName>
    <definedName name="_____DAT11" localSheetId="27">#REF!</definedName>
    <definedName name="_____DAT11" localSheetId="28">#REF!</definedName>
    <definedName name="_____DAT11" localSheetId="29">#REF!</definedName>
    <definedName name="_____DAT11" localSheetId="30">#REF!</definedName>
    <definedName name="_____DAT11" localSheetId="32">#REF!</definedName>
    <definedName name="_____DAT11">#REF!</definedName>
    <definedName name="_____DAT3" localSheetId="27">#REF!</definedName>
    <definedName name="_____DAT3" localSheetId="28">#REF!</definedName>
    <definedName name="_____DAT3" localSheetId="29">#REF!</definedName>
    <definedName name="_____DAT3" localSheetId="30">#REF!</definedName>
    <definedName name="_____DAT3" localSheetId="32">#REF!</definedName>
    <definedName name="_____DAT3">#REF!</definedName>
    <definedName name="_____DAT4" localSheetId="27">#REF!</definedName>
    <definedName name="_____DAT4" localSheetId="28">#REF!</definedName>
    <definedName name="_____DAT4" localSheetId="29">#REF!</definedName>
    <definedName name="_____DAT4" localSheetId="30">#REF!</definedName>
    <definedName name="_____DAT4" localSheetId="32">#REF!</definedName>
    <definedName name="_____DAT4">#REF!</definedName>
    <definedName name="_____DAT44" localSheetId="27">#REF!</definedName>
    <definedName name="_____DAT44" localSheetId="28">#REF!</definedName>
    <definedName name="_____DAT44" localSheetId="29">#REF!</definedName>
    <definedName name="_____DAT44" localSheetId="30">#REF!</definedName>
    <definedName name="_____DAT44" localSheetId="32">#REF!</definedName>
    <definedName name="_____DAT44">#REF!</definedName>
    <definedName name="_____i66000" localSheetId="26">'[1]FIP akt'!#REF!</definedName>
    <definedName name="_____i66000" localSheetId="27">'[1]FIP akt'!#REF!</definedName>
    <definedName name="_____i66000" localSheetId="28">'[1]FIP akt'!#REF!</definedName>
    <definedName name="_____i66000" localSheetId="29">'[1]FIP akt'!#REF!</definedName>
    <definedName name="_____i66000" localSheetId="30">'[1]FIP akt'!#REF!</definedName>
    <definedName name="_____i66000" localSheetId="32">'[1]FIP akt'!#REF!</definedName>
    <definedName name="_____i66000" localSheetId="10">'[1]FIP akt'!#REF!</definedName>
    <definedName name="_____i66000">'[1]FIP akt'!#REF!</definedName>
    <definedName name="____DAT1" localSheetId="26">'[2]2006_Ist bis Juli'!#REF!</definedName>
    <definedName name="____DAT1" localSheetId="27">'[2]2006_Ist bis Juli'!#REF!</definedName>
    <definedName name="____DAT1" localSheetId="28">'[2]2006_Ist bis Juli'!#REF!</definedName>
    <definedName name="____DAT1" localSheetId="29">'[2]2006_Ist bis Juli'!#REF!</definedName>
    <definedName name="____DAT1" localSheetId="30">'[2]2006_Ist bis Juli'!#REF!</definedName>
    <definedName name="____DAT1" localSheetId="32">'[2]2006_Ist bis Juli'!#REF!</definedName>
    <definedName name="____DAT1" localSheetId="10">'[2]2006_Ist bis Juli'!#REF!</definedName>
    <definedName name="____DAT1">'[2]2006_Ist bis Juli'!#REF!</definedName>
    <definedName name="____DAT10" localSheetId="27">#REF!</definedName>
    <definedName name="____DAT10" localSheetId="28">#REF!</definedName>
    <definedName name="____DAT10" localSheetId="29">#REF!</definedName>
    <definedName name="____DAT10" localSheetId="30">#REF!</definedName>
    <definedName name="____DAT10" localSheetId="32">#REF!</definedName>
    <definedName name="____DAT10">#REF!</definedName>
    <definedName name="____DAT12" localSheetId="27">#REF!</definedName>
    <definedName name="____DAT12" localSheetId="28">#REF!</definedName>
    <definedName name="____DAT12" localSheetId="29">#REF!</definedName>
    <definedName name="____DAT12" localSheetId="30">#REF!</definedName>
    <definedName name="____DAT12" localSheetId="32">#REF!</definedName>
    <definedName name="____DAT12">#REF!</definedName>
    <definedName name="____DAT13" localSheetId="27">#REF!</definedName>
    <definedName name="____DAT13" localSheetId="28">#REF!</definedName>
    <definedName name="____DAT13" localSheetId="29">#REF!</definedName>
    <definedName name="____DAT13" localSheetId="30">#REF!</definedName>
    <definedName name="____DAT13" localSheetId="32">#REF!</definedName>
    <definedName name="____DAT13">#REF!</definedName>
    <definedName name="____DAT14" localSheetId="27">#REF!</definedName>
    <definedName name="____DAT14" localSheetId="28">#REF!</definedName>
    <definedName name="____DAT14" localSheetId="29">#REF!</definedName>
    <definedName name="____DAT14" localSheetId="30">#REF!</definedName>
    <definedName name="____DAT14" localSheetId="32">#REF!</definedName>
    <definedName name="____DAT14">#REF!</definedName>
    <definedName name="____DAT15" localSheetId="27">#REF!</definedName>
    <definedName name="____DAT15" localSheetId="28">#REF!</definedName>
    <definedName name="____DAT15" localSheetId="29">#REF!</definedName>
    <definedName name="____DAT15" localSheetId="30">#REF!</definedName>
    <definedName name="____DAT15" localSheetId="32">#REF!</definedName>
    <definedName name="____DAT15">#REF!</definedName>
    <definedName name="____DAT16" localSheetId="27">#REF!</definedName>
    <definedName name="____DAT16" localSheetId="28">#REF!</definedName>
    <definedName name="____DAT16" localSheetId="29">#REF!</definedName>
    <definedName name="____DAT16" localSheetId="30">#REF!</definedName>
    <definedName name="____DAT16" localSheetId="32">#REF!</definedName>
    <definedName name="____DAT16">#REF!</definedName>
    <definedName name="____DAT17" localSheetId="27">#REF!</definedName>
    <definedName name="____DAT17" localSheetId="28">#REF!</definedName>
    <definedName name="____DAT17" localSheetId="29">#REF!</definedName>
    <definedName name="____DAT17" localSheetId="30">#REF!</definedName>
    <definedName name="____DAT17" localSheetId="32">#REF!</definedName>
    <definedName name="____DAT17">#REF!</definedName>
    <definedName name="____DAT18" localSheetId="27">#REF!</definedName>
    <definedName name="____DAT18" localSheetId="28">#REF!</definedName>
    <definedName name="____DAT18" localSheetId="29">#REF!</definedName>
    <definedName name="____DAT18" localSheetId="30">#REF!</definedName>
    <definedName name="____DAT18" localSheetId="32">#REF!</definedName>
    <definedName name="____DAT18">#REF!</definedName>
    <definedName name="____DAT19" localSheetId="27">#REF!</definedName>
    <definedName name="____DAT19" localSheetId="28">#REF!</definedName>
    <definedName name="____DAT19" localSheetId="29">#REF!</definedName>
    <definedName name="____DAT19" localSheetId="30">#REF!</definedName>
    <definedName name="____DAT19" localSheetId="32">#REF!</definedName>
    <definedName name="____DAT19">#REF!</definedName>
    <definedName name="____DAT2" localSheetId="26">'[2]2006_Ist bis Juli'!#REF!</definedName>
    <definedName name="____DAT2" localSheetId="27">'[2]2006_Ist bis Juli'!#REF!</definedName>
    <definedName name="____DAT2" localSheetId="28">'[2]2006_Ist bis Juli'!#REF!</definedName>
    <definedName name="____DAT2" localSheetId="29">'[2]2006_Ist bis Juli'!#REF!</definedName>
    <definedName name="____DAT2" localSheetId="30">'[2]2006_Ist bis Juli'!#REF!</definedName>
    <definedName name="____DAT2" localSheetId="32">'[2]2006_Ist bis Juli'!#REF!</definedName>
    <definedName name="____DAT2" localSheetId="10">'[2]2006_Ist bis Juli'!#REF!</definedName>
    <definedName name="____DAT2">'[2]2006_Ist bis Juli'!#REF!</definedName>
    <definedName name="____DAT20" localSheetId="27">#REF!</definedName>
    <definedName name="____DAT20" localSheetId="28">#REF!</definedName>
    <definedName name="____DAT20" localSheetId="29">#REF!</definedName>
    <definedName name="____DAT20" localSheetId="30">#REF!</definedName>
    <definedName name="____DAT20" localSheetId="32">#REF!</definedName>
    <definedName name="____DAT20">#REF!</definedName>
    <definedName name="____DAT21" localSheetId="27">#REF!</definedName>
    <definedName name="____DAT21" localSheetId="28">#REF!</definedName>
    <definedName name="____DAT21" localSheetId="29">#REF!</definedName>
    <definedName name="____DAT21" localSheetId="30">#REF!</definedName>
    <definedName name="____DAT21" localSheetId="32">#REF!</definedName>
    <definedName name="____DAT21">#REF!</definedName>
    <definedName name="____DAT22" localSheetId="27">#REF!</definedName>
    <definedName name="____DAT22" localSheetId="28">#REF!</definedName>
    <definedName name="____DAT22" localSheetId="29">#REF!</definedName>
    <definedName name="____DAT22" localSheetId="30">#REF!</definedName>
    <definedName name="____DAT22" localSheetId="32">#REF!</definedName>
    <definedName name="____DAT22">#REF!</definedName>
    <definedName name="____DAT23" localSheetId="27">#REF!</definedName>
    <definedName name="____DAT23" localSheetId="28">#REF!</definedName>
    <definedName name="____DAT23" localSheetId="29">#REF!</definedName>
    <definedName name="____DAT23" localSheetId="30">#REF!</definedName>
    <definedName name="____DAT23" localSheetId="32">#REF!</definedName>
    <definedName name="____DAT23">#REF!</definedName>
    <definedName name="____DAT24" localSheetId="27">#REF!</definedName>
    <definedName name="____DAT24" localSheetId="28">#REF!</definedName>
    <definedName name="____DAT24" localSheetId="29">#REF!</definedName>
    <definedName name="____DAT24" localSheetId="30">#REF!</definedName>
    <definedName name="____DAT24" localSheetId="32">#REF!</definedName>
    <definedName name="____DAT24">#REF!</definedName>
    <definedName name="____DAT25" localSheetId="27">#REF!</definedName>
    <definedName name="____DAT25" localSheetId="28">#REF!</definedName>
    <definedName name="____DAT25" localSheetId="29">#REF!</definedName>
    <definedName name="____DAT25" localSheetId="30">#REF!</definedName>
    <definedName name="____DAT25" localSheetId="32">#REF!</definedName>
    <definedName name="____DAT25">#REF!</definedName>
    <definedName name="____DAT26" localSheetId="27">#REF!</definedName>
    <definedName name="____DAT26" localSheetId="28">#REF!</definedName>
    <definedName name="____DAT26" localSheetId="29">#REF!</definedName>
    <definedName name="____DAT26" localSheetId="30">#REF!</definedName>
    <definedName name="____DAT26" localSheetId="32">#REF!</definedName>
    <definedName name="____DAT26">#REF!</definedName>
    <definedName name="____DAT27" localSheetId="27">#REF!</definedName>
    <definedName name="____DAT27" localSheetId="28">#REF!</definedName>
    <definedName name="____DAT27" localSheetId="29">#REF!</definedName>
    <definedName name="____DAT27" localSheetId="30">#REF!</definedName>
    <definedName name="____DAT27" localSheetId="32">#REF!</definedName>
    <definedName name="____DAT27">#REF!</definedName>
    <definedName name="____DAT28" localSheetId="27">#REF!</definedName>
    <definedName name="____DAT28" localSheetId="28">#REF!</definedName>
    <definedName name="____DAT28" localSheetId="29">#REF!</definedName>
    <definedName name="____DAT28" localSheetId="30">#REF!</definedName>
    <definedName name="____DAT28" localSheetId="32">#REF!</definedName>
    <definedName name="____DAT28">#REF!</definedName>
    <definedName name="____DAT29" localSheetId="27">#REF!</definedName>
    <definedName name="____DAT29" localSheetId="28">#REF!</definedName>
    <definedName name="____DAT29" localSheetId="29">#REF!</definedName>
    <definedName name="____DAT29" localSheetId="30">#REF!</definedName>
    <definedName name="____DAT29" localSheetId="32">#REF!</definedName>
    <definedName name="____DAT29">#REF!</definedName>
    <definedName name="____DAT30" localSheetId="27">#REF!</definedName>
    <definedName name="____DAT30" localSheetId="28">#REF!</definedName>
    <definedName name="____DAT30" localSheetId="29">#REF!</definedName>
    <definedName name="____DAT30" localSheetId="30">#REF!</definedName>
    <definedName name="____DAT30" localSheetId="32">#REF!</definedName>
    <definedName name="____DAT30">#REF!</definedName>
    <definedName name="____DAT31" localSheetId="27">#REF!</definedName>
    <definedName name="____DAT31" localSheetId="28">#REF!</definedName>
    <definedName name="____DAT31" localSheetId="29">#REF!</definedName>
    <definedName name="____DAT31" localSheetId="30">#REF!</definedName>
    <definedName name="____DAT31" localSheetId="32">#REF!</definedName>
    <definedName name="____DAT31">#REF!</definedName>
    <definedName name="____DAT32" localSheetId="27">#REF!</definedName>
    <definedName name="____DAT32" localSheetId="28">#REF!</definedName>
    <definedName name="____DAT32" localSheetId="29">#REF!</definedName>
    <definedName name="____DAT32" localSheetId="30">#REF!</definedName>
    <definedName name="____DAT32" localSheetId="32">#REF!</definedName>
    <definedName name="____DAT32">#REF!</definedName>
    <definedName name="____DAT33" localSheetId="27">#REF!</definedName>
    <definedName name="____DAT33" localSheetId="28">#REF!</definedName>
    <definedName name="____DAT33" localSheetId="29">#REF!</definedName>
    <definedName name="____DAT33" localSheetId="30">#REF!</definedName>
    <definedName name="____DAT33" localSheetId="32">#REF!</definedName>
    <definedName name="____DAT33">#REF!</definedName>
    <definedName name="____DAT34" localSheetId="27">#REF!</definedName>
    <definedName name="____DAT34" localSheetId="28">#REF!</definedName>
    <definedName name="____DAT34" localSheetId="29">#REF!</definedName>
    <definedName name="____DAT34" localSheetId="30">#REF!</definedName>
    <definedName name="____DAT34" localSheetId="32">#REF!</definedName>
    <definedName name="____DAT34">#REF!</definedName>
    <definedName name="____DAT35" localSheetId="27">#REF!</definedName>
    <definedName name="____DAT35" localSheetId="28">#REF!</definedName>
    <definedName name="____DAT35" localSheetId="29">#REF!</definedName>
    <definedName name="____DAT35" localSheetId="30">#REF!</definedName>
    <definedName name="____DAT35" localSheetId="32">#REF!</definedName>
    <definedName name="____DAT35">#REF!</definedName>
    <definedName name="____DAT36" localSheetId="27">#REF!</definedName>
    <definedName name="____DAT36" localSheetId="28">#REF!</definedName>
    <definedName name="____DAT36" localSheetId="29">#REF!</definedName>
    <definedName name="____DAT36" localSheetId="30">#REF!</definedName>
    <definedName name="____DAT36" localSheetId="32">#REF!</definedName>
    <definedName name="____DAT36">#REF!</definedName>
    <definedName name="____DAT37" localSheetId="27">#REF!</definedName>
    <definedName name="____DAT37" localSheetId="28">#REF!</definedName>
    <definedName name="____DAT37" localSheetId="29">#REF!</definedName>
    <definedName name="____DAT37" localSheetId="30">#REF!</definedName>
    <definedName name="____DAT37" localSheetId="32">#REF!</definedName>
    <definedName name="____DAT37">#REF!</definedName>
    <definedName name="____DAT38" localSheetId="27">#REF!</definedName>
    <definedName name="____DAT38" localSheetId="28">#REF!</definedName>
    <definedName name="____DAT38" localSheetId="29">#REF!</definedName>
    <definedName name="____DAT38" localSheetId="30">#REF!</definedName>
    <definedName name="____DAT38" localSheetId="32">#REF!</definedName>
    <definedName name="____DAT38">#REF!</definedName>
    <definedName name="____DAT39" localSheetId="27">#REF!</definedName>
    <definedName name="____DAT39" localSheetId="28">#REF!</definedName>
    <definedName name="____DAT39" localSheetId="29">#REF!</definedName>
    <definedName name="____DAT39" localSheetId="30">#REF!</definedName>
    <definedName name="____DAT39" localSheetId="32">#REF!</definedName>
    <definedName name="____DAT39">#REF!</definedName>
    <definedName name="____DAT40" localSheetId="27">#REF!</definedName>
    <definedName name="____DAT40" localSheetId="28">#REF!</definedName>
    <definedName name="____DAT40" localSheetId="29">#REF!</definedName>
    <definedName name="____DAT40" localSheetId="30">#REF!</definedName>
    <definedName name="____DAT40" localSheetId="32">#REF!</definedName>
    <definedName name="____DAT40">#REF!</definedName>
    <definedName name="____DAT41" localSheetId="27">#REF!</definedName>
    <definedName name="____DAT41" localSheetId="28">#REF!</definedName>
    <definedName name="____DAT41" localSheetId="29">#REF!</definedName>
    <definedName name="____DAT41" localSheetId="30">#REF!</definedName>
    <definedName name="____DAT41" localSheetId="32">#REF!</definedName>
    <definedName name="____DAT41">#REF!</definedName>
    <definedName name="____DAT42" localSheetId="27">#REF!</definedName>
    <definedName name="____DAT42" localSheetId="28">#REF!</definedName>
    <definedName name="____DAT42" localSheetId="29">#REF!</definedName>
    <definedName name="____DAT42" localSheetId="30">#REF!</definedName>
    <definedName name="____DAT42" localSheetId="32">#REF!</definedName>
    <definedName name="____DAT42">#REF!</definedName>
    <definedName name="____DAT43" localSheetId="27">#REF!</definedName>
    <definedName name="____DAT43" localSheetId="28">#REF!</definedName>
    <definedName name="____DAT43" localSheetId="29">#REF!</definedName>
    <definedName name="____DAT43" localSheetId="30">#REF!</definedName>
    <definedName name="____DAT43" localSheetId="32">#REF!</definedName>
    <definedName name="____DAT43">#REF!</definedName>
    <definedName name="____DAT45" localSheetId="27">#REF!</definedName>
    <definedName name="____DAT45" localSheetId="28">#REF!</definedName>
    <definedName name="____DAT45" localSheetId="29">#REF!</definedName>
    <definedName name="____DAT45" localSheetId="30">#REF!</definedName>
    <definedName name="____DAT45" localSheetId="32">#REF!</definedName>
    <definedName name="____DAT45">#REF!</definedName>
    <definedName name="____DAT46" localSheetId="27">#REF!</definedName>
    <definedName name="____DAT46" localSheetId="28">#REF!</definedName>
    <definedName name="____DAT46" localSheetId="29">#REF!</definedName>
    <definedName name="____DAT46" localSheetId="30">#REF!</definedName>
    <definedName name="____DAT46" localSheetId="32">#REF!</definedName>
    <definedName name="____DAT46">#REF!</definedName>
    <definedName name="____DAT47" localSheetId="27">#REF!</definedName>
    <definedName name="____DAT47" localSheetId="28">#REF!</definedName>
    <definedName name="____DAT47" localSheetId="29">#REF!</definedName>
    <definedName name="____DAT47" localSheetId="30">#REF!</definedName>
    <definedName name="____DAT47" localSheetId="32">#REF!</definedName>
    <definedName name="____DAT47">#REF!</definedName>
    <definedName name="____DAT48" localSheetId="27">#REF!</definedName>
    <definedName name="____DAT48" localSheetId="28">#REF!</definedName>
    <definedName name="____DAT48" localSheetId="29">#REF!</definedName>
    <definedName name="____DAT48" localSheetId="30">#REF!</definedName>
    <definedName name="____DAT48" localSheetId="32">#REF!</definedName>
    <definedName name="____DAT48">#REF!</definedName>
    <definedName name="____DAT49" localSheetId="27">#REF!</definedName>
    <definedName name="____DAT49" localSheetId="28">#REF!</definedName>
    <definedName name="____DAT49" localSheetId="29">#REF!</definedName>
    <definedName name="____DAT49" localSheetId="30">#REF!</definedName>
    <definedName name="____DAT49" localSheetId="32">#REF!</definedName>
    <definedName name="____DAT49">#REF!</definedName>
    <definedName name="____DAT5" localSheetId="26">'[2]2006_Ist bis Juli'!#REF!</definedName>
    <definedName name="____DAT5" localSheetId="27">'[2]2006_Ist bis Juli'!#REF!</definedName>
    <definedName name="____DAT5" localSheetId="28">'[2]2006_Ist bis Juli'!#REF!</definedName>
    <definedName name="____DAT5" localSheetId="29">'[2]2006_Ist bis Juli'!#REF!</definedName>
    <definedName name="____DAT5" localSheetId="30">'[2]2006_Ist bis Juli'!#REF!</definedName>
    <definedName name="____DAT5" localSheetId="32">'[2]2006_Ist bis Juli'!#REF!</definedName>
    <definedName name="____DAT5" localSheetId="10">'[2]2006_Ist bis Juli'!#REF!</definedName>
    <definedName name="____DAT5">'[2]2006_Ist bis Juli'!#REF!</definedName>
    <definedName name="____DAT50" localSheetId="27">#REF!</definedName>
    <definedName name="____DAT50" localSheetId="28">#REF!</definedName>
    <definedName name="____DAT50" localSheetId="29">#REF!</definedName>
    <definedName name="____DAT50" localSheetId="30">#REF!</definedName>
    <definedName name="____DAT50" localSheetId="32">#REF!</definedName>
    <definedName name="____DAT50">#REF!</definedName>
    <definedName name="____DAT51" localSheetId="27">#REF!</definedName>
    <definedName name="____DAT51" localSheetId="28">#REF!</definedName>
    <definedName name="____DAT51" localSheetId="29">#REF!</definedName>
    <definedName name="____DAT51" localSheetId="30">#REF!</definedName>
    <definedName name="____DAT51" localSheetId="32">#REF!</definedName>
    <definedName name="____DAT51">#REF!</definedName>
    <definedName name="____DAT52" localSheetId="27">#REF!</definedName>
    <definedName name="____DAT52" localSheetId="28">#REF!</definedName>
    <definedName name="____DAT52" localSheetId="29">#REF!</definedName>
    <definedName name="____DAT52" localSheetId="30">#REF!</definedName>
    <definedName name="____DAT52" localSheetId="32">#REF!</definedName>
    <definedName name="____DAT52">#REF!</definedName>
    <definedName name="____DAT53" localSheetId="27">#REF!</definedName>
    <definedName name="____DAT53" localSheetId="28">#REF!</definedName>
    <definedName name="____DAT53" localSheetId="29">#REF!</definedName>
    <definedName name="____DAT53" localSheetId="30">#REF!</definedName>
    <definedName name="____DAT53" localSheetId="32">#REF!</definedName>
    <definedName name="____DAT53">#REF!</definedName>
    <definedName name="____DAT54" localSheetId="27">#REF!</definedName>
    <definedName name="____DAT54" localSheetId="28">#REF!</definedName>
    <definedName name="____DAT54" localSheetId="29">#REF!</definedName>
    <definedName name="____DAT54" localSheetId="30">#REF!</definedName>
    <definedName name="____DAT54" localSheetId="32">#REF!</definedName>
    <definedName name="____DAT54">#REF!</definedName>
    <definedName name="____DAT55" localSheetId="27">#REF!</definedName>
    <definedName name="____DAT55" localSheetId="28">#REF!</definedName>
    <definedName name="____DAT55" localSheetId="29">#REF!</definedName>
    <definedName name="____DAT55" localSheetId="30">#REF!</definedName>
    <definedName name="____DAT55" localSheetId="32">#REF!</definedName>
    <definedName name="____DAT55">#REF!</definedName>
    <definedName name="____DAT56" localSheetId="27">#REF!</definedName>
    <definedName name="____DAT56" localSheetId="28">#REF!</definedName>
    <definedName name="____DAT56" localSheetId="29">#REF!</definedName>
    <definedName name="____DAT56" localSheetId="30">#REF!</definedName>
    <definedName name="____DAT56" localSheetId="32">#REF!</definedName>
    <definedName name="____DAT56">#REF!</definedName>
    <definedName name="____DAT57" localSheetId="27">#REF!</definedName>
    <definedName name="____DAT57" localSheetId="28">#REF!</definedName>
    <definedName name="____DAT57" localSheetId="29">#REF!</definedName>
    <definedName name="____DAT57" localSheetId="30">#REF!</definedName>
    <definedName name="____DAT57" localSheetId="32">#REF!</definedName>
    <definedName name="____DAT57">#REF!</definedName>
    <definedName name="____DAT58" localSheetId="27">#REF!</definedName>
    <definedName name="____DAT58" localSheetId="28">#REF!</definedName>
    <definedName name="____DAT58" localSheetId="29">#REF!</definedName>
    <definedName name="____DAT58" localSheetId="30">#REF!</definedName>
    <definedName name="____DAT58" localSheetId="32">#REF!</definedName>
    <definedName name="____DAT58">#REF!</definedName>
    <definedName name="____DAT59" localSheetId="27">#REF!</definedName>
    <definedName name="____DAT59" localSheetId="28">#REF!</definedName>
    <definedName name="____DAT59" localSheetId="29">#REF!</definedName>
    <definedName name="____DAT59" localSheetId="30">#REF!</definedName>
    <definedName name="____DAT59" localSheetId="32">#REF!</definedName>
    <definedName name="____DAT59">#REF!</definedName>
    <definedName name="____DAT6" localSheetId="26">'[2]2006_Ist bis Juli'!#REF!</definedName>
    <definedName name="____DAT6" localSheetId="27">'[2]2006_Ist bis Juli'!#REF!</definedName>
    <definedName name="____DAT6" localSheetId="28">'[2]2006_Ist bis Juli'!#REF!</definedName>
    <definedName name="____DAT6" localSheetId="29">'[2]2006_Ist bis Juli'!#REF!</definedName>
    <definedName name="____DAT6" localSheetId="30">'[2]2006_Ist bis Juli'!#REF!</definedName>
    <definedName name="____DAT6" localSheetId="32">'[2]2006_Ist bis Juli'!#REF!</definedName>
    <definedName name="____DAT6" localSheetId="10">'[2]2006_Ist bis Juli'!#REF!</definedName>
    <definedName name="____DAT6">'[2]2006_Ist bis Juli'!#REF!</definedName>
    <definedName name="____DAT60" localSheetId="27">#REF!</definedName>
    <definedName name="____DAT60" localSheetId="28">#REF!</definedName>
    <definedName name="____DAT60" localSheetId="29">#REF!</definedName>
    <definedName name="____DAT60" localSheetId="30">#REF!</definedName>
    <definedName name="____DAT60" localSheetId="32">#REF!</definedName>
    <definedName name="____DAT60">#REF!</definedName>
    <definedName name="____DAT61" localSheetId="27">#REF!</definedName>
    <definedName name="____DAT61" localSheetId="28">#REF!</definedName>
    <definedName name="____DAT61" localSheetId="29">#REF!</definedName>
    <definedName name="____DAT61" localSheetId="30">#REF!</definedName>
    <definedName name="____DAT61" localSheetId="32">#REF!</definedName>
    <definedName name="____DAT61">#REF!</definedName>
    <definedName name="____DAT62" localSheetId="27">#REF!</definedName>
    <definedName name="____DAT62" localSheetId="28">#REF!</definedName>
    <definedName name="____DAT62" localSheetId="29">#REF!</definedName>
    <definedName name="____DAT62" localSheetId="30">#REF!</definedName>
    <definedName name="____DAT62" localSheetId="32">#REF!</definedName>
    <definedName name="____DAT62">#REF!</definedName>
    <definedName name="____DAT63" localSheetId="27">#REF!</definedName>
    <definedName name="____DAT63" localSheetId="28">#REF!</definedName>
    <definedName name="____DAT63" localSheetId="29">#REF!</definedName>
    <definedName name="____DAT63" localSheetId="30">#REF!</definedName>
    <definedName name="____DAT63" localSheetId="32">#REF!</definedName>
    <definedName name="____DAT63">#REF!</definedName>
    <definedName name="____DAT64" localSheetId="27">#REF!</definedName>
    <definedName name="____DAT64" localSheetId="28">#REF!</definedName>
    <definedName name="____DAT64" localSheetId="29">#REF!</definedName>
    <definedName name="____DAT64" localSheetId="30">#REF!</definedName>
    <definedName name="____DAT64" localSheetId="32">#REF!</definedName>
    <definedName name="____DAT64">#REF!</definedName>
    <definedName name="____DAT65" localSheetId="27">#REF!</definedName>
    <definedName name="____DAT65" localSheetId="28">#REF!</definedName>
    <definedName name="____DAT65" localSheetId="29">#REF!</definedName>
    <definedName name="____DAT65" localSheetId="30">#REF!</definedName>
    <definedName name="____DAT65" localSheetId="32">#REF!</definedName>
    <definedName name="____DAT65">#REF!</definedName>
    <definedName name="____DAT66" localSheetId="27">#REF!</definedName>
    <definedName name="____DAT66" localSheetId="28">#REF!</definedName>
    <definedName name="____DAT66" localSheetId="29">#REF!</definedName>
    <definedName name="____DAT66" localSheetId="30">#REF!</definedName>
    <definedName name="____DAT66" localSheetId="32">#REF!</definedName>
    <definedName name="____DAT66">#REF!</definedName>
    <definedName name="____DAT67" localSheetId="27">#REF!</definedName>
    <definedName name="____DAT67" localSheetId="28">#REF!</definedName>
    <definedName name="____DAT67" localSheetId="29">#REF!</definedName>
    <definedName name="____DAT67" localSheetId="30">#REF!</definedName>
    <definedName name="____DAT67" localSheetId="32">#REF!</definedName>
    <definedName name="____DAT67">#REF!</definedName>
    <definedName name="____DAT68" localSheetId="27">#REF!</definedName>
    <definedName name="____DAT68" localSheetId="28">#REF!</definedName>
    <definedName name="____DAT68" localSheetId="29">#REF!</definedName>
    <definedName name="____DAT68" localSheetId="30">#REF!</definedName>
    <definedName name="____DAT68" localSheetId="32">#REF!</definedName>
    <definedName name="____DAT68">#REF!</definedName>
    <definedName name="____DAT69" localSheetId="27">#REF!</definedName>
    <definedName name="____DAT69" localSheetId="28">#REF!</definedName>
    <definedName name="____DAT69" localSheetId="29">#REF!</definedName>
    <definedName name="____DAT69" localSheetId="30">#REF!</definedName>
    <definedName name="____DAT69" localSheetId="32">#REF!</definedName>
    <definedName name="____DAT69">#REF!</definedName>
    <definedName name="____DAT70" localSheetId="27">#REF!</definedName>
    <definedName name="____DAT70" localSheetId="28">#REF!</definedName>
    <definedName name="____DAT70" localSheetId="29">#REF!</definedName>
    <definedName name="____DAT70" localSheetId="30">#REF!</definedName>
    <definedName name="____DAT70" localSheetId="32">#REF!</definedName>
    <definedName name="____DAT70">#REF!</definedName>
    <definedName name="____DAT71" localSheetId="27">#REF!</definedName>
    <definedName name="____DAT71" localSheetId="28">#REF!</definedName>
    <definedName name="____DAT71" localSheetId="29">#REF!</definedName>
    <definedName name="____DAT71" localSheetId="30">#REF!</definedName>
    <definedName name="____DAT71" localSheetId="32">#REF!</definedName>
    <definedName name="____DAT71">#REF!</definedName>
    <definedName name="____DAT72" localSheetId="27">#REF!</definedName>
    <definedName name="____DAT72" localSheetId="28">#REF!</definedName>
    <definedName name="____DAT72" localSheetId="29">#REF!</definedName>
    <definedName name="____DAT72" localSheetId="30">#REF!</definedName>
    <definedName name="____DAT72" localSheetId="32">#REF!</definedName>
    <definedName name="____DAT72">#REF!</definedName>
    <definedName name="____DAT73" localSheetId="27">#REF!</definedName>
    <definedName name="____DAT73" localSheetId="28">#REF!</definedName>
    <definedName name="____DAT73" localSheetId="29">#REF!</definedName>
    <definedName name="____DAT73" localSheetId="30">#REF!</definedName>
    <definedName name="____DAT73" localSheetId="32">#REF!</definedName>
    <definedName name="____DAT73">#REF!</definedName>
    <definedName name="____DAT9" localSheetId="27">#REF!</definedName>
    <definedName name="____DAT9" localSheetId="28">#REF!</definedName>
    <definedName name="____DAT9" localSheetId="29">#REF!</definedName>
    <definedName name="____DAT9" localSheetId="30">#REF!</definedName>
    <definedName name="____DAT9" localSheetId="32">#REF!</definedName>
    <definedName name="____DAT9">#REF!</definedName>
    <definedName name="____PC2006" localSheetId="26">'[3]ÜT Personal'!#REF!</definedName>
    <definedName name="____PC2006" localSheetId="27">'[3]ÜT Personal'!#REF!</definedName>
    <definedName name="____PC2006" localSheetId="28">'[3]ÜT Personal'!#REF!</definedName>
    <definedName name="____PC2006" localSheetId="29">'[3]ÜT Personal'!#REF!</definedName>
    <definedName name="____PC2006" localSheetId="30">'[3]ÜT Personal'!#REF!</definedName>
    <definedName name="____PC2006" localSheetId="32">'[3]ÜT Personal'!#REF!</definedName>
    <definedName name="____PC2006" localSheetId="10">'[3]ÜT Personal'!#REF!</definedName>
    <definedName name="____PC2006">'[3]ÜT Personal'!#REF!</definedName>
    <definedName name="____per1" localSheetId="27">#REF!</definedName>
    <definedName name="____per1" localSheetId="28">#REF!</definedName>
    <definedName name="____per1" localSheetId="29">#REF!</definedName>
    <definedName name="____per1" localSheetId="30">#REF!</definedName>
    <definedName name="____per1" localSheetId="32">#REF!</definedName>
    <definedName name="____per1">#REF!</definedName>
    <definedName name="____per2" localSheetId="27">#REF!</definedName>
    <definedName name="____per2" localSheetId="28">#REF!</definedName>
    <definedName name="____per2" localSheetId="29">#REF!</definedName>
    <definedName name="____per2" localSheetId="30">#REF!</definedName>
    <definedName name="____per2" localSheetId="32">#REF!</definedName>
    <definedName name="____per2">#REF!</definedName>
    <definedName name="___DAT10" localSheetId="27">#REF!</definedName>
    <definedName name="___DAT10" localSheetId="28">#REF!</definedName>
    <definedName name="___DAT10" localSheetId="29">#REF!</definedName>
    <definedName name="___DAT10" localSheetId="30">#REF!</definedName>
    <definedName name="___DAT10" localSheetId="32">#REF!</definedName>
    <definedName name="___DAT10">#REF!</definedName>
    <definedName name="___DAT11" localSheetId="27">#REF!</definedName>
    <definedName name="___DAT11" localSheetId="28">#REF!</definedName>
    <definedName name="___DAT11" localSheetId="29">#REF!</definedName>
    <definedName name="___DAT11" localSheetId="30">#REF!</definedName>
    <definedName name="___DAT11" localSheetId="32">#REF!</definedName>
    <definedName name="___DAT11">#REF!</definedName>
    <definedName name="___DAT12" localSheetId="27">#REF!</definedName>
    <definedName name="___DAT12" localSheetId="28">#REF!</definedName>
    <definedName name="___DAT12" localSheetId="29">#REF!</definedName>
    <definedName name="___DAT12" localSheetId="30">#REF!</definedName>
    <definedName name="___DAT12" localSheetId="32">#REF!</definedName>
    <definedName name="___DAT12">#REF!</definedName>
    <definedName name="___DAT13" localSheetId="27">#REF!</definedName>
    <definedName name="___DAT13" localSheetId="28">#REF!</definedName>
    <definedName name="___DAT13" localSheetId="29">#REF!</definedName>
    <definedName name="___DAT13" localSheetId="30">#REF!</definedName>
    <definedName name="___DAT13" localSheetId="32">#REF!</definedName>
    <definedName name="___DAT13">#REF!</definedName>
    <definedName name="___DAT14" localSheetId="27">#REF!</definedName>
    <definedName name="___DAT14" localSheetId="28">#REF!</definedName>
    <definedName name="___DAT14" localSheetId="29">#REF!</definedName>
    <definedName name="___DAT14" localSheetId="30">#REF!</definedName>
    <definedName name="___DAT14" localSheetId="32">#REF!</definedName>
    <definedName name="___DAT14">#REF!</definedName>
    <definedName name="___DAT15" localSheetId="27">#REF!</definedName>
    <definedName name="___DAT15" localSheetId="28">#REF!</definedName>
    <definedName name="___DAT15" localSheetId="29">#REF!</definedName>
    <definedName name="___DAT15" localSheetId="30">#REF!</definedName>
    <definedName name="___DAT15" localSheetId="32">#REF!</definedName>
    <definedName name="___DAT15">#REF!</definedName>
    <definedName name="___DAT16" localSheetId="27">#REF!</definedName>
    <definedName name="___DAT16" localSheetId="28">#REF!</definedName>
    <definedName name="___DAT16" localSheetId="29">#REF!</definedName>
    <definedName name="___DAT16" localSheetId="30">#REF!</definedName>
    <definedName name="___DAT16" localSheetId="32">#REF!</definedName>
    <definedName name="___DAT16">#REF!</definedName>
    <definedName name="___DAT17" localSheetId="27">#REF!</definedName>
    <definedName name="___DAT17" localSheetId="28">#REF!</definedName>
    <definedName name="___DAT17" localSheetId="29">#REF!</definedName>
    <definedName name="___DAT17" localSheetId="30">#REF!</definedName>
    <definedName name="___DAT17" localSheetId="32">#REF!</definedName>
    <definedName name="___DAT17">#REF!</definedName>
    <definedName name="___DAT18" localSheetId="27">#REF!</definedName>
    <definedName name="___DAT18" localSheetId="28">#REF!</definedName>
    <definedName name="___DAT18" localSheetId="29">#REF!</definedName>
    <definedName name="___DAT18" localSheetId="30">#REF!</definedName>
    <definedName name="___DAT18" localSheetId="32">#REF!</definedName>
    <definedName name="___DAT18">#REF!</definedName>
    <definedName name="___DAT19" localSheetId="27">#REF!</definedName>
    <definedName name="___DAT19" localSheetId="28">#REF!</definedName>
    <definedName name="___DAT19" localSheetId="29">#REF!</definedName>
    <definedName name="___DAT19" localSheetId="30">#REF!</definedName>
    <definedName name="___DAT19" localSheetId="32">#REF!</definedName>
    <definedName name="___DAT19">#REF!</definedName>
    <definedName name="___DAT20" localSheetId="27">#REF!</definedName>
    <definedName name="___DAT20" localSheetId="28">#REF!</definedName>
    <definedName name="___DAT20" localSheetId="29">#REF!</definedName>
    <definedName name="___DAT20" localSheetId="30">#REF!</definedName>
    <definedName name="___DAT20" localSheetId="32">#REF!</definedName>
    <definedName name="___DAT20">#REF!</definedName>
    <definedName name="___DAT21" localSheetId="27">#REF!</definedName>
    <definedName name="___DAT21" localSheetId="28">#REF!</definedName>
    <definedName name="___DAT21" localSheetId="29">#REF!</definedName>
    <definedName name="___DAT21" localSheetId="30">#REF!</definedName>
    <definedName name="___DAT21" localSheetId="32">#REF!</definedName>
    <definedName name="___DAT21">#REF!</definedName>
    <definedName name="___DAT22" localSheetId="27">#REF!</definedName>
    <definedName name="___DAT22" localSheetId="28">#REF!</definedName>
    <definedName name="___DAT22" localSheetId="29">#REF!</definedName>
    <definedName name="___DAT22" localSheetId="30">#REF!</definedName>
    <definedName name="___DAT22" localSheetId="32">#REF!</definedName>
    <definedName name="___DAT22">#REF!</definedName>
    <definedName name="___DAT23" localSheetId="27">#REF!</definedName>
    <definedName name="___DAT23" localSheetId="28">#REF!</definedName>
    <definedName name="___DAT23" localSheetId="29">#REF!</definedName>
    <definedName name="___DAT23" localSheetId="30">#REF!</definedName>
    <definedName name="___DAT23" localSheetId="32">#REF!</definedName>
    <definedName name="___DAT23">#REF!</definedName>
    <definedName name="___DAT24" localSheetId="27">#REF!</definedName>
    <definedName name="___DAT24" localSheetId="28">#REF!</definedName>
    <definedName name="___DAT24" localSheetId="29">#REF!</definedName>
    <definedName name="___DAT24" localSheetId="30">#REF!</definedName>
    <definedName name="___DAT24" localSheetId="32">#REF!</definedName>
    <definedName name="___DAT24">#REF!</definedName>
    <definedName name="___DAT25" localSheetId="27">#REF!</definedName>
    <definedName name="___DAT25" localSheetId="28">#REF!</definedName>
    <definedName name="___DAT25" localSheetId="29">#REF!</definedName>
    <definedName name="___DAT25" localSheetId="30">#REF!</definedName>
    <definedName name="___DAT25" localSheetId="32">#REF!</definedName>
    <definedName name="___DAT25">#REF!</definedName>
    <definedName name="___DAT26" localSheetId="27">#REF!</definedName>
    <definedName name="___DAT26" localSheetId="28">#REF!</definedName>
    <definedName name="___DAT26" localSheetId="29">#REF!</definedName>
    <definedName name="___DAT26" localSheetId="30">#REF!</definedName>
    <definedName name="___DAT26" localSheetId="32">#REF!</definedName>
    <definedName name="___DAT26">#REF!</definedName>
    <definedName name="___DAT27" localSheetId="27">#REF!</definedName>
    <definedName name="___DAT27" localSheetId="28">#REF!</definedName>
    <definedName name="___DAT27" localSheetId="29">#REF!</definedName>
    <definedName name="___DAT27" localSheetId="30">#REF!</definedName>
    <definedName name="___DAT27" localSheetId="32">#REF!</definedName>
    <definedName name="___DAT27">#REF!</definedName>
    <definedName name="___DAT28" localSheetId="27">#REF!</definedName>
    <definedName name="___DAT28" localSheetId="28">#REF!</definedName>
    <definedName name="___DAT28" localSheetId="29">#REF!</definedName>
    <definedName name="___DAT28" localSheetId="30">#REF!</definedName>
    <definedName name="___DAT28" localSheetId="32">#REF!</definedName>
    <definedName name="___DAT28">#REF!</definedName>
    <definedName name="___DAT29" localSheetId="27">#REF!</definedName>
    <definedName name="___DAT29" localSheetId="28">#REF!</definedName>
    <definedName name="___DAT29" localSheetId="29">#REF!</definedName>
    <definedName name="___DAT29" localSheetId="30">#REF!</definedName>
    <definedName name="___DAT29" localSheetId="32">#REF!</definedName>
    <definedName name="___DAT29">#REF!</definedName>
    <definedName name="___DAT3" localSheetId="27">#REF!</definedName>
    <definedName name="___DAT3" localSheetId="28">#REF!</definedName>
    <definedName name="___DAT3" localSheetId="29">#REF!</definedName>
    <definedName name="___DAT3" localSheetId="30">#REF!</definedName>
    <definedName name="___DAT3" localSheetId="32">#REF!</definedName>
    <definedName name="___DAT3">#REF!</definedName>
    <definedName name="___DAT30" localSheetId="27">#REF!</definedName>
    <definedName name="___DAT30" localSheetId="28">#REF!</definedName>
    <definedName name="___DAT30" localSheetId="29">#REF!</definedName>
    <definedName name="___DAT30" localSheetId="30">#REF!</definedName>
    <definedName name="___DAT30" localSheetId="32">#REF!</definedName>
    <definedName name="___DAT30">#REF!</definedName>
    <definedName name="___DAT31" localSheetId="27">#REF!</definedName>
    <definedName name="___DAT31" localSheetId="28">#REF!</definedName>
    <definedName name="___DAT31" localSheetId="29">#REF!</definedName>
    <definedName name="___DAT31" localSheetId="30">#REF!</definedName>
    <definedName name="___DAT31" localSheetId="32">#REF!</definedName>
    <definedName name="___DAT31">#REF!</definedName>
    <definedName name="___DAT32" localSheetId="27">#REF!</definedName>
    <definedName name="___DAT32" localSheetId="28">#REF!</definedName>
    <definedName name="___DAT32" localSheetId="29">#REF!</definedName>
    <definedName name="___DAT32" localSheetId="30">#REF!</definedName>
    <definedName name="___DAT32" localSheetId="32">#REF!</definedName>
    <definedName name="___DAT32">#REF!</definedName>
    <definedName name="___DAT33" localSheetId="27">#REF!</definedName>
    <definedName name="___DAT33" localSheetId="28">#REF!</definedName>
    <definedName name="___DAT33" localSheetId="29">#REF!</definedName>
    <definedName name="___DAT33" localSheetId="30">#REF!</definedName>
    <definedName name="___DAT33" localSheetId="32">#REF!</definedName>
    <definedName name="___DAT33">#REF!</definedName>
    <definedName name="___DAT34" localSheetId="27">#REF!</definedName>
    <definedName name="___DAT34" localSheetId="28">#REF!</definedName>
    <definedName name="___DAT34" localSheetId="29">#REF!</definedName>
    <definedName name="___DAT34" localSheetId="30">#REF!</definedName>
    <definedName name="___DAT34" localSheetId="32">#REF!</definedName>
    <definedName name="___DAT34">#REF!</definedName>
    <definedName name="___DAT35" localSheetId="27">#REF!</definedName>
    <definedName name="___DAT35" localSheetId="28">#REF!</definedName>
    <definedName name="___DAT35" localSheetId="29">#REF!</definedName>
    <definedName name="___DAT35" localSheetId="30">#REF!</definedName>
    <definedName name="___DAT35" localSheetId="32">#REF!</definedName>
    <definedName name="___DAT35">#REF!</definedName>
    <definedName name="___DAT36" localSheetId="27">#REF!</definedName>
    <definedName name="___DAT36" localSheetId="28">#REF!</definedName>
    <definedName name="___DAT36" localSheetId="29">#REF!</definedName>
    <definedName name="___DAT36" localSheetId="30">#REF!</definedName>
    <definedName name="___DAT36" localSheetId="32">#REF!</definedName>
    <definedName name="___DAT36">#REF!</definedName>
    <definedName name="___DAT37" localSheetId="27">#REF!</definedName>
    <definedName name="___DAT37" localSheetId="28">#REF!</definedName>
    <definedName name="___DAT37" localSheetId="29">#REF!</definedName>
    <definedName name="___DAT37" localSheetId="30">#REF!</definedName>
    <definedName name="___DAT37" localSheetId="32">#REF!</definedName>
    <definedName name="___DAT37">#REF!</definedName>
    <definedName name="___DAT38" localSheetId="27">#REF!</definedName>
    <definedName name="___DAT38" localSheetId="28">#REF!</definedName>
    <definedName name="___DAT38" localSheetId="29">#REF!</definedName>
    <definedName name="___DAT38" localSheetId="30">#REF!</definedName>
    <definedName name="___DAT38" localSheetId="32">#REF!</definedName>
    <definedName name="___DAT38">#REF!</definedName>
    <definedName name="___DAT39" localSheetId="27">#REF!</definedName>
    <definedName name="___DAT39" localSheetId="28">#REF!</definedName>
    <definedName name="___DAT39" localSheetId="29">#REF!</definedName>
    <definedName name="___DAT39" localSheetId="30">#REF!</definedName>
    <definedName name="___DAT39" localSheetId="32">#REF!</definedName>
    <definedName name="___DAT39">#REF!</definedName>
    <definedName name="___DAT4" localSheetId="27">#REF!</definedName>
    <definedName name="___DAT4" localSheetId="28">#REF!</definedName>
    <definedName name="___DAT4" localSheetId="29">#REF!</definedName>
    <definedName name="___DAT4" localSheetId="30">#REF!</definedName>
    <definedName name="___DAT4" localSheetId="32">#REF!</definedName>
    <definedName name="___DAT4">#REF!</definedName>
    <definedName name="___DAT40" localSheetId="27">#REF!</definedName>
    <definedName name="___DAT40" localSheetId="28">#REF!</definedName>
    <definedName name="___DAT40" localSheetId="29">#REF!</definedName>
    <definedName name="___DAT40" localSheetId="30">#REF!</definedName>
    <definedName name="___DAT40" localSheetId="32">#REF!</definedName>
    <definedName name="___DAT40">#REF!</definedName>
    <definedName name="___DAT41" localSheetId="27">#REF!</definedName>
    <definedName name="___DAT41" localSheetId="28">#REF!</definedName>
    <definedName name="___DAT41" localSheetId="29">#REF!</definedName>
    <definedName name="___DAT41" localSheetId="30">#REF!</definedName>
    <definedName name="___DAT41" localSheetId="32">#REF!</definedName>
    <definedName name="___DAT41">#REF!</definedName>
    <definedName name="___DAT42" localSheetId="27">#REF!</definedName>
    <definedName name="___DAT42" localSheetId="28">#REF!</definedName>
    <definedName name="___DAT42" localSheetId="29">#REF!</definedName>
    <definedName name="___DAT42" localSheetId="30">#REF!</definedName>
    <definedName name="___DAT42" localSheetId="32">#REF!</definedName>
    <definedName name="___DAT42">#REF!</definedName>
    <definedName name="___DAT43" localSheetId="27">#REF!</definedName>
    <definedName name="___DAT43" localSheetId="28">#REF!</definedName>
    <definedName name="___DAT43" localSheetId="29">#REF!</definedName>
    <definedName name="___DAT43" localSheetId="30">#REF!</definedName>
    <definedName name="___DAT43" localSheetId="32">#REF!</definedName>
    <definedName name="___DAT43">#REF!</definedName>
    <definedName name="___DAT44" localSheetId="27">#REF!</definedName>
    <definedName name="___DAT44" localSheetId="28">#REF!</definedName>
    <definedName name="___DAT44" localSheetId="29">#REF!</definedName>
    <definedName name="___DAT44" localSheetId="30">#REF!</definedName>
    <definedName name="___DAT44" localSheetId="32">#REF!</definedName>
    <definedName name="___DAT44">#REF!</definedName>
    <definedName name="___DAT45" localSheetId="27">#REF!</definedName>
    <definedName name="___DAT45" localSheetId="28">#REF!</definedName>
    <definedName name="___DAT45" localSheetId="29">#REF!</definedName>
    <definedName name="___DAT45" localSheetId="30">#REF!</definedName>
    <definedName name="___DAT45" localSheetId="32">#REF!</definedName>
    <definedName name="___DAT45">#REF!</definedName>
    <definedName name="___DAT46" localSheetId="27">#REF!</definedName>
    <definedName name="___DAT46" localSheetId="28">#REF!</definedName>
    <definedName name="___DAT46" localSheetId="29">#REF!</definedName>
    <definedName name="___DAT46" localSheetId="30">#REF!</definedName>
    <definedName name="___DAT46" localSheetId="32">#REF!</definedName>
    <definedName name="___DAT46">#REF!</definedName>
    <definedName name="___DAT47" localSheetId="27">#REF!</definedName>
    <definedName name="___DAT47" localSheetId="28">#REF!</definedName>
    <definedName name="___DAT47" localSheetId="29">#REF!</definedName>
    <definedName name="___DAT47" localSheetId="30">#REF!</definedName>
    <definedName name="___DAT47" localSheetId="32">#REF!</definedName>
    <definedName name="___DAT47">#REF!</definedName>
    <definedName name="___DAT48" localSheetId="27">#REF!</definedName>
    <definedName name="___DAT48" localSheetId="28">#REF!</definedName>
    <definedName name="___DAT48" localSheetId="29">#REF!</definedName>
    <definedName name="___DAT48" localSheetId="30">#REF!</definedName>
    <definedName name="___DAT48" localSheetId="32">#REF!</definedName>
    <definedName name="___DAT48">#REF!</definedName>
    <definedName name="___DAT49" localSheetId="27">#REF!</definedName>
    <definedName name="___DAT49" localSheetId="28">#REF!</definedName>
    <definedName name="___DAT49" localSheetId="29">#REF!</definedName>
    <definedName name="___DAT49" localSheetId="30">#REF!</definedName>
    <definedName name="___DAT49" localSheetId="32">#REF!</definedName>
    <definedName name="___DAT49">#REF!</definedName>
    <definedName name="___DAT50" localSheetId="27">#REF!</definedName>
    <definedName name="___DAT50" localSheetId="28">#REF!</definedName>
    <definedName name="___DAT50" localSheetId="29">#REF!</definedName>
    <definedName name="___DAT50" localSheetId="30">#REF!</definedName>
    <definedName name="___DAT50" localSheetId="32">#REF!</definedName>
    <definedName name="___DAT50">#REF!</definedName>
    <definedName name="___DAT51" localSheetId="27">#REF!</definedName>
    <definedName name="___DAT51" localSheetId="28">#REF!</definedName>
    <definedName name="___DAT51" localSheetId="29">#REF!</definedName>
    <definedName name="___DAT51" localSheetId="30">#REF!</definedName>
    <definedName name="___DAT51" localSheetId="32">#REF!</definedName>
    <definedName name="___DAT51">#REF!</definedName>
    <definedName name="___DAT52" localSheetId="27">#REF!</definedName>
    <definedName name="___DAT52" localSheetId="28">#REF!</definedName>
    <definedName name="___DAT52" localSheetId="29">#REF!</definedName>
    <definedName name="___DAT52" localSheetId="30">#REF!</definedName>
    <definedName name="___DAT52" localSheetId="32">#REF!</definedName>
    <definedName name="___DAT52">#REF!</definedName>
    <definedName name="___DAT53" localSheetId="27">#REF!</definedName>
    <definedName name="___DAT53" localSheetId="28">#REF!</definedName>
    <definedName name="___DAT53" localSheetId="29">#REF!</definedName>
    <definedName name="___DAT53" localSheetId="30">#REF!</definedName>
    <definedName name="___DAT53" localSheetId="32">#REF!</definedName>
    <definedName name="___DAT53">#REF!</definedName>
    <definedName name="___DAT54" localSheetId="27">#REF!</definedName>
    <definedName name="___DAT54" localSheetId="28">#REF!</definedName>
    <definedName name="___DAT54" localSheetId="29">#REF!</definedName>
    <definedName name="___DAT54" localSheetId="30">#REF!</definedName>
    <definedName name="___DAT54" localSheetId="32">#REF!</definedName>
    <definedName name="___DAT54">#REF!</definedName>
    <definedName name="___DAT55" localSheetId="27">#REF!</definedName>
    <definedName name="___DAT55" localSheetId="28">#REF!</definedName>
    <definedName name="___DAT55" localSheetId="29">#REF!</definedName>
    <definedName name="___DAT55" localSheetId="30">#REF!</definedName>
    <definedName name="___DAT55" localSheetId="32">#REF!</definedName>
    <definedName name="___DAT55">#REF!</definedName>
    <definedName name="___DAT56" localSheetId="27">#REF!</definedName>
    <definedName name="___DAT56" localSheetId="28">#REF!</definedName>
    <definedName name="___DAT56" localSheetId="29">#REF!</definedName>
    <definedName name="___DAT56" localSheetId="30">#REF!</definedName>
    <definedName name="___DAT56" localSheetId="32">#REF!</definedName>
    <definedName name="___DAT56">#REF!</definedName>
    <definedName name="___DAT57" localSheetId="27">#REF!</definedName>
    <definedName name="___DAT57" localSheetId="28">#REF!</definedName>
    <definedName name="___DAT57" localSheetId="29">#REF!</definedName>
    <definedName name="___DAT57" localSheetId="30">#REF!</definedName>
    <definedName name="___DAT57" localSheetId="32">#REF!</definedName>
    <definedName name="___DAT57">#REF!</definedName>
    <definedName name="___DAT58" localSheetId="27">#REF!</definedName>
    <definedName name="___DAT58" localSheetId="28">#REF!</definedName>
    <definedName name="___DAT58" localSheetId="29">#REF!</definedName>
    <definedName name="___DAT58" localSheetId="30">#REF!</definedName>
    <definedName name="___DAT58" localSheetId="32">#REF!</definedName>
    <definedName name="___DAT58">#REF!</definedName>
    <definedName name="___DAT59" localSheetId="27">#REF!</definedName>
    <definedName name="___DAT59" localSheetId="28">#REF!</definedName>
    <definedName name="___DAT59" localSheetId="29">#REF!</definedName>
    <definedName name="___DAT59" localSheetId="30">#REF!</definedName>
    <definedName name="___DAT59" localSheetId="32">#REF!</definedName>
    <definedName name="___DAT59">#REF!</definedName>
    <definedName name="___DAT60" localSheetId="27">#REF!</definedName>
    <definedName name="___DAT60" localSheetId="28">#REF!</definedName>
    <definedName name="___DAT60" localSheetId="29">#REF!</definedName>
    <definedName name="___DAT60" localSheetId="30">#REF!</definedName>
    <definedName name="___DAT60" localSheetId="32">#REF!</definedName>
    <definedName name="___DAT60">#REF!</definedName>
    <definedName name="___DAT61" localSheetId="27">#REF!</definedName>
    <definedName name="___DAT61" localSheetId="28">#REF!</definedName>
    <definedName name="___DAT61" localSheetId="29">#REF!</definedName>
    <definedName name="___DAT61" localSheetId="30">#REF!</definedName>
    <definedName name="___DAT61" localSheetId="32">#REF!</definedName>
    <definedName name="___DAT61">#REF!</definedName>
    <definedName name="___DAT62" localSheetId="27">#REF!</definedName>
    <definedName name="___DAT62" localSheetId="28">#REF!</definedName>
    <definedName name="___DAT62" localSheetId="29">#REF!</definedName>
    <definedName name="___DAT62" localSheetId="30">#REF!</definedName>
    <definedName name="___DAT62" localSheetId="32">#REF!</definedName>
    <definedName name="___DAT62">#REF!</definedName>
    <definedName name="___DAT63" localSheetId="27">#REF!</definedName>
    <definedName name="___DAT63" localSheetId="28">#REF!</definedName>
    <definedName name="___DAT63" localSheetId="29">#REF!</definedName>
    <definedName name="___DAT63" localSheetId="30">#REF!</definedName>
    <definedName name="___DAT63" localSheetId="32">#REF!</definedName>
    <definedName name="___DAT63">#REF!</definedName>
    <definedName name="___DAT64" localSheetId="27">#REF!</definedName>
    <definedName name="___DAT64" localSheetId="28">#REF!</definedName>
    <definedName name="___DAT64" localSheetId="29">#REF!</definedName>
    <definedName name="___DAT64" localSheetId="30">#REF!</definedName>
    <definedName name="___DAT64" localSheetId="32">#REF!</definedName>
    <definedName name="___DAT64">#REF!</definedName>
    <definedName name="___DAT65" localSheetId="27">#REF!</definedName>
    <definedName name="___DAT65" localSheetId="28">#REF!</definedName>
    <definedName name="___DAT65" localSheetId="29">#REF!</definedName>
    <definedName name="___DAT65" localSheetId="30">#REF!</definedName>
    <definedName name="___DAT65" localSheetId="32">#REF!</definedName>
    <definedName name="___DAT65">#REF!</definedName>
    <definedName name="___DAT66" localSheetId="27">#REF!</definedName>
    <definedName name="___DAT66" localSheetId="28">#REF!</definedName>
    <definedName name="___DAT66" localSheetId="29">#REF!</definedName>
    <definedName name="___DAT66" localSheetId="30">#REF!</definedName>
    <definedName name="___DAT66" localSheetId="32">#REF!</definedName>
    <definedName name="___DAT66">#REF!</definedName>
    <definedName name="___DAT67" localSheetId="27">#REF!</definedName>
    <definedName name="___DAT67" localSheetId="28">#REF!</definedName>
    <definedName name="___DAT67" localSheetId="29">#REF!</definedName>
    <definedName name="___DAT67" localSheetId="30">#REF!</definedName>
    <definedName name="___DAT67" localSheetId="32">#REF!</definedName>
    <definedName name="___DAT67">#REF!</definedName>
    <definedName name="___DAT68" localSheetId="27">#REF!</definedName>
    <definedName name="___DAT68" localSheetId="28">#REF!</definedName>
    <definedName name="___DAT68" localSheetId="29">#REF!</definedName>
    <definedName name="___DAT68" localSheetId="30">#REF!</definedName>
    <definedName name="___DAT68" localSheetId="32">#REF!</definedName>
    <definedName name="___DAT68">#REF!</definedName>
    <definedName name="___DAT69" localSheetId="27">#REF!</definedName>
    <definedName name="___DAT69" localSheetId="28">#REF!</definedName>
    <definedName name="___DAT69" localSheetId="29">#REF!</definedName>
    <definedName name="___DAT69" localSheetId="30">#REF!</definedName>
    <definedName name="___DAT69" localSheetId="32">#REF!</definedName>
    <definedName name="___DAT69">#REF!</definedName>
    <definedName name="___DAT70" localSheetId="27">#REF!</definedName>
    <definedName name="___DAT70" localSheetId="28">#REF!</definedName>
    <definedName name="___DAT70" localSheetId="29">#REF!</definedName>
    <definedName name="___DAT70" localSheetId="30">#REF!</definedName>
    <definedName name="___DAT70" localSheetId="32">#REF!</definedName>
    <definedName name="___DAT70">#REF!</definedName>
    <definedName name="___DAT71" localSheetId="27">#REF!</definedName>
    <definedName name="___DAT71" localSheetId="28">#REF!</definedName>
    <definedName name="___DAT71" localSheetId="29">#REF!</definedName>
    <definedName name="___DAT71" localSheetId="30">#REF!</definedName>
    <definedName name="___DAT71" localSheetId="32">#REF!</definedName>
    <definedName name="___DAT71">#REF!</definedName>
    <definedName name="___DAT72" localSheetId="27">#REF!</definedName>
    <definedName name="___DAT72" localSheetId="28">#REF!</definedName>
    <definedName name="___DAT72" localSheetId="29">#REF!</definedName>
    <definedName name="___DAT72" localSheetId="30">#REF!</definedName>
    <definedName name="___DAT72" localSheetId="32">#REF!</definedName>
    <definedName name="___DAT72">#REF!</definedName>
    <definedName name="___DAT73" localSheetId="27">#REF!</definedName>
    <definedName name="___DAT73" localSheetId="28">#REF!</definedName>
    <definedName name="___DAT73" localSheetId="29">#REF!</definedName>
    <definedName name="___DAT73" localSheetId="30">#REF!</definedName>
    <definedName name="___DAT73" localSheetId="32">#REF!</definedName>
    <definedName name="___DAT73">#REF!</definedName>
    <definedName name="___DAT9" localSheetId="27">#REF!</definedName>
    <definedName name="___DAT9" localSheetId="28">#REF!</definedName>
    <definedName name="___DAT9" localSheetId="29">#REF!</definedName>
    <definedName name="___DAT9" localSheetId="30">#REF!</definedName>
    <definedName name="___DAT9" localSheetId="32">#REF!</definedName>
    <definedName name="___DAT9">#REF!</definedName>
    <definedName name="___i66000" localSheetId="26">'[1]FIP akt'!#REF!</definedName>
    <definedName name="___i66000" localSheetId="27">'[1]FIP akt'!#REF!</definedName>
    <definedName name="___i66000" localSheetId="28">'[1]FIP akt'!#REF!</definedName>
    <definedName name="___i66000" localSheetId="29">'[1]FIP akt'!#REF!</definedName>
    <definedName name="___i66000" localSheetId="30">'[1]FIP akt'!#REF!</definedName>
    <definedName name="___i66000" localSheetId="32">'[1]FIP akt'!#REF!</definedName>
    <definedName name="___i66000" localSheetId="10">'[1]FIP akt'!#REF!</definedName>
    <definedName name="___i66000">'[1]FIP akt'!#REF!</definedName>
    <definedName name="___PC2006" localSheetId="26">'[3]ÜT Personal'!#REF!</definedName>
    <definedName name="___PC2006" localSheetId="27">'[3]ÜT Personal'!#REF!</definedName>
    <definedName name="___PC2006" localSheetId="28">'[3]ÜT Personal'!#REF!</definedName>
    <definedName name="___PC2006" localSheetId="29">'[3]ÜT Personal'!#REF!</definedName>
    <definedName name="___PC2006" localSheetId="30">'[3]ÜT Personal'!#REF!</definedName>
    <definedName name="___PC2006" localSheetId="32">'[3]ÜT Personal'!#REF!</definedName>
    <definedName name="___PC2006" localSheetId="10">'[3]ÜT Personal'!#REF!</definedName>
    <definedName name="___PC2006">'[3]ÜT Personal'!#REF!</definedName>
    <definedName name="__DAT1" localSheetId="26">'[2]2006_Ist bis Juli'!#REF!</definedName>
    <definedName name="__DAT1" localSheetId="27">'[2]2006_Ist bis Juli'!#REF!</definedName>
    <definedName name="__DAT1" localSheetId="28">'[2]2006_Ist bis Juli'!#REF!</definedName>
    <definedName name="__DAT1" localSheetId="29">'[2]2006_Ist bis Juli'!#REF!</definedName>
    <definedName name="__DAT1" localSheetId="30">'[2]2006_Ist bis Juli'!#REF!</definedName>
    <definedName name="__DAT1" localSheetId="32">'[2]2006_Ist bis Juli'!#REF!</definedName>
    <definedName name="__DAT1" localSheetId="10">'[2]2006_Ist bis Juli'!#REF!</definedName>
    <definedName name="__DAT1">'[2]2006_Ist bis Juli'!#REF!</definedName>
    <definedName name="__DAT10" localSheetId="26">#REF!</definedName>
    <definedName name="__DAT10" localSheetId="27">#REF!</definedName>
    <definedName name="__DAT10" localSheetId="28">#REF!</definedName>
    <definedName name="__DAT10" localSheetId="29">#REF!</definedName>
    <definedName name="__DAT10" localSheetId="30">#REF!</definedName>
    <definedName name="__DAT10" localSheetId="32">#REF!</definedName>
    <definedName name="__DAT10" localSheetId="10">#REF!</definedName>
    <definedName name="__DAT10">#REF!</definedName>
    <definedName name="__DAT11" localSheetId="27">#REF!</definedName>
    <definedName name="__DAT11" localSheetId="28">#REF!</definedName>
    <definedName name="__DAT11" localSheetId="29">#REF!</definedName>
    <definedName name="__DAT11" localSheetId="30">#REF!</definedName>
    <definedName name="__DAT11" localSheetId="32">#REF!</definedName>
    <definedName name="__DAT11">#REF!</definedName>
    <definedName name="__DAT12" localSheetId="27">#REF!</definedName>
    <definedName name="__DAT12" localSheetId="28">#REF!</definedName>
    <definedName name="__DAT12" localSheetId="29">#REF!</definedName>
    <definedName name="__DAT12" localSheetId="30">#REF!</definedName>
    <definedName name="__DAT12" localSheetId="32">#REF!</definedName>
    <definedName name="__DAT12">#REF!</definedName>
    <definedName name="__DAT13" localSheetId="27">#REF!</definedName>
    <definedName name="__DAT13" localSheetId="28">#REF!</definedName>
    <definedName name="__DAT13" localSheetId="29">#REF!</definedName>
    <definedName name="__DAT13" localSheetId="30">#REF!</definedName>
    <definedName name="__DAT13" localSheetId="32">#REF!</definedName>
    <definedName name="__DAT13">#REF!</definedName>
    <definedName name="__DAT14" localSheetId="27">#REF!</definedName>
    <definedName name="__DAT14" localSheetId="28">#REF!</definedName>
    <definedName name="__DAT14" localSheetId="29">#REF!</definedName>
    <definedName name="__DAT14" localSheetId="30">#REF!</definedName>
    <definedName name="__DAT14" localSheetId="32">#REF!</definedName>
    <definedName name="__DAT14">#REF!</definedName>
    <definedName name="__DAT15" localSheetId="27">#REF!</definedName>
    <definedName name="__DAT15" localSheetId="28">#REF!</definedName>
    <definedName name="__DAT15" localSheetId="29">#REF!</definedName>
    <definedName name="__DAT15" localSheetId="30">#REF!</definedName>
    <definedName name="__DAT15" localSheetId="32">#REF!</definedName>
    <definedName name="__DAT15">#REF!</definedName>
    <definedName name="__DAT16" localSheetId="27">#REF!</definedName>
    <definedName name="__DAT16" localSheetId="28">#REF!</definedName>
    <definedName name="__DAT16" localSheetId="29">#REF!</definedName>
    <definedName name="__DAT16" localSheetId="30">#REF!</definedName>
    <definedName name="__DAT16" localSheetId="32">#REF!</definedName>
    <definedName name="__DAT16">#REF!</definedName>
    <definedName name="__DAT17" localSheetId="27">#REF!</definedName>
    <definedName name="__DAT17" localSheetId="28">#REF!</definedName>
    <definedName name="__DAT17" localSheetId="29">#REF!</definedName>
    <definedName name="__DAT17" localSheetId="30">#REF!</definedName>
    <definedName name="__DAT17" localSheetId="32">#REF!</definedName>
    <definedName name="__DAT17">#REF!</definedName>
    <definedName name="__DAT18" localSheetId="27">#REF!</definedName>
    <definedName name="__DAT18" localSheetId="28">#REF!</definedName>
    <definedName name="__DAT18" localSheetId="29">#REF!</definedName>
    <definedName name="__DAT18" localSheetId="30">#REF!</definedName>
    <definedName name="__DAT18" localSheetId="32">#REF!</definedName>
    <definedName name="__DAT18">#REF!</definedName>
    <definedName name="__DAT19" localSheetId="27">#REF!</definedName>
    <definedName name="__DAT19" localSheetId="28">#REF!</definedName>
    <definedName name="__DAT19" localSheetId="29">#REF!</definedName>
    <definedName name="__DAT19" localSheetId="30">#REF!</definedName>
    <definedName name="__DAT19" localSheetId="32">#REF!</definedName>
    <definedName name="__DAT19">#REF!</definedName>
    <definedName name="__DAT2" localSheetId="26">'[2]2006_Ist bis Juli'!#REF!</definedName>
    <definedName name="__DAT2" localSheetId="27">'[2]2006_Ist bis Juli'!#REF!</definedName>
    <definedName name="__DAT2" localSheetId="28">'[2]2006_Ist bis Juli'!#REF!</definedName>
    <definedName name="__DAT2" localSheetId="29">'[2]2006_Ist bis Juli'!#REF!</definedName>
    <definedName name="__DAT2" localSheetId="30">'[2]2006_Ist bis Juli'!#REF!</definedName>
    <definedName name="__DAT2" localSheetId="32">'[2]2006_Ist bis Juli'!#REF!</definedName>
    <definedName name="__DAT2" localSheetId="10">'[2]2006_Ist bis Juli'!#REF!</definedName>
    <definedName name="__DAT2">'[2]2006_Ist bis Juli'!#REF!</definedName>
    <definedName name="__DAT20" localSheetId="27">#REF!</definedName>
    <definedName name="__DAT20" localSheetId="28">#REF!</definedName>
    <definedName name="__DAT20" localSheetId="29">#REF!</definedName>
    <definedName name="__DAT20" localSheetId="30">#REF!</definedName>
    <definedName name="__DAT20" localSheetId="32">#REF!</definedName>
    <definedName name="__DAT20">#REF!</definedName>
    <definedName name="__DAT21" localSheetId="27">#REF!</definedName>
    <definedName name="__DAT21" localSheetId="28">#REF!</definedName>
    <definedName name="__DAT21" localSheetId="29">#REF!</definedName>
    <definedName name="__DAT21" localSheetId="30">#REF!</definedName>
    <definedName name="__DAT21" localSheetId="32">#REF!</definedName>
    <definedName name="__DAT21">#REF!</definedName>
    <definedName name="__DAT22" localSheetId="27">#REF!</definedName>
    <definedName name="__DAT22" localSheetId="28">#REF!</definedName>
    <definedName name="__DAT22" localSheetId="29">#REF!</definedName>
    <definedName name="__DAT22" localSheetId="30">#REF!</definedName>
    <definedName name="__DAT22" localSheetId="32">#REF!</definedName>
    <definedName name="__DAT22">#REF!</definedName>
    <definedName name="__DAT23" localSheetId="27">#REF!</definedName>
    <definedName name="__DAT23" localSheetId="28">#REF!</definedName>
    <definedName name="__DAT23" localSheetId="29">#REF!</definedName>
    <definedName name="__DAT23" localSheetId="30">#REF!</definedName>
    <definedName name="__DAT23" localSheetId="32">#REF!</definedName>
    <definedName name="__DAT23">#REF!</definedName>
    <definedName name="__DAT24" localSheetId="27">#REF!</definedName>
    <definedName name="__DAT24" localSheetId="28">#REF!</definedName>
    <definedName name="__DAT24" localSheetId="29">#REF!</definedName>
    <definedName name="__DAT24" localSheetId="30">#REF!</definedName>
    <definedName name="__DAT24" localSheetId="32">#REF!</definedName>
    <definedName name="__DAT24">#REF!</definedName>
    <definedName name="__DAT25" localSheetId="27">#REF!</definedName>
    <definedName name="__DAT25" localSheetId="28">#REF!</definedName>
    <definedName name="__DAT25" localSheetId="29">#REF!</definedName>
    <definedName name="__DAT25" localSheetId="30">#REF!</definedName>
    <definedName name="__DAT25" localSheetId="32">#REF!</definedName>
    <definedName name="__DAT25">#REF!</definedName>
    <definedName name="__DAT26" localSheetId="27">#REF!</definedName>
    <definedName name="__DAT26" localSheetId="28">#REF!</definedName>
    <definedName name="__DAT26" localSheetId="29">#REF!</definedName>
    <definedName name="__DAT26" localSheetId="30">#REF!</definedName>
    <definedName name="__DAT26" localSheetId="32">#REF!</definedName>
    <definedName name="__DAT26">#REF!</definedName>
    <definedName name="__DAT27" localSheetId="27">#REF!</definedName>
    <definedName name="__DAT27" localSheetId="28">#REF!</definedName>
    <definedName name="__DAT27" localSheetId="29">#REF!</definedName>
    <definedName name="__DAT27" localSheetId="30">#REF!</definedName>
    <definedName name="__DAT27" localSheetId="32">#REF!</definedName>
    <definedName name="__DAT27">#REF!</definedName>
    <definedName name="__DAT28" localSheetId="27">#REF!</definedName>
    <definedName name="__DAT28" localSheetId="28">#REF!</definedName>
    <definedName name="__DAT28" localSheetId="29">#REF!</definedName>
    <definedName name="__DAT28" localSheetId="30">#REF!</definedName>
    <definedName name="__DAT28" localSheetId="32">#REF!</definedName>
    <definedName name="__DAT28">#REF!</definedName>
    <definedName name="__DAT29" localSheetId="27">#REF!</definedName>
    <definedName name="__DAT29" localSheetId="28">#REF!</definedName>
    <definedName name="__DAT29" localSheetId="29">#REF!</definedName>
    <definedName name="__DAT29" localSheetId="30">#REF!</definedName>
    <definedName name="__DAT29" localSheetId="32">#REF!</definedName>
    <definedName name="__DAT29">#REF!</definedName>
    <definedName name="__DAT3" localSheetId="27">#REF!</definedName>
    <definedName name="__DAT3" localSheetId="28">#REF!</definedName>
    <definedName name="__DAT3" localSheetId="29">#REF!</definedName>
    <definedName name="__DAT3" localSheetId="30">#REF!</definedName>
    <definedName name="__DAT3" localSheetId="32">#REF!</definedName>
    <definedName name="__DAT3">#REF!</definedName>
    <definedName name="__DAT30" localSheetId="27">#REF!</definedName>
    <definedName name="__DAT30" localSheetId="28">#REF!</definedName>
    <definedName name="__DAT30" localSheetId="29">#REF!</definedName>
    <definedName name="__DAT30" localSheetId="30">#REF!</definedName>
    <definedName name="__DAT30" localSheetId="32">#REF!</definedName>
    <definedName name="__DAT30">#REF!</definedName>
    <definedName name="__DAT31" localSheetId="27">#REF!</definedName>
    <definedName name="__DAT31" localSheetId="28">#REF!</definedName>
    <definedName name="__DAT31" localSheetId="29">#REF!</definedName>
    <definedName name="__DAT31" localSheetId="30">#REF!</definedName>
    <definedName name="__DAT31" localSheetId="32">#REF!</definedName>
    <definedName name="__DAT31">#REF!</definedName>
    <definedName name="__DAT32" localSheetId="27">#REF!</definedName>
    <definedName name="__DAT32" localSheetId="28">#REF!</definedName>
    <definedName name="__DAT32" localSheetId="29">#REF!</definedName>
    <definedName name="__DAT32" localSheetId="30">#REF!</definedName>
    <definedName name="__DAT32" localSheetId="32">#REF!</definedName>
    <definedName name="__DAT32">#REF!</definedName>
    <definedName name="__DAT33" localSheetId="27">#REF!</definedName>
    <definedName name="__DAT33" localSheetId="28">#REF!</definedName>
    <definedName name="__DAT33" localSheetId="29">#REF!</definedName>
    <definedName name="__DAT33" localSheetId="30">#REF!</definedName>
    <definedName name="__DAT33" localSheetId="32">#REF!</definedName>
    <definedName name="__DAT33">#REF!</definedName>
    <definedName name="__DAT34" localSheetId="27">#REF!</definedName>
    <definedName name="__DAT34" localSheetId="28">#REF!</definedName>
    <definedName name="__DAT34" localSheetId="29">#REF!</definedName>
    <definedName name="__DAT34" localSheetId="30">#REF!</definedName>
    <definedName name="__DAT34" localSheetId="32">#REF!</definedName>
    <definedName name="__DAT34">#REF!</definedName>
    <definedName name="__DAT35" localSheetId="27">#REF!</definedName>
    <definedName name="__DAT35" localSheetId="28">#REF!</definedName>
    <definedName name="__DAT35" localSheetId="29">#REF!</definedName>
    <definedName name="__DAT35" localSheetId="30">#REF!</definedName>
    <definedName name="__DAT35" localSheetId="32">#REF!</definedName>
    <definedName name="__DAT35">#REF!</definedName>
    <definedName name="__DAT36" localSheetId="27">#REF!</definedName>
    <definedName name="__DAT36" localSheetId="28">#REF!</definedName>
    <definedName name="__DAT36" localSheetId="29">#REF!</definedName>
    <definedName name="__DAT36" localSheetId="30">#REF!</definedName>
    <definedName name="__DAT36" localSheetId="32">#REF!</definedName>
    <definedName name="__DAT36">#REF!</definedName>
    <definedName name="__DAT37" localSheetId="27">#REF!</definedName>
    <definedName name="__DAT37" localSheetId="28">#REF!</definedName>
    <definedName name="__DAT37" localSheetId="29">#REF!</definedName>
    <definedName name="__DAT37" localSheetId="30">#REF!</definedName>
    <definedName name="__DAT37" localSheetId="32">#REF!</definedName>
    <definedName name="__DAT37">#REF!</definedName>
    <definedName name="__DAT38" localSheetId="27">#REF!</definedName>
    <definedName name="__DAT38" localSheetId="28">#REF!</definedName>
    <definedName name="__DAT38" localSheetId="29">#REF!</definedName>
    <definedName name="__DAT38" localSheetId="30">#REF!</definedName>
    <definedName name="__DAT38" localSheetId="32">#REF!</definedName>
    <definedName name="__DAT38">#REF!</definedName>
    <definedName name="__DAT39" localSheetId="27">#REF!</definedName>
    <definedName name="__DAT39" localSheetId="28">#REF!</definedName>
    <definedName name="__DAT39" localSheetId="29">#REF!</definedName>
    <definedName name="__DAT39" localSheetId="30">#REF!</definedName>
    <definedName name="__DAT39" localSheetId="32">#REF!</definedName>
    <definedName name="__DAT39">#REF!</definedName>
    <definedName name="__DAT4" localSheetId="27">#REF!</definedName>
    <definedName name="__DAT4" localSheetId="28">#REF!</definedName>
    <definedName name="__DAT4" localSheetId="29">#REF!</definedName>
    <definedName name="__DAT4" localSheetId="30">#REF!</definedName>
    <definedName name="__DAT4" localSheetId="32">#REF!</definedName>
    <definedName name="__DAT4">#REF!</definedName>
    <definedName name="__DAT40" localSheetId="27">#REF!</definedName>
    <definedName name="__DAT40" localSheetId="28">#REF!</definedName>
    <definedName name="__DAT40" localSheetId="29">#REF!</definedName>
    <definedName name="__DAT40" localSheetId="30">#REF!</definedName>
    <definedName name="__DAT40" localSheetId="32">#REF!</definedName>
    <definedName name="__DAT40">#REF!</definedName>
    <definedName name="__DAT41" localSheetId="27">#REF!</definedName>
    <definedName name="__DAT41" localSheetId="28">#REF!</definedName>
    <definedName name="__DAT41" localSheetId="29">#REF!</definedName>
    <definedName name="__DAT41" localSheetId="30">#REF!</definedName>
    <definedName name="__DAT41" localSheetId="32">#REF!</definedName>
    <definedName name="__DAT41">#REF!</definedName>
    <definedName name="__DAT42" localSheetId="27">#REF!</definedName>
    <definedName name="__DAT42" localSheetId="28">#REF!</definedName>
    <definedName name="__DAT42" localSheetId="29">#REF!</definedName>
    <definedName name="__DAT42" localSheetId="30">#REF!</definedName>
    <definedName name="__DAT42" localSheetId="32">#REF!</definedName>
    <definedName name="__DAT42">#REF!</definedName>
    <definedName name="__DAT43" localSheetId="27">#REF!</definedName>
    <definedName name="__DAT43" localSheetId="28">#REF!</definedName>
    <definedName name="__DAT43" localSheetId="29">#REF!</definedName>
    <definedName name="__DAT43" localSheetId="30">#REF!</definedName>
    <definedName name="__DAT43" localSheetId="32">#REF!</definedName>
    <definedName name="__DAT43">#REF!</definedName>
    <definedName name="__DAT44" localSheetId="27">#REF!</definedName>
    <definedName name="__DAT44" localSheetId="28">#REF!</definedName>
    <definedName name="__DAT44" localSheetId="29">#REF!</definedName>
    <definedName name="__DAT44" localSheetId="30">#REF!</definedName>
    <definedName name="__DAT44" localSheetId="32">#REF!</definedName>
    <definedName name="__DAT44">#REF!</definedName>
    <definedName name="__DAT45" localSheetId="27">#REF!</definedName>
    <definedName name="__DAT45" localSheetId="28">#REF!</definedName>
    <definedName name="__DAT45" localSheetId="29">#REF!</definedName>
    <definedName name="__DAT45" localSheetId="30">#REF!</definedName>
    <definedName name="__DAT45" localSheetId="32">#REF!</definedName>
    <definedName name="__DAT45">#REF!</definedName>
    <definedName name="__DAT46" localSheetId="27">#REF!</definedName>
    <definedName name="__DAT46" localSheetId="28">#REF!</definedName>
    <definedName name="__DAT46" localSheetId="29">#REF!</definedName>
    <definedName name="__DAT46" localSheetId="30">#REF!</definedName>
    <definedName name="__DAT46" localSheetId="32">#REF!</definedName>
    <definedName name="__DAT46">#REF!</definedName>
    <definedName name="__DAT47" localSheetId="27">#REF!</definedName>
    <definedName name="__DAT47" localSheetId="28">#REF!</definedName>
    <definedName name="__DAT47" localSheetId="29">#REF!</definedName>
    <definedName name="__DAT47" localSheetId="30">#REF!</definedName>
    <definedName name="__DAT47" localSheetId="32">#REF!</definedName>
    <definedName name="__DAT47">#REF!</definedName>
    <definedName name="__DAT48" localSheetId="27">#REF!</definedName>
    <definedName name="__DAT48" localSheetId="28">#REF!</definedName>
    <definedName name="__DAT48" localSheetId="29">#REF!</definedName>
    <definedName name="__DAT48" localSheetId="30">#REF!</definedName>
    <definedName name="__DAT48" localSheetId="32">#REF!</definedName>
    <definedName name="__DAT48">#REF!</definedName>
    <definedName name="__DAT49" localSheetId="27">#REF!</definedName>
    <definedName name="__DAT49" localSheetId="28">#REF!</definedName>
    <definedName name="__DAT49" localSheetId="29">#REF!</definedName>
    <definedName name="__DAT49" localSheetId="30">#REF!</definedName>
    <definedName name="__DAT49" localSheetId="32">#REF!</definedName>
    <definedName name="__DAT49">#REF!</definedName>
    <definedName name="__DAT5" localSheetId="26">'[2]2006_Ist bis Juli'!#REF!</definedName>
    <definedName name="__DAT5" localSheetId="27">'[2]2006_Ist bis Juli'!#REF!</definedName>
    <definedName name="__DAT5" localSheetId="28">'[2]2006_Ist bis Juli'!#REF!</definedName>
    <definedName name="__DAT5" localSheetId="29">'[2]2006_Ist bis Juli'!#REF!</definedName>
    <definedName name="__DAT5" localSheetId="30">'[2]2006_Ist bis Juli'!#REF!</definedName>
    <definedName name="__DAT5" localSheetId="32">'[2]2006_Ist bis Juli'!#REF!</definedName>
    <definedName name="__DAT5" localSheetId="10">'[2]2006_Ist bis Juli'!#REF!</definedName>
    <definedName name="__DAT5">'[2]2006_Ist bis Juli'!#REF!</definedName>
    <definedName name="__DAT50" localSheetId="27">#REF!</definedName>
    <definedName name="__DAT50" localSheetId="28">#REF!</definedName>
    <definedName name="__DAT50" localSheetId="29">#REF!</definedName>
    <definedName name="__DAT50" localSheetId="30">#REF!</definedName>
    <definedName name="__DAT50" localSheetId="32">#REF!</definedName>
    <definedName name="__DAT50">#REF!</definedName>
    <definedName name="__DAT51" localSheetId="27">#REF!</definedName>
    <definedName name="__DAT51" localSheetId="28">#REF!</definedName>
    <definedName name="__DAT51" localSheetId="29">#REF!</definedName>
    <definedName name="__DAT51" localSheetId="30">#REF!</definedName>
    <definedName name="__DAT51" localSheetId="32">#REF!</definedName>
    <definedName name="__DAT51">#REF!</definedName>
    <definedName name="__DAT52" localSheetId="27">#REF!</definedName>
    <definedName name="__DAT52" localSheetId="28">#REF!</definedName>
    <definedName name="__DAT52" localSheetId="29">#REF!</definedName>
    <definedName name="__DAT52" localSheetId="30">#REF!</definedName>
    <definedName name="__DAT52" localSheetId="32">#REF!</definedName>
    <definedName name="__DAT52">#REF!</definedName>
    <definedName name="__DAT53" localSheetId="27">#REF!</definedName>
    <definedName name="__DAT53" localSheetId="28">#REF!</definedName>
    <definedName name="__DAT53" localSheetId="29">#REF!</definedName>
    <definedName name="__DAT53" localSheetId="30">#REF!</definedName>
    <definedName name="__DAT53" localSheetId="32">#REF!</definedName>
    <definedName name="__DAT53">#REF!</definedName>
    <definedName name="__DAT54" localSheetId="27">#REF!</definedName>
    <definedName name="__DAT54" localSheetId="28">#REF!</definedName>
    <definedName name="__DAT54" localSheetId="29">#REF!</definedName>
    <definedName name="__DAT54" localSheetId="30">#REF!</definedName>
    <definedName name="__DAT54" localSheetId="32">#REF!</definedName>
    <definedName name="__DAT54">#REF!</definedName>
    <definedName name="__DAT55" localSheetId="27">#REF!</definedName>
    <definedName name="__DAT55" localSheetId="28">#REF!</definedName>
    <definedName name="__DAT55" localSheetId="29">#REF!</definedName>
    <definedName name="__DAT55" localSheetId="30">#REF!</definedName>
    <definedName name="__DAT55" localSheetId="32">#REF!</definedName>
    <definedName name="__DAT55">#REF!</definedName>
    <definedName name="__DAT56" localSheetId="27">#REF!</definedName>
    <definedName name="__DAT56" localSheetId="28">#REF!</definedName>
    <definedName name="__DAT56" localSheetId="29">#REF!</definedName>
    <definedName name="__DAT56" localSheetId="30">#REF!</definedName>
    <definedName name="__DAT56" localSheetId="32">#REF!</definedName>
    <definedName name="__DAT56">#REF!</definedName>
    <definedName name="__DAT57" localSheetId="27">#REF!</definedName>
    <definedName name="__DAT57" localSheetId="28">#REF!</definedName>
    <definedName name="__DAT57" localSheetId="29">#REF!</definedName>
    <definedName name="__DAT57" localSheetId="30">#REF!</definedName>
    <definedName name="__DAT57" localSheetId="32">#REF!</definedName>
    <definedName name="__DAT57">#REF!</definedName>
    <definedName name="__DAT58" localSheetId="27">#REF!</definedName>
    <definedName name="__DAT58" localSheetId="28">#REF!</definedName>
    <definedName name="__DAT58" localSheetId="29">#REF!</definedName>
    <definedName name="__DAT58" localSheetId="30">#REF!</definedName>
    <definedName name="__DAT58" localSheetId="32">#REF!</definedName>
    <definedName name="__DAT58">#REF!</definedName>
    <definedName name="__DAT59" localSheetId="27">#REF!</definedName>
    <definedName name="__DAT59" localSheetId="28">#REF!</definedName>
    <definedName name="__DAT59" localSheetId="29">#REF!</definedName>
    <definedName name="__DAT59" localSheetId="30">#REF!</definedName>
    <definedName name="__DAT59" localSheetId="32">#REF!</definedName>
    <definedName name="__DAT59">#REF!</definedName>
    <definedName name="__DAT6" localSheetId="26">'[2]2006_Ist bis Juli'!#REF!</definedName>
    <definedName name="__DAT6" localSheetId="27">'[2]2006_Ist bis Juli'!#REF!</definedName>
    <definedName name="__DAT6" localSheetId="28">'[2]2006_Ist bis Juli'!#REF!</definedName>
    <definedName name="__DAT6" localSheetId="29">'[2]2006_Ist bis Juli'!#REF!</definedName>
    <definedName name="__DAT6" localSheetId="30">'[2]2006_Ist bis Juli'!#REF!</definedName>
    <definedName name="__DAT6" localSheetId="32">'[2]2006_Ist bis Juli'!#REF!</definedName>
    <definedName name="__DAT6" localSheetId="10">'[2]2006_Ist bis Juli'!#REF!</definedName>
    <definedName name="__DAT6">'[2]2006_Ist bis Juli'!#REF!</definedName>
    <definedName name="__DAT60" localSheetId="27">#REF!</definedName>
    <definedName name="__DAT60" localSheetId="28">#REF!</definedName>
    <definedName name="__DAT60" localSheetId="29">#REF!</definedName>
    <definedName name="__DAT60" localSheetId="30">#REF!</definedName>
    <definedName name="__DAT60" localSheetId="32">#REF!</definedName>
    <definedName name="__DAT60">#REF!</definedName>
    <definedName name="__DAT61" localSheetId="27">#REF!</definedName>
    <definedName name="__DAT61" localSheetId="28">#REF!</definedName>
    <definedName name="__DAT61" localSheetId="29">#REF!</definedName>
    <definedName name="__DAT61" localSheetId="30">#REF!</definedName>
    <definedName name="__DAT61" localSheetId="32">#REF!</definedName>
    <definedName name="__DAT61">#REF!</definedName>
    <definedName name="__DAT62" localSheetId="27">#REF!</definedName>
    <definedName name="__DAT62" localSheetId="28">#REF!</definedName>
    <definedName name="__DAT62" localSheetId="29">#REF!</definedName>
    <definedName name="__DAT62" localSheetId="30">#REF!</definedName>
    <definedName name="__DAT62" localSheetId="32">#REF!</definedName>
    <definedName name="__DAT62">#REF!</definedName>
    <definedName name="__DAT63" localSheetId="27">#REF!</definedName>
    <definedName name="__DAT63" localSheetId="28">#REF!</definedName>
    <definedName name="__DAT63" localSheetId="29">#REF!</definedName>
    <definedName name="__DAT63" localSheetId="30">#REF!</definedName>
    <definedName name="__DAT63" localSheetId="32">#REF!</definedName>
    <definedName name="__DAT63">#REF!</definedName>
    <definedName name="__DAT64" localSheetId="27">#REF!</definedName>
    <definedName name="__DAT64" localSheetId="28">#REF!</definedName>
    <definedName name="__DAT64" localSheetId="29">#REF!</definedName>
    <definedName name="__DAT64" localSheetId="30">#REF!</definedName>
    <definedName name="__DAT64" localSheetId="32">#REF!</definedName>
    <definedName name="__DAT64">#REF!</definedName>
    <definedName name="__DAT65" localSheetId="27">#REF!</definedName>
    <definedName name="__DAT65" localSheetId="28">#REF!</definedName>
    <definedName name="__DAT65" localSheetId="29">#REF!</definedName>
    <definedName name="__DAT65" localSheetId="30">#REF!</definedName>
    <definedName name="__DAT65" localSheetId="32">#REF!</definedName>
    <definedName name="__DAT65">#REF!</definedName>
    <definedName name="__DAT66" localSheetId="27">#REF!</definedName>
    <definedName name="__DAT66" localSheetId="28">#REF!</definedName>
    <definedName name="__DAT66" localSheetId="29">#REF!</definedName>
    <definedName name="__DAT66" localSheetId="30">#REF!</definedName>
    <definedName name="__DAT66" localSheetId="32">#REF!</definedName>
    <definedName name="__DAT66">#REF!</definedName>
    <definedName name="__DAT67" localSheetId="27">#REF!</definedName>
    <definedName name="__DAT67" localSheetId="28">#REF!</definedName>
    <definedName name="__DAT67" localSheetId="29">#REF!</definedName>
    <definedName name="__DAT67" localSheetId="30">#REF!</definedName>
    <definedName name="__DAT67" localSheetId="32">#REF!</definedName>
    <definedName name="__DAT67">#REF!</definedName>
    <definedName name="__DAT68" localSheetId="27">#REF!</definedName>
    <definedName name="__DAT68" localSheetId="28">#REF!</definedName>
    <definedName name="__DAT68" localSheetId="29">#REF!</definedName>
    <definedName name="__DAT68" localSheetId="30">#REF!</definedName>
    <definedName name="__DAT68" localSheetId="32">#REF!</definedName>
    <definedName name="__DAT68">#REF!</definedName>
    <definedName name="__DAT69" localSheetId="27">#REF!</definedName>
    <definedName name="__DAT69" localSheetId="28">#REF!</definedName>
    <definedName name="__DAT69" localSheetId="29">#REF!</definedName>
    <definedName name="__DAT69" localSheetId="30">#REF!</definedName>
    <definedName name="__DAT69" localSheetId="32">#REF!</definedName>
    <definedName name="__DAT69">#REF!</definedName>
    <definedName name="__DAT70" localSheetId="27">#REF!</definedName>
    <definedName name="__DAT70" localSheetId="28">#REF!</definedName>
    <definedName name="__DAT70" localSheetId="29">#REF!</definedName>
    <definedName name="__DAT70" localSheetId="30">#REF!</definedName>
    <definedName name="__DAT70" localSheetId="32">#REF!</definedName>
    <definedName name="__DAT70">#REF!</definedName>
    <definedName name="__DAT71" localSheetId="27">#REF!</definedName>
    <definedName name="__DAT71" localSheetId="28">#REF!</definedName>
    <definedName name="__DAT71" localSheetId="29">#REF!</definedName>
    <definedName name="__DAT71" localSheetId="30">#REF!</definedName>
    <definedName name="__DAT71" localSheetId="32">#REF!</definedName>
    <definedName name="__DAT71">#REF!</definedName>
    <definedName name="__DAT72" localSheetId="27">#REF!</definedName>
    <definedName name="__DAT72" localSheetId="28">#REF!</definedName>
    <definedName name="__DAT72" localSheetId="29">#REF!</definedName>
    <definedName name="__DAT72" localSheetId="30">#REF!</definedName>
    <definedName name="__DAT72" localSheetId="32">#REF!</definedName>
    <definedName name="__DAT72">#REF!</definedName>
    <definedName name="__DAT73" localSheetId="27">#REF!</definedName>
    <definedName name="__DAT73" localSheetId="28">#REF!</definedName>
    <definedName name="__DAT73" localSheetId="29">#REF!</definedName>
    <definedName name="__DAT73" localSheetId="30">#REF!</definedName>
    <definedName name="__DAT73" localSheetId="32">#REF!</definedName>
    <definedName name="__DAT73">#REF!</definedName>
    <definedName name="__DAT9" localSheetId="27">#REF!</definedName>
    <definedName name="__DAT9" localSheetId="28">#REF!</definedName>
    <definedName name="__DAT9" localSheetId="29">#REF!</definedName>
    <definedName name="__DAT9" localSheetId="30">#REF!</definedName>
    <definedName name="__DAT9" localSheetId="32">#REF!</definedName>
    <definedName name="__DAT9">#REF!</definedName>
    <definedName name="__i66000" localSheetId="26">'[1]FIP akt'!#REF!</definedName>
    <definedName name="__i66000" localSheetId="27">'[1]FIP akt'!#REF!</definedName>
    <definedName name="__i66000" localSheetId="28">'[1]FIP akt'!#REF!</definedName>
    <definedName name="__i66000" localSheetId="29">'[1]FIP akt'!#REF!</definedName>
    <definedName name="__i66000" localSheetId="30">'[1]FIP akt'!#REF!</definedName>
    <definedName name="__i66000" localSheetId="32">'[1]FIP akt'!#REF!</definedName>
    <definedName name="__i66000" localSheetId="10">'[1]FIP akt'!#REF!</definedName>
    <definedName name="__i66000">'[1]FIP akt'!#REF!</definedName>
    <definedName name="__PC2006" localSheetId="26">'[3]ÜT Personal'!#REF!</definedName>
    <definedName name="__PC2006" localSheetId="27">'[3]ÜT Personal'!#REF!</definedName>
    <definedName name="__PC2006" localSheetId="28">'[3]ÜT Personal'!#REF!</definedName>
    <definedName name="__PC2006" localSheetId="29">'[3]ÜT Personal'!#REF!</definedName>
    <definedName name="__PC2006" localSheetId="30">'[3]ÜT Personal'!#REF!</definedName>
    <definedName name="__PC2006" localSheetId="32">'[3]ÜT Personal'!#REF!</definedName>
    <definedName name="__PC2006" localSheetId="10">'[3]ÜT Personal'!#REF!</definedName>
    <definedName name="__PC2006">'[3]ÜT Personal'!#REF!</definedName>
    <definedName name="__per1" localSheetId="27">#REF!</definedName>
    <definedName name="__per1" localSheetId="28">#REF!</definedName>
    <definedName name="__per1" localSheetId="29">#REF!</definedName>
    <definedName name="__per1" localSheetId="30">#REF!</definedName>
    <definedName name="__per1" localSheetId="32">#REF!</definedName>
    <definedName name="__per1">#REF!</definedName>
    <definedName name="__per2" localSheetId="27">#REF!</definedName>
    <definedName name="__per2" localSheetId="28">#REF!</definedName>
    <definedName name="__per2" localSheetId="29">#REF!</definedName>
    <definedName name="__per2" localSheetId="30">#REF!</definedName>
    <definedName name="__per2" localSheetId="32">#REF!</definedName>
    <definedName name="__per2">#REF!</definedName>
    <definedName name="_1_">'[4]Zinsrisiko-Detail'!$A$1:$O$128</definedName>
    <definedName name="_5_">'[4]Zinsrisiko-Detail'!$A$1:$O$128</definedName>
    <definedName name="_BM" localSheetId="27">#REF!</definedName>
    <definedName name="_BM" localSheetId="28">#REF!</definedName>
    <definedName name="_BM" localSheetId="29">#REF!</definedName>
    <definedName name="_BM" localSheetId="30">#REF!</definedName>
    <definedName name="_BM" localSheetId="32">#REF!</definedName>
    <definedName name="_BM">#REF!</definedName>
    <definedName name="_bmv" localSheetId="27">#REF!</definedName>
    <definedName name="_bmv" localSheetId="28">#REF!</definedName>
    <definedName name="_bmv" localSheetId="29">#REF!</definedName>
    <definedName name="_bmv" localSheetId="30">#REF!</definedName>
    <definedName name="_bmv" localSheetId="32">#REF!</definedName>
    <definedName name="_bmv">#REF!</definedName>
    <definedName name="_BMVIT" localSheetId="27">#REF!</definedName>
    <definedName name="_BMVIT" localSheetId="28">#REF!</definedName>
    <definedName name="_BMVIT" localSheetId="29">#REF!</definedName>
    <definedName name="_BMVIT" localSheetId="30">#REF!</definedName>
    <definedName name="_BMVIT" localSheetId="32">#REF!</definedName>
    <definedName name="_BMVIT">#REF!</definedName>
    <definedName name="_DAT1" localSheetId="27">'[2]2006_Ist bis Juli'!#REF!</definedName>
    <definedName name="_DAT1" localSheetId="28">'[2]2006_Ist bis Juli'!#REF!</definedName>
    <definedName name="_DAT1" localSheetId="29">'[2]2006_Ist bis Juli'!#REF!</definedName>
    <definedName name="_DAT1" localSheetId="30">'[2]2006_Ist bis Juli'!#REF!</definedName>
    <definedName name="_DAT1" localSheetId="32">'[2]2006_Ist bis Juli'!#REF!</definedName>
    <definedName name="_DAT1">'[2]2006_Ist bis Juli'!#REF!</definedName>
    <definedName name="_DAT10" localSheetId="27">#REF!</definedName>
    <definedName name="_DAT10" localSheetId="28">#REF!</definedName>
    <definedName name="_DAT10" localSheetId="29">#REF!</definedName>
    <definedName name="_DAT10" localSheetId="30">#REF!</definedName>
    <definedName name="_DAT10" localSheetId="32">#REF!</definedName>
    <definedName name="_DAT10">#REF!</definedName>
    <definedName name="_DAT11" localSheetId="27">#REF!</definedName>
    <definedName name="_DAT11" localSheetId="28">#REF!</definedName>
    <definedName name="_DAT11" localSheetId="29">#REF!</definedName>
    <definedName name="_DAT11" localSheetId="30">#REF!</definedName>
    <definedName name="_DAT11" localSheetId="32">#REF!</definedName>
    <definedName name="_DAT11">#REF!</definedName>
    <definedName name="_DAT12" localSheetId="27">#REF!</definedName>
    <definedName name="_DAT12" localSheetId="28">#REF!</definedName>
    <definedName name="_DAT12" localSheetId="29">#REF!</definedName>
    <definedName name="_DAT12" localSheetId="30">#REF!</definedName>
    <definedName name="_DAT12" localSheetId="32">#REF!</definedName>
    <definedName name="_DAT12">#REF!</definedName>
    <definedName name="_DAT13" localSheetId="27">#REF!</definedName>
    <definedName name="_DAT13" localSheetId="28">#REF!</definedName>
    <definedName name="_DAT13" localSheetId="29">#REF!</definedName>
    <definedName name="_DAT13" localSheetId="30">#REF!</definedName>
    <definedName name="_DAT13" localSheetId="32">#REF!</definedName>
    <definedName name="_DAT13">#REF!</definedName>
    <definedName name="_DAT14" localSheetId="27">#REF!</definedName>
    <definedName name="_DAT14" localSheetId="28">#REF!</definedName>
    <definedName name="_DAT14" localSheetId="29">#REF!</definedName>
    <definedName name="_DAT14" localSheetId="30">#REF!</definedName>
    <definedName name="_DAT14" localSheetId="32">#REF!</definedName>
    <definedName name="_DAT14">#REF!</definedName>
    <definedName name="_DAT15" localSheetId="27">#REF!</definedName>
    <definedName name="_DAT15" localSheetId="28">#REF!</definedName>
    <definedName name="_DAT15" localSheetId="29">#REF!</definedName>
    <definedName name="_DAT15" localSheetId="30">#REF!</definedName>
    <definedName name="_DAT15" localSheetId="32">#REF!</definedName>
    <definedName name="_DAT15">#REF!</definedName>
    <definedName name="_DAT16" localSheetId="27">#REF!</definedName>
    <definedName name="_DAT16" localSheetId="28">#REF!</definedName>
    <definedName name="_DAT16" localSheetId="29">#REF!</definedName>
    <definedName name="_DAT16" localSheetId="30">#REF!</definedName>
    <definedName name="_DAT16" localSheetId="32">#REF!</definedName>
    <definedName name="_DAT16">#REF!</definedName>
    <definedName name="_DAT17" localSheetId="27">#REF!</definedName>
    <definedName name="_DAT17" localSheetId="28">#REF!</definedName>
    <definedName name="_DAT17" localSheetId="29">#REF!</definedName>
    <definedName name="_DAT17" localSheetId="30">#REF!</definedName>
    <definedName name="_DAT17" localSheetId="32">#REF!</definedName>
    <definedName name="_DAT17">#REF!</definedName>
    <definedName name="_DAT18" localSheetId="27">#REF!</definedName>
    <definedName name="_DAT18" localSheetId="28">#REF!</definedName>
    <definedName name="_DAT18" localSheetId="29">#REF!</definedName>
    <definedName name="_DAT18" localSheetId="30">#REF!</definedName>
    <definedName name="_DAT18" localSheetId="32">#REF!</definedName>
    <definedName name="_DAT18">#REF!</definedName>
    <definedName name="_DAT19" localSheetId="27">#REF!</definedName>
    <definedName name="_DAT19" localSheetId="28">#REF!</definedName>
    <definedName name="_DAT19" localSheetId="29">#REF!</definedName>
    <definedName name="_DAT19" localSheetId="30">#REF!</definedName>
    <definedName name="_DAT19" localSheetId="32">#REF!</definedName>
    <definedName name="_DAT19">#REF!</definedName>
    <definedName name="_DAT2" localSheetId="27">'[2]2006_Ist bis Juli'!#REF!</definedName>
    <definedName name="_DAT2" localSheetId="28">'[2]2006_Ist bis Juli'!#REF!</definedName>
    <definedName name="_DAT2" localSheetId="29">'[2]2006_Ist bis Juli'!#REF!</definedName>
    <definedName name="_DAT2" localSheetId="30">'[2]2006_Ist bis Juli'!#REF!</definedName>
    <definedName name="_DAT2" localSheetId="32">'[2]2006_Ist bis Juli'!#REF!</definedName>
    <definedName name="_DAT2">'[2]2006_Ist bis Juli'!#REF!</definedName>
    <definedName name="_DAT20" localSheetId="27">#REF!</definedName>
    <definedName name="_DAT20" localSheetId="28">#REF!</definedName>
    <definedName name="_DAT20" localSheetId="29">#REF!</definedName>
    <definedName name="_DAT20" localSheetId="30">#REF!</definedName>
    <definedName name="_DAT20" localSheetId="32">#REF!</definedName>
    <definedName name="_DAT20">#REF!</definedName>
    <definedName name="_DAT21" localSheetId="27">#REF!</definedName>
    <definedName name="_DAT21" localSheetId="28">#REF!</definedName>
    <definedName name="_DAT21" localSheetId="29">#REF!</definedName>
    <definedName name="_DAT21" localSheetId="30">#REF!</definedName>
    <definedName name="_DAT21" localSheetId="32">#REF!</definedName>
    <definedName name="_DAT21">#REF!</definedName>
    <definedName name="_DAT22" localSheetId="27">#REF!</definedName>
    <definedName name="_DAT22" localSheetId="28">#REF!</definedName>
    <definedName name="_DAT22" localSheetId="29">#REF!</definedName>
    <definedName name="_DAT22" localSheetId="30">#REF!</definedName>
    <definedName name="_DAT22" localSheetId="32">#REF!</definedName>
    <definedName name="_DAT22">#REF!</definedName>
    <definedName name="_DAT23" localSheetId="27">#REF!</definedName>
    <definedName name="_DAT23" localSheetId="28">#REF!</definedName>
    <definedName name="_DAT23" localSheetId="29">#REF!</definedName>
    <definedName name="_DAT23" localSheetId="30">#REF!</definedName>
    <definedName name="_DAT23" localSheetId="32">#REF!</definedName>
    <definedName name="_DAT23">#REF!</definedName>
    <definedName name="_DAT24" localSheetId="27">#REF!</definedName>
    <definedName name="_DAT24" localSheetId="28">#REF!</definedName>
    <definedName name="_DAT24" localSheetId="29">#REF!</definedName>
    <definedName name="_DAT24" localSheetId="30">#REF!</definedName>
    <definedName name="_DAT24" localSheetId="32">#REF!</definedName>
    <definedName name="_DAT24">#REF!</definedName>
    <definedName name="_DAT25" localSheetId="27">#REF!</definedName>
    <definedName name="_DAT25" localSheetId="28">#REF!</definedName>
    <definedName name="_DAT25" localSheetId="29">#REF!</definedName>
    <definedName name="_DAT25" localSheetId="30">#REF!</definedName>
    <definedName name="_DAT25" localSheetId="32">#REF!</definedName>
    <definedName name="_DAT25">#REF!</definedName>
    <definedName name="_DAT26" localSheetId="27">#REF!</definedName>
    <definedName name="_DAT26" localSheetId="28">#REF!</definedName>
    <definedName name="_DAT26" localSheetId="29">#REF!</definedName>
    <definedName name="_DAT26" localSheetId="30">#REF!</definedName>
    <definedName name="_DAT26" localSheetId="32">#REF!</definedName>
    <definedName name="_DAT26">#REF!</definedName>
    <definedName name="_DAT27" localSheetId="27">#REF!</definedName>
    <definedName name="_DAT27" localSheetId="28">#REF!</definedName>
    <definedName name="_DAT27" localSheetId="29">#REF!</definedName>
    <definedName name="_DAT27" localSheetId="30">#REF!</definedName>
    <definedName name="_DAT27" localSheetId="32">#REF!</definedName>
    <definedName name="_DAT27">#REF!</definedName>
    <definedName name="_DAT28" localSheetId="27">#REF!</definedName>
    <definedName name="_DAT28" localSheetId="28">#REF!</definedName>
    <definedName name="_DAT28" localSheetId="29">#REF!</definedName>
    <definedName name="_DAT28" localSheetId="30">#REF!</definedName>
    <definedName name="_DAT28" localSheetId="32">#REF!</definedName>
    <definedName name="_DAT28">#REF!</definedName>
    <definedName name="_DAT29" localSheetId="27">#REF!</definedName>
    <definedName name="_DAT29" localSheetId="28">#REF!</definedName>
    <definedName name="_DAT29" localSheetId="29">#REF!</definedName>
    <definedName name="_DAT29" localSheetId="30">#REF!</definedName>
    <definedName name="_DAT29" localSheetId="32">#REF!</definedName>
    <definedName name="_DAT29">#REF!</definedName>
    <definedName name="_DAT3" localSheetId="27">#REF!</definedName>
    <definedName name="_DAT3" localSheetId="28">#REF!</definedName>
    <definedName name="_DAT3" localSheetId="29">#REF!</definedName>
    <definedName name="_DAT3" localSheetId="30">#REF!</definedName>
    <definedName name="_DAT3" localSheetId="32">#REF!</definedName>
    <definedName name="_DAT3">#REF!</definedName>
    <definedName name="_DAT30" localSheetId="27">#REF!</definedName>
    <definedName name="_DAT30" localSheetId="28">#REF!</definedName>
    <definedName name="_DAT30" localSheetId="29">#REF!</definedName>
    <definedName name="_DAT30" localSheetId="30">#REF!</definedName>
    <definedName name="_DAT30" localSheetId="32">#REF!</definedName>
    <definedName name="_DAT30">#REF!</definedName>
    <definedName name="_DAT31" localSheetId="27">#REF!</definedName>
    <definedName name="_DAT31" localSheetId="28">#REF!</definedName>
    <definedName name="_DAT31" localSheetId="29">#REF!</definedName>
    <definedName name="_DAT31" localSheetId="30">#REF!</definedName>
    <definedName name="_DAT31" localSheetId="32">#REF!</definedName>
    <definedName name="_DAT31">#REF!</definedName>
    <definedName name="_DAT32" localSheetId="27">#REF!</definedName>
    <definedName name="_DAT32" localSheetId="28">#REF!</definedName>
    <definedName name="_DAT32" localSheetId="29">#REF!</definedName>
    <definedName name="_DAT32" localSheetId="30">#REF!</definedName>
    <definedName name="_DAT32" localSheetId="32">#REF!</definedName>
    <definedName name="_DAT32">#REF!</definedName>
    <definedName name="_DAT33" localSheetId="27">#REF!</definedName>
    <definedName name="_DAT33" localSheetId="28">#REF!</definedName>
    <definedName name="_DAT33" localSheetId="29">#REF!</definedName>
    <definedName name="_DAT33" localSheetId="30">#REF!</definedName>
    <definedName name="_DAT33" localSheetId="32">#REF!</definedName>
    <definedName name="_DAT33">#REF!</definedName>
    <definedName name="_DAT34" localSheetId="27">#REF!</definedName>
    <definedName name="_DAT34" localSheetId="28">#REF!</definedName>
    <definedName name="_DAT34" localSheetId="29">#REF!</definedName>
    <definedName name="_DAT34" localSheetId="30">#REF!</definedName>
    <definedName name="_DAT34" localSheetId="32">#REF!</definedName>
    <definedName name="_DAT34">#REF!</definedName>
    <definedName name="_DAT35" localSheetId="27">#REF!</definedName>
    <definedName name="_DAT35" localSheetId="28">#REF!</definedName>
    <definedName name="_DAT35" localSheetId="29">#REF!</definedName>
    <definedName name="_DAT35" localSheetId="30">#REF!</definedName>
    <definedName name="_DAT35" localSheetId="32">#REF!</definedName>
    <definedName name="_DAT35">#REF!</definedName>
    <definedName name="_DAT36" localSheetId="27">#REF!</definedName>
    <definedName name="_DAT36" localSheetId="28">#REF!</definedName>
    <definedName name="_DAT36" localSheetId="29">#REF!</definedName>
    <definedName name="_DAT36" localSheetId="30">#REF!</definedName>
    <definedName name="_DAT36" localSheetId="32">#REF!</definedName>
    <definedName name="_DAT36">#REF!</definedName>
    <definedName name="_DAT37" localSheetId="27">#REF!</definedName>
    <definedName name="_DAT37" localSheetId="28">#REF!</definedName>
    <definedName name="_DAT37" localSheetId="29">#REF!</definedName>
    <definedName name="_DAT37" localSheetId="30">#REF!</definedName>
    <definedName name="_DAT37" localSheetId="32">#REF!</definedName>
    <definedName name="_DAT37">#REF!</definedName>
    <definedName name="_DAT38" localSheetId="27">#REF!</definedName>
    <definedName name="_DAT38" localSheetId="28">#REF!</definedName>
    <definedName name="_DAT38" localSheetId="29">#REF!</definedName>
    <definedName name="_DAT38" localSheetId="30">#REF!</definedName>
    <definedName name="_DAT38" localSheetId="32">#REF!</definedName>
    <definedName name="_DAT38">#REF!</definedName>
    <definedName name="_DAT39" localSheetId="27">#REF!</definedName>
    <definedName name="_DAT39" localSheetId="28">#REF!</definedName>
    <definedName name="_DAT39" localSheetId="29">#REF!</definedName>
    <definedName name="_DAT39" localSheetId="30">#REF!</definedName>
    <definedName name="_DAT39" localSheetId="32">#REF!</definedName>
    <definedName name="_DAT39">#REF!</definedName>
    <definedName name="_DAT4" localSheetId="27">#REF!</definedName>
    <definedName name="_DAT4" localSheetId="28">#REF!</definedName>
    <definedName name="_DAT4" localSheetId="29">#REF!</definedName>
    <definedName name="_DAT4" localSheetId="30">#REF!</definedName>
    <definedName name="_DAT4" localSheetId="32">#REF!</definedName>
    <definedName name="_DAT4">#REF!</definedName>
    <definedName name="_DAT40" localSheetId="27">#REF!</definedName>
    <definedName name="_DAT40" localSheetId="28">#REF!</definedName>
    <definedName name="_DAT40" localSheetId="29">#REF!</definedName>
    <definedName name="_DAT40" localSheetId="30">#REF!</definedName>
    <definedName name="_DAT40" localSheetId="32">#REF!</definedName>
    <definedName name="_DAT40">#REF!</definedName>
    <definedName name="_DAT41" localSheetId="27">#REF!</definedName>
    <definedName name="_DAT41" localSheetId="28">#REF!</definedName>
    <definedName name="_DAT41" localSheetId="29">#REF!</definedName>
    <definedName name="_DAT41" localSheetId="30">#REF!</definedName>
    <definedName name="_DAT41" localSheetId="32">#REF!</definedName>
    <definedName name="_DAT41">#REF!</definedName>
    <definedName name="_DAT42" localSheetId="27">#REF!</definedName>
    <definedName name="_DAT42" localSheetId="28">#REF!</definedName>
    <definedName name="_DAT42" localSheetId="29">#REF!</definedName>
    <definedName name="_DAT42" localSheetId="30">#REF!</definedName>
    <definedName name="_DAT42" localSheetId="32">#REF!</definedName>
    <definedName name="_DAT42">#REF!</definedName>
    <definedName name="_DAT43" localSheetId="27">#REF!</definedName>
    <definedName name="_DAT43" localSheetId="28">#REF!</definedName>
    <definedName name="_DAT43" localSheetId="29">#REF!</definedName>
    <definedName name="_DAT43" localSheetId="30">#REF!</definedName>
    <definedName name="_DAT43" localSheetId="32">#REF!</definedName>
    <definedName name="_DAT43">#REF!</definedName>
    <definedName name="_DAT44" localSheetId="27">#REF!</definedName>
    <definedName name="_DAT44" localSheetId="28">#REF!</definedName>
    <definedName name="_DAT44" localSheetId="29">#REF!</definedName>
    <definedName name="_DAT44" localSheetId="30">#REF!</definedName>
    <definedName name="_DAT44" localSheetId="32">#REF!</definedName>
    <definedName name="_DAT44">#REF!</definedName>
    <definedName name="_DAT45" localSheetId="27">#REF!</definedName>
    <definedName name="_DAT45" localSheetId="28">#REF!</definedName>
    <definedName name="_DAT45" localSheetId="29">#REF!</definedName>
    <definedName name="_DAT45" localSheetId="30">#REF!</definedName>
    <definedName name="_DAT45" localSheetId="32">#REF!</definedName>
    <definedName name="_DAT45">#REF!</definedName>
    <definedName name="_DAT46" localSheetId="27">#REF!</definedName>
    <definedName name="_DAT46" localSheetId="28">#REF!</definedName>
    <definedName name="_DAT46" localSheetId="29">#REF!</definedName>
    <definedName name="_DAT46" localSheetId="30">#REF!</definedName>
    <definedName name="_DAT46" localSheetId="32">#REF!</definedName>
    <definedName name="_DAT46">#REF!</definedName>
    <definedName name="_DAT47" localSheetId="27">#REF!</definedName>
    <definedName name="_DAT47" localSheetId="28">#REF!</definedName>
    <definedName name="_DAT47" localSheetId="29">#REF!</definedName>
    <definedName name="_DAT47" localSheetId="30">#REF!</definedName>
    <definedName name="_DAT47" localSheetId="32">#REF!</definedName>
    <definedName name="_DAT47">#REF!</definedName>
    <definedName name="_DAT48" localSheetId="27">#REF!</definedName>
    <definedName name="_DAT48" localSheetId="28">#REF!</definedName>
    <definedName name="_DAT48" localSheetId="29">#REF!</definedName>
    <definedName name="_DAT48" localSheetId="30">#REF!</definedName>
    <definedName name="_DAT48" localSheetId="32">#REF!</definedName>
    <definedName name="_DAT48">#REF!</definedName>
    <definedName name="_DAT49" localSheetId="27">#REF!</definedName>
    <definedName name="_DAT49" localSheetId="28">#REF!</definedName>
    <definedName name="_DAT49" localSheetId="29">#REF!</definedName>
    <definedName name="_DAT49" localSheetId="30">#REF!</definedName>
    <definedName name="_DAT49" localSheetId="32">#REF!</definedName>
    <definedName name="_DAT49">#REF!</definedName>
    <definedName name="_DAT5" localSheetId="27">'[2]2006_Ist bis Juli'!#REF!</definedName>
    <definedName name="_DAT5" localSheetId="28">'[2]2006_Ist bis Juli'!#REF!</definedName>
    <definedName name="_DAT5" localSheetId="29">'[2]2006_Ist bis Juli'!#REF!</definedName>
    <definedName name="_DAT5" localSheetId="30">'[2]2006_Ist bis Juli'!#REF!</definedName>
    <definedName name="_DAT5" localSheetId="32">'[2]2006_Ist bis Juli'!#REF!</definedName>
    <definedName name="_DAT5">'[2]2006_Ist bis Juli'!#REF!</definedName>
    <definedName name="_DAT50" localSheetId="27">#REF!</definedName>
    <definedName name="_DAT50" localSheetId="28">#REF!</definedName>
    <definedName name="_DAT50" localSheetId="29">#REF!</definedName>
    <definedName name="_DAT50" localSheetId="30">#REF!</definedName>
    <definedName name="_DAT50" localSheetId="32">#REF!</definedName>
    <definedName name="_DAT50">#REF!</definedName>
    <definedName name="_DAT51" localSheetId="27">#REF!</definedName>
    <definedName name="_DAT51" localSheetId="28">#REF!</definedName>
    <definedName name="_DAT51" localSheetId="29">#REF!</definedName>
    <definedName name="_DAT51" localSheetId="30">#REF!</definedName>
    <definedName name="_DAT51" localSheetId="32">#REF!</definedName>
    <definedName name="_DAT51">#REF!</definedName>
    <definedName name="_DAT52" localSheetId="27">#REF!</definedName>
    <definedName name="_DAT52" localSheetId="28">#REF!</definedName>
    <definedName name="_DAT52" localSheetId="29">#REF!</definedName>
    <definedName name="_DAT52" localSheetId="30">#REF!</definedName>
    <definedName name="_DAT52" localSheetId="32">#REF!</definedName>
    <definedName name="_DAT52">#REF!</definedName>
    <definedName name="_DAT53" localSheetId="27">#REF!</definedName>
    <definedName name="_DAT53" localSheetId="28">#REF!</definedName>
    <definedName name="_DAT53" localSheetId="29">#REF!</definedName>
    <definedName name="_DAT53" localSheetId="30">#REF!</definedName>
    <definedName name="_DAT53" localSheetId="32">#REF!</definedName>
    <definedName name="_DAT53">#REF!</definedName>
    <definedName name="_DAT54" localSheetId="27">#REF!</definedName>
    <definedName name="_DAT54" localSheetId="28">#REF!</definedName>
    <definedName name="_DAT54" localSheetId="29">#REF!</definedName>
    <definedName name="_DAT54" localSheetId="30">#REF!</definedName>
    <definedName name="_DAT54" localSheetId="32">#REF!</definedName>
    <definedName name="_DAT54">#REF!</definedName>
    <definedName name="_DAT55" localSheetId="27">#REF!</definedName>
    <definedName name="_DAT55" localSheetId="28">#REF!</definedName>
    <definedName name="_DAT55" localSheetId="29">#REF!</definedName>
    <definedName name="_DAT55" localSheetId="30">#REF!</definedName>
    <definedName name="_DAT55" localSheetId="32">#REF!</definedName>
    <definedName name="_DAT55">#REF!</definedName>
    <definedName name="_DAT56" localSheetId="27">#REF!</definedName>
    <definedName name="_DAT56" localSheetId="28">#REF!</definedName>
    <definedName name="_DAT56" localSheetId="29">#REF!</definedName>
    <definedName name="_DAT56" localSheetId="30">#REF!</definedName>
    <definedName name="_DAT56" localSheetId="32">#REF!</definedName>
    <definedName name="_DAT56">#REF!</definedName>
    <definedName name="_DAT57" localSheetId="27">#REF!</definedName>
    <definedName name="_DAT57" localSheetId="28">#REF!</definedName>
    <definedName name="_DAT57" localSheetId="29">#REF!</definedName>
    <definedName name="_DAT57" localSheetId="30">#REF!</definedName>
    <definedName name="_DAT57" localSheetId="32">#REF!</definedName>
    <definedName name="_DAT57">#REF!</definedName>
    <definedName name="_DAT58" localSheetId="27">#REF!</definedName>
    <definedName name="_DAT58" localSheetId="28">#REF!</definedName>
    <definedName name="_DAT58" localSheetId="29">#REF!</definedName>
    <definedName name="_DAT58" localSheetId="30">#REF!</definedName>
    <definedName name="_DAT58" localSheetId="32">#REF!</definedName>
    <definedName name="_DAT58">#REF!</definedName>
    <definedName name="_DAT59" localSheetId="27">#REF!</definedName>
    <definedName name="_DAT59" localSheetId="28">#REF!</definedName>
    <definedName name="_DAT59" localSheetId="29">#REF!</definedName>
    <definedName name="_DAT59" localSheetId="30">#REF!</definedName>
    <definedName name="_DAT59" localSheetId="32">#REF!</definedName>
    <definedName name="_DAT59">#REF!</definedName>
    <definedName name="_DAT6" localSheetId="27">'[2]2006_Ist bis Juli'!#REF!</definedName>
    <definedName name="_DAT6" localSheetId="28">'[2]2006_Ist bis Juli'!#REF!</definedName>
    <definedName name="_DAT6" localSheetId="29">'[2]2006_Ist bis Juli'!#REF!</definedName>
    <definedName name="_DAT6" localSheetId="30">'[2]2006_Ist bis Juli'!#REF!</definedName>
    <definedName name="_DAT6" localSheetId="32">'[2]2006_Ist bis Juli'!#REF!</definedName>
    <definedName name="_DAT6">'[2]2006_Ist bis Juli'!#REF!</definedName>
    <definedName name="_DAT60" localSheetId="27">#REF!</definedName>
    <definedName name="_DAT60" localSheetId="28">#REF!</definedName>
    <definedName name="_DAT60" localSheetId="29">#REF!</definedName>
    <definedName name="_DAT60" localSheetId="30">#REF!</definedName>
    <definedName name="_DAT60" localSheetId="32">#REF!</definedName>
    <definedName name="_DAT60">#REF!</definedName>
    <definedName name="_DAT61" localSheetId="27">#REF!</definedName>
    <definedName name="_DAT61" localSheetId="28">#REF!</definedName>
    <definedName name="_DAT61" localSheetId="29">#REF!</definedName>
    <definedName name="_DAT61" localSheetId="30">#REF!</definedName>
    <definedName name="_DAT61" localSheetId="32">#REF!</definedName>
    <definedName name="_DAT61">#REF!</definedName>
    <definedName name="_DAT62" localSheetId="27">#REF!</definedName>
    <definedName name="_DAT62" localSheetId="28">#REF!</definedName>
    <definedName name="_DAT62" localSheetId="29">#REF!</definedName>
    <definedName name="_DAT62" localSheetId="30">#REF!</definedName>
    <definedName name="_DAT62" localSheetId="32">#REF!</definedName>
    <definedName name="_DAT62">#REF!</definedName>
    <definedName name="_DAT63" localSheetId="27">#REF!</definedName>
    <definedName name="_DAT63" localSheetId="28">#REF!</definedName>
    <definedName name="_DAT63" localSheetId="29">#REF!</definedName>
    <definedName name="_DAT63" localSheetId="30">#REF!</definedName>
    <definedName name="_DAT63" localSheetId="32">#REF!</definedName>
    <definedName name="_DAT63">#REF!</definedName>
    <definedName name="_DAT64" localSheetId="27">#REF!</definedName>
    <definedName name="_DAT64" localSheetId="28">#REF!</definedName>
    <definedName name="_DAT64" localSheetId="29">#REF!</definedName>
    <definedName name="_DAT64" localSheetId="30">#REF!</definedName>
    <definedName name="_DAT64" localSheetId="32">#REF!</definedName>
    <definedName name="_DAT64">#REF!</definedName>
    <definedName name="_DAT65" localSheetId="27">#REF!</definedName>
    <definedName name="_DAT65" localSheetId="28">#REF!</definedName>
    <definedName name="_DAT65" localSheetId="29">#REF!</definedName>
    <definedName name="_DAT65" localSheetId="30">#REF!</definedName>
    <definedName name="_DAT65" localSheetId="32">#REF!</definedName>
    <definedName name="_DAT65">#REF!</definedName>
    <definedName name="_DAT66" localSheetId="27">#REF!</definedName>
    <definedName name="_DAT66" localSheetId="28">#REF!</definedName>
    <definedName name="_DAT66" localSheetId="29">#REF!</definedName>
    <definedName name="_DAT66" localSheetId="30">#REF!</definedName>
    <definedName name="_DAT66" localSheetId="32">#REF!</definedName>
    <definedName name="_DAT66">#REF!</definedName>
    <definedName name="_DAT67" localSheetId="27">#REF!</definedName>
    <definedName name="_DAT67" localSheetId="28">#REF!</definedName>
    <definedName name="_DAT67" localSheetId="29">#REF!</definedName>
    <definedName name="_DAT67" localSheetId="30">#REF!</definedName>
    <definedName name="_DAT67" localSheetId="32">#REF!</definedName>
    <definedName name="_DAT67">#REF!</definedName>
    <definedName name="_DAT68" localSheetId="27">#REF!</definedName>
    <definedName name="_DAT68" localSheetId="28">#REF!</definedName>
    <definedName name="_DAT68" localSheetId="29">#REF!</definedName>
    <definedName name="_DAT68" localSheetId="30">#REF!</definedName>
    <definedName name="_DAT68" localSheetId="32">#REF!</definedName>
    <definedName name="_DAT68">#REF!</definedName>
    <definedName name="_DAT69" localSheetId="27">#REF!</definedName>
    <definedName name="_DAT69" localSheetId="28">#REF!</definedName>
    <definedName name="_DAT69" localSheetId="29">#REF!</definedName>
    <definedName name="_DAT69" localSheetId="30">#REF!</definedName>
    <definedName name="_DAT69" localSheetId="32">#REF!</definedName>
    <definedName name="_DAT69">#REF!</definedName>
    <definedName name="_DAT70" localSheetId="27">#REF!</definedName>
    <definedName name="_DAT70" localSheetId="28">#REF!</definedName>
    <definedName name="_DAT70" localSheetId="29">#REF!</definedName>
    <definedName name="_DAT70" localSheetId="30">#REF!</definedName>
    <definedName name="_DAT70" localSheetId="32">#REF!</definedName>
    <definedName name="_DAT70">#REF!</definedName>
    <definedName name="_DAT71" localSheetId="27">#REF!</definedName>
    <definedName name="_DAT71" localSheetId="28">#REF!</definedName>
    <definedName name="_DAT71" localSheetId="29">#REF!</definedName>
    <definedName name="_DAT71" localSheetId="30">#REF!</definedName>
    <definedName name="_DAT71" localSheetId="32">#REF!</definedName>
    <definedName name="_DAT71">#REF!</definedName>
    <definedName name="_DAT72" localSheetId="27">#REF!</definedName>
    <definedName name="_DAT72" localSheetId="28">#REF!</definedName>
    <definedName name="_DAT72" localSheetId="29">#REF!</definedName>
    <definedName name="_DAT72" localSheetId="30">#REF!</definedName>
    <definedName name="_DAT72" localSheetId="32">#REF!</definedName>
    <definedName name="_DAT72">#REF!</definedName>
    <definedName name="_DAT73" localSheetId="27">#REF!</definedName>
    <definedName name="_DAT73" localSheetId="28">#REF!</definedName>
    <definedName name="_DAT73" localSheetId="29">#REF!</definedName>
    <definedName name="_DAT73" localSheetId="30">#REF!</definedName>
    <definedName name="_DAT73" localSheetId="32">#REF!</definedName>
    <definedName name="_DAT73">#REF!</definedName>
    <definedName name="_DAT9" localSheetId="27">#REF!</definedName>
    <definedName name="_DAT9" localSheetId="28">#REF!</definedName>
    <definedName name="_DAT9" localSheetId="29">#REF!</definedName>
    <definedName name="_DAT9" localSheetId="30">#REF!</definedName>
    <definedName name="_DAT9" localSheetId="32">#REF!</definedName>
    <definedName name="_DAT9">#REF!</definedName>
    <definedName name="_Drucktitel">[5]Gesamt!$A$1:$O$65536,[5]Gesamt!$A$1:$IV$1</definedName>
    <definedName name="_Fill" localSheetId="27">[6]ÖBB_GESAMT!#REF!</definedName>
    <definedName name="_Fill" localSheetId="28">[6]ÖBB_GESAMT!#REF!</definedName>
    <definedName name="_Fill" localSheetId="29">[6]ÖBB_GESAMT!#REF!</definedName>
    <definedName name="_Fill" localSheetId="30">[6]ÖBB_GESAMT!#REF!</definedName>
    <definedName name="_Fill" localSheetId="32">[6]ÖBB_GESAMT!#REF!</definedName>
    <definedName name="_Fill">[6]ÖBB_GESAMT!#REF!</definedName>
    <definedName name="_xlnm._FilterDatabase" localSheetId="27">#REF!</definedName>
    <definedName name="_xlnm._FilterDatabase" localSheetId="28">#REF!</definedName>
    <definedName name="_xlnm._FilterDatabase" localSheetId="29">#REF!</definedName>
    <definedName name="_xlnm._FilterDatabase" localSheetId="30">#REF!</definedName>
    <definedName name="_xlnm._FilterDatabase" localSheetId="32">#REF!</definedName>
    <definedName name="_xlnm._FilterDatabase">#REF!</definedName>
    <definedName name="_i66000" localSheetId="27">'[7]FIP akt'!#REF!</definedName>
    <definedName name="_i66000" localSheetId="28">'[7]FIP akt'!#REF!</definedName>
    <definedName name="_i66000" localSheetId="29">'[7]FIP akt'!#REF!</definedName>
    <definedName name="_i66000" localSheetId="30">'[7]FIP akt'!#REF!</definedName>
    <definedName name="_i66000" localSheetId="32">'[7]FIP akt'!#REF!</definedName>
    <definedName name="_i66000">'[7]FIP akt'!#REF!</definedName>
    <definedName name="_MIP" localSheetId="27">#REF!</definedName>
    <definedName name="_MIP" localSheetId="28">#REF!</definedName>
    <definedName name="_MIP" localSheetId="29">#REF!</definedName>
    <definedName name="_MIP" localSheetId="30">#REF!</definedName>
    <definedName name="_MIP" localSheetId="32">#REF!</definedName>
    <definedName name="_MIP">#REF!</definedName>
    <definedName name="_ng1" localSheetId="27">#REF!</definedName>
    <definedName name="_ng1" localSheetId="28">#REF!</definedName>
    <definedName name="_ng1" localSheetId="29">#REF!</definedName>
    <definedName name="_ng1" localSheetId="30">#REF!</definedName>
    <definedName name="_ng1" localSheetId="32">#REF!</definedName>
    <definedName name="_ng1">#REF!</definedName>
    <definedName name="_ng2" localSheetId="27">#REF!</definedName>
    <definedName name="_ng2" localSheetId="28">#REF!</definedName>
    <definedName name="_ng2" localSheetId="29">#REF!</definedName>
    <definedName name="_ng2" localSheetId="30">#REF!</definedName>
    <definedName name="_ng2" localSheetId="32">#REF!</definedName>
    <definedName name="_ng2">#REF!</definedName>
    <definedName name="_PC2006" localSheetId="27">'[3]ÜT Personal'!#REF!</definedName>
    <definedName name="_PC2006" localSheetId="28">'[3]ÜT Personal'!#REF!</definedName>
    <definedName name="_PC2006" localSheetId="29">'[3]ÜT Personal'!#REF!</definedName>
    <definedName name="_PC2006" localSheetId="30">'[3]ÜT Personal'!#REF!</definedName>
    <definedName name="_PC2006" localSheetId="32">'[3]ÜT Personal'!#REF!</definedName>
    <definedName name="_PC2006">'[3]ÜT Personal'!#REF!</definedName>
    <definedName name="_per1" localSheetId="27">#REF!</definedName>
    <definedName name="_per1" localSheetId="28">#REF!</definedName>
    <definedName name="_per1" localSheetId="29">#REF!</definedName>
    <definedName name="_per1" localSheetId="30">#REF!</definedName>
    <definedName name="_per1" localSheetId="32">#REF!</definedName>
    <definedName name="_per1">#REF!</definedName>
    <definedName name="_per2" localSheetId="27">#REF!</definedName>
    <definedName name="_per2" localSheetId="28">#REF!</definedName>
    <definedName name="_per2" localSheetId="29">#REF!</definedName>
    <definedName name="_per2" localSheetId="30">#REF!</definedName>
    <definedName name="_per2" localSheetId="32">#REF!</definedName>
    <definedName name="_per2">#REF!</definedName>
    <definedName name="_st" localSheetId="27">#REF!</definedName>
    <definedName name="_st" localSheetId="28">#REF!</definedName>
    <definedName name="_st" localSheetId="29">#REF!</definedName>
    <definedName name="_st" localSheetId="30">#REF!</definedName>
    <definedName name="_st" localSheetId="32">#REF!</definedName>
    <definedName name="_st">#REF!</definedName>
    <definedName name="_Strecken" localSheetId="27">#REF!</definedName>
    <definedName name="_Strecken" localSheetId="28">#REF!</definedName>
    <definedName name="_Strecken" localSheetId="29">#REF!</definedName>
    <definedName name="_Strecken" localSheetId="30">#REF!</definedName>
    <definedName name="_Strecken" localSheetId="32">#REF!</definedName>
    <definedName name="_Strecken">#REF!</definedName>
    <definedName name="_Toc386189440" localSheetId="0">Übersichtenverzeichnis!$A$1</definedName>
    <definedName name="_ÜVO" localSheetId="27">#REF!</definedName>
    <definedName name="_ÜVO" localSheetId="28">#REF!</definedName>
    <definedName name="_ÜVO" localSheetId="29">#REF!</definedName>
    <definedName name="_ÜVO" localSheetId="30">#REF!</definedName>
    <definedName name="_ÜVO" localSheetId="32">#REF!</definedName>
    <definedName name="_ÜVO">#REF!</definedName>
    <definedName name="abc" localSheetId="26">Ü18b!abc</definedName>
    <definedName name="abc" localSheetId="27">Ü19!abc</definedName>
    <definedName name="abc" localSheetId="28">Ü20!abc</definedName>
    <definedName name="abc" localSheetId="29">Ü21!abc</definedName>
    <definedName name="abc" localSheetId="30">Ü22!abc</definedName>
    <definedName name="abc" localSheetId="32">Ü24!abc</definedName>
    <definedName name="abc" localSheetId="10">Ü8a!abc</definedName>
    <definedName name="abc">[0]!abc</definedName>
    <definedName name="Absatzplan2001_2004" localSheetId="26">{#N/A,#N/A,TRUE,"Tabelle1";#N/A,#N/A,TRUE,"Tabelle2";#N/A,#N/A,TRUE,"Tabelle3";#N/A,#N/A,TRUE,"Tabelle4"}</definedName>
    <definedName name="Absatzplan2001_2004" localSheetId="27">{#N/A,#N/A,TRUE,"Tabelle1";#N/A,#N/A,TRUE,"Tabelle2";#N/A,#N/A,TRUE,"Tabelle3";#N/A,#N/A,TRUE,"Tabelle4"}</definedName>
    <definedName name="Absatzplan2001_2004" localSheetId="28">{#N/A,#N/A,TRUE,"Tabelle1";#N/A,#N/A,TRUE,"Tabelle2";#N/A,#N/A,TRUE,"Tabelle3";#N/A,#N/A,TRUE,"Tabelle4"}</definedName>
    <definedName name="Absatzplan2001_2004" localSheetId="29">{#N/A,#N/A,TRUE,"Tabelle1";#N/A,#N/A,TRUE,"Tabelle2";#N/A,#N/A,TRUE,"Tabelle3";#N/A,#N/A,TRUE,"Tabelle4"}</definedName>
    <definedName name="Absatzplan2001_2004" localSheetId="30">{#N/A,#N/A,TRUE,"Tabelle1";#N/A,#N/A,TRUE,"Tabelle2";#N/A,#N/A,TRUE,"Tabelle3";#N/A,#N/A,TRUE,"Tabelle4"}</definedName>
    <definedName name="Absatzplan2001_2004" localSheetId="32">{#N/A,#N/A,TRUE,"Tabelle1";#N/A,#N/A,TRUE,"Tabelle2";#N/A,#N/A,TRUE,"Tabelle3";#N/A,#N/A,TRUE,"Tabelle4"}</definedName>
    <definedName name="Absatzplan2001_2004" localSheetId="10">{#N/A,#N/A,TRUE,"Tabelle1";#N/A,#N/A,TRUE,"Tabelle2";#N/A,#N/A,TRUE,"Tabelle3";#N/A,#N/A,TRUE,"Tabelle4"}</definedName>
    <definedName name="Absatzplan2001_2004">{#N/A,#N/A,TRUE,"Tabelle1";#N/A,#N/A,TRUE,"Tabelle2";#N/A,#N/A,TRUE,"Tabelle3";#N/A,#N/A,TRUE,"Tabelle4"}</definedName>
    <definedName name="acd" localSheetId="26">{"CECons",#N/A,FALSE,"CE"}</definedName>
    <definedName name="acd" localSheetId="27">{"CECons",#N/A,FALSE,"CE"}</definedName>
    <definedName name="acd" localSheetId="28">{"CECons",#N/A,FALSE,"CE"}</definedName>
    <definedName name="acd" localSheetId="29">{"CECons",#N/A,FALSE,"CE"}</definedName>
    <definedName name="acd" localSheetId="30">{"CECons",#N/A,FALSE,"CE"}</definedName>
    <definedName name="acd" localSheetId="32">{"CECons",#N/A,FALSE,"CE"}</definedName>
    <definedName name="acd" localSheetId="10">{"CECons",#N/A,FALSE,"CE"}</definedName>
    <definedName name="acd">{"CECons",#N/A,FALSE,"CE"}</definedName>
    <definedName name="ae">#REF!</definedName>
    <definedName name="AS2DocOpenMode">"AS2DocumentBrowse"</definedName>
    <definedName name="asdfa">#REF!</definedName>
    <definedName name="Bemerkung">'[3]ÜT Personal'!#REF!</definedName>
    <definedName name="BM" localSheetId="27">#REF!</definedName>
    <definedName name="BM" localSheetId="28">#REF!</definedName>
    <definedName name="BM" localSheetId="29">#REF!</definedName>
    <definedName name="BM" localSheetId="30">#REF!</definedName>
    <definedName name="BM" localSheetId="32">#REF!</definedName>
    <definedName name="BM">#REF!</definedName>
    <definedName name="bmv" localSheetId="27">#REF!</definedName>
    <definedName name="bmv" localSheetId="28">#REF!</definedName>
    <definedName name="bmv" localSheetId="29">#REF!</definedName>
    <definedName name="bmv" localSheetId="30">#REF!</definedName>
    <definedName name="bmv" localSheetId="32">#REF!</definedName>
    <definedName name="bmv">#REF!</definedName>
    <definedName name="BMVIT" localSheetId="27">#REF!</definedName>
    <definedName name="BMVIT" localSheetId="28">#REF!</definedName>
    <definedName name="BMVIT" localSheetId="29">#REF!</definedName>
    <definedName name="BMVIT" localSheetId="30">#REF!</definedName>
    <definedName name="BMVIT" localSheetId="32">#REF!</definedName>
    <definedName name="BMVIT">#REF!</definedName>
    <definedName name="Cash_Flow_aus_der_Finanzierungstätigkeit" localSheetId="27">#REF!</definedName>
    <definedName name="Cash_Flow_aus_der_Finanzierungstätigkeit" localSheetId="28">#REF!</definedName>
    <definedName name="Cash_Flow_aus_der_Finanzierungstätigkeit" localSheetId="29">#REF!</definedName>
    <definedName name="Cash_Flow_aus_der_Finanzierungstätigkeit" localSheetId="30">#REF!</definedName>
    <definedName name="Cash_Flow_aus_der_Finanzierungstätigkeit" localSheetId="32">#REF!</definedName>
    <definedName name="Cash_Flow_aus_der_Finanzierungstätigkeit">#REF!</definedName>
    <definedName name="Cash_Flow_aus_der_Investitionstätigkeit" localSheetId="27">#REF!</definedName>
    <definedName name="Cash_Flow_aus_der_Investitionstätigkeit" localSheetId="28">#REF!</definedName>
    <definedName name="Cash_Flow_aus_der_Investitionstätigkeit" localSheetId="29">#REF!</definedName>
    <definedName name="Cash_Flow_aus_der_Investitionstätigkeit" localSheetId="30">#REF!</definedName>
    <definedName name="Cash_Flow_aus_der_Investitionstätigkeit" localSheetId="32">#REF!</definedName>
    <definedName name="Cash_Flow_aus_der_Investitionstätigkeit">#REF!</definedName>
    <definedName name="Cash_Flow_aus_der_operativen_Tätigkeit" localSheetId="27">#REF!</definedName>
    <definedName name="Cash_Flow_aus_der_operativen_Tätigkeit" localSheetId="28">#REF!</definedName>
    <definedName name="Cash_Flow_aus_der_operativen_Tätigkeit" localSheetId="29">#REF!</definedName>
    <definedName name="Cash_Flow_aus_der_operativen_Tätigkeit" localSheetId="30">#REF!</definedName>
    <definedName name="Cash_Flow_aus_der_operativen_Tätigkeit" localSheetId="32">#REF!</definedName>
    <definedName name="Cash_Flow_aus_der_operativen_Tätigkeit">#REF!</definedName>
    <definedName name="catist" localSheetId="27">#REF!</definedName>
    <definedName name="catist" localSheetId="28">#REF!</definedName>
    <definedName name="catist" localSheetId="29">#REF!</definedName>
    <definedName name="catist" localSheetId="30">#REF!</definedName>
    <definedName name="catist" localSheetId="32">#REF!</definedName>
    <definedName name="catist">#REF!</definedName>
    <definedName name="catplan" localSheetId="27">#REF!</definedName>
    <definedName name="catplan" localSheetId="28">#REF!</definedName>
    <definedName name="catplan" localSheetId="29">#REF!</definedName>
    <definedName name="catplan" localSheetId="30">#REF!</definedName>
    <definedName name="catplan" localSheetId="32">#REF!</definedName>
    <definedName name="catplan">#REF!</definedName>
    <definedName name="catvj" localSheetId="27">#REF!</definedName>
    <definedName name="catvj" localSheetId="28">#REF!</definedName>
    <definedName name="catvj" localSheetId="29">#REF!</definedName>
    <definedName name="catvj" localSheetId="30">#REF!</definedName>
    <definedName name="catvj" localSheetId="32">#REF!</definedName>
    <definedName name="catvj">#REF!</definedName>
    <definedName name="catvors" localSheetId="27">#REF!</definedName>
    <definedName name="catvors" localSheetId="28">#REF!</definedName>
    <definedName name="catvors" localSheetId="29">#REF!</definedName>
    <definedName name="catvors" localSheetId="30">#REF!</definedName>
    <definedName name="catvors" localSheetId="32">#REF!</definedName>
    <definedName name="catvors">#REF!</definedName>
    <definedName name="CBWorkbookPriority" hidden="1">-238828510</definedName>
    <definedName name="checkUE">#REF!</definedName>
    <definedName name="Contratto" localSheetId="27">#REF!</definedName>
    <definedName name="Contratto" localSheetId="28">#REF!</definedName>
    <definedName name="Contratto" localSheetId="29">#REF!</definedName>
    <definedName name="Contratto" localSheetId="30">#REF!</definedName>
    <definedName name="Contratto" localSheetId="32">#REF!</definedName>
    <definedName name="Contratto">#REF!</definedName>
    <definedName name="DATA1" localSheetId="27">#REF!</definedName>
    <definedName name="DATA1" localSheetId="28">#REF!</definedName>
    <definedName name="DATA1" localSheetId="29">#REF!</definedName>
    <definedName name="DATA1" localSheetId="30">#REF!</definedName>
    <definedName name="DATA1" localSheetId="32">#REF!</definedName>
    <definedName name="DATA1">#REF!</definedName>
    <definedName name="DATA10" localSheetId="27">[8]flat!#REF!</definedName>
    <definedName name="DATA10" localSheetId="28">[8]flat!#REF!</definedName>
    <definedName name="DATA10" localSheetId="29">[8]flat!#REF!</definedName>
    <definedName name="DATA10" localSheetId="30">[8]flat!#REF!</definedName>
    <definedName name="DATA10" localSheetId="32">[8]flat!#REF!</definedName>
    <definedName name="DATA10">[8]flat!#REF!</definedName>
    <definedName name="DATA2" localSheetId="27">#REF!</definedName>
    <definedName name="DATA2" localSheetId="28">#REF!</definedName>
    <definedName name="DATA2" localSheetId="29">#REF!</definedName>
    <definedName name="DATA2" localSheetId="30">#REF!</definedName>
    <definedName name="DATA2" localSheetId="32">#REF!</definedName>
    <definedName name="DATA2">#REF!</definedName>
    <definedName name="DATA5" localSheetId="27">#REF!</definedName>
    <definedName name="DATA5" localSheetId="28">#REF!</definedName>
    <definedName name="DATA5" localSheetId="29">#REF!</definedName>
    <definedName name="DATA5" localSheetId="30">#REF!</definedName>
    <definedName name="DATA5" localSheetId="32">#REF!</definedName>
    <definedName name="DATA5">#REF!</definedName>
    <definedName name="DATA6" localSheetId="27">#REF!</definedName>
    <definedName name="DATA6" localSheetId="28">#REF!</definedName>
    <definedName name="DATA6" localSheetId="29">#REF!</definedName>
    <definedName name="DATA6" localSheetId="30">#REF!</definedName>
    <definedName name="DATA6" localSheetId="32">#REF!</definedName>
    <definedName name="DATA6">#REF!</definedName>
    <definedName name="DATA9" localSheetId="27">[8]flat!#REF!</definedName>
    <definedName name="DATA9" localSheetId="28">[8]flat!#REF!</definedName>
    <definedName name="DATA9" localSheetId="29">[8]flat!#REF!</definedName>
    <definedName name="DATA9" localSheetId="30">[8]flat!#REF!</definedName>
    <definedName name="DATA9" localSheetId="32">[8]flat!#REF!</definedName>
    <definedName name="DATA9">[8]flat!#REF!</definedName>
    <definedName name="datab" localSheetId="13">#REF!</definedName>
    <definedName name="datab" localSheetId="14">#REF!</definedName>
    <definedName name="datab" localSheetId="19">#REF!</definedName>
    <definedName name="datab" localSheetId="20">#REF!</definedName>
    <definedName name="datab" localSheetId="23">#REF!</definedName>
    <definedName name="datab" localSheetId="24">#REF!</definedName>
    <definedName name="datab" localSheetId="26">#REF!</definedName>
    <definedName name="datab" localSheetId="28">#REF!</definedName>
    <definedName name="datab" localSheetId="29">#REF!</definedName>
    <definedName name="datab" localSheetId="30">#REF!</definedName>
    <definedName name="datab" localSheetId="5">#REF!</definedName>
    <definedName name="datab" localSheetId="6">#REF!</definedName>
    <definedName name="datab" localSheetId="7">#REF!</definedName>
    <definedName name="datab" localSheetId="10">#REF!</definedName>
    <definedName name="datab">#REF!</definedName>
    <definedName name="_xlnm.Database" localSheetId="13">#REF!</definedName>
    <definedName name="_xlnm.Database" localSheetId="14">#REF!</definedName>
    <definedName name="_xlnm.Database" localSheetId="19">#REF!</definedName>
    <definedName name="_xlnm.Database" localSheetId="20">#REF!</definedName>
    <definedName name="_xlnm.Database" localSheetId="23">#REF!</definedName>
    <definedName name="_xlnm.Database" localSheetId="24">#REF!</definedName>
    <definedName name="_xlnm.Database" localSheetId="26">#REF!</definedName>
    <definedName name="_xlnm.Database" localSheetId="27">#REF!</definedName>
    <definedName name="_xlnm.Database" localSheetId="28">#REF!</definedName>
    <definedName name="_xlnm.Database" localSheetId="29">#REF!</definedName>
    <definedName name="_xlnm.Database" localSheetId="30">#REF!</definedName>
    <definedName name="_xlnm.Database" localSheetId="32">#REF!</definedName>
    <definedName name="_xlnm.Database" localSheetId="33">#REF!</definedName>
    <definedName name="_xlnm.Database" localSheetId="6">#REF!</definedName>
    <definedName name="_xlnm.Database" localSheetId="7">#REF!</definedName>
    <definedName name="_xlnm.Database" localSheetId="10">#REF!</definedName>
    <definedName name="_xlnm.Database">#REF!</definedName>
    <definedName name="Detail" localSheetId="27">'[2]2006_Ist bis Juli'!#REF!</definedName>
    <definedName name="Detail" localSheetId="28">'[2]2006_Ist bis Juli'!#REF!</definedName>
    <definedName name="Detail" localSheetId="29">'[2]2006_Ist bis Juli'!#REF!</definedName>
    <definedName name="Detail" localSheetId="30">'[2]2006_Ist bis Juli'!#REF!</definedName>
    <definedName name="Detail" localSheetId="32">'[2]2006_Ist bis Juli'!#REF!</definedName>
    <definedName name="Detail">'[2]2006_Ist bis Juli'!#REF!</definedName>
    <definedName name="dgb" localSheetId="27">#REF!</definedName>
    <definedName name="dgb" localSheetId="28">#REF!</definedName>
    <definedName name="dgb" localSheetId="29">#REF!</definedName>
    <definedName name="dgb" localSheetId="30">#REF!</definedName>
    <definedName name="dgb" localSheetId="32">#REF!</definedName>
    <definedName name="dgb">#REF!</definedName>
    <definedName name="DifferenzaIT">'[9]DBFM-Italia'!$G$186</definedName>
    <definedName name="_xlnm.Print_Area" localSheetId="20">Ü15!$A$1:$I$91</definedName>
    <definedName name="_xlnm.Print_Area" localSheetId="23">Ü17!$A$1:$H$26</definedName>
    <definedName name="_xlnm.Print_Area" localSheetId="24">Ü18!$A$1:$N$44</definedName>
    <definedName name="_xlnm.Print_Area" localSheetId="2">Ü2!$A$1:$L$44</definedName>
    <definedName name="_xlnm.Print_Area" localSheetId="28">Ü20!$A$1:$L$38</definedName>
    <definedName name="_xlnm.Print_Area" localSheetId="29">Ü21!$A$1:$L$26</definedName>
    <definedName name="_xlnm.Print_Area" localSheetId="31">Ü23!$A$1:$H$26</definedName>
    <definedName name="_xlnm.Print_Area" localSheetId="32">Ü24!$A$1:$H$26</definedName>
    <definedName name="_xlnm.Print_Area" localSheetId="3">Ü3!$A$1:$L$43</definedName>
    <definedName name="_xlnm.Print_Area" localSheetId="4">Ü4!$A$1:$L$43</definedName>
    <definedName name="_xlnm.Print_Area" localSheetId="5">Ü5!$A$1:$F$41</definedName>
    <definedName name="_xlnm.Print_Area" localSheetId="6">Ü6!$A$1:$L$43</definedName>
    <definedName name="_xlnm.Print_Area" localSheetId="7">Ü6a!$A$1:$G$41</definedName>
    <definedName name="_xlnm.Print_Area" localSheetId="8">Ü7!$A$1:$K$43</definedName>
    <definedName name="_xlnm.Print_Area" localSheetId="10">Ü8a!$A$1:$L$48</definedName>
    <definedName name="Druckbereich_MI" localSheetId="13">#REF!</definedName>
    <definedName name="Druckbereich_MI" localSheetId="14">#REF!</definedName>
    <definedName name="Druckbereich_MI" localSheetId="19">#REF!</definedName>
    <definedName name="Druckbereich_MI" localSheetId="20">#REF!</definedName>
    <definedName name="Druckbereich_MI" localSheetId="23">#REF!</definedName>
    <definedName name="Druckbereich_MI" localSheetId="24">#REF!</definedName>
    <definedName name="Druckbereich_MI" localSheetId="26">#REF!</definedName>
    <definedName name="Druckbereich_MI" localSheetId="28">#REF!</definedName>
    <definedName name="Druckbereich_MI" localSheetId="29">#REF!</definedName>
    <definedName name="Druckbereich_MI" localSheetId="30">#REF!</definedName>
    <definedName name="Druckbereich_MI" localSheetId="33">#REF!</definedName>
    <definedName name="Druckbereich_MI" localSheetId="5">#REF!</definedName>
    <definedName name="Druckbereich_MI" localSheetId="6">#REF!</definedName>
    <definedName name="Druckbereich_MI" localSheetId="7">#REF!</definedName>
    <definedName name="Druckbereich_MI" localSheetId="10">#REF!</definedName>
    <definedName name="Druckbereich_MI">#REF!</definedName>
    <definedName name="_xlnm.Print_Titles" localSheetId="20">Ü15!$1:$6</definedName>
    <definedName name="_xlnm.Print_Titles">[10]Gesamt!$A$1:$O$65536,[10]Gesamt!$A$1:$IV$1</definedName>
    <definedName name="Drucktitel1">[10]Gesamt!$A$1:$O$65536,[10]Gesamt!$A$1:$IV$1</definedName>
    <definedName name="Drucktitel2">[10]Gesamt!$A$1:$O$65536,[10]Gesamt!$A$1:$IV$1</definedName>
    <definedName name="Drucktitel3">[10]Gesamt!$A$1:$O$65536,[10]Gesamt!$A$1:$IV$1</definedName>
    <definedName name="EB" localSheetId="27">#REF!</definedName>
    <definedName name="EB" localSheetId="28">#REF!</definedName>
    <definedName name="EB" localSheetId="29">#REF!</definedName>
    <definedName name="EB" localSheetId="30">#REF!</definedName>
    <definedName name="EB" localSheetId="32">#REF!</definedName>
    <definedName name="EB" localSheetId="10">#REF!</definedName>
    <definedName name="EB">#REF!</definedName>
    <definedName name="EIN" localSheetId="27">#REF!</definedName>
    <definedName name="EIN" localSheetId="28">#REF!</definedName>
    <definedName name="EIN" localSheetId="29">#REF!</definedName>
    <definedName name="EIN" localSheetId="30">#REF!</definedName>
    <definedName name="EIN" localSheetId="32">#REF!</definedName>
    <definedName name="EIN" localSheetId="10">#REF!</definedName>
    <definedName name="EIN">#REF!</definedName>
    <definedName name="EXPORT" localSheetId="27">#REF!</definedName>
    <definedName name="EXPORT" localSheetId="28">#REF!</definedName>
    <definedName name="EXPORT" localSheetId="29">#REF!</definedName>
    <definedName name="EXPORT" localSheetId="30">#REF!</definedName>
    <definedName name="EXPORT" localSheetId="32">#REF!</definedName>
    <definedName name="EXPORT">#REF!</definedName>
    <definedName name="fertig" localSheetId="27">'[11]FIP akt'!#REF!</definedName>
    <definedName name="fertig" localSheetId="28">'[11]FIP akt'!#REF!</definedName>
    <definedName name="fertig" localSheetId="29">'[11]FIP akt'!#REF!</definedName>
    <definedName name="fertig" localSheetId="30">'[11]FIP akt'!#REF!</definedName>
    <definedName name="fertig" localSheetId="32">'[11]FIP akt'!#REF!</definedName>
    <definedName name="fertig">'[11]FIP akt'!#REF!</definedName>
    <definedName name="fghd" localSheetId="27">'[2]2006_Ist bis Juli'!#REF!</definedName>
    <definedName name="fghd" localSheetId="28">'[2]2006_Ist bis Juli'!#REF!</definedName>
    <definedName name="fghd" localSheetId="29">'[2]2006_Ist bis Juli'!#REF!</definedName>
    <definedName name="fghd" localSheetId="30">'[2]2006_Ist bis Juli'!#REF!</definedName>
    <definedName name="fghd" localSheetId="32">'[2]2006_Ist bis Juli'!#REF!</definedName>
    <definedName name="fghd">'[2]2006_Ist bis Juli'!#REF!</definedName>
    <definedName name="FilterDatenbank" localSheetId="27">#REF!</definedName>
    <definedName name="FilterDatenbank" localSheetId="28">#REF!</definedName>
    <definedName name="FilterDatenbank" localSheetId="29">#REF!</definedName>
    <definedName name="FilterDatenbank" localSheetId="30">#REF!</definedName>
    <definedName name="FilterDatenbank" localSheetId="32">#REF!</definedName>
    <definedName name="FilterDatenbank">#REF!</definedName>
    <definedName name="Final_check" localSheetId="27">#REF!</definedName>
    <definedName name="Final_check" localSheetId="28">#REF!</definedName>
    <definedName name="Final_check" localSheetId="29">#REF!</definedName>
    <definedName name="Final_check" localSheetId="30">#REF!</definedName>
    <definedName name="Final_check" localSheetId="32">#REF!</definedName>
    <definedName name="Final_check">#REF!</definedName>
    <definedName name="freq" localSheetId="27">#REF!</definedName>
    <definedName name="freq" localSheetId="28">#REF!</definedName>
    <definedName name="freq" localSheetId="29">#REF!</definedName>
    <definedName name="freq" localSheetId="30">#REF!</definedName>
    <definedName name="freq" localSheetId="32">#REF!</definedName>
    <definedName name="freq">#REF!</definedName>
    <definedName name="gehalt" localSheetId="27">#REF!</definedName>
    <definedName name="gehalt" localSheetId="28">#REF!</definedName>
    <definedName name="gehalt" localSheetId="29">#REF!</definedName>
    <definedName name="gehalt" localSheetId="30">#REF!</definedName>
    <definedName name="gehalt" localSheetId="32">#REF!</definedName>
    <definedName name="gehalt">#REF!</definedName>
    <definedName name="großBis" localSheetId="27">#REF!</definedName>
    <definedName name="großBis" localSheetId="28">#REF!</definedName>
    <definedName name="großBis" localSheetId="29">#REF!</definedName>
    <definedName name="großBis" localSheetId="30">#REF!</definedName>
    <definedName name="großBis" localSheetId="32">#REF!</definedName>
    <definedName name="großBis">#REF!</definedName>
    <definedName name="großÜber" localSheetId="27">#REF!</definedName>
    <definedName name="großÜber" localSheetId="28">#REF!</definedName>
    <definedName name="großÜber" localSheetId="29">#REF!</definedName>
    <definedName name="großÜber" localSheetId="30">#REF!</definedName>
    <definedName name="großÜber" localSheetId="32">#REF!</definedName>
    <definedName name="großÜber">#REF!</definedName>
    <definedName name="hbg" localSheetId="27">#REF!</definedName>
    <definedName name="hbg" localSheetId="28">#REF!</definedName>
    <definedName name="hbg" localSheetId="29">#REF!</definedName>
    <definedName name="hbg" localSheetId="30">#REF!</definedName>
    <definedName name="hbg" localSheetId="32">#REF!</definedName>
    <definedName name="hbg">#REF!</definedName>
    <definedName name="hhh" localSheetId="26">{#N/A,#N/A,TRUE,"Tabelle1";#N/A,#N/A,TRUE,"Tabelle2";#N/A,#N/A,TRUE,"Tabelle3";#N/A,#N/A,TRUE,"Tabelle4"}</definedName>
    <definedName name="hhh" localSheetId="27">{#N/A,#N/A,TRUE,"Tabelle1";#N/A,#N/A,TRUE,"Tabelle2";#N/A,#N/A,TRUE,"Tabelle3";#N/A,#N/A,TRUE,"Tabelle4"}</definedName>
    <definedName name="hhh" localSheetId="28">{#N/A,#N/A,TRUE,"Tabelle1";#N/A,#N/A,TRUE,"Tabelle2";#N/A,#N/A,TRUE,"Tabelle3";#N/A,#N/A,TRUE,"Tabelle4"}</definedName>
    <definedName name="hhh" localSheetId="29">{#N/A,#N/A,TRUE,"Tabelle1";#N/A,#N/A,TRUE,"Tabelle2";#N/A,#N/A,TRUE,"Tabelle3";#N/A,#N/A,TRUE,"Tabelle4"}</definedName>
    <definedName name="hhh" localSheetId="30">{#N/A,#N/A,TRUE,"Tabelle1";#N/A,#N/A,TRUE,"Tabelle2";#N/A,#N/A,TRUE,"Tabelle3";#N/A,#N/A,TRUE,"Tabelle4"}</definedName>
    <definedName name="hhh" localSheetId="32">{#N/A,#N/A,TRUE,"Tabelle1";#N/A,#N/A,TRUE,"Tabelle2";#N/A,#N/A,TRUE,"Tabelle3";#N/A,#N/A,TRUE,"Tabelle4"}</definedName>
    <definedName name="hhh" localSheetId="10">{#N/A,#N/A,TRUE,"Tabelle1";#N/A,#N/A,TRUE,"Tabelle2";#N/A,#N/A,TRUE,"Tabelle3";#N/A,#N/A,TRUE,"Tabelle4"}</definedName>
    <definedName name="hhh">{#N/A,#N/A,TRUE,"Tabelle1";#N/A,#N/A,TRUE,"Tabelle2";#N/A,#N/A,TRUE,"Tabelle3";#N/A,#N/A,TRUE,"Tabelle4"}</definedName>
    <definedName name="HTML_CodePage">1252</definedName>
    <definedName name="HTML_Control" localSheetId="26">{"'Sheet1'!$A$1:$H$145"}</definedName>
    <definedName name="HTML_Control" localSheetId="27">{"'Sheet1'!$A$1:$H$145"}</definedName>
    <definedName name="HTML_Control" localSheetId="28">{"'Sheet1'!$A$1:$H$145"}</definedName>
    <definedName name="HTML_Control" localSheetId="29">{"'Sheet1'!$A$1:$H$145"}</definedName>
    <definedName name="HTML_Control" localSheetId="30">{"'Sheet1'!$A$1:$H$145"}</definedName>
    <definedName name="HTML_Control" localSheetId="32">{"'Sheet1'!$A$1:$H$145"}</definedName>
    <definedName name="HTML_Control" localSheetId="10">{"'Sheet1'!$A$1:$H$145"}</definedName>
    <definedName name="HTML_Control">{"'Sheet1'!$A$1:$H$145"}</definedName>
    <definedName name="HTML_Description">""</definedName>
    <definedName name="HTML_Email">""</definedName>
    <definedName name="HTML_Header">"Country Risk Premiums"</definedName>
    <definedName name="HTML_LastUpdate">"2/19/99"</definedName>
    <definedName name="HTML_LineAfter">TRUE</definedName>
    <definedName name="HTML_LineBefore">TRUE</definedName>
    <definedName name="HTML_Name">"Aswath Damodaran"</definedName>
    <definedName name="HTML_OBDlg2">TRUE</definedName>
    <definedName name="HTML_OBDlg4">TRUE</definedName>
    <definedName name="HTML_OS">1</definedName>
    <definedName name="HTML_PathFile" hidden="1">"C:\jb98\3d\daten\kap10.ok\j-1001.htm"</definedName>
    <definedName name="HTML_PathFileMac">"Macintosh HD:HomePageStuff:New_Home_Page:datafile:ctryprem.html"</definedName>
    <definedName name="HTML_Title">"Country Risk Premiums"</definedName>
    <definedName name="inh.Verz.1" localSheetId="13">#REF!</definedName>
    <definedName name="inh.Verz.1" localSheetId="19">#REF!</definedName>
    <definedName name="inh.Verz.1" localSheetId="20">#REF!</definedName>
    <definedName name="inh.Verz.1" localSheetId="23">#REF!</definedName>
    <definedName name="inh.Verz.1" localSheetId="24">#REF!</definedName>
    <definedName name="inh.Verz.1" localSheetId="26">#REF!</definedName>
    <definedName name="inh.Verz.1" localSheetId="28">#REF!</definedName>
    <definedName name="inh.Verz.1" localSheetId="29">#REF!</definedName>
    <definedName name="inh.Verz.1" localSheetId="3">#REF!</definedName>
    <definedName name="inh.Verz.1" localSheetId="4">#REF!</definedName>
    <definedName name="inh.Verz.1" localSheetId="5">#REF!</definedName>
    <definedName name="inh.Verz.1" localSheetId="6">#REF!</definedName>
    <definedName name="inh.Verz.1" localSheetId="7">#REF!</definedName>
    <definedName name="inh.Verz.1" localSheetId="8">#REF!</definedName>
    <definedName name="inh.Verz.1" localSheetId="10">#REF!</definedName>
    <definedName name="inh.Verz.1">#REF!</definedName>
    <definedName name="inkl_KW" localSheetId="27">#REF!</definedName>
    <definedName name="inkl_KW" localSheetId="28">#REF!</definedName>
    <definedName name="inkl_KW" localSheetId="29">#REF!</definedName>
    <definedName name="inkl_KW" localSheetId="30">#REF!</definedName>
    <definedName name="inkl_KW" localSheetId="32">#REF!</definedName>
    <definedName name="inkl_KW">#REF!</definedName>
    <definedName name="inmio" localSheetId="27">#REF!</definedName>
    <definedName name="inmio" localSheetId="28">#REF!</definedName>
    <definedName name="inmio" localSheetId="29">#REF!</definedName>
    <definedName name="inmio" localSheetId="30">#REF!</definedName>
    <definedName name="inmio" localSheetId="32">#REF!</definedName>
    <definedName name="inmio">#REF!</definedName>
    <definedName name="JZ" localSheetId="27">#REF!</definedName>
    <definedName name="JZ" localSheetId="28">#REF!</definedName>
    <definedName name="JZ" localSheetId="29">#REF!</definedName>
    <definedName name="JZ" localSheetId="30">#REF!</definedName>
    <definedName name="JZ" localSheetId="32">#REF!</definedName>
    <definedName name="JZ">#REF!</definedName>
    <definedName name="kizu" localSheetId="27">#REF!</definedName>
    <definedName name="kizu" localSheetId="28">#REF!</definedName>
    <definedName name="kizu" localSheetId="29">#REF!</definedName>
    <definedName name="kizu" localSheetId="30">#REF!</definedName>
    <definedName name="kizu" localSheetId="32">#REF!</definedName>
    <definedName name="kizu">#REF!</definedName>
    <definedName name="kleinBis" localSheetId="27">#REF!</definedName>
    <definedName name="kleinBis" localSheetId="28">#REF!</definedName>
    <definedName name="kleinBis" localSheetId="29">#REF!</definedName>
    <definedName name="kleinBis" localSheetId="30">#REF!</definedName>
    <definedName name="kleinBis" localSheetId="32">#REF!</definedName>
    <definedName name="kleinBis">#REF!</definedName>
    <definedName name="kleinÜber" localSheetId="27">#REF!</definedName>
    <definedName name="kleinÜber" localSheetId="28">#REF!</definedName>
    <definedName name="kleinÜber" localSheetId="29">#REF!</definedName>
    <definedName name="kleinÜber" localSheetId="30">#REF!</definedName>
    <definedName name="kleinÜber" localSheetId="32">#REF!</definedName>
    <definedName name="kleinÜber">#REF!</definedName>
    <definedName name="köpfe" localSheetId="27">#REF!</definedName>
    <definedName name="köpfe" localSheetId="28">#REF!</definedName>
    <definedName name="köpfe" localSheetId="29">#REF!</definedName>
    <definedName name="köpfe" localSheetId="30">#REF!</definedName>
    <definedName name="köpfe" localSheetId="32">#REF!</definedName>
    <definedName name="köpfe">#REF!</definedName>
    <definedName name="linear">[12]zentrEing!$B$22</definedName>
    <definedName name="mio" localSheetId="27">#REF!</definedName>
    <definedName name="mio" localSheetId="28">#REF!</definedName>
    <definedName name="mio" localSheetId="29">#REF!</definedName>
    <definedName name="mio" localSheetId="30">#REF!</definedName>
    <definedName name="mio" localSheetId="32">#REF!</definedName>
    <definedName name="mio" localSheetId="10">#REF!</definedName>
    <definedName name="mio">#REF!</definedName>
    <definedName name="MIP_BMÖWVK" localSheetId="27">#REF!</definedName>
    <definedName name="MIP_BMÖWVK" localSheetId="28">#REF!</definedName>
    <definedName name="MIP_BMÖWVK" localSheetId="29">#REF!</definedName>
    <definedName name="MIP_BMÖWVK" localSheetId="30">#REF!</definedName>
    <definedName name="MIP_BMÖWVK" localSheetId="32">#REF!</definedName>
    <definedName name="MIP_BMÖWVK" localSheetId="10">#REF!</definedName>
    <definedName name="MIP_BMÖWVK">#REF!</definedName>
    <definedName name="mlvg" localSheetId="27">#REF!</definedName>
    <definedName name="mlvg" localSheetId="28">#REF!</definedName>
    <definedName name="mlvg" localSheetId="29">#REF!</definedName>
    <definedName name="mlvg" localSheetId="30">#REF!</definedName>
    <definedName name="mlvg" localSheetId="32">#REF!</definedName>
    <definedName name="mlvg" localSheetId="10">#REF!</definedName>
    <definedName name="mlvg">#REF!</definedName>
    <definedName name="Nebengebühreneffekt__2">'[13]AktA85-96 (2)'!$D$23</definedName>
    <definedName name="Nebengebühreneffekt_3">'[14]AktA85-96 (2)'!$D$23</definedName>
    <definedName name="Nebengebüreneffekt_3">'[14]AktA85-96 (2)'!$D$23</definedName>
    <definedName name="ng" localSheetId="27">#REF!</definedName>
    <definedName name="ng" localSheetId="28">#REF!</definedName>
    <definedName name="ng" localSheetId="29">#REF!</definedName>
    <definedName name="ng" localSheetId="30">#REF!</definedName>
    <definedName name="ng" localSheetId="32">#REF!</definedName>
    <definedName name="ng" localSheetId="10">#REF!</definedName>
    <definedName name="ng">#REF!</definedName>
    <definedName name="Ngebef_2">'[13]AktA85-96 (2)'!$D$23</definedName>
    <definedName name="Ngebef_3">'[13]AktA85-96 (2)'!$D$23</definedName>
    <definedName name="Ngebef2">'[13]AktA85-96 (2)'!$D$23</definedName>
    <definedName name="Ngebef3">'[13]AktA85-96 (2)'!$D$23</definedName>
    <definedName name="Partner">'[3]ÜT Personal'!#REF!</definedName>
    <definedName name="pass_Steuerabgr">'[15]Bilanz und Erläuterungen'!$H$2346</definedName>
    <definedName name="PbisHBG" localSheetId="27">#REF!</definedName>
    <definedName name="PbisHBG" localSheetId="28">#REF!</definedName>
    <definedName name="PbisHBG" localSheetId="29">#REF!</definedName>
    <definedName name="PbisHBG" localSheetId="30">#REF!</definedName>
    <definedName name="PbisHBG" localSheetId="32">#REF!</definedName>
    <definedName name="PbisHBG" localSheetId="10">#REF!</definedName>
    <definedName name="PbisHBG">#REF!</definedName>
    <definedName name="pens1" localSheetId="27">#REF!</definedName>
    <definedName name="pens1" localSheetId="28">#REF!</definedName>
    <definedName name="pens1" localSheetId="29">#REF!</definedName>
    <definedName name="pens1" localSheetId="30">#REF!</definedName>
    <definedName name="pens1" localSheetId="32">#REF!</definedName>
    <definedName name="pens1" localSheetId="10">#REF!</definedName>
    <definedName name="pens1">#REF!</definedName>
    <definedName name="pens2" localSheetId="27">#REF!</definedName>
    <definedName name="pens2" localSheetId="28">#REF!</definedName>
    <definedName name="pens2" localSheetId="29">#REF!</definedName>
    <definedName name="pens2" localSheetId="30">#REF!</definedName>
    <definedName name="pens2" localSheetId="32">#REF!</definedName>
    <definedName name="pens2" localSheetId="10">#REF!</definedName>
    <definedName name="pens2">#REF!</definedName>
    <definedName name="perplanend" localSheetId="27">#REF!</definedName>
    <definedName name="perplanend" localSheetId="28">#REF!</definedName>
    <definedName name="perplanend" localSheetId="29">#REF!</definedName>
    <definedName name="perplanend" localSheetId="30">#REF!</definedName>
    <definedName name="perplanend" localSheetId="32">#REF!</definedName>
    <definedName name="perplanend">#REF!</definedName>
    <definedName name="pervjend" localSheetId="27">#REF!</definedName>
    <definedName name="pervjend" localSheetId="28">#REF!</definedName>
    <definedName name="pervjend" localSheetId="29">#REF!</definedName>
    <definedName name="pervjend" localSheetId="30">#REF!</definedName>
    <definedName name="pervjend" localSheetId="32">#REF!</definedName>
    <definedName name="pervjend">#REF!</definedName>
    <definedName name="PFN_fine" localSheetId="27">#REF!</definedName>
    <definedName name="PFN_fine" localSheetId="28">#REF!</definedName>
    <definedName name="PFN_fine" localSheetId="29">#REF!</definedName>
    <definedName name="PFN_fine" localSheetId="30">#REF!</definedName>
    <definedName name="PFN_fine" localSheetId="32">#REF!</definedName>
    <definedName name="PFN_fine">#REF!</definedName>
    <definedName name="PROZ" localSheetId="27">#REF!</definedName>
    <definedName name="PROZ" localSheetId="28">#REF!</definedName>
    <definedName name="PROZ" localSheetId="29">#REF!</definedName>
    <definedName name="PROZ" localSheetId="30">#REF!</definedName>
    <definedName name="PROZ" localSheetId="32">#REF!</definedName>
    <definedName name="PROZ">#REF!</definedName>
    <definedName name="PüberHBG" localSheetId="27">#REF!</definedName>
    <definedName name="PüberHBG" localSheetId="28">#REF!</definedName>
    <definedName name="PüberHBG" localSheetId="29">#REF!</definedName>
    <definedName name="PüberHBG" localSheetId="30">#REF!</definedName>
    <definedName name="PüberHBG" localSheetId="32">#REF!</definedName>
    <definedName name="PüberHBG">#REF!</definedName>
    <definedName name="RicaviIT">'[9]DBFM-Italia'!$G$150</definedName>
    <definedName name="Risikozuschlag" localSheetId="27">#REF!</definedName>
    <definedName name="Risikozuschlag" localSheetId="28">#REF!</definedName>
    <definedName name="Risikozuschlag" localSheetId="29">#REF!</definedName>
    <definedName name="Risikozuschlag" localSheetId="30">#REF!</definedName>
    <definedName name="Risikozuschlag" localSheetId="32">#REF!</definedName>
    <definedName name="Risikozuschlag">#REF!</definedName>
    <definedName name="RngCheckinta" localSheetId="27">#REF!</definedName>
    <definedName name="RngCheckinta" localSheetId="28">#REF!</definedName>
    <definedName name="RngCheckinta" localSheetId="29">#REF!</definedName>
    <definedName name="RngCheckinta" localSheetId="30">#REF!</definedName>
    <definedName name="RngCheckinta" localSheetId="32">#REF!</definedName>
    <definedName name="RngCheckinta">#REF!</definedName>
    <definedName name="RngCheckintp" localSheetId="27">#REF!</definedName>
    <definedName name="RngCheckintp" localSheetId="28">#REF!</definedName>
    <definedName name="RngCheckintp" localSheetId="29">#REF!</definedName>
    <definedName name="RngCheckintp" localSheetId="30">#REF!</definedName>
    <definedName name="RngCheckintp" localSheetId="32">#REF!</definedName>
    <definedName name="RngCheckintp">#REF!</definedName>
    <definedName name="rngCopyinta" localSheetId="27">#REF!</definedName>
    <definedName name="rngCopyinta" localSheetId="28">#REF!</definedName>
    <definedName name="rngCopyinta" localSheetId="29">#REF!</definedName>
    <definedName name="rngCopyinta" localSheetId="30">#REF!</definedName>
    <definedName name="rngCopyinta" localSheetId="32">#REF!</definedName>
    <definedName name="rngCopyinta">#REF!</definedName>
    <definedName name="rngCopyintp" localSheetId="27">#REF!</definedName>
    <definedName name="rngCopyintp" localSheetId="28">#REF!</definedName>
    <definedName name="rngCopyintp" localSheetId="29">#REF!</definedName>
    <definedName name="rngCopyintp" localSheetId="30">#REF!</definedName>
    <definedName name="rngCopyintp" localSheetId="32">#REF!</definedName>
    <definedName name="rngCopyintp">#REF!</definedName>
    <definedName name="rngPasteinta" localSheetId="27">#REF!</definedName>
    <definedName name="rngPasteinta" localSheetId="28">#REF!</definedName>
    <definedName name="rngPasteinta" localSheetId="29">#REF!</definedName>
    <definedName name="rngPasteinta" localSheetId="30">#REF!</definedName>
    <definedName name="rngPasteinta" localSheetId="32">#REF!</definedName>
    <definedName name="rngPasteinta">#REF!</definedName>
    <definedName name="rngPasteintp" localSheetId="27">#REF!</definedName>
    <definedName name="rngPasteintp" localSheetId="28">#REF!</definedName>
    <definedName name="rngPasteintp" localSheetId="29">#REF!</definedName>
    <definedName name="rngPasteintp" localSheetId="30">#REF!</definedName>
    <definedName name="rngPasteintp" localSheetId="32">#REF!</definedName>
    <definedName name="rngPasteintp">#REF!</definedName>
    <definedName name="sap_D0001_00000001" localSheetId="27">#REF!</definedName>
    <definedName name="sap_D0001_00000001" localSheetId="28">#REF!</definedName>
    <definedName name="sap_D0001_00000001" localSheetId="29">#REF!</definedName>
    <definedName name="sap_D0001_00000001" localSheetId="30">#REF!</definedName>
    <definedName name="sap_D0001_00000001" localSheetId="32">#REF!</definedName>
    <definedName name="sap_D0001_00000001">#REF!</definedName>
    <definedName name="sap_D0002_00000001" localSheetId="27">#REF!</definedName>
    <definedName name="sap_D0002_00000001" localSheetId="28">#REF!</definedName>
    <definedName name="sap_D0002_00000001" localSheetId="29">#REF!</definedName>
    <definedName name="sap_D0002_00000001" localSheetId="30">#REF!</definedName>
    <definedName name="sap_D0002_00000001" localSheetId="32">#REF!</definedName>
    <definedName name="sap_D0002_00000001">#REF!</definedName>
    <definedName name="sap_D0003_00000001" localSheetId="27">#REF!</definedName>
    <definedName name="sap_D0003_00000001" localSheetId="28">#REF!</definedName>
    <definedName name="sap_D0003_00000001" localSheetId="29">#REF!</definedName>
    <definedName name="sap_D0003_00000001" localSheetId="30">#REF!</definedName>
    <definedName name="sap_D0003_00000001" localSheetId="32">#REF!</definedName>
    <definedName name="sap_D0003_00000001">#REF!</definedName>
    <definedName name="sap_D0004_00000001" localSheetId="27">#REF!</definedName>
    <definedName name="sap_D0004_00000001" localSheetId="28">#REF!</definedName>
    <definedName name="sap_D0004_00000001" localSheetId="29">#REF!</definedName>
    <definedName name="sap_D0004_00000001" localSheetId="30">#REF!</definedName>
    <definedName name="sap_D0004_00000001" localSheetId="32">#REF!</definedName>
    <definedName name="sap_D0004_00000001">#REF!</definedName>
    <definedName name="sap_D0005_00000001" localSheetId="27">#REF!</definedName>
    <definedName name="sap_D0005_00000001" localSheetId="28">#REF!</definedName>
    <definedName name="sap_D0005_00000001" localSheetId="29">#REF!</definedName>
    <definedName name="sap_D0005_00000001" localSheetId="30">#REF!</definedName>
    <definedName name="sap_D0005_00000001" localSheetId="32">#REF!</definedName>
    <definedName name="sap_D0005_00000001">#REF!</definedName>
    <definedName name="sap_D0006_00000001" localSheetId="27">#REF!</definedName>
    <definedName name="sap_D0006_00000001" localSheetId="28">#REF!</definedName>
    <definedName name="sap_D0006_00000001" localSheetId="29">#REF!</definedName>
    <definedName name="sap_D0006_00000001" localSheetId="30">#REF!</definedName>
    <definedName name="sap_D0006_00000001" localSheetId="32">#REF!</definedName>
    <definedName name="sap_D0006_00000001">#REF!</definedName>
    <definedName name="sap_D0007_00000001" localSheetId="27">#REF!</definedName>
    <definedName name="sap_D0007_00000001" localSheetId="28">#REF!</definedName>
    <definedName name="sap_D0007_00000001" localSheetId="29">#REF!</definedName>
    <definedName name="sap_D0007_00000001" localSheetId="30">#REF!</definedName>
    <definedName name="sap_D0007_00000001" localSheetId="32">#REF!</definedName>
    <definedName name="sap_D0007_00000001">#REF!</definedName>
    <definedName name="sap_D0008_00000001" localSheetId="27">#REF!</definedName>
    <definedName name="sap_D0008_00000001" localSheetId="28">#REF!</definedName>
    <definedName name="sap_D0008_00000001" localSheetId="29">#REF!</definedName>
    <definedName name="sap_D0008_00000001" localSheetId="30">#REF!</definedName>
    <definedName name="sap_D0008_00000001" localSheetId="32">#REF!</definedName>
    <definedName name="sap_D0008_00000001">#REF!</definedName>
    <definedName name="sap_D0009_00000001" localSheetId="27">#REF!</definedName>
    <definedName name="sap_D0009_00000001" localSheetId="28">#REF!</definedName>
    <definedName name="sap_D0009_00000001" localSheetId="29">#REF!</definedName>
    <definedName name="sap_D0009_00000001" localSheetId="30">#REF!</definedName>
    <definedName name="sap_D0009_00000001" localSheetId="32">#REF!</definedName>
    <definedName name="sap_D0009_00000001">#REF!</definedName>
    <definedName name="sap_D0010_00000001" localSheetId="27">#REF!</definedName>
    <definedName name="sap_D0010_00000001" localSheetId="28">#REF!</definedName>
    <definedName name="sap_D0010_00000001" localSheetId="29">#REF!</definedName>
    <definedName name="sap_D0010_00000001" localSheetId="30">#REF!</definedName>
    <definedName name="sap_D0010_00000001" localSheetId="32">#REF!</definedName>
    <definedName name="sap_D0010_00000001">#REF!</definedName>
    <definedName name="sap_D0011_00000001" localSheetId="27">#REF!</definedName>
    <definedName name="sap_D0011_00000001" localSheetId="28">#REF!</definedName>
    <definedName name="sap_D0011_00000001" localSheetId="29">#REF!</definedName>
    <definedName name="sap_D0011_00000001" localSheetId="30">#REF!</definedName>
    <definedName name="sap_D0011_00000001" localSheetId="32">#REF!</definedName>
    <definedName name="sap_D0011_00000001">#REF!</definedName>
    <definedName name="sap_D0012_00000001" localSheetId="27">#REF!</definedName>
    <definedName name="sap_D0012_00000001" localSheetId="28">#REF!</definedName>
    <definedName name="sap_D0012_00000001" localSheetId="29">#REF!</definedName>
    <definedName name="sap_D0012_00000001" localSheetId="30">#REF!</definedName>
    <definedName name="sap_D0012_00000001" localSheetId="32">#REF!</definedName>
    <definedName name="sap_D0012_00000001">#REF!</definedName>
    <definedName name="sap_D0013_00000001" localSheetId="27">#REF!</definedName>
    <definedName name="sap_D0013_00000001" localSheetId="28">#REF!</definedName>
    <definedName name="sap_D0013_00000001" localSheetId="29">#REF!</definedName>
    <definedName name="sap_D0013_00000001" localSheetId="30">#REF!</definedName>
    <definedName name="sap_D0013_00000001" localSheetId="32">#REF!</definedName>
    <definedName name="sap_D0013_00000001">#REF!</definedName>
    <definedName name="sap_D0014_00000001" localSheetId="27">#REF!</definedName>
    <definedName name="sap_D0014_00000001" localSheetId="28">#REF!</definedName>
    <definedName name="sap_D0014_00000001" localSheetId="29">#REF!</definedName>
    <definedName name="sap_D0014_00000001" localSheetId="30">#REF!</definedName>
    <definedName name="sap_D0014_00000001" localSheetId="32">#REF!</definedName>
    <definedName name="sap_D0014_00000001">#REF!</definedName>
    <definedName name="sap_D0015_00000001" localSheetId="27">#REF!</definedName>
    <definedName name="sap_D0015_00000001" localSheetId="28">#REF!</definedName>
    <definedName name="sap_D0015_00000001" localSheetId="29">#REF!</definedName>
    <definedName name="sap_D0015_00000001" localSheetId="30">#REF!</definedName>
    <definedName name="sap_D0015_00000001" localSheetId="32">#REF!</definedName>
    <definedName name="sap_D0015_00000001">#REF!</definedName>
    <definedName name="sap_D0016_00000001" localSheetId="27">#REF!</definedName>
    <definedName name="sap_D0016_00000001" localSheetId="28">#REF!</definedName>
    <definedName name="sap_D0016_00000001" localSheetId="29">#REF!</definedName>
    <definedName name="sap_D0016_00000001" localSheetId="30">#REF!</definedName>
    <definedName name="sap_D0016_00000001" localSheetId="32">#REF!</definedName>
    <definedName name="sap_D0016_00000001">#REF!</definedName>
    <definedName name="sap_D0017_00000001" localSheetId="27">#REF!</definedName>
    <definedName name="sap_D0017_00000001" localSheetId="28">#REF!</definedName>
    <definedName name="sap_D0017_00000001" localSheetId="29">#REF!</definedName>
    <definedName name="sap_D0017_00000001" localSheetId="30">#REF!</definedName>
    <definedName name="sap_D0017_00000001" localSheetId="32">#REF!</definedName>
    <definedName name="sap_D0017_00000001">#REF!</definedName>
    <definedName name="sap_D0018_00000001" localSheetId="27">#REF!</definedName>
    <definedName name="sap_D0018_00000001" localSheetId="28">#REF!</definedName>
    <definedName name="sap_D0018_00000001" localSheetId="29">#REF!</definedName>
    <definedName name="sap_D0018_00000001" localSheetId="30">#REF!</definedName>
    <definedName name="sap_D0018_00000001" localSheetId="32">#REF!</definedName>
    <definedName name="sap_D0018_00000001">#REF!</definedName>
    <definedName name="sap_D0019_00000001" localSheetId="27">#REF!</definedName>
    <definedName name="sap_D0019_00000001" localSheetId="28">#REF!</definedName>
    <definedName name="sap_D0019_00000001" localSheetId="29">#REF!</definedName>
    <definedName name="sap_D0019_00000001" localSheetId="30">#REF!</definedName>
    <definedName name="sap_D0019_00000001" localSheetId="32">#REF!</definedName>
    <definedName name="sap_D0019_00000001">#REF!</definedName>
    <definedName name="sap_D0020_00000001" localSheetId="27">#REF!</definedName>
    <definedName name="sap_D0020_00000001" localSheetId="28">#REF!</definedName>
    <definedName name="sap_D0020_00000001" localSheetId="29">#REF!</definedName>
    <definedName name="sap_D0020_00000001" localSheetId="30">#REF!</definedName>
    <definedName name="sap_D0020_00000001" localSheetId="32">#REF!</definedName>
    <definedName name="sap_D0020_00000001">#REF!</definedName>
    <definedName name="sap_D0021_00000001" localSheetId="27">#REF!</definedName>
    <definedName name="sap_D0021_00000001" localSheetId="28">#REF!</definedName>
    <definedName name="sap_D0021_00000001" localSheetId="29">#REF!</definedName>
    <definedName name="sap_D0021_00000001" localSheetId="30">#REF!</definedName>
    <definedName name="sap_D0021_00000001" localSheetId="32">#REF!</definedName>
    <definedName name="sap_D0021_00000001">#REF!</definedName>
    <definedName name="sap_D0022_00000001" localSheetId="27">#REF!</definedName>
    <definedName name="sap_D0022_00000001" localSheetId="28">#REF!</definedName>
    <definedName name="sap_D0022_00000001" localSheetId="29">#REF!</definedName>
    <definedName name="sap_D0022_00000001" localSheetId="30">#REF!</definedName>
    <definedName name="sap_D0022_00000001" localSheetId="32">#REF!</definedName>
    <definedName name="sap_D0022_00000001">#REF!</definedName>
    <definedName name="sap_D0023_00000001" localSheetId="27">#REF!</definedName>
    <definedName name="sap_D0023_00000001" localSheetId="28">#REF!</definedName>
    <definedName name="sap_D0023_00000001" localSheetId="29">#REF!</definedName>
    <definedName name="sap_D0023_00000001" localSheetId="30">#REF!</definedName>
    <definedName name="sap_D0023_00000001" localSheetId="32">#REF!</definedName>
    <definedName name="sap_D0023_00000001">#REF!</definedName>
    <definedName name="sap_D0024_00000001" localSheetId="27">#REF!</definedName>
    <definedName name="sap_D0024_00000001" localSheetId="28">#REF!</definedName>
    <definedName name="sap_D0024_00000001" localSheetId="29">#REF!</definedName>
    <definedName name="sap_D0024_00000001" localSheetId="30">#REF!</definedName>
    <definedName name="sap_D0024_00000001" localSheetId="32">#REF!</definedName>
    <definedName name="sap_D0024_00000001">#REF!</definedName>
    <definedName name="sap_D0025_00000001" localSheetId="27">#REF!</definedName>
    <definedName name="sap_D0025_00000001" localSheetId="28">#REF!</definedName>
    <definedName name="sap_D0025_00000001" localSheetId="29">#REF!</definedName>
    <definedName name="sap_D0025_00000001" localSheetId="30">#REF!</definedName>
    <definedName name="sap_D0025_00000001" localSheetId="32">#REF!</definedName>
    <definedName name="sap_D0025_00000001">#REF!</definedName>
    <definedName name="sap_D0026_00000001" localSheetId="27">#REF!</definedName>
    <definedName name="sap_D0026_00000001" localSheetId="28">#REF!</definedName>
    <definedName name="sap_D0026_00000001" localSheetId="29">#REF!</definedName>
    <definedName name="sap_D0026_00000001" localSheetId="30">#REF!</definedName>
    <definedName name="sap_D0026_00000001" localSheetId="32">#REF!</definedName>
    <definedName name="sap_D0026_00000001">#REF!</definedName>
    <definedName name="sap_D0027_00000001" localSheetId="27">#REF!</definedName>
    <definedName name="sap_D0027_00000001" localSheetId="28">#REF!</definedName>
    <definedName name="sap_D0027_00000001" localSheetId="29">#REF!</definedName>
    <definedName name="sap_D0027_00000001" localSheetId="30">#REF!</definedName>
    <definedName name="sap_D0027_00000001" localSheetId="32">#REF!</definedName>
    <definedName name="sap_D0027_00000001">#REF!</definedName>
    <definedName name="sap_D0028_00000001" localSheetId="27">#REF!</definedName>
    <definedName name="sap_D0028_00000001" localSheetId="28">#REF!</definedName>
    <definedName name="sap_D0028_00000001" localSheetId="29">#REF!</definedName>
    <definedName name="sap_D0028_00000001" localSheetId="30">#REF!</definedName>
    <definedName name="sap_D0028_00000001" localSheetId="32">#REF!</definedName>
    <definedName name="sap_D0028_00000001">#REF!</definedName>
    <definedName name="sap_F0001" localSheetId="27">#REF!</definedName>
    <definedName name="sap_F0001" localSheetId="28">#REF!</definedName>
    <definedName name="sap_F0001" localSheetId="29">#REF!</definedName>
    <definedName name="sap_F0001" localSheetId="30">#REF!</definedName>
    <definedName name="sap_F0001" localSheetId="32">#REF!</definedName>
    <definedName name="sap_F0001">#REF!</definedName>
    <definedName name="sap_F0002" localSheetId="27">#REF!</definedName>
    <definedName name="sap_F0002" localSheetId="28">#REF!</definedName>
    <definedName name="sap_F0002" localSheetId="29">#REF!</definedName>
    <definedName name="sap_F0002" localSheetId="30">#REF!</definedName>
    <definedName name="sap_F0002" localSheetId="32">#REF!</definedName>
    <definedName name="sap_F0002">#REF!</definedName>
    <definedName name="sap_F0003" localSheetId="27">#REF!</definedName>
    <definedName name="sap_F0003" localSheetId="28">#REF!</definedName>
    <definedName name="sap_F0003" localSheetId="29">#REF!</definedName>
    <definedName name="sap_F0003" localSheetId="30">#REF!</definedName>
    <definedName name="sap_F0003" localSheetId="32">#REF!</definedName>
    <definedName name="sap_F0003">#REF!</definedName>
    <definedName name="sap_F0004" localSheetId="27">#REF!</definedName>
    <definedName name="sap_F0004" localSheetId="28">#REF!</definedName>
    <definedName name="sap_F0004" localSheetId="29">#REF!</definedName>
    <definedName name="sap_F0004" localSheetId="30">#REF!</definedName>
    <definedName name="sap_F0004" localSheetId="32">#REF!</definedName>
    <definedName name="sap_F0004">#REF!</definedName>
    <definedName name="sap_F0005" localSheetId="27">#REF!</definedName>
    <definedName name="sap_F0005" localSheetId="28">#REF!</definedName>
    <definedName name="sap_F0005" localSheetId="29">#REF!</definedName>
    <definedName name="sap_F0005" localSheetId="30">#REF!</definedName>
    <definedName name="sap_F0005" localSheetId="32">#REF!</definedName>
    <definedName name="sap_F0005">#REF!</definedName>
    <definedName name="sap_F0006" localSheetId="27">#REF!</definedName>
    <definedName name="sap_F0006" localSheetId="28">#REF!</definedName>
    <definedName name="sap_F0006" localSheetId="29">#REF!</definedName>
    <definedName name="sap_F0006" localSheetId="30">#REF!</definedName>
    <definedName name="sap_F0006" localSheetId="32">#REF!</definedName>
    <definedName name="sap_F0006">#REF!</definedName>
    <definedName name="sap_F0007" localSheetId="27">#REF!</definedName>
    <definedName name="sap_F0007" localSheetId="28">#REF!</definedName>
    <definedName name="sap_F0007" localSheetId="29">#REF!</definedName>
    <definedName name="sap_F0007" localSheetId="30">#REF!</definedName>
    <definedName name="sap_F0007" localSheetId="32">#REF!</definedName>
    <definedName name="sap_F0007">#REF!</definedName>
    <definedName name="sap_F0008" localSheetId="27">#REF!</definedName>
    <definedName name="sap_F0008" localSheetId="28">#REF!</definedName>
    <definedName name="sap_F0008" localSheetId="29">#REF!</definedName>
    <definedName name="sap_F0008" localSheetId="30">#REF!</definedName>
    <definedName name="sap_F0008" localSheetId="32">#REF!</definedName>
    <definedName name="sap_F0008">#REF!</definedName>
    <definedName name="sap_F0009" localSheetId="27">#REF!</definedName>
    <definedName name="sap_F0009" localSheetId="28">#REF!</definedName>
    <definedName name="sap_F0009" localSheetId="29">#REF!</definedName>
    <definedName name="sap_F0009" localSheetId="30">#REF!</definedName>
    <definedName name="sap_F0009" localSheetId="32">#REF!</definedName>
    <definedName name="sap_F0009">#REF!</definedName>
    <definedName name="sap_F0010" localSheetId="27">#REF!</definedName>
    <definedName name="sap_F0010" localSheetId="28">#REF!</definedName>
    <definedName name="sap_F0010" localSheetId="29">#REF!</definedName>
    <definedName name="sap_F0010" localSheetId="30">#REF!</definedName>
    <definedName name="sap_F0010" localSheetId="32">#REF!</definedName>
    <definedName name="sap_F0010">#REF!</definedName>
    <definedName name="sap_F0011" localSheetId="27">#REF!</definedName>
    <definedName name="sap_F0011" localSheetId="28">#REF!</definedName>
    <definedName name="sap_F0011" localSheetId="29">#REF!</definedName>
    <definedName name="sap_F0011" localSheetId="30">#REF!</definedName>
    <definedName name="sap_F0011" localSheetId="32">#REF!</definedName>
    <definedName name="sap_F0011">#REF!</definedName>
    <definedName name="sap_K0001" localSheetId="27">#REF!</definedName>
    <definedName name="sap_K0001" localSheetId="28">#REF!</definedName>
    <definedName name="sap_K0001" localSheetId="29">#REF!</definedName>
    <definedName name="sap_K0001" localSheetId="30">#REF!</definedName>
    <definedName name="sap_K0001" localSheetId="32">#REF!</definedName>
    <definedName name="sap_K0001">#REF!</definedName>
    <definedName name="sap_K0002" localSheetId="27">#REF!</definedName>
    <definedName name="sap_K0002" localSheetId="28">#REF!</definedName>
    <definedName name="sap_K0002" localSheetId="29">#REF!</definedName>
    <definedName name="sap_K0002" localSheetId="30">#REF!</definedName>
    <definedName name="sap_K0002" localSheetId="32">#REF!</definedName>
    <definedName name="sap_K0002">#REF!</definedName>
    <definedName name="sap_K0003" localSheetId="27">#REF!</definedName>
    <definedName name="sap_K0003" localSheetId="28">#REF!</definedName>
    <definedName name="sap_K0003" localSheetId="29">#REF!</definedName>
    <definedName name="sap_K0003" localSheetId="30">#REF!</definedName>
    <definedName name="sap_K0003" localSheetId="32">#REF!</definedName>
    <definedName name="sap_K0003">#REF!</definedName>
    <definedName name="sap_K0004" localSheetId="27">#REF!</definedName>
    <definedName name="sap_K0004" localSheetId="28">#REF!</definedName>
    <definedName name="sap_K0004" localSheetId="29">#REF!</definedName>
    <definedName name="sap_K0004" localSheetId="30">#REF!</definedName>
    <definedName name="sap_K0004" localSheetId="32">#REF!</definedName>
    <definedName name="sap_K0004">#REF!</definedName>
    <definedName name="sap_K0005" localSheetId="27">#REF!</definedName>
    <definedName name="sap_K0005" localSheetId="28">#REF!</definedName>
    <definedName name="sap_K0005" localSheetId="29">#REF!</definedName>
    <definedName name="sap_K0005" localSheetId="30">#REF!</definedName>
    <definedName name="sap_K0005" localSheetId="32">#REF!</definedName>
    <definedName name="sap_K0005">#REF!</definedName>
    <definedName name="sap_K0006" localSheetId="27">#REF!</definedName>
    <definedName name="sap_K0006" localSheetId="28">#REF!</definedName>
    <definedName name="sap_K0006" localSheetId="29">#REF!</definedName>
    <definedName name="sap_K0006" localSheetId="30">#REF!</definedName>
    <definedName name="sap_K0006" localSheetId="32">#REF!</definedName>
    <definedName name="sap_K0006">#REF!</definedName>
    <definedName name="sap_K0007" localSheetId="27">#REF!</definedName>
    <definedName name="sap_K0007" localSheetId="28">#REF!</definedName>
    <definedName name="sap_K0007" localSheetId="29">#REF!</definedName>
    <definedName name="sap_K0007" localSheetId="30">#REF!</definedName>
    <definedName name="sap_K0007" localSheetId="32">#REF!</definedName>
    <definedName name="sap_K0007">#REF!</definedName>
    <definedName name="sap_K0008" localSheetId="27">#REF!</definedName>
    <definedName name="sap_K0008" localSheetId="28">#REF!</definedName>
    <definedName name="sap_K0008" localSheetId="29">#REF!</definedName>
    <definedName name="sap_K0008" localSheetId="30">#REF!</definedName>
    <definedName name="sap_K0008" localSheetId="32">#REF!</definedName>
    <definedName name="sap_K0008">#REF!</definedName>
    <definedName name="sap_K0009" localSheetId="27">#REF!</definedName>
    <definedName name="sap_K0009" localSheetId="28">#REF!</definedName>
    <definedName name="sap_K0009" localSheetId="29">#REF!</definedName>
    <definedName name="sap_K0009" localSheetId="30">#REF!</definedName>
    <definedName name="sap_K0009" localSheetId="32">#REF!</definedName>
    <definedName name="sap_K0009">#REF!</definedName>
    <definedName name="sap_K0010" localSheetId="27">#REF!</definedName>
    <definedName name="sap_K0010" localSheetId="28">#REF!</definedName>
    <definedName name="sap_K0010" localSheetId="29">#REF!</definedName>
    <definedName name="sap_K0010" localSheetId="30">#REF!</definedName>
    <definedName name="sap_K0010" localSheetId="32">#REF!</definedName>
    <definedName name="sap_K0010">#REF!</definedName>
    <definedName name="sap_K0011" localSheetId="27">#REF!</definedName>
    <definedName name="sap_K0011" localSheetId="28">#REF!</definedName>
    <definedName name="sap_K0011" localSheetId="29">#REF!</definedName>
    <definedName name="sap_K0011" localSheetId="30">#REF!</definedName>
    <definedName name="sap_K0011" localSheetId="32">#REF!</definedName>
    <definedName name="sap_K0011">#REF!</definedName>
    <definedName name="sap_S0001" localSheetId="27">#REF!</definedName>
    <definedName name="sap_S0001" localSheetId="28">#REF!</definedName>
    <definedName name="sap_S0001" localSheetId="29">#REF!</definedName>
    <definedName name="sap_S0001" localSheetId="30">#REF!</definedName>
    <definedName name="sap_S0001" localSheetId="32">#REF!</definedName>
    <definedName name="sap_S0001">#REF!</definedName>
    <definedName name="sap_S0002" localSheetId="27">#REF!</definedName>
    <definedName name="sap_S0002" localSheetId="28">#REF!</definedName>
    <definedName name="sap_S0002" localSheetId="29">#REF!</definedName>
    <definedName name="sap_S0002" localSheetId="30">#REF!</definedName>
    <definedName name="sap_S0002" localSheetId="32">#REF!</definedName>
    <definedName name="sap_S0002">#REF!</definedName>
    <definedName name="sap_S0003" localSheetId="27">#REF!</definedName>
    <definedName name="sap_S0003" localSheetId="28">#REF!</definedName>
    <definedName name="sap_S0003" localSheetId="29">#REF!</definedName>
    <definedName name="sap_S0003" localSheetId="30">#REF!</definedName>
    <definedName name="sap_S0003" localSheetId="32">#REF!</definedName>
    <definedName name="sap_S0003">#REF!</definedName>
    <definedName name="sap_S0004" localSheetId="27">#REF!</definedName>
    <definedName name="sap_S0004" localSheetId="28">#REF!</definedName>
    <definedName name="sap_S0004" localSheetId="29">#REF!</definedName>
    <definedName name="sap_S0004" localSheetId="30">#REF!</definedName>
    <definedName name="sap_S0004" localSheetId="32">#REF!</definedName>
    <definedName name="sap_S0004">#REF!</definedName>
    <definedName name="sap_S0005" localSheetId="27">#REF!</definedName>
    <definedName name="sap_S0005" localSheetId="28">#REF!</definedName>
    <definedName name="sap_S0005" localSheetId="29">#REF!</definedName>
    <definedName name="sap_S0005" localSheetId="30">#REF!</definedName>
    <definedName name="sap_S0005" localSheetId="32">#REF!</definedName>
    <definedName name="sap_S0005">#REF!</definedName>
    <definedName name="sap_S0006" localSheetId="27">#REF!</definedName>
    <definedName name="sap_S0006" localSheetId="28">#REF!</definedName>
    <definedName name="sap_S0006" localSheetId="29">#REF!</definedName>
    <definedName name="sap_S0006" localSheetId="30">#REF!</definedName>
    <definedName name="sap_S0006" localSheetId="32">#REF!</definedName>
    <definedName name="sap_S0006">#REF!</definedName>
    <definedName name="sap_S0007" localSheetId="27">#REF!</definedName>
    <definedName name="sap_S0007" localSheetId="28">#REF!</definedName>
    <definedName name="sap_S0007" localSheetId="29">#REF!</definedName>
    <definedName name="sap_S0007" localSheetId="30">#REF!</definedName>
    <definedName name="sap_S0007" localSheetId="32">#REF!</definedName>
    <definedName name="sap_S0007">#REF!</definedName>
    <definedName name="sap_S0008" localSheetId="27">#REF!</definedName>
    <definedName name="sap_S0008" localSheetId="28">#REF!</definedName>
    <definedName name="sap_S0008" localSheetId="29">#REF!</definedName>
    <definedName name="sap_S0008" localSheetId="30">#REF!</definedName>
    <definedName name="sap_S0008" localSheetId="32">#REF!</definedName>
    <definedName name="sap_S0008">#REF!</definedName>
    <definedName name="sap_S0009" localSheetId="27">#REF!</definedName>
    <definedName name="sap_S0009" localSheetId="28">#REF!</definedName>
    <definedName name="sap_S0009" localSheetId="29">#REF!</definedName>
    <definedName name="sap_S0009" localSheetId="30">#REF!</definedName>
    <definedName name="sap_S0009" localSheetId="32">#REF!</definedName>
    <definedName name="sap_S0009">#REF!</definedName>
    <definedName name="sap_S0010" localSheetId="27">#REF!</definedName>
    <definedName name="sap_S0010" localSheetId="28">#REF!</definedName>
    <definedName name="sap_S0010" localSheetId="29">#REF!</definedName>
    <definedName name="sap_S0010" localSheetId="30">#REF!</definedName>
    <definedName name="sap_S0010" localSheetId="32">#REF!</definedName>
    <definedName name="sap_S0010">#REF!</definedName>
    <definedName name="sap_S0011" localSheetId="27">#REF!</definedName>
    <definedName name="sap_S0011" localSheetId="28">#REF!</definedName>
    <definedName name="sap_S0011" localSheetId="29">#REF!</definedName>
    <definedName name="sap_S0011" localSheetId="30">#REF!</definedName>
    <definedName name="sap_S0011" localSheetId="32">#REF!</definedName>
    <definedName name="sap_S0011">#REF!</definedName>
    <definedName name="sap_S0012" localSheetId="27">#REF!</definedName>
    <definedName name="sap_S0012" localSheetId="28">#REF!</definedName>
    <definedName name="sap_S0012" localSheetId="29">#REF!</definedName>
    <definedName name="sap_S0012" localSheetId="30">#REF!</definedName>
    <definedName name="sap_S0012" localSheetId="32">#REF!</definedName>
    <definedName name="sap_S0012">#REF!</definedName>
    <definedName name="sap_S0013" localSheetId="27">#REF!</definedName>
    <definedName name="sap_S0013" localSheetId="28">#REF!</definedName>
    <definedName name="sap_S0013" localSheetId="29">#REF!</definedName>
    <definedName name="sap_S0013" localSheetId="30">#REF!</definedName>
    <definedName name="sap_S0013" localSheetId="32">#REF!</definedName>
    <definedName name="sap_S0013">#REF!</definedName>
    <definedName name="sap_S0014" localSheetId="27">#REF!</definedName>
    <definedName name="sap_S0014" localSheetId="28">#REF!</definedName>
    <definedName name="sap_S0014" localSheetId="29">#REF!</definedName>
    <definedName name="sap_S0014" localSheetId="30">#REF!</definedName>
    <definedName name="sap_S0014" localSheetId="32">#REF!</definedName>
    <definedName name="sap_S0014">#REF!</definedName>
    <definedName name="sap_S0015" localSheetId="27">#REF!</definedName>
    <definedName name="sap_S0015" localSheetId="28">#REF!</definedName>
    <definedName name="sap_S0015" localSheetId="29">#REF!</definedName>
    <definedName name="sap_S0015" localSheetId="30">#REF!</definedName>
    <definedName name="sap_S0015" localSheetId="32">#REF!</definedName>
    <definedName name="sap_S0015">#REF!</definedName>
    <definedName name="sap_S0016" localSheetId="27">#REF!</definedName>
    <definedName name="sap_S0016" localSheetId="28">#REF!</definedName>
    <definedName name="sap_S0016" localSheetId="29">#REF!</definedName>
    <definedName name="sap_S0016" localSheetId="30">#REF!</definedName>
    <definedName name="sap_S0016" localSheetId="32">#REF!</definedName>
    <definedName name="sap_S0016">#REF!</definedName>
    <definedName name="sap_S0017" localSheetId="27">#REF!</definedName>
    <definedName name="sap_S0017" localSheetId="28">#REF!</definedName>
    <definedName name="sap_S0017" localSheetId="29">#REF!</definedName>
    <definedName name="sap_S0017" localSheetId="30">#REF!</definedName>
    <definedName name="sap_S0017" localSheetId="32">#REF!</definedName>
    <definedName name="sap_S0017">#REF!</definedName>
    <definedName name="sap_S0018" localSheetId="27">#REF!</definedName>
    <definedName name="sap_S0018" localSheetId="28">#REF!</definedName>
    <definedName name="sap_S0018" localSheetId="29">#REF!</definedName>
    <definedName name="sap_S0018" localSheetId="30">#REF!</definedName>
    <definedName name="sap_S0018" localSheetId="32">#REF!</definedName>
    <definedName name="sap_S0018">#REF!</definedName>
    <definedName name="sap_S0019" localSheetId="27">#REF!</definedName>
    <definedName name="sap_S0019" localSheetId="28">#REF!</definedName>
    <definedName name="sap_S0019" localSheetId="29">#REF!</definedName>
    <definedName name="sap_S0019" localSheetId="30">#REF!</definedName>
    <definedName name="sap_S0019" localSheetId="32">#REF!</definedName>
    <definedName name="sap_S0019">#REF!</definedName>
    <definedName name="sap_S0020" localSheetId="27">#REF!</definedName>
    <definedName name="sap_S0020" localSheetId="28">#REF!</definedName>
    <definedName name="sap_S0020" localSheetId="29">#REF!</definedName>
    <definedName name="sap_S0020" localSheetId="30">#REF!</definedName>
    <definedName name="sap_S0020" localSheetId="32">#REF!</definedName>
    <definedName name="sap_S0020">#REF!</definedName>
    <definedName name="sap_S0021" localSheetId="27">#REF!</definedName>
    <definedName name="sap_S0021" localSheetId="28">#REF!</definedName>
    <definedName name="sap_S0021" localSheetId="29">#REF!</definedName>
    <definedName name="sap_S0021" localSheetId="30">#REF!</definedName>
    <definedName name="sap_S0021" localSheetId="32">#REF!</definedName>
    <definedName name="sap_S0021">#REF!</definedName>
    <definedName name="sap_S0022" localSheetId="27">#REF!</definedName>
    <definedName name="sap_S0022" localSheetId="28">#REF!</definedName>
    <definedName name="sap_S0022" localSheetId="29">#REF!</definedName>
    <definedName name="sap_S0022" localSheetId="30">#REF!</definedName>
    <definedName name="sap_S0022" localSheetId="32">#REF!</definedName>
    <definedName name="sap_S0022">#REF!</definedName>
    <definedName name="sap_S0023" localSheetId="27">#REF!</definedName>
    <definedName name="sap_S0023" localSheetId="28">#REF!</definedName>
    <definedName name="sap_S0023" localSheetId="29">#REF!</definedName>
    <definedName name="sap_S0023" localSheetId="30">#REF!</definedName>
    <definedName name="sap_S0023" localSheetId="32">#REF!</definedName>
    <definedName name="sap_S0023">#REF!</definedName>
    <definedName name="sap_S0024" localSheetId="27">#REF!</definedName>
    <definedName name="sap_S0024" localSheetId="28">#REF!</definedName>
    <definedName name="sap_S0024" localSheetId="29">#REF!</definedName>
    <definedName name="sap_S0024" localSheetId="30">#REF!</definedName>
    <definedName name="sap_S0024" localSheetId="32">#REF!</definedName>
    <definedName name="sap_S0024">#REF!</definedName>
    <definedName name="sap_S0025" localSheetId="27">#REF!</definedName>
    <definedName name="sap_S0025" localSheetId="28">#REF!</definedName>
    <definedName name="sap_S0025" localSheetId="29">#REF!</definedName>
    <definedName name="sap_S0025" localSheetId="30">#REF!</definedName>
    <definedName name="sap_S0025" localSheetId="32">#REF!</definedName>
    <definedName name="sap_S0025">#REF!</definedName>
    <definedName name="sap_S0026" localSheetId="27">#REF!</definedName>
    <definedName name="sap_S0026" localSheetId="28">#REF!</definedName>
    <definedName name="sap_S0026" localSheetId="29">#REF!</definedName>
    <definedName name="sap_S0026" localSheetId="30">#REF!</definedName>
    <definedName name="sap_S0026" localSheetId="32">#REF!</definedName>
    <definedName name="sap_S0026">#REF!</definedName>
    <definedName name="sap_S0027" localSheetId="27">#REF!</definedName>
    <definedName name="sap_S0027" localSheetId="28">#REF!</definedName>
    <definedName name="sap_S0027" localSheetId="29">#REF!</definedName>
    <definedName name="sap_S0027" localSheetId="30">#REF!</definedName>
    <definedName name="sap_S0027" localSheetId="32">#REF!</definedName>
    <definedName name="sap_S0027">#REF!</definedName>
    <definedName name="sap_S0028" localSheetId="27">#REF!</definedName>
    <definedName name="sap_S0028" localSheetId="28">#REF!</definedName>
    <definedName name="sap_S0028" localSheetId="29">#REF!</definedName>
    <definedName name="sap_S0028" localSheetId="30">#REF!</definedName>
    <definedName name="sap_S0028" localSheetId="32">#REF!</definedName>
    <definedName name="sap_S0028">#REF!</definedName>
    <definedName name="sap_Z0001_00000001" localSheetId="27">#REF!</definedName>
    <definedName name="sap_Z0001_00000001" localSheetId="28">#REF!</definedName>
    <definedName name="sap_Z0001_00000001" localSheetId="29">#REF!</definedName>
    <definedName name="sap_Z0001_00000001" localSheetId="30">#REF!</definedName>
    <definedName name="sap_Z0001_00000001" localSheetId="32">#REF!</definedName>
    <definedName name="sap_Z0001_00000001">#REF!</definedName>
    <definedName name="sap_Z0002_00000001" localSheetId="27">#REF!</definedName>
    <definedName name="sap_Z0002_00000001" localSheetId="28">#REF!</definedName>
    <definedName name="sap_Z0002_00000001" localSheetId="29">#REF!</definedName>
    <definedName name="sap_Z0002_00000001" localSheetId="30">#REF!</definedName>
    <definedName name="sap_Z0002_00000001" localSheetId="32">#REF!</definedName>
    <definedName name="sap_Z0002_00000001">#REF!</definedName>
    <definedName name="sap_Z0003_00000001" localSheetId="27">#REF!</definedName>
    <definedName name="sap_Z0003_00000001" localSheetId="28">#REF!</definedName>
    <definedName name="sap_Z0003_00000001" localSheetId="29">#REF!</definedName>
    <definedName name="sap_Z0003_00000001" localSheetId="30">#REF!</definedName>
    <definedName name="sap_Z0003_00000001" localSheetId="32">#REF!</definedName>
    <definedName name="sap_Z0003_00000001">#REF!</definedName>
    <definedName name="sap_Z0004_00000001" localSheetId="27">#REF!</definedName>
    <definedName name="sap_Z0004_00000001" localSheetId="28">#REF!</definedName>
    <definedName name="sap_Z0004_00000001" localSheetId="29">#REF!</definedName>
    <definedName name="sap_Z0004_00000001" localSheetId="30">#REF!</definedName>
    <definedName name="sap_Z0004_00000001" localSheetId="32">#REF!</definedName>
    <definedName name="sap_Z0004_00000001">#REF!</definedName>
    <definedName name="sap_Z0005_00000001" localSheetId="27">#REF!</definedName>
    <definedName name="sap_Z0005_00000001" localSheetId="28">#REF!</definedName>
    <definedName name="sap_Z0005_00000001" localSheetId="29">#REF!</definedName>
    <definedName name="sap_Z0005_00000001" localSheetId="30">#REF!</definedName>
    <definedName name="sap_Z0005_00000001" localSheetId="32">#REF!</definedName>
    <definedName name="sap_Z0005_00000001">#REF!</definedName>
    <definedName name="sap_Z0006_00000001" localSheetId="27">#REF!</definedName>
    <definedName name="sap_Z0006_00000001" localSheetId="28">#REF!</definedName>
    <definedName name="sap_Z0006_00000001" localSheetId="29">#REF!</definedName>
    <definedName name="sap_Z0006_00000001" localSheetId="30">#REF!</definedName>
    <definedName name="sap_Z0006_00000001" localSheetId="32">#REF!</definedName>
    <definedName name="sap_Z0006_00000001">#REF!</definedName>
    <definedName name="sap_Z0007_00000001" localSheetId="27">#REF!</definedName>
    <definedName name="sap_Z0007_00000001" localSheetId="28">#REF!</definedName>
    <definedName name="sap_Z0007_00000001" localSheetId="29">#REF!</definedName>
    <definedName name="sap_Z0007_00000001" localSheetId="30">#REF!</definedName>
    <definedName name="sap_Z0007_00000001" localSheetId="32">#REF!</definedName>
    <definedName name="sap_Z0007_00000001">#REF!</definedName>
    <definedName name="sap_Z0008_00000001" localSheetId="27">#REF!</definedName>
    <definedName name="sap_Z0008_00000001" localSheetId="28">#REF!</definedName>
    <definedName name="sap_Z0008_00000001" localSheetId="29">#REF!</definedName>
    <definedName name="sap_Z0008_00000001" localSheetId="30">#REF!</definedName>
    <definedName name="sap_Z0008_00000001" localSheetId="32">#REF!</definedName>
    <definedName name="sap_Z0008_00000001">#REF!</definedName>
    <definedName name="sap_Z0009_00000001" localSheetId="27">#REF!</definedName>
    <definedName name="sap_Z0009_00000001" localSheetId="28">#REF!</definedName>
    <definedName name="sap_Z0009_00000001" localSheetId="29">#REF!</definedName>
    <definedName name="sap_Z0009_00000001" localSheetId="30">#REF!</definedName>
    <definedName name="sap_Z0009_00000001" localSheetId="32">#REF!</definedName>
    <definedName name="sap_Z0009_00000001">#REF!</definedName>
    <definedName name="sap_Z0010_00000001" localSheetId="27">#REF!</definedName>
    <definedName name="sap_Z0010_00000001" localSheetId="28">#REF!</definedName>
    <definedName name="sap_Z0010_00000001" localSheetId="29">#REF!</definedName>
    <definedName name="sap_Z0010_00000001" localSheetId="30">#REF!</definedName>
    <definedName name="sap_Z0010_00000001" localSheetId="32">#REF!</definedName>
    <definedName name="sap_Z0010_00000001">#REF!</definedName>
    <definedName name="sap_Z0011_00000001" localSheetId="27">#REF!</definedName>
    <definedName name="sap_Z0011_00000001" localSheetId="28">#REF!</definedName>
    <definedName name="sap_Z0011_00000001" localSheetId="29">#REF!</definedName>
    <definedName name="sap_Z0011_00000001" localSheetId="30">#REF!</definedName>
    <definedName name="sap_Z0011_00000001" localSheetId="32">#REF!</definedName>
    <definedName name="sap_Z0011_00000001">#REF!</definedName>
    <definedName name="SAPBEXdnldView" hidden="1">"453ZNH9UMWPNMHQ8LCHVSZSXB"</definedName>
    <definedName name="SAPBEXrevision">4</definedName>
    <definedName name="SAPBEXsysID" hidden="1">"PW3"</definedName>
    <definedName name="SAPBEXwbID">"8XOW2GSLG43BL23CIQ8OMCW0R"</definedName>
    <definedName name="sdfasd">#REF!</definedName>
    <definedName name="SelezionaDeselezionaTutto" localSheetId="26">Ü18b!SelezionaDeselezionaTutto</definedName>
    <definedName name="SelezionaDeselezionaTutto" localSheetId="27">Ü19!SelezionaDeselezionaTutto</definedName>
    <definedName name="SelezionaDeselezionaTutto" localSheetId="28">Ü20!SelezionaDeselezionaTutto</definedName>
    <definedName name="SelezionaDeselezionaTutto" localSheetId="29">Ü21!SelezionaDeselezionaTutto</definedName>
    <definedName name="SelezionaDeselezionaTutto" localSheetId="30">Ü22!SelezionaDeselezionaTutto</definedName>
    <definedName name="SelezionaDeselezionaTutto" localSheetId="32">Ü24!SelezionaDeselezionaTutto</definedName>
    <definedName name="SelezionaDeselezionaTutto" localSheetId="10">Ü8a!SelezionaDeselezionaTutto</definedName>
    <definedName name="SelezionaDeselezionaTutto">[0]!SelezionaDeselezionaTutto</definedName>
    <definedName name="so_rst_Bil_Dat">'[15]Bilanz und Erläuterungen'!$H$2372:$H$2414</definedName>
    <definedName name="so_rst_lfr">'[15]Bilanz und Erläuterungen'!$L$2372:$L$2414</definedName>
    <definedName name="st" localSheetId="27">#REF!</definedName>
    <definedName name="st" localSheetId="28">#REF!</definedName>
    <definedName name="st" localSheetId="29">#REF!</definedName>
    <definedName name="st" localSheetId="30">#REF!</definedName>
    <definedName name="st" localSheetId="32">#REF!</definedName>
    <definedName name="st" localSheetId="10">#REF!</definedName>
    <definedName name="st">#REF!</definedName>
    <definedName name="Steiner" localSheetId="27">#REF!</definedName>
    <definedName name="Steiner" localSheetId="28">#REF!</definedName>
    <definedName name="Steiner" localSheetId="29">#REF!</definedName>
    <definedName name="Steiner" localSheetId="30">#REF!</definedName>
    <definedName name="Steiner" localSheetId="32">#REF!</definedName>
    <definedName name="Steiner" localSheetId="10">#REF!</definedName>
    <definedName name="Steiner">#REF!</definedName>
    <definedName name="Strecken" localSheetId="27">#REF!</definedName>
    <definedName name="Strecken" localSheetId="28">#REF!</definedName>
    <definedName name="Strecken" localSheetId="29">#REF!</definedName>
    <definedName name="Strecken" localSheetId="30">#REF!</definedName>
    <definedName name="Strecken" localSheetId="32">#REF!</definedName>
    <definedName name="Strecken" localSheetId="10">#REF!</definedName>
    <definedName name="Strecken">#REF!</definedName>
    <definedName name="_xlnm.Criteria" localSheetId="19">#REF!</definedName>
    <definedName name="_xlnm.Criteria" localSheetId="20">#REF!</definedName>
    <definedName name="_xlnm.Criteria" localSheetId="23">#REF!</definedName>
    <definedName name="_xlnm.Criteria" localSheetId="24">#REF!</definedName>
    <definedName name="_xlnm.Criteria" localSheetId="26">#REF!</definedName>
    <definedName name="_xlnm.Criteria" localSheetId="27">#REF!</definedName>
    <definedName name="_xlnm.Criteria" localSheetId="28">#REF!</definedName>
    <definedName name="_xlnm.Criteria" localSheetId="29">#REF!</definedName>
    <definedName name="_xlnm.Criteria" localSheetId="30">#REF!</definedName>
    <definedName name="_xlnm.Criteria" localSheetId="32">#REF!</definedName>
    <definedName name="_xlnm.Criteria" localSheetId="33">#REF!</definedName>
    <definedName name="_xlnm.Criteria" localSheetId="6">#REF!</definedName>
    <definedName name="_xlnm.Criteria" localSheetId="7">#REF!</definedName>
    <definedName name="_xlnm.Criteria">#REF!</definedName>
    <definedName name="summe" localSheetId="27">#REF!</definedName>
    <definedName name="summe" localSheetId="28">#REF!</definedName>
    <definedName name="summe" localSheetId="29">#REF!</definedName>
    <definedName name="summe" localSheetId="30">#REF!</definedName>
    <definedName name="summe" localSheetId="32">#REF!</definedName>
    <definedName name="summe">#REF!</definedName>
    <definedName name="TEST0" localSheetId="27">#REF!</definedName>
    <definedName name="TEST0" localSheetId="28">#REF!</definedName>
    <definedName name="TEST0" localSheetId="29">#REF!</definedName>
    <definedName name="TEST0" localSheetId="30">#REF!</definedName>
    <definedName name="TEST0" localSheetId="32">#REF!</definedName>
    <definedName name="TEST0">#REF!</definedName>
    <definedName name="TEST1" localSheetId="27">#REF!</definedName>
    <definedName name="TEST1" localSheetId="28">#REF!</definedName>
    <definedName name="TEST1" localSheetId="29">#REF!</definedName>
    <definedName name="TEST1" localSheetId="30">#REF!</definedName>
    <definedName name="TEST1" localSheetId="32">#REF!</definedName>
    <definedName name="TEST1">#REF!</definedName>
    <definedName name="TESTHKEY" localSheetId="27">'[2]2006_Ist bis Juli'!#REF!</definedName>
    <definedName name="TESTHKEY" localSheetId="28">'[2]2006_Ist bis Juli'!#REF!</definedName>
    <definedName name="TESTHKEY" localSheetId="29">'[2]2006_Ist bis Juli'!#REF!</definedName>
    <definedName name="TESTHKEY" localSheetId="30">'[2]2006_Ist bis Juli'!#REF!</definedName>
    <definedName name="TESTHKEY" localSheetId="32">'[2]2006_Ist bis Juli'!#REF!</definedName>
    <definedName name="TESTHKEY">'[2]2006_Ist bis Juli'!#REF!</definedName>
    <definedName name="TESTKEYS" localSheetId="27">#REF!</definedName>
    <definedName name="TESTKEYS" localSheetId="28">#REF!</definedName>
    <definedName name="TESTKEYS" localSheetId="29">#REF!</definedName>
    <definedName name="TESTKEYS" localSheetId="30">#REF!</definedName>
    <definedName name="TESTKEYS" localSheetId="32">#REF!</definedName>
    <definedName name="TESTKEYS">#REF!</definedName>
    <definedName name="TESTVKEY" localSheetId="27">#REF!</definedName>
    <definedName name="TESTVKEY" localSheetId="28">#REF!</definedName>
    <definedName name="TESTVKEY" localSheetId="29">#REF!</definedName>
    <definedName name="TESTVKEY" localSheetId="30">#REF!</definedName>
    <definedName name="TESTVKEY" localSheetId="32">#REF!</definedName>
    <definedName name="TESTVKEY">#REF!</definedName>
    <definedName name="tsd" localSheetId="27">#REF!</definedName>
    <definedName name="tsd" localSheetId="28">#REF!</definedName>
    <definedName name="tsd" localSheetId="29">#REF!</definedName>
    <definedName name="tsd" localSheetId="30">#REF!</definedName>
    <definedName name="tsd" localSheetId="32">#REF!</definedName>
    <definedName name="tsd">#REF!</definedName>
    <definedName name="ÜVO_Antrag_Kienzer" localSheetId="27">#REF!</definedName>
    <definedName name="ÜVO_Antrag_Kienzer" localSheetId="28">#REF!</definedName>
    <definedName name="ÜVO_Antrag_Kienzer" localSheetId="29">#REF!</definedName>
    <definedName name="ÜVO_Antrag_Kienzer" localSheetId="30">#REF!</definedName>
    <definedName name="ÜVO_Antrag_Kienzer" localSheetId="32">#REF!</definedName>
    <definedName name="ÜVO_Antrag_Kienzer">#REF!</definedName>
    <definedName name="vbä" localSheetId="27">#REF!</definedName>
    <definedName name="vbä" localSheetId="28">#REF!</definedName>
    <definedName name="vbä" localSheetId="29">#REF!</definedName>
    <definedName name="vbä" localSheetId="30">#REF!</definedName>
    <definedName name="vbä" localSheetId="32">#REF!</definedName>
    <definedName name="vbä">#REF!</definedName>
    <definedName name="VBÄüber" localSheetId="27">#REF!</definedName>
    <definedName name="VBÄüber" localSheetId="28">#REF!</definedName>
    <definedName name="VBÄüber" localSheetId="29">#REF!</definedName>
    <definedName name="VBÄüber" localSheetId="30">#REF!</definedName>
    <definedName name="VBÄüber" localSheetId="32">#REF!</definedName>
    <definedName name="VBÄüber">#REF!</definedName>
    <definedName name="wrn.Absatzplan._.1996." localSheetId="26">{#N/A,#N/A,TRUE,"Tabelle1";#N/A,#N/A,TRUE,"Tabelle2";#N/A,#N/A,TRUE,"Tabelle3";#N/A,#N/A,TRUE,"Tabelle4"}</definedName>
    <definedName name="wrn.Absatzplan._.1996." localSheetId="27">{#N/A,#N/A,TRUE,"Tabelle1";#N/A,#N/A,TRUE,"Tabelle2";#N/A,#N/A,TRUE,"Tabelle3";#N/A,#N/A,TRUE,"Tabelle4"}</definedName>
    <definedName name="wrn.Absatzplan._.1996." localSheetId="28">{#N/A,#N/A,TRUE,"Tabelle1";#N/A,#N/A,TRUE,"Tabelle2";#N/A,#N/A,TRUE,"Tabelle3";#N/A,#N/A,TRUE,"Tabelle4"}</definedName>
    <definedName name="wrn.Absatzplan._.1996." localSheetId="29">{#N/A,#N/A,TRUE,"Tabelle1";#N/A,#N/A,TRUE,"Tabelle2";#N/A,#N/A,TRUE,"Tabelle3";#N/A,#N/A,TRUE,"Tabelle4"}</definedName>
    <definedName name="wrn.Absatzplan._.1996." localSheetId="30">{#N/A,#N/A,TRUE,"Tabelle1";#N/A,#N/A,TRUE,"Tabelle2";#N/A,#N/A,TRUE,"Tabelle3";#N/A,#N/A,TRUE,"Tabelle4"}</definedName>
    <definedName name="wrn.Absatzplan._.1996." localSheetId="32">{#N/A,#N/A,TRUE,"Tabelle1";#N/A,#N/A,TRUE,"Tabelle2";#N/A,#N/A,TRUE,"Tabelle3";#N/A,#N/A,TRUE,"Tabelle4"}</definedName>
    <definedName name="wrn.Absatzplan._.1996." localSheetId="10">{#N/A,#N/A,TRUE,"Tabelle1";#N/A,#N/A,TRUE,"Tabelle2";#N/A,#N/A,TRUE,"Tabelle3";#N/A,#N/A,TRUE,"Tabelle4"}</definedName>
    <definedName name="wrn.Absatzplan._.1996.">{#N/A,#N/A,TRUE,"Tabelle1";#N/A,#N/A,TRUE,"Tabelle2";#N/A,#N/A,TRUE,"Tabelle3";#N/A,#N/A,TRUE,"Tabelle4"}</definedName>
    <definedName name="wrn.Aging._.and._.Trend._.Analysis." localSheetId="26">{#N/A,#N/A,FALSE,"Aging Summary";#N/A,#N/A,FALSE,"Ratio Analysis";#N/A,#N/A,FALSE,"Test 120 Day Accts";#N/A,#N/A,FALSE,"Tickmarks"}</definedName>
    <definedName name="wrn.Aging._.and._.Trend._.Analysis." localSheetId="27">{#N/A,#N/A,FALSE,"Aging Summary";#N/A,#N/A,FALSE,"Ratio Analysis";#N/A,#N/A,FALSE,"Test 120 Day Accts";#N/A,#N/A,FALSE,"Tickmarks"}</definedName>
    <definedName name="wrn.Aging._.and._.Trend._.Analysis." localSheetId="28">{#N/A,#N/A,FALSE,"Aging Summary";#N/A,#N/A,FALSE,"Ratio Analysis";#N/A,#N/A,FALSE,"Test 120 Day Accts";#N/A,#N/A,FALSE,"Tickmarks"}</definedName>
    <definedName name="wrn.Aging._.and._.Trend._.Analysis." localSheetId="29">{#N/A,#N/A,FALSE,"Aging Summary";#N/A,#N/A,FALSE,"Ratio Analysis";#N/A,#N/A,FALSE,"Test 120 Day Accts";#N/A,#N/A,FALSE,"Tickmarks"}</definedName>
    <definedName name="wrn.Aging._.and._.Trend._.Analysis." localSheetId="30">{#N/A,#N/A,FALSE,"Aging Summary";#N/A,#N/A,FALSE,"Ratio Analysis";#N/A,#N/A,FALSE,"Test 120 Day Accts";#N/A,#N/A,FALSE,"Tickmarks"}</definedName>
    <definedName name="wrn.Aging._.and._.Trend._.Analysis." localSheetId="32">{#N/A,#N/A,FALSE,"Aging Summary";#N/A,#N/A,FALSE,"Ratio Analysis";#N/A,#N/A,FALSE,"Test 120 Day Accts";#N/A,#N/A,FALSE,"Tickmarks"}</definedName>
    <definedName name="wrn.Aging._.and._.Trend._.Analysis." localSheetId="10">{#N/A,#N/A,FALSE,"Aging Summary";#N/A,#N/A,FALSE,"Ratio Analysis";#N/A,#N/A,FALSE,"Test 120 Day Accts";#N/A,#N/A,FALSE,"Tickmarks"}</definedName>
    <definedName name="wrn.Aging._.and._.Trend._.Analysis.">{#N/A,#N/A,FALSE,"Aging Summary";#N/A,#N/A,FALSE,"Ratio Analysis";#N/A,#N/A,FALSE,"Test 120 Day Accts";#N/A,#N/A,FALSE,"Tickmarks"}</definedName>
    <definedName name="wrn.Gefran." localSheetId="26">{"CECons",#N/A,FALSE,"CE"}</definedName>
    <definedName name="wrn.Gefran." localSheetId="27">{"CECons",#N/A,FALSE,"CE"}</definedName>
    <definedName name="wrn.Gefran." localSheetId="28">{"CECons",#N/A,FALSE,"CE"}</definedName>
    <definedName name="wrn.Gefran." localSheetId="29">{"CECons",#N/A,FALSE,"CE"}</definedName>
    <definedName name="wrn.Gefran." localSheetId="30">{"CECons",#N/A,FALSE,"CE"}</definedName>
    <definedName name="wrn.Gefran." localSheetId="32">{"CECons",#N/A,FALSE,"CE"}</definedName>
    <definedName name="wrn.Gefran." localSheetId="10">{"CECons",#N/A,FALSE,"CE"}</definedName>
    <definedName name="wrn.Gefran.">{"CECons",#N/A,FALSE,"CE"}</definedName>
    <definedName name="wrn.netto." localSheetId="13" hidden="1">{#N/A,#N/A,FALSE,"Tabelle1"}</definedName>
    <definedName name="wrn.netto." localSheetId="14" hidden="1">{#N/A,#N/A,FALSE,"Tabelle1"}</definedName>
    <definedName name="wrn.netto." localSheetId="23" hidden="1">{#N/A,#N/A,FALSE,"Tabelle1"}</definedName>
    <definedName name="wrn.netto." localSheetId="24" hidden="1">{#N/A,#N/A,FALSE,"Tabelle1"}</definedName>
    <definedName name="wrn.netto." localSheetId="26" hidden="1">{#N/A,#N/A,FALSE,"Tabelle1"}</definedName>
    <definedName name="wrn.netto." localSheetId="28" hidden="1">{#N/A,#N/A,FALSE,"Tabelle1"}</definedName>
    <definedName name="wrn.netto." localSheetId="29" hidden="1">{#N/A,#N/A,FALSE,"Tabelle1"}</definedName>
    <definedName name="wrn.netto." localSheetId="30" hidden="1">{#N/A,#N/A,FALSE,"Tabelle1"}</definedName>
    <definedName name="wrn.netto." localSheetId="33" hidden="1">{#N/A,#N/A,FALSE,"Tabelle1"}</definedName>
    <definedName name="wrn.netto." localSheetId="5" hidden="1">{#N/A,#N/A,FALSE,"Tabelle1"}</definedName>
    <definedName name="wrn.netto." localSheetId="6" hidden="1">{#N/A,#N/A,FALSE,"Tabelle1"}</definedName>
    <definedName name="wrn.netto." localSheetId="7" hidden="1">{#N/A,#N/A,FALSE,"Tabelle1"}</definedName>
    <definedName name="wrn.netto." localSheetId="10" hidden="1">{#N/A,#N/A,FALSE,"Tabelle1"}</definedName>
    <definedName name="wrn.netto." hidden="1">{#N/A,#N/A,FALSE,"Tabelle1"}</definedName>
    <definedName name="wrn.Test." localSheetId="26">{#N/A,#N/A,FALSE,"P&amp;L";#N/A,#N/A,FALSE,"BS"}</definedName>
    <definedName name="wrn.Test." localSheetId="27">{#N/A,#N/A,FALSE,"P&amp;L";#N/A,#N/A,FALSE,"BS"}</definedName>
    <definedName name="wrn.Test." localSheetId="28">{#N/A,#N/A,FALSE,"P&amp;L";#N/A,#N/A,FALSE,"BS"}</definedName>
    <definedName name="wrn.Test." localSheetId="29">{#N/A,#N/A,FALSE,"P&amp;L";#N/A,#N/A,FALSE,"BS"}</definedName>
    <definedName name="wrn.Test." localSheetId="30">{#N/A,#N/A,FALSE,"P&amp;L";#N/A,#N/A,FALSE,"BS"}</definedName>
    <definedName name="wrn.Test." localSheetId="32">{#N/A,#N/A,FALSE,"P&amp;L";#N/A,#N/A,FALSE,"BS"}</definedName>
    <definedName name="wrn.Test." localSheetId="10">{#N/A,#N/A,FALSE,"P&amp;L";#N/A,#N/A,FALSE,"BS"}</definedName>
    <definedName name="wrn.Test.">{#N/A,#N/A,FALSE,"P&amp;L";#N/A,#N/A,FALSE,"BS"}</definedName>
    <definedName name="xxxxx">'[14]AktA85-96 (2)'!$D$23</definedName>
    <definedName name="Zinssatz" localSheetId="27">#REF!</definedName>
    <definedName name="Zinssatz" localSheetId="28">#REF!</definedName>
    <definedName name="Zinssatz" localSheetId="29">#REF!</definedName>
    <definedName name="Zinssatz" localSheetId="30">#REF!</definedName>
    <definedName name="Zinssatz" localSheetId="32">#REF!</definedName>
    <definedName name="Zinssatz" localSheetId="10">#REF!</definedName>
    <definedName name="Zinssatz">#REF!</definedName>
    <definedName name="Zinssatz_Imp">[16]Deckblatt!$H$21</definedName>
    <definedName name="Zinssatz_inklusive_Risikozuschlag" localSheetId="27">#REF!</definedName>
    <definedName name="Zinssatz_inklusive_Risikozuschlag" localSheetId="28">#REF!</definedName>
    <definedName name="Zinssatz_inklusive_Risikozuschlag" localSheetId="29">#REF!</definedName>
    <definedName name="Zinssatz_inklusive_Risikozuschlag" localSheetId="30">#REF!</definedName>
    <definedName name="Zinssatz_inklusive_Risikozuschlag" localSheetId="32">#REF!</definedName>
    <definedName name="Zinssatz_inklusive_Risikozuschlag" localSheetId="10">#REF!</definedName>
    <definedName name="Zinssatz_inklusive_Risikozuschlag">#REF!</definedName>
    <definedName name="zulagen" localSheetId="27">#REF!</definedName>
    <definedName name="zulagen" localSheetId="28">#REF!</definedName>
    <definedName name="zulagen" localSheetId="29">#REF!</definedName>
    <definedName name="zulagen" localSheetId="30">#REF!</definedName>
    <definedName name="zulagen" localSheetId="32">#REF!</definedName>
    <definedName name="zulagen" localSheetId="10">#REF!</definedName>
    <definedName name="zulagen">#REF!</definedName>
  </definedNames>
  <calcPr calcId="145621"/>
  <fileRecoveryPr repairLoad="1"/>
</workbook>
</file>

<file path=xl/calcChain.xml><?xml version="1.0" encoding="utf-8"?>
<calcChain xmlns="http://schemas.openxmlformats.org/spreadsheetml/2006/main">
  <c r="F17" i="103" l="1"/>
  <c r="H16" i="103"/>
  <c r="G16" i="103"/>
  <c r="F16" i="103"/>
  <c r="H15" i="103"/>
  <c r="H17" i="103" s="1"/>
  <c r="G15" i="103"/>
  <c r="G17" i="103" s="1"/>
  <c r="F15" i="103"/>
  <c r="G12" i="103"/>
  <c r="F12" i="103"/>
  <c r="C12" i="103"/>
  <c r="B12" i="103"/>
  <c r="H11" i="103"/>
  <c r="G11" i="103"/>
  <c r="F11" i="103"/>
  <c r="H10" i="103"/>
  <c r="H12" i="103" s="1"/>
  <c r="G10" i="103"/>
  <c r="F10" i="103"/>
  <c r="E10" i="103"/>
  <c r="E12" i="103" s="1"/>
  <c r="D10" i="103"/>
  <c r="D12" i="103" s="1"/>
  <c r="C10" i="103"/>
  <c r="B10" i="103"/>
  <c r="H7" i="103"/>
  <c r="G7" i="103"/>
  <c r="F7" i="103"/>
  <c r="E7" i="103"/>
  <c r="D7" i="103"/>
  <c r="C7" i="103"/>
  <c r="B7" i="103"/>
  <c r="D5" i="103"/>
  <c r="C5" i="103"/>
  <c r="B17" i="102"/>
  <c r="F15" i="102"/>
  <c r="F17" i="102" s="1"/>
  <c r="D15" i="102"/>
  <c r="D17" i="102" s="1"/>
  <c r="B15" i="102"/>
  <c r="K15" i="101"/>
  <c r="K18" i="101" s="1"/>
  <c r="J15" i="101"/>
  <c r="J18" i="101" s="1"/>
  <c r="I15" i="101"/>
  <c r="I18" i="101" s="1"/>
  <c r="G15" i="101"/>
  <c r="G18" i="101" s="1"/>
  <c r="F15" i="101"/>
  <c r="F18" i="101" s="1"/>
  <c r="D15" i="101"/>
  <c r="D18" i="101" s="1"/>
  <c r="C15" i="101"/>
  <c r="C18" i="101" s="1"/>
  <c r="B15" i="101"/>
  <c r="B18" i="101" s="1"/>
  <c r="J28" i="100"/>
  <c r="L20" i="100"/>
  <c r="L28" i="100" s="1"/>
  <c r="K20" i="100"/>
  <c r="I20" i="100"/>
  <c r="I28" i="100" s="1"/>
  <c r="H20" i="100"/>
  <c r="H28" i="100" s="1"/>
  <c r="G20" i="100"/>
  <c r="G28" i="100" s="1"/>
  <c r="F20" i="100"/>
  <c r="F28" i="100" s="1"/>
  <c r="E20" i="100"/>
  <c r="E28" i="100" s="1"/>
  <c r="D20" i="100"/>
  <c r="D28" i="100" s="1"/>
  <c r="K6" i="100"/>
  <c r="B21" i="99"/>
  <c r="D20" i="99"/>
  <c r="C20" i="99"/>
  <c r="B20" i="99"/>
  <c r="D15" i="99"/>
  <c r="D21" i="99" s="1"/>
  <c r="C15" i="99"/>
  <c r="C21" i="99" s="1"/>
  <c r="B15" i="99"/>
  <c r="K28" i="100" l="1"/>
  <c r="C7" i="97" l="1"/>
  <c r="D7" i="97"/>
  <c r="C9" i="97"/>
  <c r="D9" i="97"/>
  <c r="C11" i="97"/>
  <c r="D11" i="97"/>
  <c r="C12" i="97"/>
  <c r="C13" i="97" s="1"/>
  <c r="D12" i="97"/>
  <c r="D13" i="97" s="1"/>
  <c r="D18" i="97"/>
  <c r="D20" i="97"/>
  <c r="D22" i="97"/>
  <c r="D24" i="97"/>
  <c r="D26" i="97"/>
  <c r="D31" i="97"/>
  <c r="C34" i="97"/>
  <c r="D34" i="97"/>
  <c r="C35" i="97"/>
  <c r="D35" i="97"/>
  <c r="M34" i="97"/>
  <c r="L34" i="97"/>
  <c r="K34" i="97"/>
  <c r="J34" i="97"/>
  <c r="I34" i="97"/>
  <c r="H34" i="97"/>
  <c r="G34" i="97"/>
  <c r="F34" i="97"/>
  <c r="E34" i="97"/>
  <c r="M31" i="97"/>
  <c r="L31" i="97"/>
  <c r="K31" i="97"/>
  <c r="J31" i="97"/>
  <c r="I31" i="97"/>
  <c r="H31" i="97"/>
  <c r="G31" i="97"/>
  <c r="F31" i="97"/>
  <c r="E31" i="97"/>
  <c r="M26" i="97"/>
  <c r="L26" i="97"/>
  <c r="K26" i="97"/>
  <c r="J26" i="97"/>
  <c r="I26" i="97"/>
  <c r="H26" i="97"/>
  <c r="G26" i="97"/>
  <c r="F26" i="97"/>
  <c r="E26" i="97"/>
  <c r="M24" i="97"/>
  <c r="L24" i="97"/>
  <c r="K24" i="97"/>
  <c r="J24" i="97"/>
  <c r="I24" i="97"/>
  <c r="H24" i="97"/>
  <c r="G24" i="97"/>
  <c r="F24" i="97"/>
  <c r="E24" i="97"/>
  <c r="M22" i="97"/>
  <c r="L22" i="97"/>
  <c r="K22" i="97"/>
  <c r="J22" i="97"/>
  <c r="I22" i="97"/>
  <c r="H22" i="97"/>
  <c r="G22" i="97"/>
  <c r="F22" i="97"/>
  <c r="E22" i="97"/>
  <c r="M20" i="97"/>
  <c r="L20" i="97"/>
  <c r="K20" i="97"/>
  <c r="J20" i="97"/>
  <c r="I20" i="97"/>
  <c r="H20" i="97"/>
  <c r="G20" i="97"/>
  <c r="F20" i="97"/>
  <c r="E20" i="97"/>
  <c r="M18" i="97"/>
  <c r="L18" i="97"/>
  <c r="K18" i="97"/>
  <c r="J18" i="97"/>
  <c r="I18" i="97"/>
  <c r="H18" i="97"/>
  <c r="G18" i="97"/>
  <c r="F18" i="97"/>
  <c r="E18" i="97"/>
  <c r="M12" i="97"/>
  <c r="M35" i="97" s="1"/>
  <c r="L12" i="97"/>
  <c r="L13" i="97" s="1"/>
  <c r="K12" i="97"/>
  <c r="K13" i="97" s="1"/>
  <c r="J12" i="97"/>
  <c r="J35" i="97" s="1"/>
  <c r="I12" i="97"/>
  <c r="I35" i="97" s="1"/>
  <c r="H12" i="97"/>
  <c r="H13" i="97" s="1"/>
  <c r="G12" i="97"/>
  <c r="G13" i="97" s="1"/>
  <c r="F12" i="97"/>
  <c r="F35" i="97" s="1"/>
  <c r="E12" i="97"/>
  <c r="E35" i="97" s="1"/>
  <c r="M11" i="97"/>
  <c r="L11" i="97"/>
  <c r="K11" i="97"/>
  <c r="J11" i="97"/>
  <c r="I11" i="97"/>
  <c r="H11" i="97"/>
  <c r="G11" i="97"/>
  <c r="F11" i="97"/>
  <c r="E11" i="97"/>
  <c r="M9" i="97"/>
  <c r="L9" i="97"/>
  <c r="K9" i="97"/>
  <c r="J9" i="97"/>
  <c r="I9" i="97"/>
  <c r="H9" i="97"/>
  <c r="G9" i="97"/>
  <c r="F9" i="97"/>
  <c r="E9" i="97"/>
  <c r="M7" i="97"/>
  <c r="L7" i="97"/>
  <c r="K7" i="97"/>
  <c r="J7" i="97"/>
  <c r="I7" i="97"/>
  <c r="H7" i="97"/>
  <c r="G7" i="97"/>
  <c r="F7" i="97"/>
  <c r="E7" i="97"/>
  <c r="L35" i="97" l="1"/>
  <c r="F13" i="97"/>
  <c r="J13" i="97"/>
  <c r="H35" i="97"/>
  <c r="E13" i="97"/>
  <c r="I13" i="97"/>
  <c r="M13" i="97"/>
  <c r="G35" i="97"/>
  <c r="K35" i="97"/>
  <c r="J44" i="95" l="1"/>
  <c r="H44" i="95"/>
  <c r="F44" i="95"/>
  <c r="D44" i="95"/>
  <c r="J43" i="95"/>
  <c r="H43" i="95"/>
  <c r="F43" i="95"/>
  <c r="D43" i="95"/>
  <c r="J42" i="95"/>
  <c r="H42" i="95"/>
  <c r="F42" i="95"/>
  <c r="D42" i="95"/>
  <c r="J41" i="95"/>
  <c r="H41" i="95"/>
  <c r="F41" i="95"/>
  <c r="D41" i="95"/>
  <c r="J40" i="95"/>
  <c r="H40" i="95"/>
  <c r="F40" i="95"/>
  <c r="D40" i="95"/>
  <c r="J39" i="95"/>
  <c r="H39" i="95"/>
  <c r="F39" i="95"/>
  <c r="D39" i="95"/>
  <c r="J38" i="95"/>
  <c r="H38" i="95"/>
  <c r="F38" i="95"/>
  <c r="D38" i="95"/>
  <c r="J37" i="95"/>
  <c r="H37" i="95"/>
  <c r="F37" i="95"/>
  <c r="D37" i="95"/>
  <c r="J36" i="95"/>
  <c r="H36" i="95"/>
  <c r="F36" i="95"/>
  <c r="D36" i="95"/>
  <c r="J35" i="95"/>
  <c r="H35" i="95"/>
  <c r="F35" i="95"/>
  <c r="D35" i="95"/>
  <c r="J34" i="95"/>
  <c r="H34" i="95"/>
  <c r="F34" i="95"/>
  <c r="D34" i="95"/>
  <c r="J33" i="95"/>
  <c r="H33" i="95"/>
  <c r="F33" i="95"/>
  <c r="D33" i="95"/>
  <c r="J32" i="95"/>
  <c r="H32" i="95"/>
  <c r="F32" i="95"/>
  <c r="D32" i="95"/>
  <c r="J31" i="95"/>
  <c r="H31" i="95"/>
  <c r="F31" i="95"/>
  <c r="D31" i="95"/>
  <c r="J30" i="95"/>
  <c r="H30" i="95"/>
  <c r="F30" i="95"/>
  <c r="D30" i="95"/>
  <c r="J29" i="95"/>
  <c r="H29" i="95"/>
  <c r="F29" i="95"/>
  <c r="D29" i="95"/>
  <c r="J28" i="95"/>
  <c r="H28" i="95"/>
  <c r="F28" i="95"/>
  <c r="D28" i="95"/>
  <c r="J27" i="95"/>
  <c r="H27" i="95"/>
  <c r="F27" i="95"/>
  <c r="D27" i="95"/>
  <c r="J26" i="95"/>
  <c r="H26" i="95"/>
  <c r="F26" i="95"/>
  <c r="D26" i="95"/>
  <c r="J25" i="95"/>
  <c r="H25" i="95"/>
  <c r="F25" i="95"/>
  <c r="D25" i="95"/>
  <c r="J24" i="95"/>
  <c r="H24" i="95"/>
  <c r="F24" i="95"/>
  <c r="D24" i="95"/>
  <c r="J23" i="95"/>
  <c r="H23" i="95"/>
  <c r="F23" i="95"/>
  <c r="D23" i="95"/>
  <c r="J22" i="95"/>
  <c r="H22" i="95"/>
  <c r="F22" i="95"/>
  <c r="D22" i="95"/>
  <c r="J21" i="95"/>
  <c r="H21" i="95"/>
  <c r="F21" i="95"/>
  <c r="D21" i="95"/>
  <c r="J20" i="95"/>
  <c r="H20" i="95"/>
  <c r="F20" i="95"/>
  <c r="D20" i="95"/>
  <c r="J19" i="95"/>
  <c r="H19" i="95"/>
  <c r="F19" i="95"/>
  <c r="D19" i="95"/>
  <c r="J18" i="95"/>
  <c r="H18" i="95"/>
  <c r="F18" i="95"/>
  <c r="D18" i="95"/>
  <c r="J17" i="95"/>
  <c r="H17" i="95"/>
  <c r="F17" i="95"/>
  <c r="D17" i="95"/>
  <c r="J16" i="95"/>
  <c r="H16" i="95"/>
  <c r="F16" i="95"/>
  <c r="D16" i="95"/>
  <c r="J15" i="95"/>
  <c r="H15" i="95"/>
  <c r="F15" i="95"/>
  <c r="D15" i="95"/>
  <c r="J14" i="95"/>
  <c r="H14" i="95"/>
  <c r="F14" i="95"/>
  <c r="D14" i="95"/>
  <c r="J13" i="95"/>
  <c r="H13" i="95"/>
  <c r="F13" i="95"/>
  <c r="D13" i="95"/>
  <c r="J12" i="95"/>
  <c r="H12" i="95"/>
  <c r="F12" i="95"/>
  <c r="D12" i="95"/>
  <c r="J11" i="95"/>
  <c r="H11" i="95"/>
  <c r="F11" i="95"/>
  <c r="D11" i="95"/>
  <c r="J10" i="95"/>
  <c r="H10" i="95"/>
  <c r="F10" i="95"/>
  <c r="D10" i="95"/>
  <c r="J9" i="95"/>
  <c r="H9" i="95"/>
  <c r="F9" i="95"/>
  <c r="D9" i="95"/>
  <c r="J8" i="95"/>
  <c r="H8" i="95"/>
  <c r="F8" i="95"/>
  <c r="D8" i="95"/>
  <c r="D36" i="92" l="1"/>
  <c r="C36" i="92"/>
  <c r="G7" i="36" l="1"/>
  <c r="D24" i="50"/>
  <c r="C37" i="87" l="1"/>
  <c r="D37" i="87"/>
  <c r="E37" i="87"/>
  <c r="I11" i="84" l="1"/>
  <c r="F5" i="84"/>
  <c r="H5" i="84"/>
  <c r="J5" i="84"/>
  <c r="D5" i="84"/>
  <c r="E5" i="84"/>
  <c r="I5" i="84"/>
  <c r="I18" i="84" s="1"/>
  <c r="C11" i="84"/>
  <c r="G11" i="84"/>
  <c r="K11" i="84"/>
  <c r="E11" i="84"/>
  <c r="D11" i="84"/>
  <c r="H11" i="84"/>
  <c r="H18" i="84" s="1"/>
  <c r="C5" i="84"/>
  <c r="G5" i="84"/>
  <c r="K5" i="84"/>
  <c r="F11" i="84"/>
  <c r="J11" i="84"/>
  <c r="K18" i="84" l="1"/>
  <c r="E18" i="84"/>
  <c r="F18" i="84"/>
  <c r="D18" i="84"/>
  <c r="J18" i="84"/>
  <c r="C18" i="84"/>
  <c r="G18" i="84"/>
  <c r="I24" i="50" l="1"/>
  <c r="H24" i="50"/>
  <c r="H89" i="50" s="1"/>
  <c r="G24" i="50"/>
  <c r="I89" i="50"/>
  <c r="C24" i="50"/>
  <c r="E24" i="50"/>
  <c r="E89" i="50" s="1"/>
  <c r="D89" i="50"/>
  <c r="F16" i="8" l="1"/>
  <c r="H14" i="8"/>
  <c r="I13" i="8"/>
  <c r="I15" i="8"/>
  <c r="H13" i="8"/>
  <c r="G13" i="8"/>
  <c r="F13" i="8"/>
  <c r="F14" i="8"/>
  <c r="F15" i="8"/>
  <c r="I16" i="8" l="1"/>
  <c r="I14" i="8"/>
  <c r="I17" i="8" l="1"/>
  <c r="F31" i="33" l="1"/>
  <c r="F32" i="33" s="1"/>
  <c r="G32" i="33"/>
  <c r="F29" i="33" l="1"/>
  <c r="G29" i="33"/>
  <c r="F22" i="33"/>
  <c r="G22" i="33"/>
  <c r="F11" i="33"/>
  <c r="G11" i="33"/>
  <c r="G7" i="33"/>
  <c r="F7" i="33"/>
  <c r="F30" i="37"/>
  <c r="G30" i="37"/>
  <c r="F14" i="37"/>
  <c r="G14" i="37"/>
  <c r="F6" i="37"/>
  <c r="G6" i="37"/>
  <c r="F37" i="37" l="1"/>
  <c r="F16" i="33"/>
  <c r="F34" i="33" s="1"/>
  <c r="G16" i="33"/>
  <c r="G6" i="33" s="1"/>
  <c r="G37" i="37"/>
  <c r="E32" i="33"/>
  <c r="F6" i="33" l="1"/>
  <c r="G34" i="33"/>
  <c r="E7" i="33"/>
  <c r="E29" i="33"/>
  <c r="E20" i="33"/>
  <c r="E22" i="33"/>
  <c r="E11" i="33"/>
  <c r="E30" i="37"/>
  <c r="E14" i="37"/>
  <c r="E6" i="37"/>
  <c r="E16" i="33" l="1"/>
  <c r="E6" i="33" l="1"/>
  <c r="E34" i="33"/>
  <c r="G28" i="36"/>
  <c r="G30" i="32"/>
  <c r="G21" i="32"/>
  <c r="F30" i="32"/>
  <c r="F23" i="32" l="1"/>
  <c r="G23" i="32"/>
  <c r="F11" i="32"/>
  <c r="G11" i="32"/>
  <c r="F7" i="32"/>
  <c r="G7" i="32"/>
  <c r="F28" i="36"/>
  <c r="F15" i="36" s="1"/>
  <c r="F6" i="36" s="1"/>
  <c r="F40" i="36"/>
  <c r="G40" i="36"/>
  <c r="F36" i="36"/>
  <c r="G36" i="36"/>
  <c r="F30" i="36"/>
  <c r="G30" i="36"/>
  <c r="G15" i="36"/>
  <c r="F7" i="36"/>
  <c r="E6" i="36"/>
  <c r="E36" i="36"/>
  <c r="E30" i="36"/>
  <c r="E15" i="36"/>
  <c r="E28" i="36"/>
  <c r="E7" i="36"/>
  <c r="G6" i="36" l="1"/>
  <c r="G44" i="36" s="1"/>
  <c r="G16" i="32"/>
  <c r="G35" i="32" s="1"/>
  <c r="F16" i="32"/>
  <c r="F35" i="32" s="1"/>
  <c r="F44" i="36"/>
  <c r="G6" i="32" l="1"/>
  <c r="F6" i="32"/>
  <c r="E6" i="32"/>
  <c r="E23" i="32"/>
  <c r="E11" i="32"/>
  <c r="E7" i="32"/>
  <c r="E16" i="32" l="1"/>
  <c r="E35" i="32" l="1"/>
  <c r="D50" i="80" l="1"/>
  <c r="F50" i="80"/>
  <c r="G50" i="80"/>
  <c r="C50" i="80"/>
  <c r="D16" i="80"/>
  <c r="F16" i="80"/>
  <c r="G16" i="80"/>
  <c r="C16" i="80"/>
  <c r="G58" i="80"/>
  <c r="F58" i="80"/>
  <c r="D58" i="80"/>
  <c r="C58" i="80"/>
  <c r="G54" i="80"/>
  <c r="F54" i="80"/>
  <c r="D54" i="80"/>
  <c r="C54" i="80"/>
  <c r="G39" i="80"/>
  <c r="F39" i="80"/>
  <c r="D39" i="80"/>
  <c r="C39" i="80"/>
  <c r="G34" i="80"/>
  <c r="F34" i="80"/>
  <c r="D34" i="80"/>
  <c r="C34" i="80"/>
  <c r="G58" i="13"/>
  <c r="G54" i="13"/>
  <c r="G48" i="13"/>
  <c r="G44" i="13"/>
  <c r="G37" i="13"/>
  <c r="G32" i="13"/>
  <c r="H44" i="12" l="1"/>
  <c r="I44" i="12"/>
  <c r="H41" i="12"/>
  <c r="I41" i="12"/>
  <c r="H33" i="12"/>
  <c r="I33" i="12"/>
  <c r="H27" i="12"/>
  <c r="I27" i="12"/>
  <c r="H20" i="12"/>
  <c r="I20" i="12"/>
  <c r="D44" i="12"/>
  <c r="E44" i="12"/>
  <c r="D41" i="12"/>
  <c r="E41" i="12"/>
  <c r="D33" i="12"/>
  <c r="E33" i="12"/>
  <c r="E20" i="12"/>
  <c r="E27" i="12"/>
  <c r="D27" i="12"/>
  <c r="D20" i="12"/>
  <c r="I45" i="12" l="1"/>
  <c r="H45" i="12"/>
  <c r="E45" i="12"/>
  <c r="D45" i="12"/>
  <c r="G16" i="38" l="1"/>
  <c r="H16" i="38"/>
  <c r="F16" i="38"/>
  <c r="G11" i="38"/>
  <c r="H11" i="38"/>
  <c r="F11" i="38"/>
  <c r="G7" i="38" l="1"/>
  <c r="H7" i="38"/>
  <c r="K29" i="28" l="1"/>
  <c r="J29" i="28"/>
  <c r="I20" i="28"/>
  <c r="J20" i="28"/>
  <c r="K20" i="28"/>
  <c r="K30" i="7" l="1"/>
  <c r="K31" i="7"/>
  <c r="J31" i="7"/>
  <c r="J30" i="7"/>
  <c r="I24" i="7"/>
  <c r="J19" i="7"/>
  <c r="K19" i="7"/>
  <c r="I19" i="7"/>
  <c r="J25" i="7"/>
  <c r="K25" i="7"/>
  <c r="K24" i="7"/>
  <c r="H24" i="7"/>
  <c r="J24" i="7"/>
  <c r="J14" i="7"/>
  <c r="K14" i="7"/>
  <c r="J9" i="7"/>
  <c r="K9" i="7"/>
  <c r="K26" i="7" l="1"/>
  <c r="K32" i="7"/>
  <c r="J32" i="7"/>
  <c r="L38" i="74" l="1"/>
  <c r="K38" i="74"/>
  <c r="J38" i="74"/>
  <c r="I38" i="74"/>
  <c r="H38" i="74"/>
  <c r="G38" i="74"/>
  <c r="F38" i="74"/>
  <c r="E38" i="74"/>
  <c r="D38" i="74"/>
  <c r="C38" i="74"/>
  <c r="B38" i="74"/>
  <c r="L34" i="74"/>
  <c r="K34" i="74"/>
  <c r="J34" i="74"/>
  <c r="I34" i="74"/>
  <c r="H34" i="74"/>
  <c r="G34" i="74"/>
  <c r="F34" i="74"/>
  <c r="E34" i="74"/>
  <c r="D34" i="74"/>
  <c r="C34" i="74"/>
  <c r="B34" i="74"/>
  <c r="L30" i="74"/>
  <c r="K30" i="74"/>
  <c r="J30" i="74"/>
  <c r="I30" i="74"/>
  <c r="H30" i="74"/>
  <c r="G30" i="74"/>
  <c r="F30" i="74"/>
  <c r="E30" i="74"/>
  <c r="D30" i="74"/>
  <c r="C30" i="74"/>
  <c r="B30" i="74"/>
  <c r="L26" i="74"/>
  <c r="K26" i="74"/>
  <c r="J26" i="74"/>
  <c r="I26" i="74"/>
  <c r="H26" i="74"/>
  <c r="G26" i="74"/>
  <c r="F26" i="74"/>
  <c r="E26" i="74"/>
  <c r="D26" i="74"/>
  <c r="C26" i="74"/>
  <c r="B26" i="74"/>
  <c r="L22" i="74"/>
  <c r="K22" i="74"/>
  <c r="J22" i="74"/>
  <c r="I22" i="74"/>
  <c r="H22" i="74"/>
  <c r="G22" i="74"/>
  <c r="F22" i="74"/>
  <c r="E22" i="74"/>
  <c r="D22" i="74"/>
  <c r="C22" i="74"/>
  <c r="B22" i="74"/>
  <c r="L18" i="74"/>
  <c r="K18" i="74"/>
  <c r="J18" i="74"/>
  <c r="I18" i="74"/>
  <c r="H18" i="74"/>
  <c r="G18" i="74"/>
  <c r="F18" i="74"/>
  <c r="E18" i="74"/>
  <c r="D18" i="74"/>
  <c r="C18" i="74"/>
  <c r="B18" i="74"/>
  <c r="L14" i="74"/>
  <c r="K14" i="74"/>
  <c r="J14" i="74"/>
  <c r="I14" i="74"/>
  <c r="H14" i="74"/>
  <c r="G14" i="74"/>
  <c r="F14" i="74"/>
  <c r="E14" i="74"/>
  <c r="D14" i="74"/>
  <c r="C14" i="74"/>
  <c r="B14" i="74"/>
  <c r="L10" i="74"/>
  <c r="K10" i="74"/>
  <c r="J10" i="74"/>
  <c r="I10" i="74"/>
  <c r="H10" i="74"/>
  <c r="G10" i="74"/>
  <c r="F10" i="74"/>
  <c r="E10" i="74"/>
  <c r="D10" i="74"/>
  <c r="C10" i="74"/>
  <c r="B10" i="74"/>
  <c r="L6" i="74"/>
  <c r="K6" i="74"/>
  <c r="J6" i="74"/>
  <c r="I6" i="74"/>
  <c r="H6" i="74"/>
  <c r="G6" i="74"/>
  <c r="F6" i="74"/>
  <c r="E6" i="74"/>
  <c r="D6" i="74"/>
  <c r="C6" i="74"/>
  <c r="B6" i="74"/>
  <c r="B7" i="38" l="1"/>
  <c r="C7" i="38"/>
  <c r="D7" i="38"/>
  <c r="E7" i="38"/>
  <c r="F7" i="38"/>
  <c r="E11" i="38" l="1"/>
  <c r="D11" i="38"/>
  <c r="G89" i="50" l="1"/>
  <c r="C89" i="50"/>
  <c r="G14" i="8" l="1"/>
  <c r="G15" i="8" l="1"/>
  <c r="H16" i="8" l="1"/>
  <c r="H15" i="8"/>
  <c r="E37" i="37"/>
  <c r="H17" i="8" l="1"/>
  <c r="G16" i="8"/>
  <c r="G17" i="8" s="1"/>
  <c r="E58" i="13" l="1"/>
  <c r="E54" i="13"/>
  <c r="E48" i="13"/>
  <c r="E44" i="13"/>
  <c r="D44" i="13"/>
  <c r="E37" i="13"/>
  <c r="D37" i="13"/>
  <c r="E32" i="13"/>
  <c r="D32" i="13"/>
  <c r="I25" i="7" l="1"/>
  <c r="H25" i="7"/>
  <c r="G25" i="7"/>
  <c r="G24" i="7"/>
  <c r="B24" i="7"/>
  <c r="C24" i="7"/>
  <c r="D24" i="7"/>
  <c r="E24" i="7"/>
  <c r="F24" i="7"/>
  <c r="B25" i="7"/>
  <c r="C25" i="7"/>
  <c r="D25" i="7"/>
  <c r="E25" i="7"/>
  <c r="F25" i="7"/>
  <c r="I14" i="7"/>
  <c r="I9" i="7"/>
  <c r="H14" i="7"/>
  <c r="H9" i="7"/>
  <c r="I26" i="7" l="1"/>
  <c r="J26" i="7"/>
  <c r="G44" i="12" l="1"/>
  <c r="G41" i="12"/>
  <c r="G33" i="12"/>
  <c r="G27" i="12"/>
  <c r="G20" i="12"/>
  <c r="C44" i="12"/>
  <c r="C41" i="12"/>
  <c r="C33" i="12"/>
  <c r="C27" i="12"/>
  <c r="C20" i="12"/>
  <c r="B44" i="12"/>
  <c r="B41" i="12"/>
  <c r="B33" i="12"/>
  <c r="B27" i="12"/>
  <c r="B20" i="12"/>
  <c r="C45" i="12" l="1"/>
  <c r="G45" i="12"/>
  <c r="I29" i="28" l="1"/>
  <c r="B11" i="38" l="1"/>
  <c r="C11" i="38"/>
  <c r="H29" i="28" l="1"/>
  <c r="G29" i="28"/>
  <c r="F29" i="28"/>
  <c r="E29" i="28"/>
  <c r="D29" i="28"/>
  <c r="C29" i="28"/>
  <c r="B29" i="28"/>
  <c r="H20" i="28"/>
  <c r="G20" i="28"/>
  <c r="F20" i="28"/>
  <c r="E20" i="28"/>
  <c r="D20" i="28"/>
  <c r="C20" i="28"/>
  <c r="B20" i="28"/>
  <c r="D58" i="13" l="1"/>
  <c r="C58" i="13"/>
  <c r="D54" i="13"/>
  <c r="C54" i="13"/>
  <c r="D48" i="13"/>
  <c r="C48" i="13"/>
  <c r="C44" i="13"/>
  <c r="C37" i="13"/>
  <c r="C32" i="13"/>
  <c r="E13" i="8"/>
  <c r="D13" i="8"/>
  <c r="C13" i="8"/>
  <c r="B13" i="8"/>
  <c r="E14" i="8"/>
  <c r="D14" i="8"/>
  <c r="C14" i="8"/>
  <c r="G14" i="7"/>
  <c r="F14" i="7"/>
  <c r="E14" i="7"/>
  <c r="D14" i="7"/>
  <c r="C14" i="7"/>
  <c r="B14" i="7"/>
  <c r="G9" i="7"/>
  <c r="F9" i="7"/>
  <c r="E9" i="7"/>
  <c r="D9" i="7"/>
  <c r="C9" i="7"/>
  <c r="B9" i="7"/>
  <c r="C26" i="7" l="1"/>
  <c r="B26" i="7"/>
  <c r="F26" i="7"/>
  <c r="G26" i="7"/>
  <c r="H26" i="7"/>
  <c r="D26" i="7"/>
  <c r="E26" i="7"/>
  <c r="B15" i="8"/>
  <c r="B16" i="8"/>
  <c r="B45" i="12"/>
  <c r="B14" i="8"/>
  <c r="C15" i="8" l="1"/>
  <c r="C16" i="8"/>
  <c r="D16" i="8"/>
  <c r="E15" i="8"/>
  <c r="E16" i="8"/>
  <c r="F17" i="8"/>
  <c r="D15" i="8"/>
  <c r="B17" i="8"/>
  <c r="C17" i="8" l="1"/>
  <c r="E17" i="8"/>
  <c r="D17" i="8"/>
  <c r="E40" i="36" l="1"/>
  <c r="E44" i="36" s="1"/>
</calcChain>
</file>

<file path=xl/sharedStrings.xml><?xml version="1.0" encoding="utf-8"?>
<sst xmlns="http://schemas.openxmlformats.org/spreadsheetml/2006/main" count="1383" uniqueCount="824">
  <si>
    <t>Übersicht 1: Entwicklung der Weltwirtschaft</t>
  </si>
  <si>
    <t>jährliche Veränderung in %</t>
  </si>
  <si>
    <t>Japan</t>
  </si>
  <si>
    <t>USA</t>
  </si>
  <si>
    <t>EU-27</t>
  </si>
  <si>
    <t>Vereinigtes Königreich</t>
  </si>
  <si>
    <t>Schweden</t>
  </si>
  <si>
    <t>Rumänien</t>
  </si>
  <si>
    <t>Polen</t>
  </si>
  <si>
    <t>Ungarn</t>
  </si>
  <si>
    <t>Litauen</t>
  </si>
  <si>
    <t>Lettland</t>
  </si>
  <si>
    <t>Dänemark</t>
  </si>
  <si>
    <t>Tschechien</t>
  </si>
  <si>
    <t>Bulgarien</t>
  </si>
  <si>
    <t>Eurozone</t>
  </si>
  <si>
    <t>Estland</t>
  </si>
  <si>
    <t>Finnland</t>
  </si>
  <si>
    <t>Slowakei</t>
  </si>
  <si>
    <t>Slowenien</t>
  </si>
  <si>
    <t>Portugal</t>
  </si>
  <si>
    <t>Österreich</t>
  </si>
  <si>
    <t>Niederlande</t>
  </si>
  <si>
    <t>Malta</t>
  </si>
  <si>
    <t>Luxemburg</t>
  </si>
  <si>
    <t>Zypern</t>
  </si>
  <si>
    <t>Italien</t>
  </si>
  <si>
    <t>Frankreich</t>
  </si>
  <si>
    <t>Spanien</t>
  </si>
  <si>
    <t>Griechenland</t>
  </si>
  <si>
    <t>Irland</t>
  </si>
  <si>
    <t>Deutschland</t>
  </si>
  <si>
    <t>Belgien</t>
  </si>
  <si>
    <t>Land/Region</t>
  </si>
  <si>
    <t>jährliche reale Veränderung in %</t>
  </si>
  <si>
    <t xml:space="preserve">Übersicht 2: Wirtschaftswachstum im internationalen Vergleich </t>
  </si>
  <si>
    <t>in % (laut Eurostat)</t>
  </si>
  <si>
    <t>Übersicht 3: Arbeitslosenrate im internationalen Vergleich</t>
  </si>
  <si>
    <t>Übersicht 4: Inflationsentwicklung im internationalen Vergleich</t>
  </si>
  <si>
    <t>Übersicht 5: Konvergenzindikatoren</t>
  </si>
  <si>
    <t>Euro</t>
  </si>
  <si>
    <t>Slowakische Republik</t>
  </si>
  <si>
    <t>WKM II</t>
  </si>
  <si>
    <t>kein Euro</t>
  </si>
  <si>
    <t>Tschechische Republik</t>
  </si>
  <si>
    <t>in % des BIP</t>
  </si>
  <si>
    <t xml:space="preserve">Frankreich </t>
  </si>
  <si>
    <t xml:space="preserve">Niederlande </t>
  </si>
  <si>
    <t xml:space="preserve">Vereinigtes Königreich </t>
  </si>
  <si>
    <t>in Mio. €</t>
  </si>
  <si>
    <t>Veränderung gegenüber Vorjahr in %</t>
  </si>
  <si>
    <t>BVA</t>
  </si>
  <si>
    <t xml:space="preserve">  Überweisungen aus Steueranteilen</t>
  </si>
  <si>
    <t>Übersicht 10: Öffentliche Abgaben des Bundes</t>
  </si>
  <si>
    <t>in Mio. € (Rundungsdifferenzen möglich)</t>
  </si>
  <si>
    <t xml:space="preserve">Veranlagte Einkommensteuer </t>
  </si>
  <si>
    <t xml:space="preserve">Lohnsteuer </t>
  </si>
  <si>
    <t>Körperschaftsteuer</t>
  </si>
  <si>
    <t>Umsatzsteuer</t>
  </si>
  <si>
    <t>--</t>
  </si>
  <si>
    <t>Tabaksteuer</t>
  </si>
  <si>
    <t xml:space="preserve">Mineralölsteuer   </t>
  </si>
  <si>
    <t>Stempel- und Rechtsgebühren</t>
  </si>
  <si>
    <t>Energieabgabe</t>
  </si>
  <si>
    <t>Normverbrauchsabgabe</t>
  </si>
  <si>
    <t>Versicherungssteuer</t>
  </si>
  <si>
    <t>Kraftfahrzeugsteuer</t>
  </si>
  <si>
    <t>Sonstige Abgaben</t>
  </si>
  <si>
    <t>Übersicht 11: Aufteilung der öffentlichen Abgaben des Bundes</t>
  </si>
  <si>
    <t>Gesamtabgaben (brutto)</t>
  </si>
  <si>
    <t>Aufteilung in %</t>
  </si>
  <si>
    <t>Bund</t>
  </si>
  <si>
    <t>Länder</t>
  </si>
  <si>
    <t>01 Präsidentschaftskanzlei</t>
  </si>
  <si>
    <t>02 Bundesgesetzgebung</t>
  </si>
  <si>
    <t>03 Verfassungsgerichtshof</t>
  </si>
  <si>
    <t>04 Verwaltungsgerichtshof</t>
  </si>
  <si>
    <t>05 Volksanwaltschaft</t>
  </si>
  <si>
    <t>06 Rechnungshof</t>
  </si>
  <si>
    <t>10 Bundeskanzleramt</t>
  </si>
  <si>
    <t>11 Inneres</t>
  </si>
  <si>
    <t>-</t>
  </si>
  <si>
    <t>58 Finanzierungen, Währungstauschverträge</t>
  </si>
  <si>
    <t xml:space="preserve">S u m m e         </t>
  </si>
  <si>
    <t>12 Äußeres</t>
  </si>
  <si>
    <t>13 Justiz</t>
  </si>
  <si>
    <t>14 Militärische Angelegenheiten und Sport</t>
  </si>
  <si>
    <t>15 Finanzverwaltung</t>
  </si>
  <si>
    <t>16 Öffentliche Abgaben</t>
  </si>
  <si>
    <t>Rubrik 0,1</t>
  </si>
  <si>
    <t>20 Arbeit</t>
  </si>
  <si>
    <t>21 Soziales und Konsumentenschutz</t>
  </si>
  <si>
    <t>24 Gesundheit</t>
  </si>
  <si>
    <t>25 Familie und Jugend</t>
  </si>
  <si>
    <t>Rubrik 2</t>
  </si>
  <si>
    <t>31 Wissenschaft und Forschung</t>
  </si>
  <si>
    <t>32 Kunst und Kultur</t>
  </si>
  <si>
    <t>33 Wirtschaft (Forschung)</t>
  </si>
  <si>
    <t>34 Verkehr, Innov. u. Techn. (Forschung)</t>
  </si>
  <si>
    <t>Rubrik 3</t>
  </si>
  <si>
    <t xml:space="preserve">40 Wirtschaft </t>
  </si>
  <si>
    <t>41 Verkehr, Innovation u. Technologie</t>
  </si>
  <si>
    <t>42 Land-, Forst- und Wasserwirtschaft</t>
  </si>
  <si>
    <t>43 Umwelt</t>
  </si>
  <si>
    <t>44 Finanzausgleich</t>
  </si>
  <si>
    <t>45 Bundesvermögen</t>
  </si>
  <si>
    <t>46 Finanzmarktstabilität</t>
  </si>
  <si>
    <t>Rubrik 4</t>
  </si>
  <si>
    <t>51 Kassenverwaltung</t>
  </si>
  <si>
    <t>Rubrik 5</t>
  </si>
  <si>
    <t>Ressort/Untergliederung</t>
  </si>
  <si>
    <t>Oberste Organe</t>
  </si>
  <si>
    <t>Bundeskanzleramt</t>
  </si>
  <si>
    <t>BM für Inneres</t>
  </si>
  <si>
    <t>BM für europäische und internationale Angelegenheiten</t>
  </si>
  <si>
    <t>BM für Justiz</t>
  </si>
  <si>
    <t>BM für Landesverteidigung und Sport</t>
  </si>
  <si>
    <t>BM für Finanzen</t>
  </si>
  <si>
    <t>Finanzen</t>
  </si>
  <si>
    <t>BM für Arbeit, Soziales und Konsumentenschutz</t>
  </si>
  <si>
    <t>Arbeit, Soziales und Konsumentenschutz</t>
  </si>
  <si>
    <t>BM für Gesundheit</t>
  </si>
  <si>
    <t>BM für Wirtschaft, Familie und Jugend</t>
  </si>
  <si>
    <t>Wirtschaft, Familie und Jugend</t>
  </si>
  <si>
    <t>BM für Unterricht, Kunst und Kultur</t>
  </si>
  <si>
    <t>Unterricht, Kunst und Kultur</t>
  </si>
  <si>
    <t>BM für Wissenschaft und Forschung</t>
  </si>
  <si>
    <t>BM für Verkehr, Innovation und Technologie</t>
  </si>
  <si>
    <t>Verkehr, Innovation und Technologie</t>
  </si>
  <si>
    <t xml:space="preserve">BM für Land- u. Forstwirtschaft, Umwelt u. Wasserwirtschaft </t>
  </si>
  <si>
    <t>Land- und Forstwirtschaft, Umwelt und Wasserwirtschaft</t>
  </si>
  <si>
    <t>Übersicht 18: Pensionsversicherung, Finanzierung und Leistungen</t>
  </si>
  <si>
    <t>Bundeszuschüsse</t>
  </si>
  <si>
    <t>Sonstige</t>
  </si>
  <si>
    <t xml:space="preserve">Insgesamt </t>
  </si>
  <si>
    <t>Alterspension</t>
  </si>
  <si>
    <t>Pension wegen geminderter Arbeitsfähigkeit</t>
  </si>
  <si>
    <t>Witwenpension</t>
  </si>
  <si>
    <t>Witwerpension</t>
  </si>
  <si>
    <t xml:space="preserve">Waisenpension </t>
  </si>
  <si>
    <t>Quelle: BM für Arbeit, Soziales und Konsumentenschutz</t>
  </si>
  <si>
    <t>Summe Bundesbudget</t>
  </si>
  <si>
    <t>ÖBB</t>
  </si>
  <si>
    <t>Gesamtsumme</t>
  </si>
  <si>
    <t>Elektrizitätswirtschaft</t>
  </si>
  <si>
    <t>Agrarinvestitionen</t>
  </si>
  <si>
    <t>Bausektor im Bereich des Bundes</t>
  </si>
  <si>
    <t>Straßenbau</t>
  </si>
  <si>
    <t>ASFINAG</t>
  </si>
  <si>
    <t>Wohnbaufonds</t>
  </si>
  <si>
    <t>Zukunftssicherung BAWAG P.S.K.</t>
  </si>
  <si>
    <t>Interbankmarktstabilitätsgesetz (IBSG)</t>
  </si>
  <si>
    <t>Finanzmarktstabilitätsgesetz (FinStaG)</t>
  </si>
  <si>
    <t>Unternehmensliquiditätsstärkungsgesetz (ULSG)</t>
  </si>
  <si>
    <t>Summe Teil II.A</t>
  </si>
  <si>
    <t>5)</t>
  </si>
  <si>
    <t>Quelle: BKA</t>
  </si>
  <si>
    <t>Personalplan Gesamt</t>
  </si>
  <si>
    <t>Personalstand</t>
  </si>
  <si>
    <t xml:space="preserve">     Pensionisten</t>
  </si>
  <si>
    <t>4)</t>
  </si>
  <si>
    <t>Insgesamt</t>
  </si>
  <si>
    <t>3)</t>
  </si>
  <si>
    <t>Quelle: BKA/BMF</t>
  </si>
  <si>
    <r>
      <t xml:space="preserve">Weltproduktion </t>
    </r>
    <r>
      <rPr>
        <vertAlign val="superscript"/>
        <sz val="9"/>
        <rFont val="Palatino Linotype"/>
        <family val="1"/>
      </rPr>
      <t>1)</t>
    </r>
  </si>
  <si>
    <t xml:space="preserve">Währungs-
union </t>
  </si>
  <si>
    <t>2010</t>
  </si>
  <si>
    <t>Quelle: Bundesministerium für Finanzen</t>
  </si>
  <si>
    <r>
      <t xml:space="preserve">1) </t>
    </r>
    <r>
      <rPr>
        <sz val="8"/>
        <rFont val="Palatino Linotype"/>
        <family val="1"/>
      </rPr>
      <t xml:space="preserve">Die mit BGBl. I Nr. 20/2008 beschlossene Novellierung des Bundeshaushaltsgesetzes  (BHG) 1986 beinhaltet die ab 1. Jänner 2009 in Kraft </t>
    </r>
  </si>
  <si>
    <t xml:space="preserve">(Finanzierungen)  sowie § 17 Abs. 5a (zweckgebundene Gebarung) BHG budgetverkürzend auf den Bundeshaushalt aus. </t>
  </si>
  <si>
    <r>
      <t xml:space="preserve">2006
</t>
    </r>
    <r>
      <rPr>
        <sz val="8"/>
        <color theme="0"/>
        <rFont val="Palatino Linotype"/>
        <family val="1"/>
      </rPr>
      <t>-</t>
    </r>
  </si>
  <si>
    <r>
      <t xml:space="preserve">2007
</t>
    </r>
    <r>
      <rPr>
        <sz val="8"/>
        <color theme="0"/>
        <rFont val="Palatino Linotype"/>
        <family val="1"/>
      </rPr>
      <t>-</t>
    </r>
  </si>
  <si>
    <r>
      <t xml:space="preserve">2008
</t>
    </r>
    <r>
      <rPr>
        <sz val="8"/>
        <color theme="0"/>
        <rFont val="Palatino Linotype"/>
        <family val="1"/>
      </rPr>
      <t>-</t>
    </r>
  </si>
  <si>
    <r>
      <t>2009</t>
    </r>
    <r>
      <rPr>
        <vertAlign val="superscript"/>
        <sz val="8"/>
        <rFont val="Palatino Linotype"/>
        <family val="1"/>
      </rPr>
      <t xml:space="preserve">
</t>
    </r>
    <r>
      <rPr>
        <vertAlign val="superscript"/>
        <sz val="8"/>
        <color theme="0"/>
        <rFont val="Palatino Linotype"/>
        <family val="1"/>
      </rPr>
      <t>-</t>
    </r>
  </si>
  <si>
    <r>
      <t xml:space="preserve">2010
</t>
    </r>
    <r>
      <rPr>
        <sz val="8"/>
        <color theme="0"/>
        <rFont val="Palatino Linotype"/>
        <family val="1"/>
      </rPr>
      <t>-</t>
    </r>
  </si>
  <si>
    <r>
      <t xml:space="preserve">  Untergliederung 16 (netto)</t>
    </r>
    <r>
      <rPr>
        <vertAlign val="superscript"/>
        <sz val="8"/>
        <rFont val="Palatino Linotype"/>
        <family val="1"/>
      </rPr>
      <t xml:space="preserve"> 1)</t>
    </r>
  </si>
  <si>
    <r>
      <t xml:space="preserve">  Überweisungen aus Steueranteilen </t>
    </r>
    <r>
      <rPr>
        <vertAlign val="superscript"/>
        <sz val="8"/>
        <rFont val="Palatino Linotype"/>
        <family val="1"/>
      </rPr>
      <t>2)</t>
    </r>
  </si>
  <si>
    <r>
      <rPr>
        <vertAlign val="superscript"/>
        <sz val="8"/>
        <rFont val="Palatino Linotype"/>
        <family val="1"/>
      </rPr>
      <t xml:space="preserve">2) </t>
    </r>
    <r>
      <rPr>
        <sz val="8"/>
        <rFont val="Palatino Linotype"/>
        <family val="1"/>
      </rPr>
      <t xml:space="preserve">Überweisungen an Ausgleichsfonds für Familienbeihilfen, Katastrophenfonds, für Krankenanstaltenfinanzierung, Gesundheitsförderung und </t>
    </r>
  </si>
  <si>
    <r>
      <t>1)</t>
    </r>
    <r>
      <rPr>
        <sz val="8"/>
        <rFont val="Palatino Linotype"/>
        <family val="1"/>
      </rPr>
      <t xml:space="preserve"> Ab dem Budget 2009 werden die Zölle gem. § 16 (2) Z 10 BHG in der durchlaufenden Gebarung verrechnet.</t>
    </r>
  </si>
  <si>
    <t>Überweisung an Länder, 
Gemeinden, Fonds u.a.</t>
  </si>
  <si>
    <t>Überweisung an die Euro-
päische Union</t>
  </si>
  <si>
    <r>
      <t>Zölle</t>
    </r>
    <r>
      <rPr>
        <vertAlign val="superscript"/>
        <sz val="8"/>
        <rFont val="Palatino Linotype"/>
        <family val="1"/>
      </rPr>
      <t xml:space="preserve"> 1)</t>
    </r>
  </si>
  <si>
    <r>
      <rPr>
        <vertAlign val="superscript"/>
        <sz val="8"/>
        <rFont val="Palatino Linotype"/>
        <family val="1"/>
      </rPr>
      <t>1)</t>
    </r>
    <r>
      <rPr>
        <sz val="8"/>
        <rFont val="Palatino Linotype"/>
        <family val="1"/>
      </rPr>
      <t xml:space="preserve"> Ertragsanteile und Gewerbesteuer </t>
    </r>
  </si>
  <si>
    <r>
      <rPr>
        <vertAlign val="superscript"/>
        <sz val="8"/>
        <rFont val="Palatino Linotype"/>
        <family val="1"/>
      </rPr>
      <t xml:space="preserve">2) </t>
    </r>
    <r>
      <rPr>
        <sz val="8"/>
        <rFont val="Palatino Linotype"/>
        <family val="1"/>
      </rPr>
      <t xml:space="preserve">Ausgleichsfonds für Familienbeihilfen, Katastrophenfonds, EU-Beitrag, Gesundheitsförderung, Siedlungswasserwirtschaft, Gesundheits- u. </t>
    </r>
  </si>
  <si>
    <t xml:space="preserve">Sozialbereichs-Beihilfengesetz (ab 2000), Anteile aus Tabaksteuer für Hauptverband (ab 2005), Überweisungen gem. EU-Quellensteuergesetz </t>
  </si>
  <si>
    <t>(ab 2006), Umsatzsteueranteil für Pflegefonds (ab 2011)</t>
  </si>
  <si>
    <t>Übersicht 8: Kennzahlen der Budgetentwicklung, Administrative Darstellung</t>
  </si>
  <si>
    <t>Finanzschulden des Bundes</t>
  </si>
  <si>
    <t>in Milliarden €</t>
  </si>
  <si>
    <t>Quelle: BMF, WIFO</t>
  </si>
  <si>
    <t>BIP</t>
  </si>
  <si>
    <t>2007</t>
  </si>
  <si>
    <t>2008</t>
  </si>
  <si>
    <t>2009</t>
  </si>
  <si>
    <t>Familienbeihilfen</t>
  </si>
  <si>
    <t>Kinderbetreuungsgeld/Kleinkindbeihilfen/           Mutter-Kind-Pass-Bonus</t>
  </si>
  <si>
    <t>Schulbücher</t>
  </si>
  <si>
    <t>Abgang/Überschuss</t>
  </si>
  <si>
    <r>
      <t xml:space="preserve">Zinsen für Finanzschuld </t>
    </r>
    <r>
      <rPr>
        <vertAlign val="superscript"/>
        <sz val="8"/>
        <rFont val="Palatino Linotype"/>
        <family val="1"/>
      </rPr>
      <t>1)</t>
    </r>
  </si>
  <si>
    <r>
      <t xml:space="preserve">Bruttoinlandsprodukt </t>
    </r>
    <r>
      <rPr>
        <vertAlign val="superscript"/>
        <sz val="8"/>
        <rFont val="Palatino Linotype"/>
        <family val="1"/>
      </rPr>
      <t>3)</t>
    </r>
  </si>
  <si>
    <t>Verstaatlichte Unternehmungen</t>
  </si>
  <si>
    <t>(ohne E-Wirtschaft)</t>
  </si>
  <si>
    <r>
      <t xml:space="preserve">Ausfuhrförderungen </t>
    </r>
    <r>
      <rPr>
        <vertAlign val="superscript"/>
        <sz val="8"/>
        <rFont val="Palatino Linotype"/>
        <family val="1"/>
      </rPr>
      <t>1)</t>
    </r>
  </si>
  <si>
    <r>
      <t xml:space="preserve">Übrige (BIG und SCHIG) </t>
    </r>
    <r>
      <rPr>
        <vertAlign val="superscript"/>
        <sz val="8"/>
        <rFont val="Palatino Linotype"/>
        <family val="1"/>
      </rPr>
      <t>2)</t>
    </r>
  </si>
  <si>
    <r>
      <t xml:space="preserve">Sonstige </t>
    </r>
    <r>
      <rPr>
        <vertAlign val="superscript"/>
        <sz val="8"/>
        <rFont val="Palatino Linotype"/>
        <family val="1"/>
      </rPr>
      <t>3)</t>
    </r>
  </si>
  <si>
    <r>
      <t xml:space="preserve">Insgesamt </t>
    </r>
    <r>
      <rPr>
        <b/>
        <vertAlign val="superscript"/>
        <sz val="8"/>
        <color rgb="FFC00000"/>
        <rFont val="Palatino Linotype"/>
        <family val="1"/>
      </rPr>
      <t>4)</t>
    </r>
  </si>
  <si>
    <t>Umwelt- und Wasserwirt-
schaftsfonds</t>
  </si>
  <si>
    <t xml:space="preserve">zur Schülerunfallversicherung, Teilersatz  der Aufwendungen für das Wochengeld und Ersatz der halben Aufwendungen für die </t>
  </si>
  <si>
    <t>Betriebshilfe, Beitrag zum In-vitro-Fertilisations-Fonds, Pensionsbeiträge für Kindererziehungszeiten, Pflegepersonen von</t>
  </si>
  <si>
    <t>Schwerstbehinderten und aufgrund eines Wahl- oder Pflegekindes</t>
  </si>
  <si>
    <r>
      <rPr>
        <vertAlign val="superscript"/>
        <sz val="8"/>
        <color rgb="FF000000"/>
        <rFont val="Palatino Linotype"/>
        <family val="1"/>
      </rPr>
      <t>1)</t>
    </r>
    <r>
      <rPr>
        <sz val="8"/>
        <color rgb="FF000000"/>
        <rFont val="Palatino Linotype"/>
        <family val="1"/>
      </rPr>
      <t xml:space="preserve"> Vor allem Teilkostenersatz für Untersuchungen nach dem Mutter-Kind-Pass, Unterhaltsvorschüsse, Familienberatungsstellen, Beiträge</t>
    </r>
  </si>
  <si>
    <r>
      <rPr>
        <vertAlign val="superscript"/>
        <sz val="7"/>
        <color rgb="FF000000"/>
        <rFont val="Palatino Linotype"/>
        <family val="1"/>
      </rPr>
      <t>1)</t>
    </r>
    <r>
      <rPr>
        <sz val="7"/>
        <color rgb="FF000000"/>
        <rFont val="Palatino Linotype"/>
        <family val="1"/>
      </rPr>
      <t xml:space="preserve"> Aufgrund des Ausfuhrförderungsgesetzes und des Ausfuhrfinanzierungsförderungsgesetzes</t>
    </r>
  </si>
  <si>
    <r>
      <rPr>
        <vertAlign val="superscript"/>
        <sz val="7"/>
        <color rgb="FF000000"/>
        <rFont val="Palatino Linotype"/>
        <family val="1"/>
      </rPr>
      <t>1)</t>
    </r>
    <r>
      <rPr>
        <sz val="7"/>
        <color rgb="FF000000"/>
        <rFont val="Palatino Linotype"/>
        <family val="1"/>
      </rPr>
      <t xml:space="preserve"> In diesem Teil ist das Personal des Bundes enthalten, das für Dritte leistet.</t>
    </r>
  </si>
  <si>
    <t>hievon:</t>
  </si>
  <si>
    <t>Umweltschutz</t>
  </si>
  <si>
    <t>Finanzmarktstabilität</t>
  </si>
  <si>
    <t>Justiz</t>
  </si>
  <si>
    <t>30 Unterricht, Kunst und Kultur</t>
  </si>
  <si>
    <t xml:space="preserve">     davon</t>
  </si>
  <si>
    <t xml:space="preserve">     Ertragsanteile der Länder </t>
  </si>
  <si>
    <t>Übersicht 10a: Länderweise Anteile an den Ertragsanteilen</t>
  </si>
  <si>
    <t>Burgenland</t>
  </si>
  <si>
    <t>Kärnten</t>
  </si>
  <si>
    <t>Niederösterreich</t>
  </si>
  <si>
    <t>Oberösterreich</t>
  </si>
  <si>
    <t>Salzbug</t>
  </si>
  <si>
    <t>Steiermark</t>
  </si>
  <si>
    <t>Tirol</t>
  </si>
  <si>
    <t>Vorarlberg</t>
  </si>
  <si>
    <t>Wien</t>
  </si>
  <si>
    <t xml:space="preserve">       als Land</t>
  </si>
  <si>
    <t xml:space="preserve">       als Gemeinde</t>
  </si>
  <si>
    <t>Ertragsanteile</t>
  </si>
  <si>
    <t>Aufteilung in Mio. €</t>
  </si>
  <si>
    <t>BIG</t>
  </si>
  <si>
    <t>SCHIG</t>
  </si>
  <si>
    <t>ÖBB-EUROFIMA</t>
  </si>
  <si>
    <t>ÖBB Infrastruktur AG</t>
  </si>
  <si>
    <t>Gesamtstaat, nach VGR</t>
  </si>
  <si>
    <t>Zinsaufwand</t>
  </si>
  <si>
    <t>Primärsaldo</t>
  </si>
  <si>
    <t>in Mio €</t>
  </si>
  <si>
    <t>Öffentlicher 
Schuldenstand</t>
  </si>
  <si>
    <r>
      <t xml:space="preserve">Arbeitgeber- und Arbeitsnehmerbeiträge </t>
    </r>
    <r>
      <rPr>
        <vertAlign val="superscript"/>
        <sz val="8"/>
        <color theme="1"/>
        <rFont val="Palatino Linotype"/>
        <family val="1"/>
      </rPr>
      <t>1)</t>
    </r>
  </si>
  <si>
    <t xml:space="preserve">        Land</t>
  </si>
  <si>
    <t xml:space="preserve">        Gemeinden</t>
  </si>
  <si>
    <t xml:space="preserve">     und Gemeinden</t>
  </si>
  <si>
    <t>Summe Einzahlungen</t>
  </si>
  <si>
    <t>Einzahlungen aus der Rückzahlung von Darlehen und gewährten Vorschüssen</t>
  </si>
  <si>
    <t>Einzahlungen aus der Investitionstätigkeit</t>
  </si>
  <si>
    <t>Einzahlungen aus Finanzerträgen</t>
  </si>
  <si>
    <t>Einzahlungen aus sonstigen Rücklagen</t>
  </si>
  <si>
    <t>Sonstige Einzahlungen</t>
  </si>
  <si>
    <t>Einzahlungen aus Sozialbeiträgen</t>
  </si>
  <si>
    <t>Einzahlungen aus Transfers innerhalb des Bundes</t>
  </si>
  <si>
    <t>Einzahlungen aus Transfers von privaten Haushalten und gemeinnützigen Einrichtungen</t>
  </si>
  <si>
    <t>Einzahlungen aus Transfers von Unternehmen</t>
  </si>
  <si>
    <t>Einzahlungen aus Transfers von ausländischen Körperschaften und Rechtsträgern</t>
  </si>
  <si>
    <t>Einzahlungen aus Transfers von öffentlichen Körperschaften und Rechtsträgern</t>
  </si>
  <si>
    <t>Einzahlungen aus Transfers</t>
  </si>
  <si>
    <t>Einzahlungen aus Kostenbeiträgen und Gebühren</t>
  </si>
  <si>
    <t>Einzahlungen aus wirtschaftlicher Tätigkeit</t>
  </si>
  <si>
    <t>Einzahlungen aus Beiträgen zum Familienlastenausgleichsfonds (FLAF)</t>
  </si>
  <si>
    <t>Einzahlungen aus Beiträgen zur Arbeitslosenversicherung (ALV)</t>
  </si>
  <si>
    <t>Einzahlungen aus abgabenähnlichen Erträgen</t>
  </si>
  <si>
    <t>Einzahlungen aus Abgaben (netto)</t>
  </si>
  <si>
    <t>Überweisungen an Fonds</t>
  </si>
  <si>
    <t>Überweisungen für Gesundheit und Soziales</t>
  </si>
  <si>
    <t>Supranationale und zwischenstaatliche Überweisungen</t>
  </si>
  <si>
    <t>Überweisungen an Gebietskörperschaften</t>
  </si>
  <si>
    <t>Einzahlungen aus Ab-Überweisungen (FAG, EU-Beitrag, Fonds etc.)</t>
  </si>
  <si>
    <t>Einzahlungen aus Gebühren, Bundesverwaltungsabgaben und sonstigen Abgaben</t>
  </si>
  <si>
    <t>Einzahlungen aus Verbrauchs- und Verkehrssteuern</t>
  </si>
  <si>
    <t>Einzahlungen aus Einkommens- und Vermögenssteuern</t>
  </si>
  <si>
    <t>Einzahlungen aus Abgaben (brutto)</t>
  </si>
  <si>
    <t>Einzahlungen aus der operativen Verwaltungstätigkeit und Transfers</t>
  </si>
  <si>
    <t>Finanzierungshaushalt - Einzahlungen</t>
  </si>
  <si>
    <t>Summe Erträge</t>
  </si>
  <si>
    <t>Finanzerträge</t>
  </si>
  <si>
    <t>Übrige sonstige Erträge</t>
  </si>
  <si>
    <t>Erträge aus der Auflösung von Rückstellungen</t>
  </si>
  <si>
    <t>Geldstrafen</t>
  </si>
  <si>
    <t>Sonstige Erträge</t>
  </si>
  <si>
    <t>Erträge aus Sozialbeiträgen</t>
  </si>
  <si>
    <t>Erträge aus Transfers innerhalb des Bundes</t>
  </si>
  <si>
    <t>Erträge aus Transfers von privaten Haushalten und gemeinnützigen Einrichtungen</t>
  </si>
  <si>
    <t>Erträge aus Transfers von Unternehmen</t>
  </si>
  <si>
    <t>Erträge aus Transfers von ausländischen Körperschaften und Rechtsträgern</t>
  </si>
  <si>
    <t>Erträge aus Transfers von öffentlichen Körperschaften und Rechtsträgern</t>
  </si>
  <si>
    <t>Erträge aus Transfers</t>
  </si>
  <si>
    <t>Erträge aus Kostenbeiträgen und Gebühren</t>
  </si>
  <si>
    <t>Erträge aus wirtschaftlicher Tätigkeit</t>
  </si>
  <si>
    <t>Beiträge zum Familienlastenausgleichsfonds (FLAF)</t>
  </si>
  <si>
    <t>Beiträge zur Arbeitslosenversicherung (ALV)</t>
  </si>
  <si>
    <t>Abgabenähnliche Erträge</t>
  </si>
  <si>
    <t>Erträge aus Abgaben (netto)</t>
  </si>
  <si>
    <t>Ab-Überweisungen (FAG, EU-Beitrag, Fonds etc.)</t>
  </si>
  <si>
    <t>Gebühren, Bundesverwaltungsabgaben und sonstigen Abgaben</t>
  </si>
  <si>
    <t>Verbrauchs- und Verkehrssteuern</t>
  </si>
  <si>
    <t>Einkommens- und Vermögenssteuern</t>
  </si>
  <si>
    <t>Erträge aus Abgaben (brutto)</t>
  </si>
  <si>
    <t>Erträge aus der operativen Verwaltungstätigkeit und Transfers</t>
  </si>
  <si>
    <t>Ergebnishaushalt - Erträge</t>
  </si>
  <si>
    <t>Übersicht 12b: Erträge des Bundes nach ökonomischen Kriterien (Kontokennziffern-Übersicht)</t>
  </si>
  <si>
    <t>Summe Auszahlungen</t>
  </si>
  <si>
    <t>Auszahlungen aus der Gewährung von Darlehen</t>
  </si>
  <si>
    <t>Auszahlungen aus der Gewährung von Darlehen sowie gewährten Vorschüssen</t>
  </si>
  <si>
    <t>Auszahlungen aus dem Zugang von Beteiligungen</t>
  </si>
  <si>
    <t>Auszahlungen aus dem Zugang von immateriellen Vermögensgegenständen</t>
  </si>
  <si>
    <t>Auszahlungen aus dem Zugang von Sachanlagen</t>
  </si>
  <si>
    <t>Auszahlungen aus der Investitionstätigkeit</t>
  </si>
  <si>
    <t>Auszahlungen aus sonstigen Transfers</t>
  </si>
  <si>
    <t>Auszahlungen aus Transfers an private Haushalte</t>
  </si>
  <si>
    <t>Auszahlungen aus Transfers an Unternehmen</t>
  </si>
  <si>
    <t>Auszahlungen aus Transfers an ausländische Körperschaften und Rechtsträger</t>
  </si>
  <si>
    <t>Auszahlungen aus Transfers an öffentliche Körperschaften und Rechtsträger</t>
  </si>
  <si>
    <t>Auszahlungen aus Transfers</t>
  </si>
  <si>
    <t>Auszahlungen aus sonstigem betrieblichen Sachaufwand</t>
  </si>
  <si>
    <t>Auszahlungen aus Geringwertigen Wirtschaftsgütern (GWG)</t>
  </si>
  <si>
    <t>Auszahlungen aus Entschädigungen an Präsenz- und Zivildienstleistende</t>
  </si>
  <si>
    <t>Auszahlungen aus Heeresanlagen</t>
  </si>
  <si>
    <t>Auszahlungen aus Transporte durch Dritte</t>
  </si>
  <si>
    <t>Auszahlungen aus Personalleihe und sonstigen Dienstverhältnissen zum Bund</t>
  </si>
  <si>
    <t>Auszahlungen aus Werkleistungen</t>
  </si>
  <si>
    <t>Auszahlungen aus Reisen</t>
  </si>
  <si>
    <t>Auszahlungen aus Telekommunikation und Nachrichtenaufwand</t>
  </si>
  <si>
    <t>Auszahlungen aus Instandhaltung</t>
  </si>
  <si>
    <t>Auszahlungen aus Mieten</t>
  </si>
  <si>
    <t>Auszahlungen aus Materialaufwand</t>
  </si>
  <si>
    <t>Auszahlungen aus Vergütungen innerhalb des Bundes</t>
  </si>
  <si>
    <t>Auszahlungen aus betrieblichem Sachaufwand</t>
  </si>
  <si>
    <t>Auszahlungen aus Aufwandsentschädigungen im Personalaufwand</t>
  </si>
  <si>
    <t>Auszahlungen aus freiwilligem Sozialaufwand</t>
  </si>
  <si>
    <t xml:space="preserve">Auszahlungen aus Abfertigungen und Jubiläumszuwendungen </t>
  </si>
  <si>
    <t>Auszahlungen aus gesetzlichem Sozialaufwand</t>
  </si>
  <si>
    <t xml:space="preserve">Auszahlungen aus sonstigen Nebengebühren </t>
  </si>
  <si>
    <t xml:space="preserve">Auszahlungen aus Mehrdienstleistungen </t>
  </si>
  <si>
    <t xml:space="preserve">Auszahlungen aus Bezügen </t>
  </si>
  <si>
    <t>Auszahlungen aus Personalaufwand</t>
  </si>
  <si>
    <t>Auszahlungen aus der operativen Verwaltungstätigkeit</t>
  </si>
  <si>
    <t>Finanzierungshaushalt - Auszahlungen</t>
  </si>
  <si>
    <t>Übersicht 16a: Auszahlungen des Bundes nach ökonomischen Kriterien (Kontokennziffern-Übersicht)</t>
  </si>
  <si>
    <t>Summe Aufwendungen</t>
  </si>
  <si>
    <t>Finanzaufwand</t>
  </si>
  <si>
    <t>Aufwand für Sonstige Transfers</t>
  </si>
  <si>
    <t>Aufwand für Transfers an private Haushalte</t>
  </si>
  <si>
    <t>Aufwand für Transfers an Unternehmen</t>
  </si>
  <si>
    <t>Aufwand für Transfers an ausländische Körperschaften und Rechtsträger</t>
  </si>
  <si>
    <t>Aufwand für Transfers an öffentliche Körperschaften und Rechtsträger</t>
  </si>
  <si>
    <t>Transferaufwand</t>
  </si>
  <si>
    <t>Sonstiger betrieblicher Sachaufwand</t>
  </si>
  <si>
    <t>Aufwendungen aus der Wertberichtigung und dem Abgang von Forderungen</t>
  </si>
  <si>
    <t>Geringwertigen Wirtschaftsgütern (GWG)</t>
  </si>
  <si>
    <t>Abschreibungen auf Sachanlagen und immaterielle Vermögensgegenstände</t>
  </si>
  <si>
    <t>Entschädigungen an Präsenz- und Zivildienstleistende</t>
  </si>
  <si>
    <t>Heeresanlagen</t>
  </si>
  <si>
    <t>Transporte durch Dritte</t>
  </si>
  <si>
    <t>Personalleihe und sonstigen Dienstverhältnissen zum Bund</t>
  </si>
  <si>
    <t>Aufwand für Werkleistungen</t>
  </si>
  <si>
    <t>Reisen</t>
  </si>
  <si>
    <t>Telekommunikation und Nachrichtenaufwand</t>
  </si>
  <si>
    <t>Instandhaltung</t>
  </si>
  <si>
    <t>Mieten</t>
  </si>
  <si>
    <t>Materialaufwand</t>
  </si>
  <si>
    <t>Vergütungen innerhalb des Bundes</t>
  </si>
  <si>
    <t>Betrieblichem Sachaufwand</t>
  </si>
  <si>
    <t>Aufwandsentschädigungen im Personalaufwand</t>
  </si>
  <si>
    <t>Freiwilliger Sozialaufwand</t>
  </si>
  <si>
    <t xml:space="preserve">Abfertigungen und Jubiläumszuwendungen </t>
  </si>
  <si>
    <t>Gesetzlicher Sozialaufwand</t>
  </si>
  <si>
    <t>Sonstige Nebengebühren</t>
  </si>
  <si>
    <t>Mehrdienstleistungen</t>
  </si>
  <si>
    <t>Bezüge</t>
  </si>
  <si>
    <t>Personalaufwand</t>
  </si>
  <si>
    <t>Ergebnishaushalt - Aufwendungen</t>
  </si>
  <si>
    <t>Übersicht 16b: Aufwendungen des Bundes nach ökonomischen Kriterien (Kontokennziffern-Übersicht)</t>
  </si>
  <si>
    <r>
      <t xml:space="preserve">2011
</t>
    </r>
    <r>
      <rPr>
        <sz val="8"/>
        <color theme="0"/>
        <rFont val="Palatino Linotype"/>
        <family val="1"/>
      </rPr>
      <t>-</t>
    </r>
  </si>
  <si>
    <t xml:space="preserve">2011
</t>
  </si>
  <si>
    <t>2011
Erfolg</t>
  </si>
  <si>
    <t>Einz./Ertr.</t>
  </si>
  <si>
    <t>Kapitalertragsteuern</t>
  </si>
  <si>
    <t>Zahlungsbilanzstabilisierungsgesetz (ZaBiStaG)</t>
  </si>
  <si>
    <r>
      <t xml:space="preserve">1) </t>
    </r>
    <r>
      <rPr>
        <sz val="8"/>
        <color theme="1"/>
        <rFont val="Palatino Linotype"/>
        <family val="1"/>
      </rPr>
      <t>Einschließlich Ersatzzeitenfinanzierung aus Mitteln von AMS und FLAF</t>
    </r>
  </si>
  <si>
    <t>k.A.</t>
  </si>
  <si>
    <t>Erg. HH</t>
  </si>
  <si>
    <t>Fin. HH</t>
  </si>
  <si>
    <t>Übrige Auszahlungen aus der Gewährung von Darlehen sowie gewährten Vorschüssen</t>
  </si>
  <si>
    <t>Auszahlungen aus Finanzaufwand</t>
  </si>
  <si>
    <t>2012</t>
  </si>
  <si>
    <t>2011</t>
  </si>
  <si>
    <r>
      <t xml:space="preserve">Personalplan - Planstellenverzeichnis 1a </t>
    </r>
    <r>
      <rPr>
        <vertAlign val="superscript"/>
        <sz val="9"/>
        <rFont val="Palatino Linotype"/>
        <family val="1"/>
      </rPr>
      <t>1)</t>
    </r>
  </si>
  <si>
    <t>Allgemeiner Verwaltungsdienst inkl. ADV</t>
  </si>
  <si>
    <t>RichterInnen und RichteramtsanwärterInnen</t>
  </si>
  <si>
    <t>Lehrpersonen</t>
  </si>
  <si>
    <t>Schulaufsicht</t>
  </si>
  <si>
    <t>Exekutivdienst</t>
  </si>
  <si>
    <t xml:space="preserve">Militärischer Dienst </t>
  </si>
  <si>
    <t>Post- und Fernmeldehoheitsverwaltung</t>
  </si>
  <si>
    <t>Krankenpflegedienst</t>
  </si>
  <si>
    <t>Summe Planstellenverzeichnis 1a</t>
  </si>
  <si>
    <r>
      <t xml:space="preserve">Personalplan - Planstellenverzeichnis 1b </t>
    </r>
    <r>
      <rPr>
        <b/>
        <vertAlign val="superscript"/>
        <sz val="9"/>
        <rFont val="Palatino Linotype"/>
        <family val="1"/>
      </rPr>
      <t>2)</t>
    </r>
  </si>
  <si>
    <t>Stellenplan/ab 2009 "Personalplan" - Teil II.A</t>
  </si>
  <si>
    <t>Schulaufsichtsdienst</t>
  </si>
  <si>
    <t>(inkl. VB in UO-Funktion lt. StPl/PP)</t>
  </si>
  <si>
    <t>Post- u. Telegraphendienst</t>
  </si>
  <si>
    <t>Stellenplan/Personalplan Gesamt</t>
  </si>
  <si>
    <r>
      <rPr>
        <vertAlign val="superscript"/>
        <sz val="7"/>
        <color rgb="FF000000"/>
        <rFont val="Palatino Linotype"/>
        <family val="1"/>
      </rPr>
      <t>4)</t>
    </r>
    <r>
      <rPr>
        <sz val="7"/>
        <color rgb="FF000000"/>
        <rFont val="Palatino Linotype"/>
        <family val="1"/>
      </rPr>
      <t xml:space="preserve"> Der Anstieg resultiert aus der Umsetzung des Sicherheitspaketes beim BMI und der "befristeten Erhöhung" der LehrerInnenplanstellen beim BMUKK</t>
    </r>
  </si>
  <si>
    <t>16</t>
  </si>
  <si>
    <t>17</t>
  </si>
  <si>
    <t>Staatsschuldentransaktionen</t>
  </si>
  <si>
    <t>25</t>
  </si>
  <si>
    <t>31</t>
  </si>
  <si>
    <t>Polizei</t>
  </si>
  <si>
    <t>33</t>
  </si>
  <si>
    <t>Gerichte</t>
  </si>
  <si>
    <t>34</t>
  </si>
  <si>
    <t>Justizvollzug</t>
  </si>
  <si>
    <t>36</t>
  </si>
  <si>
    <t>42</t>
  </si>
  <si>
    <t>Land- und Forstwirtschaft, Fischerei und Jagd</t>
  </si>
  <si>
    <t>45</t>
  </si>
  <si>
    <t>Verkehr</t>
  </si>
  <si>
    <t>49</t>
  </si>
  <si>
    <t>56</t>
  </si>
  <si>
    <t>61</t>
  </si>
  <si>
    <t>Wohnungswesen</t>
  </si>
  <si>
    <t>76</t>
  </si>
  <si>
    <t>82</t>
  </si>
  <si>
    <t>Kultur</t>
  </si>
  <si>
    <t>84</t>
  </si>
  <si>
    <t>Religiöse und andere Gemeinschaftsangelegenheiten</t>
  </si>
  <si>
    <t>86</t>
  </si>
  <si>
    <t>Sport</t>
  </si>
  <si>
    <t>91</t>
  </si>
  <si>
    <t>Elementar- und Primärbereich</t>
  </si>
  <si>
    <t>92</t>
  </si>
  <si>
    <t>Sekundarbereich</t>
  </si>
  <si>
    <t>94</t>
  </si>
  <si>
    <t>Tertiärbereich</t>
  </si>
  <si>
    <t>98</t>
  </si>
  <si>
    <t>99</t>
  </si>
  <si>
    <t>Grundlagen-, angewandte Forschung und experimentelle Entwicklung</t>
  </si>
  <si>
    <t>Allgemeiner Gebarung:</t>
  </si>
  <si>
    <t>Summe Allgemeiner Gebarung</t>
  </si>
  <si>
    <t>09</t>
  </si>
  <si>
    <t>GB 20.01 Arbeitsmarkt</t>
  </si>
  <si>
    <t>GB 21.02 Pflege</t>
  </si>
  <si>
    <t>UG 22 Sozialversicherung</t>
  </si>
  <si>
    <t>GB 23.01 Pensionen f. Hoheitsverwaltung u. ausgegl. Institutionen</t>
  </si>
  <si>
    <t>GB 25.01 Ausgleichsfonds f. Familienbeihilfen</t>
  </si>
  <si>
    <t>GB 15.02 Steuer- u. Zollverwaltung</t>
  </si>
  <si>
    <t>GB 45.02 Bundesvermögensverwaltung</t>
  </si>
  <si>
    <t xml:space="preserve">GB 58.01 Finanzierungen u. Währungstauschverträge </t>
  </si>
  <si>
    <t>GB 14.02 Streitkräfte</t>
  </si>
  <si>
    <t>GB 11.02 Sicherheit</t>
  </si>
  <si>
    <t>GB 13.02 Rechtsprechung</t>
  </si>
  <si>
    <t>GB 13.03 Strafvollzug</t>
  </si>
  <si>
    <t>GB 42.02 Landwirtschaft u. ländlicher Raum</t>
  </si>
  <si>
    <t>GB 23.02 Pensionen Post</t>
  </si>
  <si>
    <t>GB 23.03 Pensionen ÖBB</t>
  </si>
  <si>
    <t>GB 41.02 Verkehrs- u. Nachrichtenwesen</t>
  </si>
  <si>
    <t>GB 40.02 Tranferleistungen an die Wirtschaft</t>
  </si>
  <si>
    <t>GB 45.01 Haftungen des Bundes</t>
  </si>
  <si>
    <t>GB 46.01 Finanzmarktstabilität</t>
  </si>
  <si>
    <t>GB 43.01 Allgemeine Umweltschutzpolitik</t>
  </si>
  <si>
    <t>GB 43.02 Abfall- u. Siedlungswasserwirtschaft</t>
  </si>
  <si>
    <t>GB 24.02 Gesundheitssystemfinanzierung</t>
  </si>
  <si>
    <t>GB 44.01 Transfers an Länder u. Gemeinden</t>
  </si>
  <si>
    <t>GB 30.04 Ausgegliederte Kultureinrichtungen</t>
  </si>
  <si>
    <t>GB 30.02 Schule einschließlich Lehrpersonal</t>
  </si>
  <si>
    <t>GB 30.01 Unterricht: Steuerung u. Services</t>
  </si>
  <si>
    <t>GB 31.02 Wissenschaft u. Forschung: Tertiäre Bildung</t>
  </si>
  <si>
    <t>GB 31.03 Forschung u. Entwicklung</t>
  </si>
  <si>
    <t>GB 34.01 Forschung, Technologie u. Innovation</t>
  </si>
  <si>
    <t>a) Bundesbudget</t>
  </si>
  <si>
    <t>Grundstücke und Grundstückseinrichtungen</t>
  </si>
  <si>
    <t>Gebäude und Bauten</t>
  </si>
  <si>
    <t>Technische Anlagen und Werkzeuge</t>
  </si>
  <si>
    <t>Amts-, Betriebs- und Geschäftsausstattung</t>
  </si>
  <si>
    <t>Immaterielle Vermögensgegenstände</t>
  </si>
  <si>
    <t>Geringwertige Wirtschaftsgüter</t>
  </si>
  <si>
    <t>Vorräte</t>
  </si>
  <si>
    <t>b) Ausgegliederte Gesellschaften</t>
  </si>
  <si>
    <t>Summe ausgegliederte Gesellschaften</t>
  </si>
  <si>
    <t xml:space="preserve">2011                       </t>
  </si>
  <si>
    <r>
      <rPr>
        <vertAlign val="superscript"/>
        <sz val="8"/>
        <rFont val="Palatino Linotype"/>
        <family val="1"/>
      </rPr>
      <t xml:space="preserve">1) </t>
    </r>
    <r>
      <rPr>
        <sz val="8"/>
        <rFont val="Palatino Linotype"/>
        <family val="1"/>
      </rPr>
      <t>Auszahlungen für Verzinsung bei Nettodarstellung der SWAPS</t>
    </r>
  </si>
  <si>
    <t>Auszahlungen</t>
  </si>
  <si>
    <t>Nettofinanzierungsbedarf</t>
  </si>
  <si>
    <t>Einzahlungen</t>
  </si>
  <si>
    <t>Bundesfinanzierung</t>
  </si>
  <si>
    <r>
      <rPr>
        <vertAlign val="superscript"/>
        <sz val="8"/>
        <rFont val="Palatino Linotype"/>
        <family val="1"/>
      </rPr>
      <t>*)</t>
    </r>
    <r>
      <rPr>
        <sz val="8"/>
        <rFont val="Palatino Linotype"/>
        <family val="1"/>
      </rPr>
      <t xml:space="preserve"> ab 2013 werden im Finanzierungshaushalt (Fin. HH) die Begriffe Auszahlungen, Einzahlungen und Nettofinanzierungsbedarf und im Ergebnishaushalt (Erg. HH) die Begriffe Aufwendungen, Erträge und Nettoergebnis verwendet</t>
    </r>
  </si>
  <si>
    <t>Bruttoabgaben</t>
  </si>
  <si>
    <t>Nettoabgaben</t>
  </si>
  <si>
    <t xml:space="preserve">Quellen: Statistik Austria (bis 2011); BMF (2012 und 2013); Ameco </t>
  </si>
  <si>
    <r>
      <rPr>
        <vertAlign val="superscript"/>
        <sz val="8"/>
        <rFont val="Palatino Linotype"/>
        <family val="1"/>
      </rPr>
      <t>*)</t>
    </r>
    <r>
      <rPr>
        <sz val="8"/>
        <rFont val="Palatino Linotype"/>
        <family val="1"/>
      </rPr>
      <t xml:space="preserve"> Ab 2013 werden im Finanzierungshaushalt (Fin. HH) die Begriffe Auszahlungen, Einzahlungen und Nettofinanzierungsbedarf und im Ergebnishaushalt (Erg. HH) die Begriffe Aufwendungen, Erträge und Nettoergebnis verwendet.</t>
    </r>
  </si>
  <si>
    <r>
      <rPr>
        <vertAlign val="superscript"/>
        <sz val="8"/>
        <rFont val="Palatino Linotype"/>
        <family val="1"/>
      </rPr>
      <t xml:space="preserve">1) </t>
    </r>
    <r>
      <rPr>
        <sz val="8"/>
        <rFont val="Palatino Linotype"/>
        <family val="1"/>
      </rPr>
      <t>Vor 2009 Kapitel 52</t>
    </r>
  </si>
  <si>
    <r>
      <t xml:space="preserve">Gemeinden </t>
    </r>
    <r>
      <rPr>
        <vertAlign val="superscript"/>
        <sz val="9"/>
        <rFont val="Palatino Linotype"/>
        <family val="1"/>
      </rPr>
      <t>1)</t>
    </r>
  </si>
  <si>
    <r>
      <t>Sonstige</t>
    </r>
    <r>
      <rPr>
        <vertAlign val="superscript"/>
        <sz val="9"/>
        <rFont val="Palatino Linotype"/>
        <family val="1"/>
      </rPr>
      <t xml:space="preserve"> 2) </t>
    </r>
  </si>
  <si>
    <r>
      <t>Gemeinden</t>
    </r>
    <r>
      <rPr>
        <vertAlign val="superscript"/>
        <sz val="9"/>
        <rFont val="Palatino Linotype"/>
        <family val="1"/>
      </rPr>
      <t xml:space="preserve"> 1)</t>
    </r>
  </si>
  <si>
    <t>GB 23.04 Pensionen f. LandeslehrerInnen</t>
  </si>
  <si>
    <t xml:space="preserve">in Mio. € </t>
  </si>
  <si>
    <r>
      <t xml:space="preserve">Sonstige Leistungen </t>
    </r>
    <r>
      <rPr>
        <vertAlign val="superscript"/>
        <sz val="8"/>
        <rFont val="Palatino Linotype"/>
        <family val="1"/>
      </rPr>
      <t>1)</t>
    </r>
  </si>
  <si>
    <r>
      <t xml:space="preserve">Stellenplan/Personalplan - Annex Teil 1 </t>
    </r>
    <r>
      <rPr>
        <b/>
        <vertAlign val="superscript"/>
        <sz val="8"/>
        <rFont val="Palatino Linotype"/>
        <family val="1"/>
      </rPr>
      <t>1)</t>
    </r>
  </si>
  <si>
    <r>
      <t>Stellenplan - Teil VI</t>
    </r>
    <r>
      <rPr>
        <b/>
        <vertAlign val="superscript"/>
        <sz val="8"/>
        <rFont val="Palatino Linotype"/>
        <family val="1"/>
      </rPr>
      <t xml:space="preserve"> 2)</t>
    </r>
  </si>
  <si>
    <r>
      <t>2)</t>
    </r>
    <r>
      <rPr>
        <sz val="7"/>
        <rFont val="Palatino Linotype"/>
        <family val="1"/>
      </rPr>
      <t xml:space="preserve"> Gemäß der HHRR 2 wird der Personalplan 2013 neu gegliedert; das neue Planstellenverzeichnis 1b entspricht dem bisherigen Annex Teil 1 und beinhaltet sämtliche Planstellen der Bundesbediensteten, die für ausgegliederte Rechtsträger leisten.</t>
    </r>
  </si>
  <si>
    <r>
      <t xml:space="preserve">     aktive Bedienstete </t>
    </r>
    <r>
      <rPr>
        <vertAlign val="superscript"/>
        <sz val="9"/>
        <rFont val="Palatino Linotype"/>
        <family val="1"/>
      </rPr>
      <t xml:space="preserve"> 1) 2) 3)</t>
    </r>
  </si>
  <si>
    <r>
      <t xml:space="preserve">     Pensionisten </t>
    </r>
    <r>
      <rPr>
        <vertAlign val="superscript"/>
        <sz val="9"/>
        <rFont val="Palatino Linotype"/>
        <family val="1"/>
      </rPr>
      <t>1)</t>
    </r>
  </si>
  <si>
    <t>Allgemeine Gebarung</t>
  </si>
  <si>
    <t xml:space="preserve">getretene Haushaltsrechtsreform (HR). Diese wirkt sich auf Grund der Bestimmungen des § 16 Abs. 5 (Personalämter) und Abs. 6 </t>
  </si>
  <si>
    <r>
      <t xml:space="preserve">Abgaben, netto </t>
    </r>
    <r>
      <rPr>
        <vertAlign val="superscript"/>
        <sz val="8"/>
        <rFont val="Palatino Linotype"/>
        <family val="1"/>
      </rPr>
      <t>2)</t>
    </r>
  </si>
  <si>
    <t>Abgaben</t>
  </si>
  <si>
    <t>Übersicht 12a: Einzahlungen des Bundes nach ökonomischen Kriterien (Kontokennziffern-Übersicht)</t>
  </si>
  <si>
    <t>Gesamtauszahlungen</t>
  </si>
  <si>
    <t>SchülerInnen- und Lehrlingsfreifahrten sowie  sowie Schul- und Lehrlingsfreifahrtbeihilfen</t>
  </si>
  <si>
    <r>
      <rPr>
        <vertAlign val="superscript"/>
        <sz val="7"/>
        <color rgb="FF000000"/>
        <rFont val="Palatino Linotype"/>
        <family val="1"/>
      </rPr>
      <t>4)</t>
    </r>
    <r>
      <rPr>
        <sz val="7"/>
        <color rgb="FF000000"/>
        <rFont val="Palatino Linotype"/>
        <family val="1"/>
      </rPr>
      <t xml:space="preserve"> Für Kapitalbeträge am Jahresende. In der Regel wird die Bundeshaftung auch für die Zinsen und Kosten übernommen; das tatsächliche Haftungsobligo erhöht sich daher um diese nur schwer abschätzbaren jeweiligen Nebenkosten. Neben diesen vom Bundesminister für Finanzen aufgrund gesetzlicher Ermächtigungen übernommenen Haftungen haftet der Bund gemäß § 1 Abs. 2 des Postsparkassengesetzes 1969, BGBl.Nr. 458, für die Verbindlichkeiten der Österreichischen Postsparkasse.</t>
    </r>
  </si>
  <si>
    <r>
      <rPr>
        <vertAlign val="superscript"/>
        <sz val="7"/>
        <color rgb="FF000000"/>
        <rFont val="Palatino Linotype"/>
        <family val="1"/>
      </rPr>
      <t>5)</t>
    </r>
    <r>
      <rPr>
        <sz val="7"/>
        <color rgb="FF000000"/>
        <rFont val="Palatino Linotype"/>
        <family val="1"/>
      </rPr>
      <t xml:space="preserve"> Rd. 900 Militär-Planstellen, die mit Bediensteten der Allg. Verw. besetzt waren, wurden im Hinblick auf den Personalplan NEU in Planstellen des Allg.Verwaltungsdienstes umgewandelt.</t>
    </r>
  </si>
  <si>
    <r>
      <t>1)</t>
    </r>
    <r>
      <rPr>
        <sz val="7"/>
        <rFont val="Palatino Linotype"/>
        <family val="1"/>
      </rPr>
      <t xml:space="preserve"> Gemäß der HHRR 2 wird der Personalplan 2013 neu gegliedert; das neue Planstellenverzeichnis 1a entspricht dem bisherigen Teil II.A und beinhaltet sämtliche Planstellen der Bundesbediensteten in der Bundesverwaltung.</t>
    </r>
  </si>
  <si>
    <r>
      <rPr>
        <vertAlign val="superscript"/>
        <sz val="8"/>
        <rFont val="Palatino Linotype"/>
        <family val="1"/>
      </rPr>
      <t>2)</t>
    </r>
    <r>
      <rPr>
        <sz val="8"/>
        <rFont val="Palatino Linotype"/>
        <family val="1"/>
      </rPr>
      <t xml:space="preserve"> Gesamtsumme lt. Personalplan</t>
    </r>
  </si>
  <si>
    <r>
      <t xml:space="preserve">     aktive Bedienstete </t>
    </r>
    <r>
      <rPr>
        <vertAlign val="superscript"/>
        <sz val="8"/>
        <rFont val="Palatino Linotype"/>
        <family val="1"/>
      </rPr>
      <t>2)</t>
    </r>
    <r>
      <rPr>
        <sz val="8"/>
        <rFont val="Palatino Linotype"/>
        <family val="1"/>
      </rPr>
      <t xml:space="preserve">   </t>
    </r>
  </si>
  <si>
    <t>Übersicht 13: Gesamtauszahlungen des Bundes, finanzwirtschaftliche Gliederung nach Untergliederungen</t>
  </si>
  <si>
    <t>Soziale Sicherung</t>
  </si>
  <si>
    <t>Allgemeine öffentliche Verwaltung</t>
  </si>
  <si>
    <t>Verteidigung</t>
  </si>
  <si>
    <t>Öffentliche Ordnung und Sicherheit</t>
  </si>
  <si>
    <t>Wirtschaftliche Angelegenheiten</t>
  </si>
  <si>
    <t>Gesundheitswesen</t>
  </si>
  <si>
    <t>Bildungswesen</t>
  </si>
  <si>
    <r>
      <rPr>
        <vertAlign val="superscript"/>
        <sz val="7"/>
        <color rgb="FF000000"/>
        <rFont val="Palatino Linotype"/>
        <family val="1"/>
      </rPr>
      <t>2)</t>
    </r>
    <r>
      <rPr>
        <sz val="7"/>
        <color rgb="FF000000"/>
        <rFont val="Palatino Linotype"/>
        <family val="1"/>
      </rPr>
      <t xml:space="preserve"> Bundeshochbauten (BIG mit Ende 2009 vollständig rückgeführt), Schieneninfrastrukturfinanzierung u. Schieneninfrastruktur-Dienstleistungsgesell. mbH</t>
    </r>
  </si>
  <si>
    <t>Finanzierung in Mrd. € bzw. in % des BIP</t>
  </si>
  <si>
    <t>Anzahl der Pflichtversicherten (gesamte PV) in 1.000</t>
  </si>
  <si>
    <t>Anzahl der Pensionen (gesamte PV) in 1.000</t>
  </si>
  <si>
    <r>
      <t xml:space="preserve">Übersicht 6: Defizite (Überschüsse) der öffentlichen Haushalte im internationalen Vergleich (Maastricht) </t>
    </r>
    <r>
      <rPr>
        <b/>
        <vertAlign val="superscript"/>
        <sz val="9"/>
        <rFont val="Palatino Linotype"/>
        <family val="1"/>
      </rPr>
      <t>1)</t>
    </r>
  </si>
  <si>
    <r>
      <t xml:space="preserve">2005
</t>
    </r>
    <r>
      <rPr>
        <sz val="9"/>
        <color indexed="9"/>
        <rFont val="Palatino Linotype"/>
        <family val="1"/>
      </rPr>
      <t>-</t>
    </r>
  </si>
  <si>
    <r>
      <t xml:space="preserve">2006
</t>
    </r>
    <r>
      <rPr>
        <sz val="9"/>
        <color indexed="9"/>
        <rFont val="Palatino Linotype"/>
        <family val="1"/>
      </rPr>
      <t>-</t>
    </r>
  </si>
  <si>
    <r>
      <t xml:space="preserve">2007
</t>
    </r>
    <r>
      <rPr>
        <sz val="9"/>
        <color indexed="9"/>
        <rFont val="Palatino Linotype"/>
        <family val="1"/>
      </rPr>
      <t>-</t>
    </r>
  </si>
  <si>
    <r>
      <t xml:space="preserve">2008
</t>
    </r>
    <r>
      <rPr>
        <sz val="9"/>
        <color indexed="9"/>
        <rFont val="Palatino Linotype"/>
        <family val="1"/>
      </rPr>
      <t>-</t>
    </r>
  </si>
  <si>
    <r>
      <t>2009</t>
    </r>
    <r>
      <rPr>
        <vertAlign val="superscript"/>
        <sz val="9"/>
        <rFont val="Palatino Linotype"/>
        <family val="1"/>
      </rPr>
      <t xml:space="preserve">
</t>
    </r>
    <r>
      <rPr>
        <vertAlign val="superscript"/>
        <sz val="9"/>
        <color indexed="9"/>
        <rFont val="Palatino Linotype"/>
        <family val="1"/>
      </rPr>
      <t>-</t>
    </r>
  </si>
  <si>
    <r>
      <t xml:space="preserve">2010
</t>
    </r>
    <r>
      <rPr>
        <sz val="9"/>
        <color indexed="9"/>
        <rFont val="Palatino Linotype"/>
        <family val="1"/>
      </rPr>
      <t>-</t>
    </r>
  </si>
  <si>
    <r>
      <t xml:space="preserve">2011
</t>
    </r>
    <r>
      <rPr>
        <sz val="9"/>
        <color indexed="9"/>
        <rFont val="Palatino Linotype"/>
        <family val="1"/>
      </rPr>
      <t>-</t>
    </r>
  </si>
  <si>
    <t>Auszahlungen aus Finanzhaftungen</t>
  </si>
  <si>
    <t>Übersicht 21: Planstellen für Bundesbedienstete (Beamtinnen, Beamte und Vertragsbedienstete) nach Besoldungsgruppen-Bereichen</t>
  </si>
  <si>
    <t>Übersicht 22: Planstellen für Bundesbedienstete (Beamtinnen, Beamte und Vertragsbedienstete) nach Besoldungsgruppen-Bereichen</t>
  </si>
  <si>
    <t>Lehrerinnen u. Lehrer</t>
  </si>
  <si>
    <t>Staatsanwältinnen u. -anwälte</t>
  </si>
  <si>
    <t>Übersicht 24: Personalstand und Zahlungen/Aufwand des Bundes für Landeslehrerinnen u. -lehrer</t>
  </si>
  <si>
    <t>Schweiz</t>
  </si>
  <si>
    <r>
      <t>3)</t>
    </r>
    <r>
      <rPr>
        <sz val="8"/>
        <color theme="1"/>
        <rFont val="Palatino Linotype"/>
        <family val="1"/>
      </rPr>
      <t xml:space="preserve"> Durchschnittspension nach dem ASVG (14 mal jährlich)</t>
    </r>
  </si>
  <si>
    <r>
      <t xml:space="preserve">4) </t>
    </r>
    <r>
      <rPr>
        <sz val="8"/>
        <color theme="1"/>
        <rFont val="Palatino Linotype"/>
        <family val="1"/>
      </rPr>
      <t xml:space="preserve">Ohne Ausgleichszulagen, Rehabilitation, Beitrag zur Krankenversicherung der Pensionisten, Verwaltungskosten, Versicherungsanstalt des österreichischen Notariates </t>
    </r>
  </si>
  <si>
    <r>
      <t>Leistungen</t>
    </r>
    <r>
      <rPr>
        <b/>
        <vertAlign val="superscript"/>
        <sz val="8"/>
        <color theme="1"/>
        <rFont val="Palatino Linotype"/>
        <family val="1"/>
      </rPr>
      <t xml:space="preserve"> 3)</t>
    </r>
    <r>
      <rPr>
        <b/>
        <sz val="8"/>
        <color theme="1"/>
        <rFont val="Palatino Linotype"/>
        <family val="1"/>
      </rPr>
      <t xml:space="preserve">  in € bzw. Veränderung gegenüber Vorjahr in %</t>
    </r>
  </si>
  <si>
    <r>
      <t>Pensionsleistungen der PV-Träger insgesamt</t>
    </r>
    <r>
      <rPr>
        <b/>
        <vertAlign val="superscript"/>
        <sz val="8"/>
        <color theme="1"/>
        <rFont val="Palatino Linotype"/>
        <family val="1"/>
      </rPr>
      <t xml:space="preserve"> 4)</t>
    </r>
    <r>
      <rPr>
        <b/>
        <sz val="8"/>
        <color theme="1"/>
        <rFont val="Palatino Linotype"/>
        <family val="1"/>
      </rPr>
      <t xml:space="preserve"> in Mrd. € bzw. Veränderung gegenüber Vorjahr in %</t>
    </r>
  </si>
  <si>
    <r>
      <t xml:space="preserve">2) </t>
    </r>
    <r>
      <rPr>
        <sz val="8"/>
        <color theme="1"/>
        <rFont val="Palatino Linotype"/>
        <family val="1"/>
      </rPr>
      <t>Enthält sonstige Beiträge (z. B. von  Selbstversicherten und freiwillig Versicherten) und übrige Erträge der Pensionsversicherungsträger (z. B. Kostenbeteiligungen, Verzugszinsen, Finanzerträge, etc.)</t>
    </r>
  </si>
  <si>
    <r>
      <t xml:space="preserve">Welthandel </t>
    </r>
    <r>
      <rPr>
        <vertAlign val="superscript"/>
        <sz val="9"/>
        <rFont val="Palatino Linotype"/>
        <family val="1"/>
      </rPr>
      <t>2)</t>
    </r>
  </si>
  <si>
    <r>
      <t xml:space="preserve">Rohstoffpreise (ohne Öl) </t>
    </r>
    <r>
      <rPr>
        <vertAlign val="superscript"/>
        <sz val="9"/>
        <rFont val="Palatino Linotype"/>
        <family val="1"/>
      </rPr>
      <t>3)</t>
    </r>
  </si>
  <si>
    <r>
      <t xml:space="preserve">Ölpreise </t>
    </r>
    <r>
      <rPr>
        <vertAlign val="superscript"/>
        <sz val="9"/>
        <rFont val="Palatino Linotype"/>
        <family val="1"/>
      </rPr>
      <t>4)</t>
    </r>
  </si>
  <si>
    <t xml:space="preserve">Pensionsaufwand </t>
  </si>
  <si>
    <r>
      <rPr>
        <vertAlign val="superscript"/>
        <sz val="7"/>
        <color rgb="FF000000"/>
        <rFont val="Palatino Linotype"/>
        <family val="1"/>
      </rPr>
      <t>2)</t>
    </r>
    <r>
      <rPr>
        <sz val="7"/>
        <color rgb="FF000000"/>
        <rFont val="Palatino Linotype"/>
        <family val="1"/>
      </rPr>
      <t xml:space="preserve"> Dieser Teil beinhaltet Bundesbedienstete, die aus zwingenden, erst während des Finanzjahres eintretenden Anlässen aufgenommen werden (saisonales Personal); ab 2007 Integrierung im Teil II.A </t>
    </r>
  </si>
  <si>
    <r>
      <rPr>
        <vertAlign val="superscript"/>
        <sz val="7"/>
        <color rgb="FF000000"/>
        <rFont val="Palatino Linotype"/>
        <family val="1"/>
      </rPr>
      <t>3)</t>
    </r>
    <r>
      <rPr>
        <sz val="7"/>
        <color rgb="FF000000"/>
        <rFont val="Palatino Linotype"/>
        <family val="1"/>
      </rPr>
      <t xml:space="preserve"> Der Anstieg resultiert aus der Integration von Sonderplanstellenkontingenten aus dem Allgemeinen Teil (Begünstigt Behinderte, Ältere Arbeitslose, II/L-Lehrerinnen u. -Lehrer, Aspiranten, Kräfte für Internationale Operationen, ÖBB-Arbeitsleihen)</t>
    </r>
  </si>
  <si>
    <r>
      <t xml:space="preserve">Übersicht 23: Personalstand und Personalauszahlungen/-aufwendungen des Bundes für Bundesbedienstete </t>
    </r>
    <r>
      <rPr>
        <b/>
        <vertAlign val="superscript"/>
        <sz val="10"/>
        <rFont val="Palatino Linotype"/>
        <family val="1"/>
      </rPr>
      <t>1)</t>
    </r>
  </si>
  <si>
    <t>* Gemäß Bundeshaftungsobergrenzengesetz darf im Zeitraum 1. Jänner 2012 bis zum 31. Dezember 2014 der jeweils ausstehende Gesamtbetrag an Haftungen des Bundes 193,1 Mrd. € an Kapital nicht übersteigen.</t>
  </si>
  <si>
    <r>
      <rPr>
        <vertAlign val="superscript"/>
        <sz val="7"/>
        <color rgb="FF000000"/>
        <rFont val="Palatino Linotype"/>
        <family val="1"/>
      </rPr>
      <t>3)</t>
    </r>
    <r>
      <rPr>
        <sz val="7"/>
        <color rgb="FF000000"/>
        <rFont val="Palatino Linotype"/>
        <family val="1"/>
      </rPr>
      <t xml:space="preserve"> z. B.: Haftungen im Rahmen der Austria Wirtschaftsservice GmbH. (FGG u. Bürges), ÖHT, FFG, Erdöllagerges.b.H., ab 2004 für Leihgaben an Bundesmuseen und nur 2001 f. Österr. Luftfahrtunternehmen, Atomhaftungsgesetz, Arbeitsmarktförderung und  Europäische Investitionsbank</t>
    </r>
  </si>
  <si>
    <t>Übersicht 20: Haftungsübernahmen des Bundes *</t>
  </si>
  <si>
    <r>
      <t xml:space="preserve">Sonstige </t>
    </r>
    <r>
      <rPr>
        <vertAlign val="superscript"/>
        <sz val="8"/>
        <color theme="1"/>
        <rFont val="Palatino Linotype"/>
        <family val="1"/>
      </rPr>
      <t>2)</t>
    </r>
  </si>
  <si>
    <r>
      <t xml:space="preserve">Belastungsquote </t>
    </r>
    <r>
      <rPr>
        <b/>
        <vertAlign val="superscript"/>
        <sz val="8"/>
        <color theme="1"/>
        <rFont val="Palatino Linotype"/>
        <family val="1"/>
      </rPr>
      <t>5)</t>
    </r>
  </si>
  <si>
    <t>Öffentliches Defizit
(Maastricht)</t>
  </si>
  <si>
    <t>Deckungsquote</t>
  </si>
  <si>
    <t xml:space="preserve">Übersicht 6a: Strukturelle Budgetsalden, Gesamtstaat </t>
  </si>
  <si>
    <t xml:space="preserve">in % des BIP </t>
  </si>
  <si>
    <r>
      <t xml:space="preserve">Österreich nationale Angaben </t>
    </r>
    <r>
      <rPr>
        <b/>
        <vertAlign val="superscript"/>
        <sz val="9"/>
        <rFont val="Palatino Linotype"/>
        <family val="1"/>
      </rPr>
      <t>1)</t>
    </r>
  </si>
  <si>
    <t xml:space="preserve">   Post</t>
  </si>
  <si>
    <t xml:space="preserve">   ÖBB</t>
  </si>
  <si>
    <t xml:space="preserve">   Landeslehrerinnen u. -lehrer</t>
  </si>
  <si>
    <t xml:space="preserve">   Hoheitsverwaltung</t>
  </si>
  <si>
    <t xml:space="preserve">   Gesamt</t>
  </si>
  <si>
    <t xml:space="preserve">   in % des BIP</t>
  </si>
  <si>
    <r>
      <t xml:space="preserve">5) </t>
    </r>
    <r>
      <rPr>
        <sz val="8"/>
        <color theme="1"/>
        <rFont val="Palatino Linotype"/>
        <family val="1"/>
      </rPr>
      <t xml:space="preserve">Anzahl der Pensionen auf 1000 Pflichtversicherungen </t>
    </r>
  </si>
  <si>
    <t xml:space="preserve">      Bundesbeitrag PVA</t>
  </si>
  <si>
    <t xml:space="preserve">      Bundesbeitrag VAEB</t>
  </si>
  <si>
    <t xml:space="preserve">      Bundesbeitrag SVB</t>
  </si>
  <si>
    <r>
      <t xml:space="preserve">      Bundesbeitrag SVA</t>
    </r>
    <r>
      <rPr>
        <i/>
        <vertAlign val="superscript"/>
        <sz val="9"/>
        <color theme="1"/>
        <rFont val="Palatino Linotype"/>
        <family val="1"/>
      </rPr>
      <t xml:space="preserve"> </t>
    </r>
  </si>
  <si>
    <t xml:space="preserve">      Ausgleichszulagen PVA</t>
  </si>
  <si>
    <t xml:space="preserve">      Ausgleichszulagen VAEB</t>
  </si>
  <si>
    <t xml:space="preserve">      Ausgleichszulagen SVB</t>
  </si>
  <si>
    <t xml:space="preserve">      Ausgleichszulagen SVA</t>
  </si>
  <si>
    <t>Ausgleichszulagen insgesamt</t>
  </si>
  <si>
    <t>Übersicht 18a: Zuschüsse des Bundes zur gesetzlichen Pensionsversicherung (UG 22)</t>
  </si>
  <si>
    <r>
      <rPr>
        <vertAlign val="superscript"/>
        <sz val="8"/>
        <color theme="1"/>
        <rFont val="Palatino Linotype"/>
        <family val="1"/>
      </rPr>
      <t>1)</t>
    </r>
    <r>
      <rPr>
        <sz val="8"/>
        <color theme="1"/>
        <rFont val="Palatino Linotype"/>
        <family val="1"/>
      </rPr>
      <t xml:space="preserve"> Inklusive Partnerleistung und Bundesbeitrag für Teilversicherte aus der UG 22</t>
    </r>
  </si>
  <si>
    <r>
      <t xml:space="preserve">2) </t>
    </r>
    <r>
      <rPr>
        <sz val="8"/>
        <color theme="1"/>
        <rFont val="Palatino Linotype"/>
        <family val="1"/>
      </rPr>
      <t>Leistungen nach dem</t>
    </r>
    <r>
      <rPr>
        <vertAlign val="superscript"/>
        <sz val="8"/>
        <color theme="1"/>
        <rFont val="Palatino Linotype"/>
        <family val="1"/>
      </rPr>
      <t xml:space="preserve"> </t>
    </r>
    <r>
      <rPr>
        <sz val="8"/>
        <color theme="1"/>
        <rFont val="Palatino Linotype"/>
        <family val="1"/>
      </rPr>
      <t>Nachtschwerarbeitsgesetz, Härteausgleichsfonds (2005 und 2006)</t>
    </r>
  </si>
  <si>
    <r>
      <t xml:space="preserve">Bundesbeitrag </t>
    </r>
    <r>
      <rPr>
        <vertAlign val="superscript"/>
        <sz val="9"/>
        <color theme="1"/>
        <rFont val="Palatino Linotype"/>
        <family val="1"/>
      </rPr>
      <t xml:space="preserve">1) </t>
    </r>
    <r>
      <rPr>
        <sz val="9"/>
        <color theme="1"/>
        <rFont val="Palatino Linotype"/>
        <family val="1"/>
      </rPr>
      <t>insgesamt</t>
    </r>
  </si>
  <si>
    <r>
      <t xml:space="preserve">Sonstiges </t>
    </r>
    <r>
      <rPr>
        <vertAlign val="superscript"/>
        <sz val="9"/>
        <color theme="1"/>
        <rFont val="Palatino Linotype"/>
        <family val="1"/>
      </rPr>
      <t>2)</t>
    </r>
  </si>
  <si>
    <r>
      <rPr>
        <vertAlign val="superscript"/>
        <sz val="8"/>
        <color theme="1"/>
        <rFont val="Palatino Linotype"/>
        <family val="1"/>
      </rPr>
      <t>2)</t>
    </r>
    <r>
      <rPr>
        <sz val="8"/>
        <color theme="1"/>
        <rFont val="Palatino Linotype"/>
        <family val="1"/>
      </rPr>
      <t xml:space="preserve"> Inklusive Ausgegliederte Institutionen</t>
    </r>
  </si>
  <si>
    <t xml:space="preserve">      davon</t>
  </si>
  <si>
    <r>
      <t xml:space="preserve">   Hoheitsverwaltung </t>
    </r>
    <r>
      <rPr>
        <i/>
        <vertAlign val="superscript"/>
        <sz val="9"/>
        <color theme="1"/>
        <rFont val="Palatino Linotype"/>
        <family val="1"/>
      </rPr>
      <t>2)</t>
    </r>
  </si>
  <si>
    <r>
      <rPr>
        <vertAlign val="superscript"/>
        <sz val="8"/>
        <color theme="1"/>
        <rFont val="Palatino Linotype"/>
        <family val="1"/>
      </rPr>
      <t>1)</t>
    </r>
    <r>
      <rPr>
        <sz val="8"/>
        <color theme="1"/>
        <rFont val="Palatino Linotype"/>
        <family val="1"/>
      </rPr>
      <t xml:space="preserve"> Ruhe- und Versorgungsgenüsse von Bundesbeamtinnen und Bundesbeamten sowie von Einrichtungen, für deren Bedienstete in einem </t>
    </r>
  </si>
  <si>
    <t xml:space="preserve">   öffentlich-rechtlichen oder gleichgestellten Dienstverhältnis der Bund den Pensionsaufwand trägt (ohne Pflegegeld)</t>
  </si>
  <si>
    <r>
      <t xml:space="preserve">Österreich nationale Angaben </t>
    </r>
    <r>
      <rPr>
        <b/>
        <vertAlign val="superscript"/>
        <sz val="9"/>
        <rFont val="Palatino Linotype"/>
        <family val="1"/>
      </rPr>
      <t>2)</t>
    </r>
  </si>
  <si>
    <r>
      <t>USA</t>
    </r>
    <r>
      <rPr>
        <vertAlign val="superscript"/>
        <sz val="9"/>
        <rFont val="Palatino Linotype"/>
        <family val="1"/>
      </rPr>
      <t xml:space="preserve"> 3)</t>
    </r>
  </si>
  <si>
    <r>
      <t xml:space="preserve">Japan </t>
    </r>
    <r>
      <rPr>
        <vertAlign val="superscript"/>
        <sz val="9"/>
        <rFont val="Palatino Linotype"/>
        <family val="1"/>
      </rPr>
      <t>3)</t>
    </r>
  </si>
  <si>
    <r>
      <rPr>
        <vertAlign val="superscript"/>
        <sz val="8"/>
        <rFont val="Palatino Linotype"/>
        <family val="1"/>
      </rPr>
      <t xml:space="preserve">1) </t>
    </r>
    <r>
      <rPr>
        <sz val="8"/>
        <rFont val="Palatino Linotype"/>
        <family val="1"/>
      </rPr>
      <t>EU-Mitgliedstaaten ESVG 1995</t>
    </r>
  </si>
  <si>
    <r>
      <t xml:space="preserve">Deckungsquote in % </t>
    </r>
    <r>
      <rPr>
        <b/>
        <vertAlign val="superscript"/>
        <sz val="8"/>
        <color theme="1"/>
        <rFont val="Palatino Linotype"/>
        <family val="1"/>
      </rPr>
      <t>6)</t>
    </r>
  </si>
  <si>
    <r>
      <t xml:space="preserve">6) </t>
    </r>
    <r>
      <rPr>
        <sz val="8"/>
        <color theme="1"/>
        <rFont val="Palatino Linotype"/>
        <family val="1"/>
      </rPr>
      <t>Bundeszuschüsse in % von Insgesamt</t>
    </r>
  </si>
  <si>
    <r>
      <t xml:space="preserve">2012
</t>
    </r>
    <r>
      <rPr>
        <sz val="9"/>
        <color indexed="9"/>
        <rFont val="Palatino Linotype"/>
        <family val="1"/>
      </rPr>
      <t>-</t>
    </r>
  </si>
  <si>
    <r>
      <t xml:space="preserve">2013
</t>
    </r>
    <r>
      <rPr>
        <sz val="9"/>
        <color indexed="9"/>
        <rFont val="Palatino Linotype"/>
        <family val="1"/>
      </rPr>
      <t>-</t>
    </r>
  </si>
  <si>
    <t>Einz.</t>
  </si>
  <si>
    <t xml:space="preserve">2012
</t>
  </si>
  <si>
    <t>Finanzierungshaushalt Geldfluss aus der Finanzierungstätigkeit</t>
  </si>
  <si>
    <t>Ergebnishaushalt</t>
  </si>
  <si>
    <t>Aufwendungen</t>
  </si>
  <si>
    <t>Erträge</t>
  </si>
  <si>
    <t>Nettoergebnis</t>
  </si>
  <si>
    <t>Finanzierungshaushalt Allgemeine Gebarung</t>
  </si>
  <si>
    <t>Quelle: IWF WEO (April 2014)</t>
  </si>
  <si>
    <t>1) Real</t>
  </si>
  <si>
    <t>2) Real, durchschnittliche Veränderung der Exporte und Importe, Güter und Dienstleistungen</t>
  </si>
  <si>
    <t>3) Durchschnittliche Veränderung in €</t>
  </si>
  <si>
    <t>4) Durchschnittliche Veränderung dreier Rohölpreisindizes (U.K. Brent, Dubai &amp; West Texas Intermediate) in €</t>
  </si>
  <si>
    <t>Kroatien</t>
  </si>
  <si>
    <t>Europäische Union</t>
  </si>
  <si>
    <t>Kanada</t>
  </si>
  <si>
    <t>Quellen: AMECO Datenbank der Europäischen Kommission (Winterprognose 2014)</t>
  </si>
  <si>
    <t>1) Statistik Austria (2003-2012), WIFO (Prognose März 2014 für 2013-2015)</t>
  </si>
  <si>
    <r>
      <rPr>
        <vertAlign val="superscript"/>
        <sz val="8"/>
        <rFont val="Palatino Linotype"/>
        <family val="1"/>
      </rPr>
      <t>1)</t>
    </r>
    <r>
      <rPr>
        <sz val="8"/>
        <rFont val="Palatino Linotype"/>
        <family val="1"/>
      </rPr>
      <t xml:space="preserve"> Statistik Austria (2003-2013), WIFO (Prognose März 2014 für 2014-2015)</t>
    </r>
  </si>
  <si>
    <t xml:space="preserve">Schweiz </t>
  </si>
  <si>
    <t>Quellen: AMECO-Datenbank der Europäischen Kommission (Winterprognose 2014); Harmonisierter Verbraucherpreisindex</t>
  </si>
  <si>
    <r>
      <rPr>
        <vertAlign val="superscript"/>
        <sz val="8"/>
        <rFont val="Palatino Linotype"/>
        <family val="1"/>
      </rPr>
      <t xml:space="preserve">1) </t>
    </r>
    <r>
      <rPr>
        <sz val="8"/>
        <rFont val="Palatino Linotype"/>
        <family val="1"/>
      </rPr>
      <t>Statistik Austria (2003-2013), WIFO (Prognose März 2014 für 2014-2015)</t>
    </r>
  </si>
  <si>
    <t>Preisanstieg
2013
in %</t>
  </si>
  <si>
    <t>Langfristige
Zinsen
2013
in %</t>
  </si>
  <si>
    <t>Budgetsaldo
2013
in % des BIP</t>
  </si>
  <si>
    <t>Schuldenquote 
2013
in % des BIP</t>
  </si>
  <si>
    <t>-1,5*</t>
  </si>
  <si>
    <t>74,5*</t>
  </si>
  <si>
    <t>Zielwerte**</t>
  </si>
  <si>
    <t>** Annahme der Referenzländer: Zypern, Lettland und Bulgarien</t>
  </si>
  <si>
    <t>Kroation</t>
  </si>
  <si>
    <t>n.v.</t>
  </si>
  <si>
    <r>
      <rPr>
        <vertAlign val="superscript"/>
        <sz val="8"/>
        <rFont val="Palatino Linotype"/>
        <family val="1"/>
      </rPr>
      <t xml:space="preserve">2) </t>
    </r>
    <r>
      <rPr>
        <sz val="8"/>
        <rFont val="Palatino Linotype"/>
        <family val="1"/>
      </rPr>
      <t>Statistik Austria (2003-2013), BMF (2014 und 2015)</t>
    </r>
  </si>
  <si>
    <t>Europäische Union (28)</t>
  </si>
  <si>
    <r>
      <rPr>
        <vertAlign val="superscript"/>
        <sz val="8"/>
        <rFont val="Palatino Linotype"/>
        <family val="1"/>
      </rPr>
      <t xml:space="preserve">1) </t>
    </r>
    <r>
      <rPr>
        <sz val="8"/>
        <rFont val="Palatino Linotype"/>
        <family val="1"/>
      </rPr>
      <t>BMF</t>
    </r>
  </si>
  <si>
    <t>2013          v. Erf *)</t>
  </si>
  <si>
    <r>
      <t xml:space="preserve">2012
</t>
    </r>
    <r>
      <rPr>
        <sz val="8"/>
        <color theme="0"/>
        <rFont val="Palatino Linotype"/>
        <family val="1"/>
      </rPr>
      <t>-</t>
    </r>
  </si>
  <si>
    <t xml:space="preserve">     Aktivitätsauszahlungen</t>
  </si>
  <si>
    <r>
      <t xml:space="preserve">     Pensionsauszahlungen</t>
    </r>
    <r>
      <rPr>
        <vertAlign val="superscript"/>
        <sz val="8"/>
        <rFont val="Palatino Linotype"/>
        <family val="1"/>
      </rPr>
      <t xml:space="preserve"> 3)  </t>
    </r>
    <r>
      <rPr>
        <sz val="8"/>
        <rFont val="Palatino Linotype"/>
        <family val="1"/>
      </rPr>
      <t xml:space="preserve">  </t>
    </r>
  </si>
  <si>
    <t xml:space="preserve">     Aktivitätsaufwand</t>
  </si>
  <si>
    <r>
      <t xml:space="preserve">     Pensionsaufwand</t>
    </r>
    <r>
      <rPr>
        <vertAlign val="superscript"/>
        <sz val="8"/>
        <rFont val="Palatino Linotype"/>
        <family val="1"/>
      </rPr>
      <t xml:space="preserve"> 3)  </t>
    </r>
    <r>
      <rPr>
        <sz val="8"/>
        <rFont val="Palatino Linotype"/>
        <family val="1"/>
      </rPr>
      <t xml:space="preserve">  </t>
    </r>
  </si>
  <si>
    <r>
      <t xml:space="preserve">Personalauszahlungen *) </t>
    </r>
    <r>
      <rPr>
        <sz val="8"/>
        <rFont val="Palatino Linotype"/>
        <family val="1"/>
      </rPr>
      <t>in Mio. €</t>
    </r>
  </si>
  <si>
    <t>Personalaufwand *) in Mio. €</t>
  </si>
  <si>
    <t>Personalauszahlungen</t>
  </si>
  <si>
    <r>
      <t>Auszahlungen für Aktivitätsbezüge</t>
    </r>
    <r>
      <rPr>
        <vertAlign val="superscript"/>
        <sz val="9"/>
        <rFont val="Palatino Linotype"/>
        <family val="1"/>
      </rPr>
      <t xml:space="preserve"> 5)</t>
    </r>
  </si>
  <si>
    <r>
      <t xml:space="preserve">Auszahlungen für Pensionen </t>
    </r>
    <r>
      <rPr>
        <vertAlign val="superscript"/>
        <sz val="8"/>
        <rFont val="Palatino Linotype"/>
        <family val="1"/>
      </rPr>
      <t>4)</t>
    </r>
  </si>
  <si>
    <r>
      <t>Aufwendungen für Aktivitätsbezüge</t>
    </r>
    <r>
      <rPr>
        <vertAlign val="superscript"/>
        <sz val="9"/>
        <rFont val="Palatino Linotype"/>
        <family val="1"/>
      </rPr>
      <t xml:space="preserve"> 5)</t>
    </r>
  </si>
  <si>
    <r>
      <t xml:space="preserve">Aufwendungen für Pensionen </t>
    </r>
    <r>
      <rPr>
        <vertAlign val="superscript"/>
        <sz val="8"/>
        <rFont val="Palatino Linotype"/>
        <family val="1"/>
      </rPr>
      <t>4)</t>
    </r>
  </si>
  <si>
    <t>2014</t>
  </si>
  <si>
    <r>
      <rPr>
        <vertAlign val="superscript"/>
        <sz val="8"/>
        <rFont val="Palatino Linotype"/>
        <family val="1"/>
      </rPr>
      <t>5)</t>
    </r>
    <r>
      <rPr>
        <sz val="8"/>
        <rFont val="Palatino Linotype"/>
        <family val="1"/>
      </rPr>
      <t xml:space="preserve"> 2012: inkl. Vorlaufzahlungen; ab 2013: inkl. Pensionsbeiträge - Beamtinnen u. Beamte</t>
    </r>
  </si>
  <si>
    <t>2012     
Erfolg</t>
  </si>
  <si>
    <t>2013 
v. Erfolg</t>
  </si>
  <si>
    <t>2013 
v. Erfolg *)</t>
  </si>
  <si>
    <t>22 Pensionsversicherung</t>
  </si>
  <si>
    <t>23 Pensionen - Beamtinnen und Beamte</t>
  </si>
  <si>
    <t>25 Familien und Jugend</t>
  </si>
  <si>
    <t>30 Bildung und Frauen</t>
  </si>
  <si>
    <r>
      <rPr>
        <vertAlign val="superscript"/>
        <sz val="8"/>
        <rFont val="Palatino Linotype"/>
        <family val="1"/>
      </rPr>
      <t>1)</t>
    </r>
    <r>
      <rPr>
        <sz val="8"/>
        <rFont val="Palatino Linotype"/>
        <family val="1"/>
      </rPr>
      <t xml:space="preserve"> Gliederung gem. BMG Novelle BGBl. I Nr. 11/2014; ab 2013 werden im Finanzierungshaushalt (Fin. HH) die Begriffe Auszahlungen, Einzahlungen und Nettofinanzierungsbedarf und im Ergebnishaushalt (Erg. HH) die Begriffe Aufwendungen, Erträge und Nettoergebnis verwendet.</t>
    </r>
  </si>
  <si>
    <t>BM für Europa, Integration und Äußeres</t>
  </si>
  <si>
    <t>BM für Familien und Jugend</t>
  </si>
  <si>
    <t>BM für Bildung und Frauen</t>
  </si>
  <si>
    <t>BM für Wissenschaft, Forschung und Wirtschaft</t>
  </si>
  <si>
    <t>Wissenschaft, Forschung und Wirtschaft</t>
  </si>
  <si>
    <r>
      <rPr>
        <vertAlign val="superscript"/>
        <sz val="8"/>
        <rFont val="Palatino Linotype"/>
        <family val="1"/>
      </rPr>
      <t>1)</t>
    </r>
    <r>
      <rPr>
        <sz val="8"/>
        <rFont val="Palatino Linotype"/>
        <family val="1"/>
      </rPr>
      <t xml:space="preserve"> Gliederung gem. BMG Novelle BGBl. I Nr. 3/2009; ab 2013 werden im Finanzierungshaushalt (Fin. HH) die Begriffe Auszahlungen, Einzahlungen und Nettofinanzierungsbedarf und im Ergebnishaushalt (Erg. HH) die Begriffe Aufwendungen, Erträge und Nettoergebnis verwendet.</t>
    </r>
  </si>
  <si>
    <r>
      <t xml:space="preserve">Hochschullehrpersonen </t>
    </r>
    <r>
      <rPr>
        <vertAlign val="superscript"/>
        <sz val="9"/>
        <rFont val="Palatino Linotype"/>
        <family val="1"/>
      </rPr>
      <t>4)</t>
    </r>
  </si>
  <si>
    <r>
      <rPr>
        <vertAlign val="superscript"/>
        <sz val="7"/>
        <color rgb="FF000000"/>
        <rFont val="Palatino Linotype"/>
        <family val="1"/>
      </rPr>
      <t>3)</t>
    </r>
    <r>
      <rPr>
        <sz val="7"/>
        <color rgb="FF000000"/>
        <rFont val="Palatino Linotype"/>
        <family val="1"/>
      </rPr>
      <t xml:space="preserve"> Der Rückgang resultiert aus der Umwandlung von Exekutive-Planstellen in Verwaltungsplanstellen, da diese mit Bediensteten der Allg. Verw. besetzt waren.</t>
    </r>
  </si>
  <si>
    <r>
      <t>4)</t>
    </r>
    <r>
      <rPr>
        <sz val="7"/>
        <color rgb="FF000000"/>
        <rFont val="Palatino Linotype"/>
        <family val="1"/>
      </rPr>
      <t xml:space="preserve"> Neues Hochschullehrerdienstrecht: Umwandlung bestehender LehrerInnenplanstellen</t>
    </r>
  </si>
  <si>
    <r>
      <t>5)</t>
    </r>
    <r>
      <rPr>
        <sz val="7"/>
        <color rgb="FF000000"/>
        <rFont val="Palatino Linotype"/>
        <family val="1"/>
      </rPr>
      <t xml:space="preserve"> Anstieg bedingt durch zahlreiche neue Aufgaben in der Verwaltungsgerichtsbarkeit, Korruptionsbekämpfung, Großververfahren, familiengerechte Aufgabenstellungen</t>
    </r>
  </si>
  <si>
    <r>
      <rPr>
        <vertAlign val="superscript"/>
        <sz val="8"/>
        <rFont val="Palatino Linotype"/>
        <family val="1"/>
      </rPr>
      <t>4)</t>
    </r>
    <r>
      <rPr>
        <sz val="8"/>
        <rFont val="Palatino Linotype"/>
        <family val="1"/>
      </rPr>
      <t xml:space="preserve"> ohne Pflegegeld</t>
    </r>
  </si>
  <si>
    <r>
      <t xml:space="preserve">Ersätze Fin.HH </t>
    </r>
    <r>
      <rPr>
        <sz val="9"/>
        <rFont val="Palatino Linotype"/>
        <family val="1"/>
      </rPr>
      <t>in Mio. €</t>
    </r>
  </si>
  <si>
    <r>
      <t xml:space="preserve">Ersätze Erg. HH </t>
    </r>
    <r>
      <rPr>
        <sz val="9"/>
        <rFont val="Palatino Linotype"/>
        <family val="1"/>
      </rPr>
      <t>in Mio. €</t>
    </r>
  </si>
  <si>
    <r>
      <rPr>
        <vertAlign val="superscript"/>
        <sz val="8"/>
        <rFont val="Palatino Linotype"/>
        <family val="1"/>
      </rPr>
      <t>3)</t>
    </r>
    <r>
      <rPr>
        <sz val="8"/>
        <rFont val="Palatino Linotype"/>
        <family val="1"/>
      </rPr>
      <t xml:space="preserve"> ohne Pflegegeld </t>
    </r>
  </si>
  <si>
    <r>
      <rPr>
        <vertAlign val="superscript"/>
        <sz val="8"/>
        <rFont val="Palatino Linotype"/>
        <family val="1"/>
      </rPr>
      <t>1)</t>
    </r>
    <r>
      <rPr>
        <sz val="8"/>
        <rFont val="Palatino Linotype"/>
        <family val="1"/>
      </rPr>
      <t xml:space="preserve"> Außerdem werden Zahlungen mit bezugsähnlichem Charakter an Personengruppen (u.a. für Oberste Organe, Abgeordnete, Regierungsmitglieder, Staatssekretärinnen u. -sekretäre, Vergütungen für Lehrerinnen u. Lehrer an konfessionellen Privatschulen, Probelehrerinnen u. -lehrer, Verwaltungspraktikanten u. -praktikantinnen) sowie Zuwendungen an/für ehemalige Mitglieder Oberster Organe, Abgeordnete, Regierungsmitglieder etc. geleistet.</t>
    </r>
  </si>
  <si>
    <t>Steuerähnliche Einzahlungen</t>
  </si>
  <si>
    <r>
      <rPr>
        <vertAlign val="superscript"/>
        <sz val="8"/>
        <rFont val="Palatino Linotype"/>
        <family val="1"/>
      </rPr>
      <t xml:space="preserve">3) </t>
    </r>
    <r>
      <rPr>
        <sz val="8"/>
        <rFont val="Palatino Linotype"/>
        <family val="1"/>
      </rPr>
      <t>Bruttoinlandsprodukt: bis 2013 lt. Statistik Austria, ab 2014 lt. WIFO-Prognose 3/2014</t>
    </r>
  </si>
  <si>
    <r>
      <rPr>
        <vertAlign val="superscript"/>
        <sz val="8"/>
        <rFont val="Palatino Linotype"/>
        <family val="1"/>
      </rPr>
      <t xml:space="preserve">2) </t>
    </r>
    <r>
      <rPr>
        <sz val="8"/>
        <rFont val="Palatino Linotype"/>
        <family val="1"/>
      </rPr>
      <t>Untergliederung 16 Abgaben</t>
    </r>
  </si>
  <si>
    <r>
      <rPr>
        <vertAlign val="superscript"/>
        <sz val="8"/>
        <rFont val="Palatino Linotype"/>
        <family val="1"/>
      </rPr>
      <t>*)</t>
    </r>
    <r>
      <rPr>
        <sz val="8"/>
        <rFont val="Palatino Linotype"/>
        <family val="1"/>
      </rPr>
      <t xml:space="preserve"> Ab 2013 werden im Finanzierungshaushalt (Fin. HH) die Begriffe Auszahlungen, Einzahlungen und Nettofinanzierungsbedarf und im Ergebnishaushalt (Erg. HH) die Begriffe Aufwendungen, Erträge und Nettoergebnis verwendet. In dieser Übersicht sind die Daten des Fin. HH zu Grunde gelegt.</t>
    </r>
  </si>
  <si>
    <t>Übersicht 9: Struktur der Gesamteinzahlungen des Bundes</t>
  </si>
  <si>
    <t>Gesamteinzahlungen der Allgemeinen Gebarung</t>
  </si>
  <si>
    <t>Anteil an den Gesamteinzahlungen der Allgemeinen Gebarung in %</t>
  </si>
  <si>
    <t>Siedlungswasserwirtschaft, Pflegefonds</t>
  </si>
  <si>
    <t>v. Erfolg</t>
  </si>
  <si>
    <r>
      <rPr>
        <vertAlign val="superscript"/>
        <sz val="8"/>
        <rFont val="Palatino Linotype"/>
        <family val="1"/>
      </rPr>
      <t>*)</t>
    </r>
    <r>
      <rPr>
        <sz val="8"/>
        <rFont val="Palatino Linotype"/>
        <family val="1"/>
      </rPr>
      <t xml:space="preserve"> Im Zuge der ab 2013 in Kraft getretenen 2. Etappe der Haushaltsrechtsreform wurde auch die funktionelle Gliederung neu definiert. Die Aufgabenbereiche sind daher mit jenen vor 2013 nicht vergleichbar. Weiters werden ab 2013 im Finanzierungshaushalt (Fin. HH) die Begriffe Auszahlungen, Einzahlungen und Nettofinanzierungsbedarf und im Ergebnishaushalt (Erg. HH) die Begriffe Aufwendungen, Erträge und Nettoergebnis verwendet.</t>
    </r>
  </si>
  <si>
    <t>GB 32.01 Kunst</t>
  </si>
  <si>
    <t>GB 32.02 Kultur</t>
  </si>
  <si>
    <t>GB 32.03 Kultureinrichtungen</t>
  </si>
  <si>
    <t>GB 30.03 Kunst und Kultur</t>
  </si>
  <si>
    <t>GB 16.01 Öffentliche Abgaben</t>
  </si>
  <si>
    <r>
      <rPr>
        <vertAlign val="superscript"/>
        <sz val="8"/>
        <rFont val="Palatino Linotype"/>
        <family val="1"/>
      </rPr>
      <t>2)</t>
    </r>
    <r>
      <rPr>
        <sz val="8"/>
        <rFont val="Palatino Linotype"/>
        <family val="1"/>
      </rPr>
      <t xml:space="preserve"> 2014: Der Veranschlagung zugrunde gelegte Stände (= Stellenpläne der Landeslehrerinnen u. -leher für das Schuljahr 2013/2014 für die Zeit vom 1.9.13 bis 31.8.14) </t>
    </r>
  </si>
  <si>
    <r>
      <rPr>
        <vertAlign val="superscript"/>
        <sz val="8"/>
        <rFont val="Palatino Linotype"/>
        <family val="1"/>
      </rPr>
      <t>1)</t>
    </r>
    <r>
      <rPr>
        <sz val="8"/>
        <rFont val="Palatino Linotype"/>
        <family val="1"/>
      </rPr>
      <t xml:space="preserve"> 2006 bis 2015: Der Veranschlagung zugrunde gelegte Stände</t>
    </r>
  </si>
  <si>
    <r>
      <rPr>
        <vertAlign val="superscript"/>
        <sz val="8"/>
        <rFont val="Palatino Linotype"/>
        <family val="1"/>
      </rPr>
      <t>3)</t>
    </r>
    <r>
      <rPr>
        <sz val="8"/>
        <rFont val="Palatino Linotype"/>
        <family val="1"/>
      </rPr>
      <t xml:space="preserve"> 2015: Vorlagetermin für Stellenpläne 2014/2015 ist betr. Landeslehrerinnen u. -lehrer-APS der 30.05.2014 und betr. Landeslehrerinnen u. -lehrer-BPS der 30.06.2014. Somit sind aus diesem Bereich für das Budgetjahr 2015 noch keine Daten vorhanden.</t>
    </r>
  </si>
  <si>
    <r>
      <t xml:space="preserve">Übersicht 19: Investitionen in die Infrastruktur </t>
    </r>
    <r>
      <rPr>
        <b/>
        <vertAlign val="superscript"/>
        <sz val="9"/>
        <rFont val="Palatino Linotype"/>
        <family val="1"/>
      </rPr>
      <t>1)</t>
    </r>
  </si>
  <si>
    <t>2013</t>
  </si>
  <si>
    <t>Übersicht 7: Finanzierungs- und Ergebnishaushalt, Administrative Darstellung</t>
  </si>
  <si>
    <r>
      <t xml:space="preserve">Übersicht 18b: Pensionen - Beamtinnen und Beamte (UG 23) </t>
    </r>
    <r>
      <rPr>
        <b/>
        <vertAlign val="superscript"/>
        <sz val="9"/>
        <rFont val="Palatino Linotype"/>
        <family val="1"/>
      </rPr>
      <t>1)</t>
    </r>
  </si>
  <si>
    <r>
      <t>Österreich nationale Angaben</t>
    </r>
    <r>
      <rPr>
        <b/>
        <vertAlign val="superscript"/>
        <sz val="9"/>
        <rFont val="Palatino Linotype"/>
        <family val="1"/>
      </rPr>
      <t xml:space="preserve"> 1)</t>
    </r>
  </si>
  <si>
    <t>Quellen: Eurostat, Winterprognose 2014; berechnet für Stichtag 31. 12. 2013</t>
  </si>
  <si>
    <r>
      <t xml:space="preserve">2013 v.BRA </t>
    </r>
    <r>
      <rPr>
        <vertAlign val="superscript"/>
        <sz val="9"/>
        <rFont val="Palatino Linotype"/>
        <family val="1"/>
      </rPr>
      <t>2)</t>
    </r>
  </si>
  <si>
    <r>
      <t>2009</t>
    </r>
    <r>
      <rPr>
        <vertAlign val="superscript"/>
        <sz val="9"/>
        <rFont val="Palatino Linotype"/>
        <family val="1"/>
      </rPr>
      <t xml:space="preserve"> 1)</t>
    </r>
  </si>
  <si>
    <r>
      <rPr>
        <vertAlign val="superscript"/>
        <sz val="8"/>
        <rFont val="Palatino Linotype"/>
        <family val="1"/>
      </rPr>
      <t>*)</t>
    </r>
    <r>
      <rPr>
        <sz val="8"/>
        <rFont val="Palatino Linotype"/>
        <family val="1"/>
      </rPr>
      <t xml:space="preserve"> Ab 2013 werden im Finanzierungshaushalt (Fin. HH) die Begriffe Auszahlungen, Einzahlungen und Nettofinanzierungsbedarf und</t>
    </r>
  </si>
  <si>
    <t xml:space="preserve">im Ergebnishaushalt (Erg. HH) die Begriffe Aufwendungen, Erträge und Nettoergebnis verwendet. In dieser Übersicht sind die Daten </t>
  </si>
  <si>
    <t>des Fin. HH zu Grunde gelegt.</t>
  </si>
  <si>
    <t>Budgetsaldo 
strukturell*</t>
  </si>
  <si>
    <t>*bis 2008 Ameco, ab 2009 BMF</t>
  </si>
  <si>
    <t>Budgetsaldo strukturell</t>
  </si>
  <si>
    <t>Übersicht 8a: Öffentliches Defizit (Maastricht), Öffentlicher Schuldenstand, Zinsaufwand, Primärsaldo und</t>
  </si>
  <si>
    <t>Motorbezogene Versicherungs-steuer</t>
  </si>
  <si>
    <t>2013 
vorl. Erfolg</t>
  </si>
  <si>
    <t>2013 
v. Erf.</t>
  </si>
  <si>
    <t>* Statistik Austria, Frühjahrsnotifikation 2014</t>
  </si>
  <si>
    <r>
      <t xml:space="preserve">Auszahlungs-/Aufwandssumme </t>
    </r>
    <r>
      <rPr>
        <b/>
        <vertAlign val="superscript"/>
        <sz val="8"/>
        <color rgb="FFC00000"/>
        <rFont val="Palatino Linotype"/>
        <family val="1"/>
      </rPr>
      <t>2)</t>
    </r>
  </si>
  <si>
    <r>
      <t xml:space="preserve">Dienstgeberbeiträge und sonstige Beiträge </t>
    </r>
    <r>
      <rPr>
        <vertAlign val="superscript"/>
        <sz val="8"/>
        <rFont val="Palatino Linotype"/>
        <family val="1"/>
      </rPr>
      <t>3)</t>
    </r>
  </si>
  <si>
    <r>
      <rPr>
        <vertAlign val="superscript"/>
        <sz val="8"/>
        <color rgb="FF000000"/>
        <rFont val="Palatino Linotype"/>
        <family val="1"/>
      </rPr>
      <t>2)</t>
    </r>
    <r>
      <rPr>
        <sz val="8"/>
        <color rgb="FF000000"/>
        <rFont val="Palatino Linotype"/>
        <family val="1"/>
      </rPr>
      <t xml:space="preserve"> In den Auszahlungen sind ab 2013 Darlehen enthalten, die nicht aufwandswirksam sind; in den Aufwendungen sind Abschreibungen enhalten, die nicht auszahlungswirksam sind.</t>
    </r>
  </si>
  <si>
    <r>
      <rPr>
        <vertAlign val="superscript"/>
        <sz val="8"/>
        <color rgb="FF000000"/>
        <rFont val="Palatino Linotype"/>
        <family val="1"/>
      </rPr>
      <t>3)</t>
    </r>
    <r>
      <rPr>
        <sz val="8"/>
        <color rgb="FF000000"/>
        <rFont val="Palatino Linotype"/>
        <family val="1"/>
      </rPr>
      <t xml:space="preserve"> In den Einzahlungen sind ab 2013 Darlehensrückzahlungen enthalten, die nicht ergebniswirksam sind.</t>
    </r>
  </si>
  <si>
    <r>
      <t xml:space="preserve">2013 
vorl. Erf. </t>
    </r>
    <r>
      <rPr>
        <vertAlign val="superscript"/>
        <sz val="8"/>
        <rFont val="Palatino Linotype"/>
        <family val="1"/>
      </rPr>
      <t>*)</t>
    </r>
  </si>
  <si>
    <t xml:space="preserve"> - "Technische" Detailbudgets, da aus verrechnungstechnischer Sicht für jedes DB 1. Ebene zumindest ein DB 2. Ebene erforderlich ist</t>
  </si>
  <si>
    <t xml:space="preserve"> - Detailbudgets aus der Anlage II zum BFG "Bundespersonal das für Dritte leistet - Bruttodarstellung" und</t>
  </si>
  <si>
    <t>*) ohne:</t>
  </si>
  <si>
    <t>Anzahl insgesamt</t>
  </si>
  <si>
    <t>Finanzierungen, Währungstauschverträge</t>
  </si>
  <si>
    <t>58</t>
  </si>
  <si>
    <t>Kassenverwaltung</t>
  </si>
  <si>
    <t>51</t>
  </si>
  <si>
    <t>46</t>
  </si>
  <si>
    <t>Bundesvermögen</t>
  </si>
  <si>
    <t>Finanzausgleich</t>
  </si>
  <si>
    <t>44</t>
  </si>
  <si>
    <t>Umwelt</t>
  </si>
  <si>
    <t>43</t>
  </si>
  <si>
    <t>Land-, Forst- und Wasserwirtschaft</t>
  </si>
  <si>
    <t>41</t>
  </si>
  <si>
    <t>Wirtschaft</t>
  </si>
  <si>
    <t>40</t>
  </si>
  <si>
    <t>Verkehr, Innovation und Technologie (Forschung)</t>
  </si>
  <si>
    <t>Wirtschaft (Forschung)</t>
  </si>
  <si>
    <t>Kunst und Kultur</t>
  </si>
  <si>
    <t>Wissenschaft und Forschung</t>
  </si>
  <si>
    <t>Bildung und Frauen</t>
  </si>
  <si>
    <t>30</t>
  </si>
  <si>
    <t>Familien und Jugend</t>
  </si>
  <si>
    <t>Gesundheit</t>
  </si>
  <si>
    <t>24</t>
  </si>
  <si>
    <t>Pensionen - Beamtinnen und Beamte</t>
  </si>
  <si>
    <t>23</t>
  </si>
  <si>
    <t>Pensionsversicherung</t>
  </si>
  <si>
    <t>22</t>
  </si>
  <si>
    <t>Soziales und Konsumentenschutz</t>
  </si>
  <si>
    <t>21</t>
  </si>
  <si>
    <t>Arbeit</t>
  </si>
  <si>
    <t>20</t>
  </si>
  <si>
    <t>Finanzverwaltung</t>
  </si>
  <si>
    <t>15</t>
  </si>
  <si>
    <t>Militärische Angelegenheiten und Sport</t>
  </si>
  <si>
    <t>14</t>
  </si>
  <si>
    <t>13</t>
  </si>
  <si>
    <t>Äußeres</t>
  </si>
  <si>
    <t>12</t>
  </si>
  <si>
    <t>Inneres</t>
  </si>
  <si>
    <t>11</t>
  </si>
  <si>
    <t>10</t>
  </si>
  <si>
    <t>Rechnungshof</t>
  </si>
  <si>
    <t>06</t>
  </si>
  <si>
    <t>Volksanwaltschaft</t>
  </si>
  <si>
    <t>05</t>
  </si>
  <si>
    <t>Verwaltungsgerichtshof</t>
  </si>
  <si>
    <t>04</t>
  </si>
  <si>
    <t>Verfassungsgerichtshof</t>
  </si>
  <si>
    <t>03</t>
  </si>
  <si>
    <t>Bundesgesetzgebung</t>
  </si>
  <si>
    <t>02</t>
  </si>
  <si>
    <t>Präsidentschaftskanzlei</t>
  </si>
  <si>
    <t>01</t>
  </si>
  <si>
    <t>Detailbudgets 
2. Ebene</t>
  </si>
  <si>
    <t>Detailbudgets 1. Ebene</t>
  </si>
  <si>
    <t>Globalbudgets</t>
  </si>
  <si>
    <t>Untergliederung</t>
  </si>
  <si>
    <t>Übersicht 25: Anzahl von Global- und Detailbudgets</t>
  </si>
  <si>
    <r>
      <t xml:space="preserve">Übersicht 15: Gesamtauszahlungen/-aufwendungen des Bundes nach Aufgabenbereichen, funktionelle Gliederung </t>
    </r>
    <r>
      <rPr>
        <b/>
        <vertAlign val="superscript"/>
        <sz val="9"/>
        <rFont val="Palatino Linotype"/>
        <family val="1"/>
      </rPr>
      <t>*)</t>
    </r>
  </si>
  <si>
    <t>Anzahl der Kinder, für die Familienbeihilfen gezahlt werden (in 1.000)</t>
  </si>
  <si>
    <t>Übersicht 17: Ausgleichsfonds für Familienbeihilfen</t>
  </si>
  <si>
    <r>
      <rPr>
        <vertAlign val="superscript"/>
        <sz val="8"/>
        <rFont val="Palatino Linotype"/>
        <family val="1"/>
      </rPr>
      <t>2)</t>
    </r>
    <r>
      <rPr>
        <sz val="8"/>
        <rFont val="Palatino Linotype"/>
        <family val="1"/>
      </rPr>
      <t xml:space="preserve"> Auf Grund der umfassenden Änderungen der Haushaltsrechtsreform 2013 sind die Beträge im Finanzierungshaushalt 2013 nur bedingt </t>
    </r>
  </si>
  <si>
    <t>mit den Vorjahreswerten vergleichbar.</t>
  </si>
  <si>
    <t>n.v.: nicht verfügbar</t>
  </si>
  <si>
    <r>
      <t xml:space="preserve">Übersicht 14a: Gesamtauszahlungen/-aufwendungen des Bundes bis 2013, Ressortgliederung </t>
    </r>
    <r>
      <rPr>
        <b/>
        <vertAlign val="superscript"/>
        <sz val="10"/>
        <rFont val="Palatino Linotype"/>
        <family val="1"/>
      </rPr>
      <t>1)</t>
    </r>
  </si>
  <si>
    <r>
      <t xml:space="preserve">Übersicht 14b: Gesamtauszahlungen/-aufwendungen des Bundes 2014 und 2015, Ressortgliederung </t>
    </r>
    <r>
      <rPr>
        <b/>
        <vertAlign val="superscript"/>
        <sz val="10"/>
        <rFont val="Palatino Linotype"/>
        <family val="1"/>
      </rPr>
      <t>1)</t>
    </r>
  </si>
  <si>
    <t>2014 BVA</t>
  </si>
  <si>
    <t>2015 BVA</t>
  </si>
  <si>
    <t>2014 
BVA *)</t>
  </si>
  <si>
    <t>2015 
BVA *)</t>
  </si>
  <si>
    <t>2014 
BVA</t>
  </si>
  <si>
    <t>2015 
BVA</t>
  </si>
  <si>
    <t>*) 2013 Finanzierungshaushalt, BVA 2014, 2015: Ergebnishaushalt u. Finanzierungshaushalt in gleicher Höhe veranschlagt</t>
  </si>
  <si>
    <t>*) BVA 2014 und 2015: Ergebnishaushalt u. Finanzierungshaushalt in gleicher Höhe veranschlagt</t>
  </si>
  <si>
    <t>Untergliederungen lt. BVA 2014</t>
  </si>
  <si>
    <r>
      <t xml:space="preserve">2015 
BVA  </t>
    </r>
    <r>
      <rPr>
        <vertAlign val="superscript"/>
        <sz val="8"/>
        <rFont val="Palatino Linotype"/>
        <family val="1"/>
      </rPr>
      <t>*)</t>
    </r>
  </si>
  <si>
    <t>2014
BVA</t>
  </si>
  <si>
    <t>2015
BVA</t>
  </si>
  <si>
    <r>
      <rPr>
        <vertAlign val="superscript"/>
        <sz val="8"/>
        <rFont val="Palatino Linotype"/>
        <family val="1"/>
      </rPr>
      <t xml:space="preserve">1) </t>
    </r>
    <r>
      <rPr>
        <sz val="8"/>
        <rFont val="Palatino Linotype"/>
        <family val="1"/>
      </rPr>
      <t xml:space="preserve">Daten Bund: 2013 vorläufiger Erfolg, 2014-2015 BVA, Daten Ausgegliederte: 2013 Erwartung, 2014-2015 Planwerte 
</t>
    </r>
  </si>
  <si>
    <t>2015   BVA *)</t>
  </si>
  <si>
    <r>
      <t>2014 
BVA</t>
    </r>
    <r>
      <rPr>
        <vertAlign val="superscript"/>
        <sz val="8"/>
        <rFont val="Palatino Linotype"/>
        <family val="1"/>
      </rPr>
      <t xml:space="preserve"> *)</t>
    </r>
  </si>
  <si>
    <t>Ab 2013 wurde gemäß BHG 2013 der bisherige Begriff „Ausgaben“ durch den Begriff „Auszahlungen“, der Begriff „Einnahmen“ durch „Einzahlungen“, der Begriff „Abgang“ durch „Nettofinanzierungsbedarf“, der Begriff „Allgemeiner Haushalt“ durch „Allgemeine Gebarung“ und der Begriff „Ausgleichshaushalt“ durch „Geldfluss aus der Finanzierungstätigkeit“ ersetzt. In den folgenden Übersichten werden auch für die Jahre vor 2013 die neuen Begriffe verwendet.</t>
  </si>
  <si>
    <t>1. Weltwirtschaft und internationale Vergleiche</t>
  </si>
  <si>
    <t>Übersicht 2: Wirtschaftswachstum im internationalen Vergleich</t>
  </si>
  <si>
    <t>Übersicht 6: Defizite (Überschüsse) der öffentlichen Haushalte im internationalen Vergleich (Maastricht)</t>
  </si>
  <si>
    <t>Übersicht 6a: Strukturelle Budgetsalden, Gesamtstaat</t>
  </si>
  <si>
    <t>2. Entwicklung des Bundeshaushaltes</t>
  </si>
  <si>
    <t xml:space="preserve">Übersicht 8: Kennzahlen der Budgetentwicklung, Administrative Darstellung  </t>
  </si>
  <si>
    <t>Übersicht 8a: Öffentliches Defizit (Maastricht), Öffentlicher Schuldenstand, Zinsaufwand, Primärsaldo und Budgetsaldo strukturell</t>
  </si>
  <si>
    <t>2.1 Entwicklung der Einzahlungen/Erträge</t>
  </si>
  <si>
    <t>2.2 Entwicklung der Auszahlungen/Aufwendungen</t>
  </si>
  <si>
    <t>Übersicht 14a: Gesamtauszahlungen/-aufwendungen des Bundes bis 2013, Ressortgliederung</t>
  </si>
  <si>
    <t>Übersicht 14b: Gesamtauszahlungen/-aufwendungen des Bundes 2014 und 2015, Ressortgliederung</t>
  </si>
  <si>
    <t>Übersicht 15: Gesamtauszahlungen/-aufwendungen des Bundes nach Aufgabenbereichen, funktionelle Gliederung</t>
  </si>
  <si>
    <t>Übersicht 18b: Pensionen - Beamtinnen und Beamte (UG 23)</t>
  </si>
  <si>
    <t>Übersicht 19: Investitionen in die Infrastruktur</t>
  </si>
  <si>
    <t>Übersicht 20: Haftungsübernahmen des Bundes</t>
  </si>
  <si>
    <t>Übersicht 23: Personalstand und Personalauszahlungen/-aufwendungen des Bundes für Bundesbedienstete</t>
  </si>
  <si>
    <t>Übersicht 24: Personalstand und Zahlungen/Aufwand des Bundes für Landeslehrerinnen und -lehrer</t>
  </si>
  <si>
    <t>2.3 Sonstige</t>
  </si>
  <si>
    <t>Quellen: Bundesministerium für Finanzen, soweit nicht anders angegeben</t>
  </si>
  <si>
    <t xml:space="preserve">Übersichten Budgetbericht </t>
  </si>
  <si>
    <t>idF BFG 2014 und 2015, BGBl. I Nr. 38/2014 und BGBl. I Nr. 39/2014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</si>
</sst>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0_-;\-* #,##0_-;_-* &quot;-&quot;_-;_-@_-"/>
    <numFmt numFmtId="43" formatCode="_-* #,##0.00_-;\-* #,##0.00_-;_-* &quot;-&quot;??_-;_-@_-"/>
    <numFmt numFmtId="164" formatCode="0.0"/>
    <numFmt numFmtId="165" formatCode="_-* #,##0.00\ [$€-1]_-;\-* #,##0.00\ [$€-1]_-;_-* &quot;-&quot;??\ [$€-1]_-"/>
    <numFmt numFmtId="166" formatCode="_-* #,##0.00\ _Ö_S_-;\-* #,##0.00\ _Ö_S_-;_-* &quot;-&quot;??\ _Ö_S_-;_-@_-"/>
    <numFmt numFmtId="167" formatCode="0.0%"/>
    <numFmt numFmtId="168" formatCode="#,##0.0"/>
    <numFmt numFmtId="169" formatCode="#,##0.000"/>
    <numFmt numFmtId="170" formatCode="_-* #,##0.0_-;\-* #,##0.0_-;_-* &quot;-&quot;??_-;_-@_-"/>
    <numFmt numFmtId="171" formatCode="&quot;$&quot;#,##0.00_);[Red]\(&quot;$&quot;#,##0.00\)"/>
    <numFmt numFmtId="172" formatCode="0.000_)"/>
    <numFmt numFmtId="173" formatCode="0.000"/>
    <numFmt numFmtId="174" formatCode="0.0000"/>
    <numFmt numFmtId="175" formatCode="##0\ &quot;bps&quot;"/>
    <numFmt numFmtId="176" formatCode="_-* #,##0.00\ [$€]_-;\-* #,##0.00\ [$€]_-;_-* &quot;-&quot;??\ [$€]_-;_-@_-"/>
    <numFmt numFmtId="177" formatCode="_-[$€-2]\ * #,##0.00_-;\-[$€-2]\ * #,##0.00_-;_-[$€-2]\ * &quot;-&quot;??_-"/>
    <numFmt numFmtId="178" formatCode="#,##0.00_);[Red]\(#,##0.00\);\-_)"/>
    <numFmt numFmtId="179" formatCode="_(* #,##0.00_);_(* \(#,##0.00\);_(* &quot;-&quot;??_);_(@_)"/>
    <numFmt numFmtId="180" formatCode="_ * #,##0.00_ ;_ * \-#,##0.00_ ;_ * &quot;-&quot;??_ ;_ @_ "/>
    <numFmt numFmtId="181" formatCode="#,##0.00_);\(#,##0.00\)"/>
    <numFmt numFmtId="182" formatCode="\+#,##0;\-#,##0"/>
    <numFmt numFmtId="183" formatCode="_(* #,##0.00_);\(* #,##0.00\);_(* &quot;-&quot;??_);_-@_-"/>
    <numFmt numFmtId="184" formatCode="_(* #,##0_);\(* #,##0\);_(* &quot;-&quot;??_);_-@_-"/>
    <numFmt numFmtId="185" formatCode="0.00_)"/>
    <numFmt numFmtId="186" formatCode="#0.00"/>
    <numFmt numFmtId="187" formatCode="#0.0000"/>
    <numFmt numFmtId="188" formatCode="0.000%"/>
    <numFmt numFmtId="189" formatCode="0.0000000%"/>
    <numFmt numFmtId="190" formatCode="#,##0_ ;[Red]\-#,##0\ "/>
    <numFmt numFmtId="191" formatCode="0.0_)"/>
    <numFmt numFmtId="192" formatCode="&quot;L.&quot;\ #,##0;[Red]\-&quot;L.&quot;\ #,##0"/>
  </numFmts>
  <fonts count="17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b/>
      <sz val="10"/>
      <name val="Arial"/>
      <family val="2"/>
    </font>
    <font>
      <sz val="10"/>
      <name val="Arial"/>
      <family val="2"/>
    </font>
    <font>
      <sz val="8"/>
      <name val="Arial"/>
      <family val="2"/>
    </font>
    <font>
      <sz val="12"/>
      <name val="Arial"/>
      <family val="2"/>
    </font>
    <font>
      <b/>
      <i/>
      <sz val="10"/>
      <name val="Arial"/>
      <family val="2"/>
    </font>
    <font>
      <b/>
      <sz val="10"/>
      <name val="Univers (E1)"/>
      <family val="2"/>
    </font>
    <font>
      <sz val="10"/>
      <name val="Univers (E1)"/>
      <family val="2"/>
    </font>
    <font>
      <sz val="10"/>
      <name val="Univers (E1)"/>
    </font>
    <font>
      <b/>
      <sz val="10"/>
      <name val="Arial"/>
      <family val="2"/>
    </font>
    <font>
      <sz val="8"/>
      <name val="Univers (E1)"/>
      <family val="2"/>
    </font>
    <font>
      <sz val="10"/>
      <color theme="1"/>
      <name val="Arial"/>
      <family val="2"/>
    </font>
    <font>
      <b/>
      <sz val="10"/>
      <name val="Palatino Linotype"/>
      <family val="1"/>
    </font>
    <font>
      <sz val="10"/>
      <name val="Palatino Linotype"/>
      <family val="1"/>
    </font>
    <font>
      <sz val="8"/>
      <name val="Palatino Linotype"/>
      <family val="1"/>
    </font>
    <font>
      <sz val="9"/>
      <name val="Palatino Linotype"/>
      <family val="1"/>
    </font>
    <font>
      <b/>
      <sz val="9"/>
      <name val="Palatino Linotype"/>
      <family val="1"/>
    </font>
    <font>
      <vertAlign val="superscript"/>
      <sz val="9"/>
      <name val="Palatino Linotype"/>
      <family val="1"/>
    </font>
    <font>
      <vertAlign val="superscript"/>
      <sz val="8"/>
      <name val="Palatino Linotype"/>
      <family val="1"/>
    </font>
    <font>
      <vertAlign val="superscript"/>
      <sz val="10"/>
      <name val="Palatino Linotype"/>
      <family val="1"/>
    </font>
    <font>
      <b/>
      <i/>
      <sz val="10"/>
      <name val="Palatino Linotype"/>
      <family val="1"/>
    </font>
    <font>
      <b/>
      <vertAlign val="superscript"/>
      <sz val="10"/>
      <name val="Palatino Linotype"/>
      <family val="1"/>
    </font>
    <font>
      <b/>
      <vertAlign val="superscript"/>
      <sz val="9"/>
      <name val="Palatino Linotype"/>
      <family val="1"/>
    </font>
    <font>
      <sz val="7"/>
      <name val="Palatino Linotype"/>
      <family val="1"/>
    </font>
    <font>
      <vertAlign val="superscript"/>
      <sz val="7"/>
      <name val="Palatino Linotype"/>
      <family val="1"/>
    </font>
    <font>
      <b/>
      <sz val="8"/>
      <name val="Palatino Linotype"/>
      <family val="1"/>
    </font>
    <font>
      <sz val="8"/>
      <color theme="0"/>
      <name val="Palatino Linotype"/>
      <family val="1"/>
    </font>
    <font>
      <vertAlign val="superscript"/>
      <sz val="8"/>
      <color theme="0"/>
      <name val="Palatino Linotype"/>
      <family val="1"/>
    </font>
    <font>
      <sz val="8"/>
      <color rgb="FFFF0000"/>
      <name val="Palatino Linotype"/>
      <family val="1"/>
    </font>
    <font>
      <b/>
      <sz val="8"/>
      <color rgb="FFC00000"/>
      <name val="Palatino Linotype"/>
      <family val="1"/>
    </font>
    <font>
      <sz val="8"/>
      <color rgb="FFC00000"/>
      <name val="Palatino Linotype"/>
      <family val="1"/>
    </font>
    <font>
      <b/>
      <sz val="10"/>
      <color rgb="FFC00000"/>
      <name val="Palatino Linotype"/>
      <family val="1"/>
    </font>
    <font>
      <b/>
      <sz val="9"/>
      <color rgb="FFC00000"/>
      <name val="Palatino Linotype"/>
      <family val="1"/>
    </font>
    <font>
      <b/>
      <vertAlign val="superscript"/>
      <sz val="8"/>
      <name val="Palatino Linotype"/>
      <family val="1"/>
    </font>
    <font>
      <sz val="10"/>
      <color rgb="FFC00000"/>
      <name val="Palatino Linotype"/>
      <family val="1"/>
    </font>
    <font>
      <sz val="10"/>
      <color rgb="FFC00000"/>
      <name val="Arial"/>
      <family val="2"/>
    </font>
    <font>
      <b/>
      <sz val="10"/>
      <color rgb="FFC00000"/>
      <name val="Arial"/>
      <family val="2"/>
    </font>
    <font>
      <b/>
      <sz val="10"/>
      <color theme="1"/>
      <name val="Palatino Linotype"/>
      <family val="1"/>
    </font>
    <font>
      <sz val="10"/>
      <color theme="1"/>
      <name val="Palatino Linotype"/>
      <family val="1"/>
    </font>
    <font>
      <sz val="8"/>
      <color theme="1"/>
      <name val="Palatino Linotype"/>
      <family val="1"/>
    </font>
    <font>
      <vertAlign val="superscript"/>
      <sz val="8"/>
      <color theme="1"/>
      <name val="Palatino Linotype"/>
      <family val="1"/>
    </font>
    <font>
      <sz val="8"/>
      <color rgb="FF000000"/>
      <name val="Palatino Linotype"/>
      <family val="1"/>
    </font>
    <font>
      <b/>
      <vertAlign val="superscript"/>
      <sz val="8"/>
      <color rgb="FFC00000"/>
      <name val="Palatino Linotype"/>
      <family val="1"/>
    </font>
    <font>
      <sz val="7"/>
      <color rgb="FF000000"/>
      <name val="Palatino Linotype"/>
      <family val="1"/>
    </font>
    <font>
      <vertAlign val="superscript"/>
      <sz val="8"/>
      <color rgb="FF000000"/>
      <name val="Palatino Linotype"/>
      <family val="1"/>
    </font>
    <font>
      <vertAlign val="superscript"/>
      <sz val="7"/>
      <color rgb="FF000000"/>
      <name val="Palatino Linotype"/>
      <family val="1"/>
    </font>
    <font>
      <sz val="9"/>
      <name val="Arial"/>
      <family val="2"/>
    </font>
    <font>
      <sz val="9"/>
      <color rgb="FFC00000"/>
      <name val="Palatino Linotype"/>
      <family val="1"/>
    </font>
    <font>
      <sz val="10"/>
      <color indexed="8"/>
      <name val="Palatino Linotype"/>
      <family val="1"/>
    </font>
    <font>
      <sz val="8"/>
      <name val="CG Times (E1)"/>
    </font>
    <font>
      <b/>
      <sz val="8"/>
      <color theme="1"/>
      <name val="Palatino Linotype"/>
      <family val="1"/>
    </font>
    <font>
      <b/>
      <vertAlign val="superscript"/>
      <sz val="8"/>
      <color theme="1"/>
      <name val="Palatino Linotype"/>
      <family val="1"/>
    </font>
    <font>
      <sz val="11"/>
      <name val="Arial"/>
      <family val="2"/>
    </font>
    <font>
      <sz val="10"/>
      <color rgb="FFFF0000"/>
      <name val="Palatino Linotype"/>
      <family val="1"/>
    </font>
    <font>
      <sz val="9"/>
      <color indexed="9"/>
      <name val="Palatino Linotype"/>
      <family val="1"/>
    </font>
    <font>
      <vertAlign val="superscript"/>
      <sz val="9"/>
      <color indexed="9"/>
      <name val="Palatino Linotype"/>
      <family val="1"/>
    </font>
    <font>
      <sz val="10"/>
      <name val="Arial"/>
      <family val="2"/>
    </font>
    <font>
      <sz val="10"/>
      <name val="Times New Roman"/>
      <family val="1"/>
    </font>
    <font>
      <sz val="9"/>
      <name val="Times New Roman"/>
      <family val="1"/>
    </font>
    <font>
      <i/>
      <sz val="8"/>
      <name val="Tms Rmn"/>
    </font>
    <font>
      <b/>
      <sz val="8"/>
      <name val="Tms Rmn"/>
    </font>
    <font>
      <b/>
      <sz val="9"/>
      <color theme="1"/>
      <name val="Calibri"/>
      <family val="2"/>
      <scheme val="minor"/>
    </font>
    <font>
      <sz val="9"/>
      <color theme="1"/>
      <name val="Calibri"/>
      <family val="2"/>
      <scheme val="minor"/>
    </font>
    <font>
      <i/>
      <sz val="9"/>
      <color theme="1"/>
      <name val="Calibri"/>
      <family val="2"/>
      <scheme val="minor"/>
    </font>
    <font>
      <sz val="9"/>
      <color theme="1"/>
      <name val="Palatino Linotype"/>
      <family val="1"/>
    </font>
    <font>
      <i/>
      <sz val="9"/>
      <color theme="1"/>
      <name val="Palatino Linotype"/>
      <family val="1"/>
    </font>
    <font>
      <i/>
      <vertAlign val="superscript"/>
      <sz val="9"/>
      <color theme="1"/>
      <name val="Palatino Linotype"/>
      <family val="1"/>
    </font>
    <font>
      <vertAlign val="superscript"/>
      <sz val="9"/>
      <color theme="1"/>
      <name val="Palatino Linotype"/>
      <family val="1"/>
    </font>
    <font>
      <sz val="6"/>
      <color theme="1"/>
      <name val="Arial"/>
      <family val="2"/>
    </font>
    <font>
      <b/>
      <u/>
      <sz val="8"/>
      <name val="Palatino Linotype"/>
      <family val="1"/>
    </font>
    <font>
      <b/>
      <sz val="11"/>
      <color theme="1"/>
      <name val="Calibri"/>
      <family val="2"/>
      <scheme val="minor"/>
    </font>
    <font>
      <b/>
      <sz val="8"/>
      <name val="Arial"/>
      <family val="2"/>
    </font>
    <font>
      <b/>
      <sz val="11"/>
      <color rgb="FFC00000"/>
      <name val="Calibri"/>
      <family val="2"/>
      <scheme val="minor"/>
    </font>
    <font>
      <sz val="8"/>
      <color rgb="FF000000"/>
      <name val="Arial"/>
      <family val="2"/>
    </font>
    <font>
      <sz val="11"/>
      <color indexed="8"/>
      <name val="Arial"/>
      <family val="2"/>
    </font>
    <font>
      <sz val="11"/>
      <color indexed="8"/>
      <name val="Calibri"/>
      <family val="2"/>
      <charset val="238"/>
    </font>
    <font>
      <sz val="11"/>
      <color indexed="8"/>
      <name val="Calibri"/>
      <family val="2"/>
    </font>
    <font>
      <sz val="11"/>
      <color indexed="9"/>
      <name val="Arial"/>
      <family val="2"/>
    </font>
    <font>
      <sz val="11"/>
      <color indexed="9"/>
      <name val="Calibri"/>
      <family val="2"/>
      <charset val="238"/>
    </font>
    <font>
      <sz val="11"/>
      <color indexed="9"/>
      <name val="Calibri"/>
      <family val="2"/>
    </font>
    <font>
      <sz val="11"/>
      <color indexed="20"/>
      <name val="Arial"/>
      <family val="2"/>
    </font>
    <font>
      <sz val="10"/>
      <color indexed="8"/>
      <name val="Arial"/>
      <family val="2"/>
    </font>
    <font>
      <sz val="11"/>
      <color indexed="62"/>
      <name val="Calibri"/>
      <family val="2"/>
      <charset val="238"/>
    </font>
    <font>
      <b/>
      <sz val="11"/>
      <color indexed="52"/>
      <name val="Calibri"/>
      <family val="2"/>
    </font>
    <font>
      <b/>
      <sz val="11"/>
      <color indexed="52"/>
      <name val="Arial"/>
      <family val="2"/>
    </font>
    <font>
      <b/>
      <sz val="11"/>
      <color indexed="8"/>
      <name val="Calibri"/>
      <family val="2"/>
      <charset val="238"/>
    </font>
    <font>
      <sz val="11"/>
      <color indexed="52"/>
      <name val="Calibri"/>
      <family val="2"/>
    </font>
    <font>
      <b/>
      <sz val="11"/>
      <color indexed="9"/>
      <name val="Calibri"/>
      <family val="2"/>
    </font>
    <font>
      <b/>
      <sz val="11"/>
      <color indexed="9"/>
      <name val="Arial"/>
      <family val="2"/>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name val="Times New Roman"/>
      <family val="1"/>
    </font>
    <font>
      <sz val="9"/>
      <color theme="1"/>
      <name val="Tahoma"/>
      <family val="2"/>
    </font>
    <font>
      <b/>
      <sz val="11"/>
      <color indexed="9"/>
      <name val="Calibri"/>
      <family val="2"/>
      <charset val="238"/>
    </font>
    <font>
      <i/>
      <sz val="11"/>
      <color indexed="23"/>
      <name val="Arial"/>
      <family val="2"/>
    </font>
    <font>
      <sz val="12"/>
      <name val="Times New Roman"/>
      <family val="1"/>
    </font>
    <font>
      <sz val="11"/>
      <color indexed="10"/>
      <name val="Calibri"/>
      <family val="2"/>
      <charset val="238"/>
    </font>
    <font>
      <sz val="11"/>
      <color indexed="17"/>
      <name val="Arial"/>
      <family val="2"/>
    </font>
    <font>
      <b/>
      <i/>
      <sz val="14"/>
      <color indexed="16"/>
      <name val="Times New Roman"/>
      <family val="1"/>
    </font>
    <font>
      <b/>
      <sz val="15"/>
      <color indexed="56"/>
      <name val="Arial"/>
      <family val="2"/>
    </font>
    <font>
      <b/>
      <sz val="13"/>
      <color indexed="56"/>
      <name val="Arial"/>
      <family val="2"/>
    </font>
    <font>
      <b/>
      <sz val="11"/>
      <color indexed="56"/>
      <name val="Arial"/>
      <family val="2"/>
    </font>
    <font>
      <sz val="11"/>
      <color indexed="52"/>
      <name val="Calibri"/>
      <family val="2"/>
      <charset val="238"/>
    </font>
    <font>
      <sz val="11"/>
      <color indexed="62"/>
      <name val="Calibri"/>
      <family val="2"/>
    </font>
    <font>
      <sz val="10"/>
      <name val="Book Antiqua"/>
      <family val="1"/>
    </font>
    <font>
      <sz val="10"/>
      <name val="Arial CE"/>
      <charset val="238"/>
    </font>
    <font>
      <sz val="11"/>
      <color indexed="17"/>
      <name val="Calibri"/>
      <family val="2"/>
      <charset val="238"/>
    </font>
    <font>
      <b/>
      <sz val="11"/>
      <color indexed="63"/>
      <name val="Calibri"/>
      <family val="2"/>
      <charset val="238"/>
    </font>
    <font>
      <sz val="18"/>
      <name val="Times New Roman"/>
      <family val="1"/>
    </font>
    <font>
      <b/>
      <sz val="13"/>
      <name val="Times New Roman"/>
      <family val="1"/>
    </font>
    <font>
      <b/>
      <i/>
      <sz val="12"/>
      <name val="Times New Roman"/>
      <family val="1"/>
    </font>
    <font>
      <i/>
      <sz val="12"/>
      <name val="Times New Roman"/>
      <family val="1"/>
    </font>
    <font>
      <sz val="11"/>
      <color indexed="52"/>
      <name val="Arial"/>
      <family val="2"/>
    </font>
    <font>
      <i/>
      <sz val="11"/>
      <color indexed="23"/>
      <name val="Calibri"/>
      <family val="2"/>
      <charset val="238"/>
    </font>
    <font>
      <sz val="11"/>
      <color indexed="60"/>
      <name val="Calibri"/>
      <family val="2"/>
    </font>
    <font>
      <sz val="11"/>
      <color indexed="60"/>
      <name val="Calibri"/>
      <family val="2"/>
      <charset val="238"/>
    </font>
    <font>
      <b/>
      <i/>
      <sz val="16"/>
      <name val="Helv"/>
    </font>
    <font>
      <b/>
      <sz val="11"/>
      <color indexed="63"/>
      <name val="Calibri"/>
      <family val="2"/>
    </font>
    <font>
      <sz val="11"/>
      <name val="Book Antiqua"/>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9"/>
      <color indexed="20"/>
      <name val="Arial"/>
      <family val="2"/>
    </font>
    <font>
      <sz val="9"/>
      <color indexed="48"/>
      <name val="Arial"/>
      <family val="2"/>
    </font>
    <font>
      <b/>
      <sz val="9"/>
      <color indexed="20"/>
      <name val="Arial"/>
      <family val="2"/>
    </font>
    <font>
      <sz val="10"/>
      <color indexed="20"/>
      <name val="Frutiger Light"/>
      <family val="2"/>
    </font>
    <font>
      <sz val="10"/>
      <name val="Courier"/>
      <family val="3"/>
    </font>
    <font>
      <b/>
      <sz val="11"/>
      <color theme="1"/>
      <name val="Palatino Linotype"/>
      <family val="1"/>
    </font>
    <font>
      <sz val="10"/>
      <color indexed="63"/>
      <name val="Verdana"/>
      <family val="2"/>
    </font>
    <font>
      <sz val="10"/>
      <color indexed="8"/>
      <name val="Verdana"/>
      <family val="2"/>
    </font>
    <font>
      <b/>
      <sz val="10"/>
      <color indexed="9"/>
      <name val="Verdana"/>
      <family val="2"/>
    </font>
    <font>
      <b/>
      <sz val="10"/>
      <color indexed="63"/>
      <name val="Verdana"/>
      <family val="2"/>
    </font>
    <font>
      <b/>
      <sz val="11"/>
      <color indexed="52"/>
      <name val="Calibri"/>
      <family val="2"/>
      <charset val="238"/>
    </font>
    <font>
      <b/>
      <sz val="10"/>
      <name val="CG Times (WN)"/>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name val="Arial"/>
      <family val="2"/>
    </font>
    <font>
      <sz val="11"/>
      <color indexed="20"/>
      <name val="Calibri"/>
      <family val="2"/>
    </font>
    <font>
      <sz val="11"/>
      <color indexed="17"/>
      <name val="Calibri"/>
      <family val="2"/>
    </font>
    <font>
      <sz val="11"/>
      <color indexed="10"/>
      <name val="Arial"/>
      <family val="2"/>
    </font>
    <font>
      <b/>
      <sz val="10"/>
      <color rgb="FF000000"/>
      <name val="Palatino Linotype"/>
      <family val="1"/>
    </font>
    <font>
      <sz val="10"/>
      <color rgb="FF000000"/>
      <name val="Palatino Linotype"/>
      <family val="1"/>
    </font>
    <font>
      <b/>
      <sz val="20"/>
      <name val="Palatino Linotype"/>
      <family val="1"/>
    </font>
    <font>
      <b/>
      <sz val="16"/>
      <name val="Palatino Linotype"/>
      <family val="1"/>
    </font>
  </fonts>
  <fills count="49">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29"/>
      </patternFill>
    </fill>
    <fill>
      <patternFill patternType="solid">
        <fgColor indexed="26"/>
      </patternFill>
    </fill>
    <fill>
      <patternFill patternType="solid">
        <fgColor indexed="44"/>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3"/>
        <bgColor indexed="64"/>
      </patternFill>
    </fill>
    <fill>
      <patternFill patternType="solid">
        <fgColor indexed="55"/>
        <bgColor indexed="64"/>
      </patternFill>
    </fill>
    <fill>
      <patternFill patternType="solid">
        <fgColor indexed="55"/>
      </patternFill>
    </fill>
    <fill>
      <patternFill patternType="solid">
        <fgColor indexed="44"/>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62"/>
        <bgColor indexed="64"/>
      </patternFill>
    </fill>
  </fills>
  <borders count="30">
    <border>
      <left/>
      <right/>
      <top/>
      <bottom/>
      <diagonal/>
    </border>
    <border>
      <left/>
      <right/>
      <top/>
      <bottom style="thin">
        <color indexed="64"/>
      </bottom>
      <diagonal/>
    </border>
    <border>
      <left/>
      <right/>
      <top style="thin">
        <color indexed="64"/>
      </top>
      <bottom/>
      <diagonal/>
    </border>
    <border>
      <left/>
      <right/>
      <top style="thin">
        <color indexed="64"/>
      </top>
      <bottom style="thin">
        <color rgb="FFFF0000"/>
      </bottom>
      <diagonal/>
    </border>
    <border>
      <left/>
      <right/>
      <top/>
      <bottom style="thin">
        <color theme="0" tint="-0.249977111117893"/>
      </bottom>
      <diagonal/>
    </border>
    <border>
      <left/>
      <right/>
      <top/>
      <bottom style="thin">
        <color rgb="FFFF0000"/>
      </bottom>
      <diagonal/>
    </border>
    <border>
      <left/>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47"/>
      </left>
      <right style="thin">
        <color indexed="47"/>
      </right>
      <top style="thin">
        <color indexed="47"/>
      </top>
      <bottom style="thin">
        <color indexed="47"/>
      </bottom>
      <diagonal/>
    </border>
    <border>
      <left style="thin">
        <color indexed="45"/>
      </left>
      <right style="thin">
        <color indexed="45"/>
      </right>
      <top style="thin">
        <color indexed="45"/>
      </top>
      <bottom style="thin">
        <color indexed="45"/>
      </bottom>
      <diagonal/>
    </border>
    <border>
      <left style="thin">
        <color indexed="51"/>
      </left>
      <right style="thin">
        <color indexed="51"/>
      </right>
      <top/>
      <bottom/>
      <diagonal/>
    </border>
    <border>
      <left style="thin">
        <color indexed="9"/>
      </left>
      <right style="thin">
        <color indexed="9"/>
      </right>
      <top style="thin">
        <color indexed="9"/>
      </top>
      <bottom style="thin">
        <color indexed="9"/>
      </bottom>
      <diagonal/>
    </border>
    <border>
      <left/>
      <right/>
      <top style="dotted">
        <color indexed="64"/>
      </top>
      <bottom style="dashDot">
        <color indexed="64"/>
      </bottom>
      <diagonal/>
    </border>
    <border>
      <left style="thin">
        <color indexed="64"/>
      </left>
      <right/>
      <top style="thin">
        <color indexed="64"/>
      </top>
      <bottom/>
      <diagonal/>
    </border>
    <border>
      <left/>
      <right/>
      <top style="dashed">
        <color indexed="64"/>
      </top>
      <bottom style="medium">
        <color indexed="64"/>
      </bottom>
      <diagonal/>
    </border>
  </borders>
  <cellStyleXfs count="563">
    <xf numFmtId="0" fontId="0" fillId="0" borderId="0"/>
    <xf numFmtId="0" fontId="15" fillId="0" borderId="0"/>
    <xf numFmtId="165" fontId="17" fillId="0" borderId="0" applyFont="0" applyFill="0" applyBorder="0" applyAlignment="0" applyProtection="0"/>
    <xf numFmtId="166" fontId="17" fillId="0" borderId="0" applyFont="0" applyFill="0" applyBorder="0" applyAlignment="0" applyProtection="0"/>
    <xf numFmtId="0" fontId="15" fillId="0" borderId="0"/>
    <xf numFmtId="0" fontId="15" fillId="0" borderId="0"/>
    <xf numFmtId="0" fontId="19" fillId="0" borderId="0"/>
    <xf numFmtId="0" fontId="17" fillId="0" borderId="0"/>
    <xf numFmtId="0" fontId="17" fillId="0" borderId="0"/>
    <xf numFmtId="0" fontId="14" fillId="0" borderId="0"/>
    <xf numFmtId="171" fontId="15" fillId="0" borderId="0" applyFont="0" applyFill="0" applyBorder="0" applyAlignment="0" applyProtection="0"/>
    <xf numFmtId="0" fontId="17" fillId="0" borderId="0"/>
    <xf numFmtId="43" fontId="67" fillId="0" borderId="0" applyFont="0" applyFill="0" applyBorder="0" applyAlignment="0" applyProtection="0"/>
    <xf numFmtId="0" fontId="13" fillId="3" borderId="7" applyNumberFormat="0" applyFont="0" applyAlignment="0" applyProtection="0"/>
    <xf numFmtId="0" fontId="67" fillId="0" borderId="0"/>
    <xf numFmtId="0" fontId="12" fillId="0" borderId="0"/>
    <xf numFmtId="0" fontId="11" fillId="0" borderId="0"/>
    <xf numFmtId="9" fontId="17" fillId="0" borderId="0" applyFont="0" applyFill="0" applyBorder="0" applyAlignment="0" applyProtection="0"/>
    <xf numFmtId="0" fontId="10" fillId="3" borderId="7" applyNumberFormat="0" applyFont="0" applyAlignment="0" applyProtection="0"/>
    <xf numFmtId="0" fontId="10" fillId="0" borderId="0"/>
    <xf numFmtId="0" fontId="10" fillId="0" borderId="0"/>
    <xf numFmtId="0" fontId="9" fillId="0" borderId="0"/>
    <xf numFmtId="0" fontId="9" fillId="3" borderId="7" applyNumberFormat="0" applyFont="0" applyAlignment="0" applyProtection="0"/>
    <xf numFmtId="0" fontId="9" fillId="0" borderId="0"/>
    <xf numFmtId="0" fontId="9" fillId="0" borderId="0"/>
    <xf numFmtId="0" fontId="71" fillId="0" borderId="0"/>
    <xf numFmtId="0" fontId="72" fillId="0" borderId="8">
      <alignment horizontal="center" vertical="center"/>
    </xf>
    <xf numFmtId="164" fontId="72" fillId="0" borderId="0" applyBorder="0"/>
    <xf numFmtId="164" fontId="72" fillId="0" borderId="9"/>
    <xf numFmtId="0" fontId="72" fillId="0" borderId="0"/>
    <xf numFmtId="0" fontId="72" fillId="0" borderId="0"/>
    <xf numFmtId="0" fontId="73" fillId="0" borderId="0">
      <alignment horizontal="left"/>
    </xf>
    <xf numFmtId="0" fontId="72" fillId="0" borderId="1">
      <alignment horizontal="center" vertical="center"/>
    </xf>
    <xf numFmtId="0" fontId="74" fillId="0" borderId="0"/>
    <xf numFmtId="0" fontId="75" fillId="0" borderId="0"/>
    <xf numFmtId="0" fontId="67" fillId="0" borderId="0"/>
    <xf numFmtId="0" fontId="8" fillId="0" borderId="0"/>
    <xf numFmtId="9" fontId="8"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17" fillId="0" borderId="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10"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10" borderId="0" applyNumberFormat="0" applyBorder="0" applyAlignment="0" applyProtection="0"/>
    <xf numFmtId="0" fontId="90" fillId="9"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91" fillId="9"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9" borderId="0" applyNumberFormat="0" applyBorder="0" applyAlignment="0" applyProtection="0"/>
    <xf numFmtId="0" fontId="91" fillId="8" borderId="0" applyNumberFormat="0" applyBorder="0" applyAlignment="0" applyProtection="0"/>
    <xf numFmtId="0" fontId="91" fillId="12"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89" fillId="13" borderId="0" applyNumberFormat="0" applyBorder="0" applyAlignment="0" applyProtection="0"/>
    <xf numFmtId="0" fontId="89" fillId="11" borderId="0" applyNumberFormat="0" applyBorder="0" applyAlignment="0" applyProtection="0"/>
    <xf numFmtId="0" fontId="89" fillId="14" borderId="0" applyNumberFormat="0" applyBorder="0" applyAlignment="0" applyProtection="0"/>
    <xf numFmtId="0" fontId="89" fillId="7" borderId="0" applyNumberFormat="0" applyBorder="0" applyAlignment="0" applyProtection="0"/>
    <xf numFmtId="0" fontId="89" fillId="13" borderId="0" applyNumberFormat="0" applyBorder="0" applyAlignment="0" applyProtection="0"/>
    <xf numFmtId="0" fontId="89" fillId="15" borderId="0" applyNumberFormat="0" applyBorder="0" applyAlignment="0" applyProtection="0"/>
    <xf numFmtId="0" fontId="90" fillId="13" borderId="0" applyNumberFormat="0" applyBorder="0" applyAlignment="0" applyProtection="0"/>
    <xf numFmtId="0" fontId="90" fillId="11" borderId="0" applyNumberFormat="0" applyBorder="0" applyAlignment="0" applyProtection="0"/>
    <xf numFmtId="0" fontId="90" fillId="14" borderId="0" applyNumberFormat="0" applyBorder="0" applyAlignment="0" applyProtection="0"/>
    <xf numFmtId="0" fontId="90" fillId="7" borderId="0" applyNumberFormat="0" applyBorder="0" applyAlignment="0" applyProtection="0"/>
    <xf numFmtId="0" fontId="90" fillId="13" borderId="0" applyNumberFormat="0" applyBorder="0" applyAlignment="0" applyProtection="0"/>
    <xf numFmtId="0" fontId="90" fillId="15" borderId="0" applyNumberFormat="0" applyBorder="0" applyAlignment="0" applyProtection="0"/>
    <xf numFmtId="0" fontId="90" fillId="13" borderId="0" applyNumberFormat="0" applyBorder="0" applyAlignment="0" applyProtection="0"/>
    <xf numFmtId="0" fontId="90" fillId="11" borderId="0" applyNumberFormat="0" applyBorder="0" applyAlignment="0" applyProtection="0"/>
    <xf numFmtId="0" fontId="90" fillId="14" borderId="0" applyNumberFormat="0" applyBorder="0" applyAlignment="0" applyProtection="0"/>
    <xf numFmtId="0" fontId="90" fillId="7" borderId="0" applyNumberFormat="0" applyBorder="0" applyAlignment="0" applyProtection="0"/>
    <xf numFmtId="0" fontId="90" fillId="13" borderId="0" applyNumberFormat="0" applyBorder="0" applyAlignment="0" applyProtection="0"/>
    <xf numFmtId="0" fontId="90" fillId="15"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89" fillId="13" borderId="0" applyNumberFormat="0" applyBorder="0" applyAlignment="0" applyProtection="0"/>
    <xf numFmtId="0" fontId="89" fillId="11" borderId="0" applyNumberFormat="0" applyBorder="0" applyAlignment="0" applyProtection="0"/>
    <xf numFmtId="0" fontId="89" fillId="14" borderId="0" applyNumberFormat="0" applyBorder="0" applyAlignment="0" applyProtection="0"/>
    <xf numFmtId="0" fontId="89" fillId="7" borderId="0" applyNumberFormat="0" applyBorder="0" applyAlignment="0" applyProtection="0"/>
    <xf numFmtId="0" fontId="89" fillId="13" borderId="0" applyNumberFormat="0" applyBorder="0" applyAlignment="0" applyProtection="0"/>
    <xf numFmtId="0" fontId="89" fillId="15"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6" borderId="0" applyNumberFormat="0" applyBorder="0" applyAlignment="0" applyProtection="0"/>
    <xf numFmtId="0" fontId="91" fillId="10" borderId="0" applyNumberFormat="0" applyBorder="0" applyAlignment="0" applyProtection="0"/>
    <xf numFmtId="0" fontId="91" fillId="13" borderId="0" applyNumberFormat="0" applyBorder="0" applyAlignment="0" applyProtection="0"/>
    <xf numFmtId="0" fontId="91" fillId="16" borderId="0" applyNumberFormat="0" applyBorder="0" applyAlignment="0" applyProtection="0"/>
    <xf numFmtId="0" fontId="91" fillId="13" borderId="0" applyNumberFormat="0" applyBorder="0" applyAlignment="0" applyProtection="0"/>
    <xf numFmtId="0" fontId="91" fillId="11" borderId="0" applyNumberFormat="0" applyBorder="0" applyAlignment="0" applyProtection="0"/>
    <xf numFmtId="0" fontId="91" fillId="14" borderId="0" applyNumberFormat="0" applyBorder="0" applyAlignment="0" applyProtection="0"/>
    <xf numFmtId="0" fontId="91" fillId="7" borderId="0" applyNumberFormat="0" applyBorder="0" applyAlignment="0" applyProtection="0"/>
    <xf numFmtId="0" fontId="91" fillId="13" borderId="0" applyNumberFormat="0" applyBorder="0" applyAlignment="0" applyProtection="0"/>
    <xf numFmtId="0" fontId="91" fillId="15" borderId="0" applyNumberFormat="0" applyBorder="0" applyAlignment="0" applyProtection="0"/>
    <xf numFmtId="0" fontId="92" fillId="17" borderId="0" applyNumberFormat="0" applyBorder="0" applyAlignment="0" applyProtection="0"/>
    <xf numFmtId="0" fontId="92" fillId="11" borderId="0" applyNumberFormat="0" applyBorder="0" applyAlignment="0" applyProtection="0"/>
    <xf numFmtId="0" fontId="92" fillId="14"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3" fillId="17" borderId="0" applyNumberFormat="0" applyBorder="0" applyAlignment="0" applyProtection="0"/>
    <xf numFmtId="0" fontId="93" fillId="11" borderId="0" applyNumberFormat="0" applyBorder="0" applyAlignment="0" applyProtection="0"/>
    <xf numFmtId="0" fontId="93" fillId="14"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17" borderId="0" applyNumberFormat="0" applyBorder="0" applyAlignment="0" applyProtection="0"/>
    <xf numFmtId="0" fontId="93" fillId="11" borderId="0" applyNumberFormat="0" applyBorder="0" applyAlignment="0" applyProtection="0"/>
    <xf numFmtId="0" fontId="93" fillId="14"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2" fillId="17" borderId="0" applyNumberFormat="0" applyBorder="0" applyAlignment="0" applyProtection="0"/>
    <xf numFmtId="0" fontId="92" fillId="11" borderId="0" applyNumberFormat="0" applyBorder="0" applyAlignment="0" applyProtection="0"/>
    <xf numFmtId="0" fontId="92" fillId="14"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4" fillId="19" borderId="0" applyNumberFormat="0" applyBorder="0" applyAlignment="0" applyProtection="0"/>
    <xf numFmtId="0" fontId="94" fillId="11" borderId="0" applyNumberFormat="0" applyBorder="0" applyAlignment="0" applyProtection="0"/>
    <xf numFmtId="0" fontId="94" fillId="16" borderId="0" applyNumberFormat="0" applyBorder="0" applyAlignment="0" applyProtection="0"/>
    <xf numFmtId="0" fontId="94" fillId="10" borderId="0" applyNumberFormat="0" applyBorder="0" applyAlignment="0" applyProtection="0"/>
    <xf numFmtId="0" fontId="94" fillId="19" borderId="0" applyNumberFormat="0" applyBorder="0" applyAlignment="0" applyProtection="0"/>
    <xf numFmtId="0" fontId="94" fillId="11" borderId="0" applyNumberFormat="0" applyBorder="0" applyAlignment="0" applyProtection="0"/>
    <xf numFmtId="0" fontId="94" fillId="17" borderId="0" applyNumberFormat="0" applyBorder="0" applyAlignment="0" applyProtection="0"/>
    <xf numFmtId="0" fontId="94" fillId="11" borderId="0" applyNumberFormat="0" applyBorder="0" applyAlignment="0" applyProtection="0"/>
    <xf numFmtId="0" fontId="94" fillId="14"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4" borderId="0" applyNumberFormat="0" applyBorder="0" applyAlignment="0" applyProtection="0"/>
    <xf numFmtId="0" fontId="95" fillId="5" borderId="0" applyNumberFormat="0" applyBorder="0" applyAlignment="0" applyProtection="0"/>
    <xf numFmtId="0" fontId="17" fillId="25" borderId="0" applyNumberFormat="0" applyFont="0" applyBorder="0" applyAlignment="0" applyProtection="0"/>
    <xf numFmtId="0" fontId="96" fillId="26" borderId="0" applyNumberFormat="0" applyBorder="0" applyAlignment="0" applyProtection="0"/>
    <xf numFmtId="0" fontId="97" fillId="9" borderId="10" applyNumberFormat="0" applyAlignment="0" applyProtection="0"/>
    <xf numFmtId="175" fontId="17" fillId="0" borderId="0" applyFont="0" applyFill="0" applyBorder="0" applyAlignment="0" applyProtection="0"/>
    <xf numFmtId="0" fontId="98" fillId="10" borderId="10" applyNumberFormat="0" applyAlignment="0" applyProtection="0"/>
    <xf numFmtId="0" fontId="99" fillId="10" borderId="10" applyNumberFormat="0" applyAlignment="0" applyProtection="0"/>
    <xf numFmtId="0" fontId="100" fillId="0" borderId="11" applyNumberFormat="0" applyFill="0" applyAlignment="0" applyProtection="0"/>
    <xf numFmtId="0" fontId="101" fillId="0" borderId="12" applyNumberFormat="0" applyFill="0" applyAlignment="0" applyProtection="0"/>
    <xf numFmtId="0" fontId="102" fillId="27" borderId="13" applyNumberFormat="0" applyAlignment="0" applyProtection="0"/>
    <xf numFmtId="0" fontId="103" fillId="27" borderId="13" applyNumberFormat="0" applyAlignment="0" applyProtection="0"/>
    <xf numFmtId="0" fontId="104" fillId="5" borderId="0" applyNumberFormat="0" applyBorder="0" applyAlignment="0" applyProtection="0"/>
    <xf numFmtId="0" fontId="104" fillId="5" borderId="0" applyNumberFormat="0" applyBorder="0" applyAlignment="0" applyProtection="0"/>
    <xf numFmtId="0" fontId="105" fillId="0" borderId="0" applyNumberFormat="0" applyFill="0" applyBorder="0" applyAlignment="0" applyProtection="0"/>
    <xf numFmtId="0" fontId="106" fillId="0" borderId="14" applyNumberFormat="0" applyFill="0" applyAlignment="0" applyProtection="0"/>
    <xf numFmtId="0" fontId="107" fillId="0" borderId="15"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0" applyNumberFormat="0" applyFill="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4" borderId="0" applyNumberFormat="0" applyBorder="0" applyAlignment="0" applyProtection="0"/>
    <xf numFmtId="14" fontId="109" fillId="0" borderId="0"/>
    <xf numFmtId="0" fontId="96" fillId="28" borderId="0" applyNumberFormat="0" applyFont="0" applyBorder="0" applyAlignment="0" applyProtection="0"/>
    <xf numFmtId="41" fontId="110" fillId="0" borderId="0" applyFont="0" applyFill="0" applyBorder="0" applyAlignment="0" applyProtection="0"/>
    <xf numFmtId="0" fontId="96" fillId="26" borderId="0" applyNumberFormat="0" applyFont="0" applyBorder="0" applyProtection="0">
      <alignment horizontal="right"/>
    </xf>
    <xf numFmtId="0" fontId="111" fillId="27" borderId="13" applyNumberFormat="0" applyAlignment="0" applyProtection="0"/>
    <xf numFmtId="0" fontId="111" fillId="27" borderId="13" applyNumberFormat="0" applyAlignment="0" applyProtection="0"/>
    <xf numFmtId="176" fontId="17" fillId="0" borderId="0" applyFont="0" applyFill="0" applyBorder="0" applyAlignment="0" applyProtection="0"/>
    <xf numFmtId="177" fontId="17" fillId="0" borderId="0" applyFont="0" applyFill="0" applyBorder="0" applyAlignment="0" applyProtection="0"/>
    <xf numFmtId="11" fontId="17" fillId="0" borderId="0" applyFont="0" applyFill="0" applyBorder="0" applyAlignment="0" applyProtection="0"/>
    <xf numFmtId="0" fontId="112" fillId="0" borderId="0" applyNumberFormat="0" applyFill="0" applyBorder="0" applyAlignment="0" applyProtection="0"/>
    <xf numFmtId="0" fontId="113" fillId="0" borderId="0" applyFill="0" applyBorder="0" applyAlignment="0" applyProtection="0"/>
    <xf numFmtId="0" fontId="114" fillId="0" borderId="0" applyNumberFormat="0" applyFill="0" applyBorder="0" applyAlignment="0" applyProtection="0"/>
    <xf numFmtId="0" fontId="17" fillId="0" borderId="0" applyFont="0" applyFill="0" applyBorder="0" applyProtection="0">
      <alignment horizontal="center"/>
    </xf>
    <xf numFmtId="0" fontId="17" fillId="0" borderId="17" applyFont="0" applyFill="0" applyBorder="0" applyProtection="0">
      <alignment horizontal="right"/>
    </xf>
    <xf numFmtId="0" fontId="115" fillId="6" borderId="0" applyNumberFormat="0" applyBorder="0" applyAlignment="0" applyProtection="0"/>
    <xf numFmtId="178" fontId="116" fillId="0" borderId="0"/>
    <xf numFmtId="0" fontId="117" fillId="0" borderId="14" applyNumberFormat="0" applyFill="0" applyAlignment="0" applyProtection="0"/>
    <xf numFmtId="0" fontId="118" fillId="0" borderId="15" applyNumberFormat="0" applyFill="0" applyAlignment="0" applyProtection="0"/>
    <xf numFmtId="0" fontId="119" fillId="0" borderId="16" applyNumberFormat="0" applyFill="0" applyAlignment="0" applyProtection="0"/>
    <xf numFmtId="0" fontId="119" fillId="0" borderId="16" applyNumberFormat="0" applyFill="0" applyAlignment="0" applyProtection="0"/>
    <xf numFmtId="0" fontId="119" fillId="0" borderId="16" applyNumberFormat="0" applyFill="0" applyAlignment="0" applyProtection="0"/>
    <xf numFmtId="0" fontId="119" fillId="0" borderId="16" applyNumberFormat="0" applyFill="0" applyAlignment="0" applyProtection="0"/>
    <xf numFmtId="0" fontId="119" fillId="0" borderId="16" applyNumberFormat="0" applyFill="0" applyAlignment="0" applyProtection="0"/>
    <xf numFmtId="0" fontId="119" fillId="0" borderId="16" applyNumberFormat="0" applyFill="0" applyAlignment="0" applyProtection="0"/>
    <xf numFmtId="0" fontId="119" fillId="0" borderId="16" applyNumberFormat="0" applyFill="0" applyAlignment="0" applyProtection="0"/>
    <xf numFmtId="0" fontId="119" fillId="0" borderId="16" applyNumberFormat="0" applyFill="0" applyAlignment="0" applyProtection="0"/>
    <xf numFmtId="0" fontId="119" fillId="0" borderId="0" applyNumberFormat="0" applyFill="0" applyBorder="0" applyAlignment="0" applyProtection="0"/>
    <xf numFmtId="0" fontId="120" fillId="0" borderId="12" applyNumberFormat="0" applyFill="0" applyAlignment="0" applyProtection="0"/>
    <xf numFmtId="0" fontId="121" fillId="9" borderId="10" applyNumberFormat="0" applyAlignment="0" applyProtection="0"/>
    <xf numFmtId="0" fontId="122" fillId="0" borderId="0"/>
    <xf numFmtId="0" fontId="123" fillId="12" borderId="18" applyNumberFormat="0" applyFont="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4"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4" borderId="0" applyNumberFormat="0" applyBorder="0" applyAlignment="0" applyProtection="0"/>
    <xf numFmtId="0" fontId="124" fillId="6" borderId="0" applyNumberFormat="0" applyBorder="0" applyAlignment="0" applyProtection="0"/>
    <xf numFmtId="0" fontId="125" fillId="10" borderId="19" applyNumberFormat="0" applyAlignment="0" applyProtection="0"/>
    <xf numFmtId="43" fontId="67" fillId="0" borderId="0" applyFont="0" applyFill="0" applyBorder="0" applyAlignment="0" applyProtection="0"/>
    <xf numFmtId="43" fontId="2" fillId="0" borderId="0" applyFont="0" applyFill="0" applyBorder="0" applyAlignment="0" applyProtection="0"/>
    <xf numFmtId="179" fontId="17" fillId="0" borderId="0" applyFont="0" applyFill="0" applyBorder="0" applyAlignment="0" applyProtection="0"/>
    <xf numFmtId="43" fontId="17" fillId="0" borderId="0" applyFont="0" applyFill="0" applyBorder="0" applyAlignment="0" applyProtection="0"/>
    <xf numFmtId="180" fontId="17" fillId="0" borderId="0" applyFont="0" applyFill="0" applyBorder="0" applyAlignment="0" applyProtection="0"/>
    <xf numFmtId="17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9" fontId="1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0" fontId="111" fillId="27" borderId="13" applyNumberFormat="0" applyAlignment="0" applyProtection="0"/>
    <xf numFmtId="0" fontId="111" fillId="27" borderId="13" applyNumberFormat="0" applyAlignment="0" applyProtection="0"/>
    <xf numFmtId="38" fontId="126" fillId="0" borderId="0"/>
    <xf numFmtId="38" fontId="127" fillId="0" borderId="0"/>
    <xf numFmtId="38" fontId="128" fillId="0" borderId="0"/>
    <xf numFmtId="38" fontId="129" fillId="0" borderId="0"/>
    <xf numFmtId="0" fontId="109" fillId="0" borderId="0"/>
    <xf numFmtId="0" fontId="109" fillId="0" borderId="0"/>
    <xf numFmtId="0" fontId="109" fillId="0" borderId="0"/>
    <xf numFmtId="0" fontId="130" fillId="0" borderId="12" applyNumberFormat="0" applyFill="0" applyAlignment="0" applyProtection="0"/>
    <xf numFmtId="0" fontId="131" fillId="0" borderId="0" applyNumberFormat="0" applyFill="0" applyBorder="0" applyAlignment="0" applyProtection="0"/>
    <xf numFmtId="15" fontId="109" fillId="0" borderId="0"/>
    <xf numFmtId="181" fontId="109" fillId="0" borderId="0"/>
    <xf numFmtId="182" fontId="109" fillId="0" borderId="0"/>
    <xf numFmtId="38" fontId="15" fillId="0" borderId="0" applyFont="0" applyFill="0" applyBorder="0" applyAlignment="0" applyProtection="0"/>
    <xf numFmtId="183" fontId="17" fillId="0" borderId="0" applyFont="0" applyFill="0" applyBorder="0" applyAlignment="0" applyProtection="0"/>
    <xf numFmtId="184" fontId="17" fillId="0" borderId="0" applyFont="0" applyFill="0" applyBorder="0" applyAlignment="0" applyProtection="0"/>
    <xf numFmtId="0" fontId="106" fillId="0" borderId="14" applyNumberFormat="0" applyFill="0" applyAlignment="0" applyProtection="0"/>
    <xf numFmtId="0" fontId="107" fillId="0" borderId="15"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16" applyNumberFormat="0" applyFill="0" applyAlignment="0" applyProtection="0"/>
    <xf numFmtId="0" fontId="108" fillId="0" borderId="0" applyNumberFormat="0" applyFill="0" applyBorder="0" applyAlignment="0" applyProtection="0"/>
    <xf numFmtId="0" fontId="105" fillId="0" borderId="0" applyNumberFormat="0" applyFill="0" applyBorder="0" applyAlignment="0" applyProtection="0"/>
    <xf numFmtId="0" fontId="132" fillId="16" borderId="0" applyNumberFormat="0" applyBorder="0" applyAlignment="0" applyProtection="0"/>
    <xf numFmtId="0" fontId="133" fillId="16" borderId="0" applyNumberFormat="0" applyBorder="0" applyAlignment="0" applyProtection="0"/>
    <xf numFmtId="0" fontId="19" fillId="0" borderId="0"/>
    <xf numFmtId="185" fontId="134" fillId="0" borderId="0"/>
    <xf numFmtId="0" fontId="17" fillId="0" borderId="0"/>
    <xf numFmtId="0" fontId="72" fillId="0" borderId="0"/>
    <xf numFmtId="0" fontId="123" fillId="0" borderId="0"/>
    <xf numFmtId="0" fontId="17" fillId="12" borderId="18" applyNumberFormat="0" applyFont="0" applyAlignment="0" applyProtection="0"/>
    <xf numFmtId="0" fontId="89" fillId="12" borderId="18" applyNumberFormat="0" applyFont="0" applyAlignment="0" applyProtection="0"/>
    <xf numFmtId="186" fontId="17" fillId="0" borderId="0" applyFont="0" applyFill="0" applyBorder="0" applyAlignment="0" applyProtection="0"/>
    <xf numFmtId="173" fontId="17" fillId="0" borderId="0" applyFont="0" applyFill="0" applyBorder="0" applyAlignment="0" applyProtection="0"/>
    <xf numFmtId="187" fontId="17" fillId="0" borderId="0" applyFont="0" applyFill="0" applyAlignment="0" applyProtection="0"/>
    <xf numFmtId="0" fontId="17" fillId="0" borderId="0" applyFont="0" applyFill="0" applyBorder="0" applyProtection="0">
      <alignment horizontal="center"/>
    </xf>
    <xf numFmtId="0" fontId="96" fillId="0" borderId="0" applyNumberFormat="0" applyFont="0" applyBorder="0" applyProtection="0"/>
    <xf numFmtId="0" fontId="100" fillId="0" borderId="11" applyNumberFormat="0" applyFill="0" applyAlignment="0" applyProtection="0"/>
    <xf numFmtId="0" fontId="135" fillId="10" borderId="19" applyNumberFormat="0" applyAlignment="0" applyProtection="0"/>
    <xf numFmtId="9" fontId="17" fillId="0" borderId="0" applyFont="0" applyFill="0" applyBorder="0" applyAlignment="0" applyProtection="0"/>
    <xf numFmtId="10" fontId="17" fillId="0" borderId="0" applyFont="0" applyFill="0" applyBorder="0" applyAlignment="0" applyProtection="0"/>
    <xf numFmtId="188" fontId="17" fillId="0" borderId="0" applyFont="0" applyFill="0" applyBorder="0" applyAlignment="0" applyProtection="0"/>
    <xf numFmtId="10" fontId="109" fillId="0" borderId="0"/>
    <xf numFmtId="10" fontId="109" fillId="0" borderId="0"/>
    <xf numFmtId="189" fontId="109" fillId="0" borderId="0"/>
    <xf numFmtId="10" fontId="136" fillId="0" borderId="0" applyFont="0" applyFill="0" applyBorder="0" applyAlignment="0" applyProtection="0"/>
    <xf numFmtId="0" fontId="123" fillId="12" borderId="18" applyNumberFormat="0" applyFont="0" applyAlignment="0" applyProtection="0"/>
    <xf numFmtId="0" fontId="120" fillId="0" borderId="12" applyNumberFormat="0" applyFill="0" applyAlignment="0" applyProtection="0"/>
    <xf numFmtId="0" fontId="120" fillId="0" borderId="12" applyNumberFormat="0" applyFill="0" applyAlignment="0" applyProtection="0"/>
    <xf numFmtId="9" fontId="17" fillId="0" borderId="0" applyFont="0" applyFill="0" applyBorder="0" applyAlignment="0" applyProtection="0"/>
    <xf numFmtId="9" fontId="91" fillId="0" borderId="0" applyFont="0" applyFill="0" applyBorder="0" applyAlignment="0" applyProtection="0"/>
    <xf numFmtId="0" fontId="104" fillId="5" borderId="0" applyNumberFormat="0" applyBorder="0" applyAlignment="0" applyProtection="0"/>
    <xf numFmtId="4" fontId="137" fillId="29" borderId="20" applyNumberFormat="0" applyProtection="0">
      <alignment vertical="center"/>
    </xf>
    <xf numFmtId="4" fontId="137" fillId="29" borderId="20" applyNumberFormat="0" applyProtection="0">
      <alignment vertical="center"/>
    </xf>
    <xf numFmtId="4" fontId="138" fillId="29" borderId="20" applyNumberFormat="0" applyProtection="0">
      <alignment vertical="center"/>
    </xf>
    <xf numFmtId="4" fontId="138" fillId="29" borderId="20" applyNumberFormat="0" applyProtection="0">
      <alignment vertical="center"/>
    </xf>
    <xf numFmtId="4" fontId="139" fillId="29" borderId="20" applyNumberFormat="0" applyProtection="0">
      <alignment horizontal="left" vertical="center" indent="1"/>
    </xf>
    <xf numFmtId="4" fontId="139" fillId="29" borderId="20" applyNumberFormat="0" applyProtection="0">
      <alignment horizontal="left" vertical="center" indent="1"/>
    </xf>
    <xf numFmtId="0" fontId="140" fillId="29" borderId="20" applyNumberFormat="0" applyProtection="0">
      <alignment horizontal="left" vertical="top" indent="1"/>
    </xf>
    <xf numFmtId="4" fontId="139" fillId="30" borderId="0" applyNumberFormat="0" applyProtection="0">
      <alignment horizontal="left" vertical="center" indent="1"/>
    </xf>
    <xf numFmtId="4" fontId="139" fillId="30" borderId="0" applyNumberFormat="0" applyProtection="0">
      <alignment horizontal="left" vertical="center" indent="1"/>
    </xf>
    <xf numFmtId="4" fontId="139" fillId="31" borderId="20" applyNumberFormat="0" applyProtection="0">
      <alignment horizontal="right" vertical="center"/>
    </xf>
    <xf numFmtId="4" fontId="139" fillId="31" borderId="20" applyNumberFormat="0" applyProtection="0">
      <alignment horizontal="right" vertical="center"/>
    </xf>
    <xf numFmtId="4" fontId="139" fillId="32" borderId="20" applyNumberFormat="0" applyProtection="0">
      <alignment horizontal="right" vertical="center"/>
    </xf>
    <xf numFmtId="4" fontId="139" fillId="32" borderId="20" applyNumberFormat="0" applyProtection="0">
      <alignment horizontal="right" vertical="center"/>
    </xf>
    <xf numFmtId="4" fontId="139" fillId="33" borderId="20" applyNumberFormat="0" applyProtection="0">
      <alignment horizontal="right" vertical="center"/>
    </xf>
    <xf numFmtId="4" fontId="139" fillId="33" borderId="20" applyNumberFormat="0" applyProtection="0">
      <alignment horizontal="right" vertical="center"/>
    </xf>
    <xf numFmtId="4" fontId="139" fillId="34" borderId="20" applyNumberFormat="0" applyProtection="0">
      <alignment horizontal="right" vertical="center"/>
    </xf>
    <xf numFmtId="4" fontId="139" fillId="34" borderId="20" applyNumberFormat="0" applyProtection="0">
      <alignment horizontal="right" vertical="center"/>
    </xf>
    <xf numFmtId="4" fontId="139" fillId="35" borderId="20" applyNumberFormat="0" applyProtection="0">
      <alignment horizontal="right" vertical="center"/>
    </xf>
    <xf numFmtId="4" fontId="139" fillId="35" borderId="20" applyNumberFormat="0" applyProtection="0">
      <alignment horizontal="right" vertical="center"/>
    </xf>
    <xf numFmtId="4" fontId="139" fillId="36" borderId="20" applyNumberFormat="0" applyProtection="0">
      <alignment horizontal="right" vertical="center"/>
    </xf>
    <xf numFmtId="4" fontId="139" fillId="36" borderId="20" applyNumberFormat="0" applyProtection="0">
      <alignment horizontal="right" vertical="center"/>
    </xf>
    <xf numFmtId="4" fontId="139" fillId="37" borderId="20" applyNumberFormat="0" applyProtection="0">
      <alignment horizontal="right" vertical="center"/>
    </xf>
    <xf numFmtId="4" fontId="139" fillId="37" borderId="20" applyNumberFormat="0" applyProtection="0">
      <alignment horizontal="right" vertical="center"/>
    </xf>
    <xf numFmtId="4" fontId="139" fillId="38" borderId="20" applyNumberFormat="0" applyProtection="0">
      <alignment horizontal="right" vertical="center"/>
    </xf>
    <xf numFmtId="4" fontId="139" fillId="38" borderId="20" applyNumberFormat="0" applyProtection="0">
      <alignment horizontal="right" vertical="center"/>
    </xf>
    <xf numFmtId="4" fontId="139" fillId="39" borderId="20" applyNumberFormat="0" applyProtection="0">
      <alignment horizontal="right" vertical="center"/>
    </xf>
    <xf numFmtId="4" fontId="139" fillId="39" borderId="20" applyNumberFormat="0" applyProtection="0">
      <alignment horizontal="right" vertical="center"/>
    </xf>
    <xf numFmtId="4" fontId="137" fillId="40" borderId="21" applyNumberFormat="0" applyProtection="0">
      <alignment horizontal="left" vertical="center" indent="1"/>
    </xf>
    <xf numFmtId="4" fontId="137" fillId="40" borderId="21" applyNumberFormat="0" applyProtection="0">
      <alignment horizontal="left" vertical="center" indent="1"/>
    </xf>
    <xf numFmtId="4" fontId="137" fillId="28" borderId="0" applyNumberFormat="0" applyProtection="0">
      <alignment horizontal="left" vertical="center" indent="1"/>
    </xf>
    <xf numFmtId="4" fontId="137" fillId="28" borderId="0" applyNumberFormat="0" applyProtection="0">
      <alignment horizontal="left" vertical="center" indent="1"/>
    </xf>
    <xf numFmtId="4" fontId="137" fillId="30" borderId="0" applyNumberFormat="0" applyProtection="0">
      <alignment horizontal="left" vertical="center" indent="1"/>
    </xf>
    <xf numFmtId="4" fontId="137" fillId="30" borderId="0" applyNumberFormat="0" applyProtection="0">
      <alignment horizontal="left" vertical="center" indent="1"/>
    </xf>
    <xf numFmtId="4" fontId="139" fillId="28" borderId="20" applyNumberFormat="0" applyProtection="0">
      <alignment horizontal="right" vertical="center"/>
    </xf>
    <xf numFmtId="4" fontId="139" fillId="28" borderId="20" applyNumberFormat="0" applyProtection="0">
      <alignment horizontal="right" vertical="center"/>
    </xf>
    <xf numFmtId="4" fontId="96" fillId="28" borderId="0" applyNumberFormat="0" applyProtection="0">
      <alignment horizontal="left" vertical="center" indent="1"/>
    </xf>
    <xf numFmtId="4" fontId="96" fillId="28" borderId="0" applyNumberFormat="0" applyProtection="0">
      <alignment horizontal="left" vertical="center" indent="1"/>
    </xf>
    <xf numFmtId="4" fontId="96" fillId="30" borderId="0" applyNumberFormat="0" applyProtection="0">
      <alignment horizontal="left" vertical="center" indent="1"/>
    </xf>
    <xf numFmtId="4" fontId="96" fillId="30" borderId="0" applyNumberFormat="0" applyProtection="0">
      <alignment horizontal="left" vertical="center" indent="1"/>
    </xf>
    <xf numFmtId="0" fontId="17" fillId="30" borderId="20" applyNumberFormat="0" applyProtection="0">
      <alignment horizontal="left" vertical="center" indent="1"/>
    </xf>
    <xf numFmtId="0" fontId="17" fillId="30" borderId="20" applyNumberFormat="0" applyProtection="0">
      <alignment horizontal="left" vertical="top" indent="1"/>
    </xf>
    <xf numFmtId="0" fontId="17" fillId="41" borderId="20" applyNumberFormat="0" applyProtection="0">
      <alignment horizontal="left" vertical="center" indent="1"/>
    </xf>
    <xf numFmtId="0" fontId="17" fillId="41" borderId="20" applyNumberFormat="0" applyProtection="0">
      <alignment horizontal="left" vertical="top" indent="1"/>
    </xf>
    <xf numFmtId="0" fontId="17" fillId="28" borderId="20" applyNumberFormat="0" applyProtection="0">
      <alignment horizontal="left" vertical="center" indent="1"/>
    </xf>
    <xf numFmtId="0" fontId="17" fillId="28" borderId="20" applyNumberFormat="0" applyProtection="0">
      <alignment horizontal="left" vertical="top" indent="1"/>
    </xf>
    <xf numFmtId="0" fontId="17" fillId="42" borderId="20" applyNumberFormat="0" applyProtection="0">
      <alignment horizontal="left" vertical="center" indent="1"/>
    </xf>
    <xf numFmtId="0" fontId="17" fillId="42" borderId="20" applyNumberFormat="0" applyProtection="0">
      <alignment horizontal="left" vertical="top" indent="1"/>
    </xf>
    <xf numFmtId="4" fontId="139" fillId="42" borderId="20" applyNumberFormat="0" applyProtection="0">
      <alignment vertical="center"/>
    </xf>
    <xf numFmtId="4" fontId="139" fillId="42" borderId="20" applyNumberFormat="0" applyProtection="0">
      <alignment vertical="center"/>
    </xf>
    <xf numFmtId="4" fontId="141" fillId="42" borderId="20" applyNumberFormat="0" applyProtection="0">
      <alignment vertical="center"/>
    </xf>
    <xf numFmtId="4" fontId="141" fillId="42" borderId="20" applyNumberFormat="0" applyProtection="0">
      <alignment vertical="center"/>
    </xf>
    <xf numFmtId="4" fontId="137" fillId="28" borderId="22" applyNumberFormat="0" applyProtection="0">
      <alignment horizontal="left" vertical="center" indent="1"/>
    </xf>
    <xf numFmtId="4" fontId="137" fillId="28" borderId="22" applyNumberFormat="0" applyProtection="0">
      <alignment horizontal="left" vertical="center" indent="1"/>
    </xf>
    <xf numFmtId="0" fontId="96" fillId="43" borderId="20" applyNumberFormat="0" applyProtection="0">
      <alignment horizontal="left" vertical="top" indent="1"/>
    </xf>
    <xf numFmtId="4" fontId="139" fillId="42" borderId="20" applyNumberFormat="0" applyProtection="0">
      <alignment horizontal="right" vertical="center"/>
    </xf>
    <xf numFmtId="4" fontId="139" fillId="42" borderId="20" applyNumberFormat="0" applyProtection="0">
      <alignment horizontal="right" vertical="center"/>
    </xf>
    <xf numFmtId="4" fontId="141" fillId="42" borderId="20" applyNumberFormat="0" applyProtection="0">
      <alignment horizontal="right" vertical="center"/>
    </xf>
    <xf numFmtId="4" fontId="141" fillId="42" borderId="20" applyNumberFormat="0" applyProtection="0">
      <alignment horizontal="right" vertical="center"/>
    </xf>
    <xf numFmtId="4" fontId="137" fillId="28" borderId="20" applyNumberFormat="0" applyProtection="0">
      <alignment horizontal="left" vertical="center" indent="1"/>
    </xf>
    <xf numFmtId="4" fontId="137" fillId="28" borderId="20" applyNumberFormat="0" applyProtection="0">
      <alignment horizontal="left" vertical="center" indent="1"/>
    </xf>
    <xf numFmtId="0" fontId="96" fillId="41" borderId="20" applyNumberFormat="0" applyProtection="0">
      <alignment horizontal="left" vertical="top" indent="1"/>
    </xf>
    <xf numFmtId="4" fontId="142" fillId="41" borderId="22" applyNumberFormat="0" applyProtection="0">
      <alignment horizontal="left" vertical="center" indent="1"/>
    </xf>
    <xf numFmtId="4" fontId="142" fillId="41" borderId="22" applyNumberFormat="0" applyProtection="0">
      <alignment horizontal="left" vertical="center" indent="1"/>
    </xf>
    <xf numFmtId="4" fontId="143" fillId="42" borderId="20" applyNumberFormat="0" applyProtection="0">
      <alignment horizontal="right" vertical="center"/>
    </xf>
    <xf numFmtId="4" fontId="143" fillId="42" borderId="20" applyNumberFormat="0" applyProtection="0">
      <alignment horizontal="right" vertical="center"/>
    </xf>
    <xf numFmtId="190" fontId="144" fillId="38" borderId="23"/>
    <xf numFmtId="49" fontId="145" fillId="38" borderId="0"/>
    <xf numFmtId="49" fontId="146" fillId="37" borderId="24">
      <alignment horizontal="center" wrapText="1"/>
    </xf>
    <xf numFmtId="49" fontId="146" fillId="37" borderId="24">
      <alignment wrapText="1"/>
    </xf>
    <xf numFmtId="0" fontId="144" fillId="44" borderId="25">
      <protection locked="0"/>
    </xf>
    <xf numFmtId="0" fontId="147" fillId="44" borderId="0"/>
    <xf numFmtId="0" fontId="146" fillId="29" borderId="24"/>
    <xf numFmtId="0" fontId="146" fillId="29" borderId="24"/>
    <xf numFmtId="0" fontId="146" fillId="36" borderId="24">
      <alignment vertical="center" wrapText="1"/>
    </xf>
    <xf numFmtId="0" fontId="133" fillId="16" borderId="0" applyNumberFormat="0" applyBorder="0" applyAlignment="0" applyProtection="0"/>
    <xf numFmtId="0" fontId="124" fillId="6" borderId="0" applyNumberFormat="0" applyBorder="0" applyAlignment="0" applyProtection="0"/>
    <xf numFmtId="0" fontId="124" fillId="6" borderId="0" applyNumberFormat="0" applyBorder="0" applyAlignment="0" applyProtection="0"/>
    <xf numFmtId="0" fontId="17"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67" fillId="0" borderId="0"/>
    <xf numFmtId="0" fontId="67" fillId="0" borderId="0"/>
    <xf numFmtId="0" fontId="67" fillId="0" borderId="0"/>
    <xf numFmtId="0" fontId="2" fillId="0" borderId="0"/>
    <xf numFmtId="0" fontId="2" fillId="0" borderId="0"/>
    <xf numFmtId="0" fontId="2" fillId="0" borderId="0"/>
    <xf numFmtId="0" fontId="17" fillId="0" borderId="0"/>
    <xf numFmtId="0" fontId="15" fillId="0" borderId="0"/>
    <xf numFmtId="0" fontId="17" fillId="0" borderId="0"/>
    <xf numFmtId="0" fontId="17" fillId="0" borderId="0"/>
    <xf numFmtId="0" fontId="19" fillId="0" borderId="0"/>
    <xf numFmtId="0" fontId="15" fillId="0" borderId="0"/>
    <xf numFmtId="0" fontId="110" fillId="0" borderId="0"/>
    <xf numFmtId="0" fontId="2" fillId="0" borderId="0"/>
    <xf numFmtId="0" fontId="17"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191" fontId="148"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17" fillId="0" borderId="0"/>
    <xf numFmtId="0" fontId="17" fillId="0" borderId="0"/>
    <xf numFmtId="0" fontId="96" fillId="0" borderId="0">
      <alignment vertical="top"/>
    </xf>
    <xf numFmtId="0" fontId="149" fillId="0" borderId="0">
      <alignment horizontal="right"/>
    </xf>
    <xf numFmtId="2" fontId="17" fillId="0" borderId="0" applyFill="0" applyBorder="0" applyProtection="0">
      <alignment horizontal="right"/>
    </xf>
    <xf numFmtId="2" fontId="150" fillId="45" borderId="26" applyProtection="0">
      <alignment horizontal="right"/>
    </xf>
    <xf numFmtId="2" fontId="151" fillId="46" borderId="26" applyProtection="0">
      <alignment horizontal="right"/>
    </xf>
    <xf numFmtId="14" fontId="152" fillId="47" borderId="26" applyProtection="0">
      <alignment horizontal="right"/>
    </xf>
    <xf numFmtId="14" fontId="152" fillId="47" borderId="26" applyProtection="0">
      <alignment horizontal="left"/>
    </xf>
    <xf numFmtId="0" fontId="153" fillId="48" borderId="26" applyNumberFormat="0" applyProtection="0">
      <alignment horizontal="left"/>
    </xf>
    <xf numFmtId="183" fontId="17" fillId="0" borderId="27" applyFont="0" applyFill="0" applyAlignment="0" applyProtection="0"/>
    <xf numFmtId="0" fontId="154" fillId="10" borderId="10" applyNumberFormat="0" applyAlignment="0" applyProtection="0"/>
    <xf numFmtId="14" fontId="155" fillId="1" borderId="28" applyBorder="0">
      <alignment horizontal="center"/>
    </xf>
    <xf numFmtId="0" fontId="156" fillId="0" borderId="0" applyNumberFormat="0" applyFill="0" applyBorder="0" applyAlignment="0" applyProtection="0"/>
    <xf numFmtId="0" fontId="157"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9" fillId="0" borderId="14" applyNumberFormat="0" applyFill="0" applyAlignment="0" applyProtection="0"/>
    <xf numFmtId="0" fontId="160" fillId="0" borderId="15" applyNumberFormat="0" applyFill="0" applyAlignment="0" applyProtection="0"/>
    <xf numFmtId="0" fontId="161" fillId="0" borderId="16" applyNumberFormat="0" applyFill="0" applyAlignment="0" applyProtection="0"/>
    <xf numFmtId="0" fontId="161" fillId="0" borderId="16" applyNumberFormat="0" applyFill="0" applyAlignment="0" applyProtection="0"/>
    <xf numFmtId="0" fontId="161" fillId="0" borderId="16" applyNumberFormat="0" applyFill="0" applyAlignment="0" applyProtection="0"/>
    <xf numFmtId="0" fontId="161" fillId="0" borderId="16" applyNumberFormat="0" applyFill="0" applyAlignment="0" applyProtection="0"/>
    <xf numFmtId="0" fontId="161" fillId="0" borderId="16" applyNumberFormat="0" applyFill="0" applyAlignment="0" applyProtection="0"/>
    <xf numFmtId="0" fontId="161" fillId="0" borderId="16" applyNumberFormat="0" applyFill="0" applyAlignment="0" applyProtection="0"/>
    <xf numFmtId="0" fontId="161" fillId="0" borderId="16" applyNumberFormat="0" applyFill="0" applyAlignment="0" applyProtection="0"/>
    <xf numFmtId="0" fontId="161" fillId="0" borderId="16" applyNumberFormat="0" applyFill="0" applyAlignment="0" applyProtection="0"/>
    <xf numFmtId="0" fontId="161" fillId="0" borderId="0" applyNumberFormat="0" applyFill="0" applyBorder="0" applyAlignment="0" applyProtection="0"/>
    <xf numFmtId="183" fontId="17" fillId="0" borderId="29" applyFont="0" applyFill="0" applyAlignment="0" applyProtection="0"/>
    <xf numFmtId="0" fontId="162" fillId="0" borderId="11" applyNumberFormat="0" applyFill="0" applyAlignment="0" applyProtection="0"/>
    <xf numFmtId="0" fontId="163" fillId="0" borderId="0"/>
    <xf numFmtId="0" fontId="16" fillId="0" borderId="0" applyAlignment="0">
      <alignment horizontal="right"/>
    </xf>
    <xf numFmtId="0" fontId="164" fillId="5" borderId="0" applyNumberFormat="0" applyBorder="0" applyAlignment="0" applyProtection="0"/>
    <xf numFmtId="0" fontId="165" fillId="6" borderId="0" applyNumberFormat="0" applyBorder="0" applyAlignment="0" applyProtection="0"/>
    <xf numFmtId="192" fontId="15" fillId="0" borderId="0" applyFont="0" applyFill="0" applyBorder="0" applyAlignment="0" applyProtection="0"/>
    <xf numFmtId="0" fontId="97" fillId="9" borderId="10" applyNumberFormat="0" applyAlignment="0" applyProtection="0"/>
    <xf numFmtId="0" fontId="154" fillId="10" borderId="10" applyNumberFormat="0" applyAlignment="0" applyProtection="0"/>
    <xf numFmtId="0" fontId="154" fillId="10" borderId="10" applyNumberFormat="0" applyAlignment="0" applyProtection="0"/>
    <xf numFmtId="0" fontId="125" fillId="10" borderId="19" applyNumberFormat="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66" fillId="0" borderId="0" applyNumberFormat="0" applyFill="0" applyBorder="0" applyAlignment="0" applyProtection="0"/>
    <xf numFmtId="0" fontId="96" fillId="0" borderId="0" applyAlignment="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4"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4" borderId="0" applyNumberFormat="0" applyBorder="0" applyAlignment="0" applyProtection="0"/>
    <xf numFmtId="0" fontId="1" fillId="0" borderId="0"/>
    <xf numFmtId="9" fontId="1" fillId="0" borderId="0" applyFont="0" applyFill="0" applyBorder="0" applyAlignment="0" applyProtection="0"/>
  </cellStyleXfs>
  <cellXfs count="624">
    <xf numFmtId="0" fontId="0" fillId="0" borderId="0" xfId="0"/>
    <xf numFmtId="0" fontId="16" fillId="0" borderId="0" xfId="1" applyFont="1" applyAlignment="1"/>
    <xf numFmtId="0" fontId="17" fillId="0" borderId="0" xfId="1" applyFont="1" applyBorder="1" applyAlignment="1"/>
    <xf numFmtId="0" fontId="17" fillId="0" borderId="0" xfId="1" applyFont="1" applyBorder="1" applyAlignment="1">
      <alignment wrapText="1"/>
    </xf>
    <xf numFmtId="0" fontId="16" fillId="0" borderId="0" xfId="1" applyFont="1" applyBorder="1" applyAlignment="1">
      <alignment vertical="center"/>
    </xf>
    <xf numFmtId="0" fontId="16" fillId="0" borderId="0" xfId="1" applyFont="1" applyBorder="1" applyAlignment="1"/>
    <xf numFmtId="0" fontId="17" fillId="0" borderId="0" xfId="1" applyFont="1" applyBorder="1"/>
    <xf numFmtId="0" fontId="17" fillId="0" borderId="0" xfId="1" applyFont="1"/>
    <xf numFmtId="164" fontId="17" fillId="0" borderId="0" xfId="1" applyNumberFormat="1" applyFont="1"/>
    <xf numFmtId="0" fontId="17" fillId="0" borderId="0" xfId="1" applyFont="1" applyAlignment="1"/>
    <xf numFmtId="0" fontId="17" fillId="0" borderId="0" xfId="1" applyFont="1" applyAlignment="1">
      <alignment wrapText="1"/>
    </xf>
    <xf numFmtId="0" fontId="16" fillId="0" borderId="0" xfId="1" applyFont="1"/>
    <xf numFmtId="0" fontId="17" fillId="0" borderId="0" xfId="1" applyFont="1" applyBorder="1" applyAlignment="1">
      <alignment vertical="center"/>
    </xf>
    <xf numFmtId="0" fontId="17" fillId="0" borderId="0" xfId="4" applyFont="1"/>
    <xf numFmtId="0" fontId="17" fillId="0" borderId="0" xfId="0" applyFont="1" applyBorder="1"/>
    <xf numFmtId="0" fontId="17" fillId="0" borderId="0" xfId="0" applyFont="1" applyFill="1"/>
    <xf numFmtId="0" fontId="22" fillId="0" borderId="0" xfId="5" applyFont="1"/>
    <xf numFmtId="0" fontId="21" fillId="0" borderId="0" xfId="0" applyFont="1" applyFill="1" applyAlignment="1"/>
    <xf numFmtId="0" fontId="23" fillId="0" borderId="0" xfId="0" applyFont="1" applyFill="1" applyAlignment="1"/>
    <xf numFmtId="0" fontId="17" fillId="0" borderId="0" xfId="0" applyFont="1" applyFill="1" applyAlignment="1"/>
    <xf numFmtId="0" fontId="17" fillId="0" borderId="0" xfId="0" applyFont="1" applyFill="1" applyBorder="1" applyAlignment="1"/>
    <xf numFmtId="0" fontId="22" fillId="0" borderId="0" xfId="0" applyFont="1" applyFill="1"/>
    <xf numFmtId="0" fontId="24" fillId="0" borderId="0" xfId="0" applyFont="1" applyFill="1" applyAlignment="1"/>
    <xf numFmtId="0" fontId="16" fillId="0" borderId="0" xfId="0" applyFont="1" applyFill="1" applyBorder="1" applyAlignment="1"/>
    <xf numFmtId="0" fontId="0" fillId="0" borderId="0" xfId="0" applyFill="1"/>
    <xf numFmtId="0" fontId="0" fillId="0" borderId="0" xfId="0" applyFill="1" applyBorder="1"/>
    <xf numFmtId="0" fontId="25" fillId="0" borderId="0" xfId="0" applyFont="1" applyFill="1"/>
    <xf numFmtId="0" fontId="0" fillId="0" borderId="0" xfId="0" applyFill="1" applyAlignment="1"/>
    <xf numFmtId="0" fontId="18" fillId="0" borderId="0" xfId="0" applyFont="1" applyFill="1"/>
    <xf numFmtId="0" fontId="28" fillId="0" borderId="0" xfId="1" applyFont="1" applyBorder="1" applyAlignment="1"/>
    <xf numFmtId="0" fontId="28" fillId="0" borderId="0" xfId="1" applyFont="1" applyBorder="1" applyAlignment="1">
      <alignment wrapText="1"/>
    </xf>
    <xf numFmtId="0" fontId="28" fillId="0" borderId="0" xfId="1" applyFont="1" applyBorder="1"/>
    <xf numFmtId="0" fontId="28" fillId="0" borderId="0" xfId="1" applyFont="1"/>
    <xf numFmtId="0" fontId="27" fillId="0" borderId="0" xfId="0" applyFont="1" applyFill="1" applyAlignment="1">
      <alignment horizontal="left"/>
    </xf>
    <xf numFmtId="0" fontId="16" fillId="0" borderId="0" xfId="0" applyFont="1" applyFill="1" applyAlignment="1">
      <alignment horizontal="left"/>
    </xf>
    <xf numFmtId="0" fontId="28" fillId="0" borderId="0" xfId="0" applyFont="1" applyFill="1" applyBorder="1" applyAlignment="1">
      <alignment horizontal="left"/>
    </xf>
    <xf numFmtId="0" fontId="29" fillId="0" borderId="0" xfId="0" applyFont="1" applyFill="1" applyBorder="1" applyAlignment="1">
      <alignment horizontal="left"/>
    </xf>
    <xf numFmtId="0" fontId="18" fillId="0" borderId="0" xfId="0" applyFont="1" applyFill="1" applyBorder="1" applyAlignment="1">
      <alignment horizontal="left"/>
    </xf>
    <xf numFmtId="49" fontId="30" fillId="2" borderId="3" xfId="0" applyNumberFormat="1" applyFont="1" applyFill="1" applyBorder="1" applyAlignment="1">
      <alignment horizontal="center"/>
    </xf>
    <xf numFmtId="49" fontId="30" fillId="2" borderId="3" xfId="0" applyNumberFormat="1" applyFont="1" applyFill="1" applyBorder="1" applyAlignment="1">
      <alignment horizontal="right" vertical="center" wrapText="1"/>
    </xf>
    <xf numFmtId="0" fontId="31" fillId="0" borderId="0" xfId="1" applyFont="1" applyBorder="1" applyAlignment="1"/>
    <xf numFmtId="0" fontId="30" fillId="0" borderId="0" xfId="1" applyFont="1" applyBorder="1" applyAlignment="1"/>
    <xf numFmtId="0" fontId="30" fillId="0" borderId="0" xfId="1" applyFont="1" applyBorder="1"/>
    <xf numFmtId="0" fontId="30" fillId="0" borderId="1" xfId="1" applyFont="1" applyBorder="1" applyAlignment="1"/>
    <xf numFmtId="0" fontId="30" fillId="0" borderId="0" xfId="1" applyFont="1"/>
    <xf numFmtId="0" fontId="30" fillId="0" borderId="0" xfId="1" applyFont="1" applyBorder="1" applyAlignment="1">
      <alignment wrapText="1"/>
    </xf>
    <xf numFmtId="0" fontId="29" fillId="0" borderId="0" xfId="1" applyFont="1" applyBorder="1" applyAlignment="1">
      <alignment wrapText="1"/>
    </xf>
    <xf numFmtId="0" fontId="31" fillId="0" borderId="0" xfId="1" applyFont="1"/>
    <xf numFmtId="0" fontId="31" fillId="0" borderId="0" xfId="1" applyFont="1" applyBorder="1"/>
    <xf numFmtId="0" fontId="33" fillId="0" borderId="0" xfId="1" applyFont="1" applyBorder="1" applyAlignment="1"/>
    <xf numFmtId="0" fontId="29" fillId="0" borderId="0" xfId="1" applyFont="1" applyBorder="1" applyAlignment="1"/>
    <xf numFmtId="0" fontId="28" fillId="0" borderId="0" xfId="0" applyFont="1" applyAlignment="1">
      <alignment wrapText="1"/>
    </xf>
    <xf numFmtId="0" fontId="28" fillId="0" borderId="0" xfId="0" applyFont="1" applyFill="1"/>
    <xf numFmtId="0" fontId="28" fillId="0" borderId="0" xfId="0" applyFont="1" applyFill="1" applyBorder="1"/>
    <xf numFmtId="49" fontId="28" fillId="2" borderId="3" xfId="0" applyNumberFormat="1" applyFont="1" applyFill="1" applyBorder="1" applyAlignment="1">
      <alignment horizontal="right" vertical="center" wrapText="1"/>
    </xf>
    <xf numFmtId="0" fontId="29" fillId="2" borderId="0" xfId="0" applyFont="1" applyFill="1" applyBorder="1" applyAlignment="1">
      <alignment horizontal="left"/>
    </xf>
    <xf numFmtId="0" fontId="18" fillId="0" borderId="0" xfId="0" applyFont="1" applyFill="1" applyAlignment="1">
      <alignment horizontal="left"/>
    </xf>
    <xf numFmtId="0" fontId="29" fillId="0" borderId="0" xfId="0" applyFont="1" applyFill="1"/>
    <xf numFmtId="0" fontId="29" fillId="0" borderId="0" xfId="0" applyFont="1" applyFill="1" applyAlignment="1">
      <alignment horizontal="left"/>
    </xf>
    <xf numFmtId="0" fontId="27" fillId="0" borderId="0" xfId="0" applyFont="1" applyFill="1"/>
    <xf numFmtId="0" fontId="28" fillId="0" borderId="0" xfId="0" applyFont="1" applyFill="1" applyAlignment="1"/>
    <xf numFmtId="3" fontId="28" fillId="0" borderId="0" xfId="0" applyNumberFormat="1" applyFont="1" applyFill="1" applyBorder="1"/>
    <xf numFmtId="3" fontId="28" fillId="0" borderId="0" xfId="0" applyNumberFormat="1" applyFont="1" applyFill="1"/>
    <xf numFmtId="0" fontId="28" fillId="0" borderId="0" xfId="0" applyFont="1" applyFill="1" applyBorder="1" applyAlignment="1"/>
    <xf numFmtId="0" fontId="27" fillId="0" borderId="0" xfId="0" applyFont="1" applyFill="1" applyAlignment="1"/>
    <xf numFmtId="0" fontId="27" fillId="0" borderId="0" xfId="0" applyFont="1" applyFill="1" applyBorder="1" applyAlignment="1"/>
    <xf numFmtId="2" fontId="28" fillId="0" borderId="0" xfId="0" applyNumberFormat="1" applyFont="1" applyFill="1"/>
    <xf numFmtId="0" fontId="31" fillId="0" borderId="0" xfId="0" applyFont="1" applyFill="1" applyAlignment="1">
      <alignment horizontal="left"/>
    </xf>
    <xf numFmtId="0" fontId="30" fillId="0" borderId="0" xfId="0" applyFont="1" applyFill="1" applyBorder="1" applyAlignment="1">
      <alignment horizontal="left"/>
    </xf>
    <xf numFmtId="0" fontId="30" fillId="2" borderId="1" xfId="0" applyFont="1" applyFill="1" applyBorder="1"/>
    <xf numFmtId="0" fontId="30" fillId="2" borderId="0" xfId="0" applyFont="1" applyFill="1" applyBorder="1"/>
    <xf numFmtId="0" fontId="30" fillId="0" borderId="0" xfId="0" applyFont="1" applyFill="1"/>
    <xf numFmtId="0" fontId="30" fillId="2" borderId="0" xfId="0" applyFont="1" applyFill="1" applyBorder="1" applyAlignment="1">
      <alignment horizontal="left"/>
    </xf>
    <xf numFmtId="0" fontId="30" fillId="0" borderId="0" xfId="0" applyFont="1" applyFill="1" applyAlignment="1">
      <alignment horizontal="left"/>
    </xf>
    <xf numFmtId="0" fontId="31" fillId="0" borderId="0" xfId="0" applyFont="1" applyFill="1"/>
    <xf numFmtId="0" fontId="30" fillId="0" borderId="0" xfId="0" applyFont="1" applyFill="1" applyAlignment="1"/>
    <xf numFmtId="3" fontId="30" fillId="0" borderId="0" xfId="0" applyNumberFormat="1" applyFont="1" applyFill="1" applyBorder="1" applyAlignment="1">
      <alignment horizontal="right"/>
    </xf>
    <xf numFmtId="3" fontId="30" fillId="0" borderId="0" xfId="0" applyNumberFormat="1" applyFont="1" applyFill="1" applyAlignment="1">
      <alignment horizontal="right"/>
    </xf>
    <xf numFmtId="0" fontId="30" fillId="0" borderId="4" xfId="0" applyFont="1" applyBorder="1" applyAlignment="1">
      <alignment vertical="top"/>
    </xf>
    <xf numFmtId="164" fontId="30" fillId="0" borderId="4" xfId="0" applyNumberFormat="1" applyFont="1" applyBorder="1" applyAlignment="1">
      <alignment horizontal="right" vertical="top"/>
    </xf>
    <xf numFmtId="0" fontId="30" fillId="0" borderId="0" xfId="0" applyFont="1" applyFill="1" applyBorder="1" applyAlignment="1"/>
    <xf numFmtId="3" fontId="30" fillId="0" borderId="0" xfId="0" applyNumberFormat="1" applyFont="1" applyFill="1" applyBorder="1"/>
    <xf numFmtId="3" fontId="30" fillId="0" borderId="0" xfId="0" applyNumberFormat="1" applyFont="1" applyFill="1"/>
    <xf numFmtId="0" fontId="30" fillId="0" borderId="0" xfId="0" applyFont="1" applyFill="1" applyBorder="1"/>
    <xf numFmtId="0" fontId="31" fillId="0" borderId="0" xfId="0" applyFont="1" applyFill="1" applyAlignment="1"/>
    <xf numFmtId="0" fontId="31" fillId="0" borderId="4" xfId="0" applyFont="1" applyBorder="1" applyAlignment="1">
      <alignment vertical="top"/>
    </xf>
    <xf numFmtId="0" fontId="31" fillId="0" borderId="0" xfId="0" applyFont="1" applyFill="1" applyBorder="1" applyAlignment="1"/>
    <xf numFmtId="167" fontId="30" fillId="0" borderId="0" xfId="0" applyNumberFormat="1" applyFont="1" applyFill="1"/>
    <xf numFmtId="167" fontId="30" fillId="0" borderId="0" xfId="0" applyNumberFormat="1" applyFont="1" applyFill="1" applyBorder="1"/>
    <xf numFmtId="0" fontId="30" fillId="0" borderId="1" xfId="0" applyFont="1" applyFill="1" applyBorder="1"/>
    <xf numFmtId="0" fontId="33" fillId="0" borderId="0" xfId="0" applyFont="1" applyFill="1" applyAlignment="1"/>
    <xf numFmtId="0" fontId="29" fillId="0" borderId="0" xfId="0" applyFont="1" applyFill="1" applyBorder="1"/>
    <xf numFmtId="3" fontId="29" fillId="0" borderId="0" xfId="0" applyNumberFormat="1" applyFont="1" applyFill="1"/>
    <xf numFmtId="3" fontId="29" fillId="0" borderId="0" xfId="0" applyNumberFormat="1" applyFont="1" applyFill="1" applyAlignment="1"/>
    <xf numFmtId="0" fontId="40" fillId="0" borderId="4" xfId="0" applyFont="1" applyFill="1" applyBorder="1" applyAlignment="1">
      <alignment vertical="center"/>
    </xf>
    <xf numFmtId="0" fontId="40" fillId="0" borderId="4" xfId="0" applyFont="1" applyFill="1" applyBorder="1" applyAlignment="1"/>
    <xf numFmtId="164" fontId="29" fillId="0" borderId="0" xfId="0" applyNumberFormat="1" applyFont="1" applyFill="1"/>
    <xf numFmtId="0" fontId="43" fillId="0" borderId="1" xfId="0" applyFont="1" applyFill="1" applyBorder="1"/>
    <xf numFmtId="164" fontId="43" fillId="0" borderId="1" xfId="0" applyNumberFormat="1" applyFont="1" applyFill="1" applyBorder="1"/>
    <xf numFmtId="0" fontId="27" fillId="0" borderId="0" xfId="0" applyFont="1" applyFill="1" applyBorder="1" applyAlignment="1">
      <alignment horizontal="left"/>
    </xf>
    <xf numFmtId="3" fontId="27" fillId="0" borderId="0" xfId="0" applyNumberFormat="1" applyFont="1" applyFill="1" applyBorder="1"/>
    <xf numFmtId="0" fontId="27" fillId="0" borderId="1" xfId="0" applyFont="1" applyFill="1" applyBorder="1" applyAlignment="1">
      <alignment horizontal="left"/>
    </xf>
    <xf numFmtId="3" fontId="27" fillId="0" borderId="1" xfId="0" applyNumberFormat="1" applyFont="1" applyFill="1" applyBorder="1"/>
    <xf numFmtId="0" fontId="40" fillId="0" borderId="0" xfId="0" applyFont="1" applyFill="1"/>
    <xf numFmtId="3" fontId="29" fillId="0" borderId="0" xfId="0" applyNumberFormat="1" applyFont="1" applyFill="1" applyBorder="1"/>
    <xf numFmtId="0" fontId="40" fillId="0" borderId="0" xfId="0" applyFont="1" applyFill="1" applyBorder="1" applyAlignment="1"/>
    <xf numFmtId="0" fontId="40" fillId="0" borderId="1" xfId="0" applyFont="1" applyFill="1" applyBorder="1" applyAlignment="1">
      <alignment horizontal="left"/>
    </xf>
    <xf numFmtId="3" fontId="40" fillId="0" borderId="1" xfId="0" applyNumberFormat="1" applyFont="1" applyFill="1" applyBorder="1"/>
    <xf numFmtId="0" fontId="29" fillId="0" borderId="0" xfId="0" applyFont="1" applyFill="1" applyBorder="1" applyAlignment="1">
      <alignment wrapText="1"/>
    </xf>
    <xf numFmtId="0" fontId="28" fillId="0" borderId="0" xfId="0" applyFont="1" applyFill="1" applyAlignment="1">
      <alignment wrapText="1"/>
    </xf>
    <xf numFmtId="0" fontId="44" fillId="0" borderId="0" xfId="0" applyFont="1" applyFill="1" applyBorder="1" applyAlignment="1">
      <alignment horizontal="left"/>
    </xf>
    <xf numFmtId="3" fontId="44" fillId="0" borderId="0" xfId="0" applyNumberFormat="1" applyFont="1" applyFill="1" applyBorder="1"/>
    <xf numFmtId="0" fontId="45" fillId="0" borderId="0" xfId="0" applyFont="1" applyFill="1" applyBorder="1" applyAlignment="1">
      <alignment wrapText="1"/>
    </xf>
    <xf numFmtId="3" fontId="45" fillId="0" borderId="0" xfId="0" applyNumberFormat="1" applyFont="1" applyFill="1" applyBorder="1"/>
    <xf numFmtId="164" fontId="45" fillId="0" borderId="0" xfId="0" applyNumberFormat="1" applyFont="1" applyFill="1" applyBorder="1"/>
    <xf numFmtId="0" fontId="29" fillId="0" borderId="0" xfId="0" applyFont="1" applyFill="1" applyAlignment="1"/>
    <xf numFmtId="0" fontId="29" fillId="0" borderId="0" xfId="0" applyFont="1" applyFill="1" applyAlignment="1">
      <alignment horizontal="right" vertical="center"/>
    </xf>
    <xf numFmtId="0" fontId="18" fillId="0" borderId="0" xfId="0" applyFont="1" applyFill="1" applyAlignment="1">
      <alignment horizontal="right" vertical="center"/>
    </xf>
    <xf numFmtId="0" fontId="29" fillId="0" borderId="0" xfId="0" applyFont="1" applyFill="1" applyBorder="1" applyAlignment="1">
      <alignment horizontal="right" vertical="center"/>
    </xf>
    <xf numFmtId="0" fontId="28" fillId="0" borderId="0" xfId="0" applyFont="1" applyFill="1" applyBorder="1" applyAlignment="1">
      <alignment wrapText="1"/>
    </xf>
    <xf numFmtId="3" fontId="47" fillId="0" borderId="0" xfId="0" applyNumberFormat="1" applyFont="1" applyFill="1" applyBorder="1" applyAlignment="1">
      <alignment vertical="center"/>
    </xf>
    <xf numFmtId="0" fontId="28" fillId="0" borderId="0" xfId="0" applyFont="1" applyFill="1" applyAlignment="1">
      <alignment horizontal="left"/>
    </xf>
    <xf numFmtId="1" fontId="28" fillId="0" borderId="0" xfId="0" applyNumberFormat="1" applyFont="1" applyFill="1"/>
    <xf numFmtId="3" fontId="27" fillId="0" borderId="0" xfId="0" applyNumberFormat="1" applyFont="1" applyFill="1"/>
    <xf numFmtId="0" fontId="28" fillId="0" borderId="1" xfId="0" applyFont="1" applyFill="1" applyBorder="1" applyAlignment="1">
      <alignment horizontal="left"/>
    </xf>
    <xf numFmtId="49" fontId="28" fillId="2" borderId="3" xfId="0" applyNumberFormat="1" applyFont="1" applyFill="1" applyBorder="1" applyAlignment="1">
      <alignment horizontal="left" vertical="center"/>
    </xf>
    <xf numFmtId="0" fontId="22" fillId="0" borderId="0" xfId="7" applyFont="1" applyFill="1"/>
    <xf numFmtId="0" fontId="17" fillId="0" borderId="0" xfId="7" applyFill="1"/>
    <xf numFmtId="0" fontId="17" fillId="0" borderId="0" xfId="7" applyFont="1" applyFill="1"/>
    <xf numFmtId="0" fontId="18" fillId="0" borderId="0" xfId="7" applyFont="1" applyFill="1"/>
    <xf numFmtId="0" fontId="16" fillId="0" borderId="0" xfId="7" applyFont="1" applyFill="1"/>
    <xf numFmtId="0" fontId="17" fillId="0" borderId="0" xfId="7" applyFill="1" applyAlignment="1">
      <alignment horizontal="left"/>
    </xf>
    <xf numFmtId="0" fontId="17" fillId="0" borderId="0" xfId="7" applyFill="1" applyBorder="1"/>
    <xf numFmtId="0" fontId="23" fillId="0" borderId="0" xfId="7" applyFont="1" applyFill="1"/>
    <xf numFmtId="0" fontId="23" fillId="0" borderId="0" xfId="7" applyFont="1" applyFill="1" applyBorder="1"/>
    <xf numFmtId="0" fontId="28" fillId="0" borderId="0" xfId="7" applyFont="1" applyFill="1"/>
    <xf numFmtId="0" fontId="28" fillId="0" borderId="0" xfId="7" applyFont="1" applyFill="1" applyBorder="1"/>
    <xf numFmtId="0" fontId="29" fillId="0" borderId="0" xfId="7" applyFont="1" applyFill="1"/>
    <xf numFmtId="0" fontId="17" fillId="0" borderId="0" xfId="7" applyFill="1" applyAlignment="1">
      <alignment vertical="top"/>
    </xf>
    <xf numFmtId="4" fontId="29" fillId="0" borderId="0" xfId="7" applyNumberFormat="1" applyFont="1" applyFill="1"/>
    <xf numFmtId="0" fontId="29" fillId="0" borderId="0" xfId="7" applyFont="1" applyFill="1" applyBorder="1"/>
    <xf numFmtId="0" fontId="29" fillId="0" borderId="1" xfId="7" applyFont="1" applyFill="1" applyBorder="1" applyAlignment="1">
      <alignment vertical="top"/>
    </xf>
    <xf numFmtId="2" fontId="29" fillId="0" borderId="1" xfId="7" applyNumberFormat="1" applyFont="1" applyFill="1" applyBorder="1" applyAlignment="1">
      <alignment vertical="top"/>
    </xf>
    <xf numFmtId="0" fontId="40" fillId="0" borderId="0" xfId="7" applyFont="1" applyFill="1" applyBorder="1" applyAlignment="1"/>
    <xf numFmtId="164" fontId="29" fillId="0" borderId="1" xfId="7" applyNumberFormat="1" applyFont="1" applyFill="1" applyBorder="1" applyAlignment="1">
      <alignment vertical="top"/>
    </xf>
    <xf numFmtId="0" fontId="27" fillId="0" borderId="0" xfId="7" applyFont="1" applyFill="1" applyAlignment="1">
      <alignment horizontal="left"/>
    </xf>
    <xf numFmtId="0" fontId="28" fillId="0" borderId="0" xfId="7" applyFont="1" applyFill="1" applyAlignment="1">
      <alignment horizontal="left"/>
    </xf>
    <xf numFmtId="168" fontId="28" fillId="0" borderId="0" xfId="7" applyNumberFormat="1" applyFont="1" applyFill="1"/>
    <xf numFmtId="0" fontId="51" fillId="0" borderId="0" xfId="7" applyFont="1" applyFill="1"/>
    <xf numFmtId="0" fontId="50" fillId="0" borderId="0" xfId="7" applyFont="1" applyFill="1"/>
    <xf numFmtId="0" fontId="29" fillId="0" borderId="0" xfId="7" applyFont="1" applyFill="1" applyBorder="1" applyAlignment="1">
      <alignment horizontal="left"/>
    </xf>
    <xf numFmtId="0" fontId="40" fillId="0" borderId="0" xfId="7" applyFont="1" applyFill="1" applyBorder="1" applyAlignment="1">
      <alignment horizontal="center"/>
    </xf>
    <xf numFmtId="0" fontId="30" fillId="0" borderId="0" xfId="7" applyFont="1" applyFill="1" applyBorder="1" applyAlignment="1">
      <alignment horizontal="left"/>
    </xf>
    <xf numFmtId="0" fontId="30" fillId="0" borderId="0" xfId="7" applyFont="1" applyFill="1"/>
    <xf numFmtId="0" fontId="31" fillId="0" borderId="0" xfId="7" applyFont="1" applyFill="1" applyAlignment="1">
      <alignment horizontal="left"/>
    </xf>
    <xf numFmtId="0" fontId="30" fillId="0" borderId="0" xfId="7" applyFont="1" applyFill="1" applyAlignment="1">
      <alignment horizontal="left"/>
    </xf>
    <xf numFmtId="3" fontId="30" fillId="0" borderId="0" xfId="7" applyNumberFormat="1" applyFont="1" applyFill="1"/>
    <xf numFmtId="3" fontId="47" fillId="0" borderId="0" xfId="7" applyNumberFormat="1" applyFont="1" applyFill="1" applyBorder="1"/>
    <xf numFmtId="3" fontId="30" fillId="0" borderId="0" xfId="7" applyNumberFormat="1" applyFont="1" applyFill="1" applyBorder="1"/>
    <xf numFmtId="0" fontId="30" fillId="0" borderId="0" xfId="7" applyFont="1" applyFill="1" applyBorder="1"/>
    <xf numFmtId="0" fontId="31" fillId="0" borderId="0" xfId="7" applyFont="1" applyFill="1"/>
    <xf numFmtId="0" fontId="30" fillId="0" borderId="1" xfId="7" applyFont="1" applyFill="1" applyBorder="1" applyAlignment="1">
      <alignment horizontal="left"/>
    </xf>
    <xf numFmtId="0" fontId="30" fillId="0" borderId="1" xfId="7" applyFont="1" applyFill="1" applyBorder="1"/>
    <xf numFmtId="0" fontId="27" fillId="0" borderId="0" xfId="1" applyFont="1" applyAlignment="1"/>
    <xf numFmtId="0" fontId="28" fillId="0" borderId="0" xfId="1" applyFont="1" applyAlignment="1"/>
    <xf numFmtId="0" fontId="27" fillId="0" borderId="0" xfId="1" applyFont="1" applyBorder="1" applyAlignment="1">
      <alignment vertical="center"/>
    </xf>
    <xf numFmtId="0" fontId="27" fillId="0" borderId="0" xfId="6" applyFont="1" applyFill="1" applyBorder="1" applyAlignment="1">
      <alignment horizontal="center"/>
    </xf>
    <xf numFmtId="0" fontId="29" fillId="0" borderId="0" xfId="7" applyFont="1" applyFill="1" applyAlignment="1">
      <alignment horizontal="left"/>
    </xf>
    <xf numFmtId="0" fontId="30" fillId="0" borderId="0" xfId="6" applyFont="1" applyFill="1" applyBorder="1" applyAlignment="1"/>
    <xf numFmtId="3" fontId="30" fillId="0" borderId="0" xfId="6" applyNumberFormat="1" applyFont="1" applyFill="1" applyBorder="1"/>
    <xf numFmtId="0" fontId="31" fillId="0" borderId="0" xfId="6" applyFont="1" applyFill="1" applyBorder="1" applyAlignment="1"/>
    <xf numFmtId="3" fontId="31" fillId="0" borderId="0" xfId="6" applyNumberFormat="1" applyFont="1" applyFill="1" applyBorder="1"/>
    <xf numFmtId="0" fontId="31" fillId="0" borderId="1" xfId="6" applyFont="1" applyFill="1" applyBorder="1" applyAlignment="1"/>
    <xf numFmtId="3" fontId="31" fillId="0" borderId="1" xfId="6" applyNumberFormat="1" applyFont="1" applyFill="1" applyBorder="1"/>
    <xf numFmtId="0" fontId="38" fillId="0" borderId="0" xfId="6" applyFont="1" applyFill="1" applyAlignment="1">
      <alignment horizontal="left"/>
    </xf>
    <xf numFmtId="0" fontId="28" fillId="0" borderId="0" xfId="6" applyFont="1" applyFill="1" applyAlignment="1"/>
    <xf numFmtId="0" fontId="28" fillId="0" borderId="0" xfId="6" applyFont="1" applyFill="1" applyAlignment="1">
      <alignment wrapText="1"/>
    </xf>
    <xf numFmtId="0" fontId="31" fillId="0" borderId="0" xfId="7" applyFont="1" applyFill="1" applyBorder="1"/>
    <xf numFmtId="3" fontId="31" fillId="0" borderId="0" xfId="7" applyNumberFormat="1" applyFont="1" applyFill="1" applyBorder="1"/>
    <xf numFmtId="0" fontId="31" fillId="0" borderId="0" xfId="0" applyFont="1" applyFill="1" applyBorder="1" applyAlignment="1">
      <alignment horizontal="left"/>
    </xf>
    <xf numFmtId="0" fontId="47" fillId="0" borderId="0" xfId="7" applyFont="1" applyFill="1" applyBorder="1" applyAlignment="1">
      <alignment horizontal="left"/>
    </xf>
    <xf numFmtId="0" fontId="22" fillId="0" borderId="0" xfId="7" applyFont="1" applyFill="1" applyBorder="1"/>
    <xf numFmtId="0" fontId="25" fillId="0" borderId="0" xfId="7" applyFont="1" applyFill="1" applyBorder="1"/>
    <xf numFmtId="0" fontId="40" fillId="0" borderId="0" xfId="7" applyFont="1" applyFill="1" applyBorder="1"/>
    <xf numFmtId="0" fontId="28" fillId="0" borderId="1" xfId="7" applyFont="1" applyFill="1" applyBorder="1"/>
    <xf numFmtId="0" fontId="29" fillId="0" borderId="1" xfId="7" applyFont="1" applyFill="1" applyBorder="1"/>
    <xf numFmtId="0" fontId="61" fillId="0" borderId="0" xfId="7" applyFont="1" applyFill="1" applyBorder="1" applyAlignment="1">
      <alignment horizontal="right"/>
    </xf>
    <xf numFmtId="0" fontId="61" fillId="0" borderId="0" xfId="7" applyFont="1" applyFill="1" applyBorder="1" applyAlignment="1">
      <alignment horizontal="right" vertical="top"/>
    </xf>
    <xf numFmtId="0" fontId="30" fillId="0" borderId="0" xfId="7" applyFont="1" applyFill="1" applyBorder="1" applyAlignment="1">
      <alignment horizontal="center"/>
    </xf>
    <xf numFmtId="3" fontId="30" fillId="0" borderId="0" xfId="7" applyNumberFormat="1" applyFont="1" applyFill="1" applyBorder="1" applyAlignment="1">
      <alignment horizontal="center"/>
    </xf>
    <xf numFmtId="0" fontId="30" fillId="0" borderId="0" xfId="7" applyFont="1" applyFill="1" applyBorder="1" applyAlignment="1">
      <alignment horizontal="right"/>
    </xf>
    <xf numFmtId="0" fontId="47" fillId="0" borderId="1" xfId="7" applyFont="1" applyFill="1" applyBorder="1" applyAlignment="1">
      <alignment vertical="center"/>
    </xf>
    <xf numFmtId="0" fontId="30" fillId="0" borderId="4" xfId="7" applyFont="1" applyFill="1" applyBorder="1"/>
    <xf numFmtId="3" fontId="30" fillId="0" borderId="4" xfId="7" applyNumberFormat="1" applyFont="1" applyFill="1" applyBorder="1"/>
    <xf numFmtId="0" fontId="31" fillId="0" borderId="4" xfId="7" applyFont="1" applyFill="1" applyBorder="1"/>
    <xf numFmtId="0" fontId="47" fillId="0" borderId="4" xfId="7" applyFont="1" applyFill="1" applyBorder="1" applyAlignment="1">
      <alignment vertical="center"/>
    </xf>
    <xf numFmtId="3" fontId="47" fillId="0" borderId="4" xfId="7" applyNumberFormat="1" applyFont="1" applyFill="1" applyBorder="1" applyAlignment="1">
      <alignment vertical="center"/>
    </xf>
    <xf numFmtId="3" fontId="47" fillId="0" borderId="6" xfId="7" applyNumberFormat="1" applyFont="1" applyFill="1" applyBorder="1" applyAlignment="1">
      <alignment vertical="center"/>
    </xf>
    <xf numFmtId="0" fontId="31" fillId="0" borderId="0" xfId="0" applyFont="1" applyFill="1" applyBorder="1"/>
    <xf numFmtId="168" fontId="63" fillId="0" borderId="0" xfId="0" applyNumberFormat="1" applyFont="1" applyFill="1" applyAlignment="1">
      <alignment wrapText="1"/>
    </xf>
    <xf numFmtId="0" fontId="27" fillId="0" borderId="0" xfId="7" applyFont="1" applyFill="1" applyBorder="1" applyAlignment="1">
      <alignment horizontal="left"/>
    </xf>
    <xf numFmtId="0" fontId="16" fillId="0" borderId="0" xfId="7" applyFont="1" applyFill="1" applyAlignment="1">
      <alignment horizontal="left"/>
    </xf>
    <xf numFmtId="0" fontId="28" fillId="0" borderId="0" xfId="7" applyFont="1" applyFill="1" applyBorder="1" applyAlignment="1">
      <alignment horizontal="left"/>
    </xf>
    <xf numFmtId="0" fontId="18" fillId="0" borderId="0" xfId="7" applyFont="1" applyFill="1" applyBorder="1" applyAlignment="1">
      <alignment horizontal="left"/>
    </xf>
    <xf numFmtId="0" fontId="28" fillId="2" borderId="0" xfId="7" applyFont="1" applyFill="1" applyBorder="1"/>
    <xf numFmtId="0" fontId="29" fillId="2" borderId="0" xfId="7" applyFont="1" applyFill="1" applyBorder="1"/>
    <xf numFmtId="0" fontId="18" fillId="0" borderId="0" xfId="7" applyFont="1" applyFill="1" applyBorder="1"/>
    <xf numFmtId="0" fontId="29" fillId="2" borderId="3" xfId="7" applyFont="1" applyFill="1" applyBorder="1" applyAlignment="1">
      <alignment horizontal="left" vertical="center"/>
    </xf>
    <xf numFmtId="0" fontId="29" fillId="2" borderId="3" xfId="7" applyFont="1" applyFill="1" applyBorder="1" applyAlignment="1">
      <alignment horizontal="right" vertical="center"/>
    </xf>
    <xf numFmtId="0" fontId="30" fillId="2" borderId="0" xfId="7" applyFont="1" applyFill="1" applyBorder="1" applyAlignment="1">
      <alignment horizontal="right" vertical="center"/>
    </xf>
    <xf numFmtId="0" fontId="30" fillId="2" borderId="0" xfId="7" applyFont="1" applyFill="1" applyBorder="1" applyAlignment="1">
      <alignment horizontal="right" vertical="center" wrapText="1"/>
    </xf>
    <xf numFmtId="49" fontId="30" fillId="2" borderId="0" xfId="7" applyNumberFormat="1" applyFont="1" applyFill="1" applyBorder="1" applyAlignment="1">
      <alignment horizontal="right" vertical="center" wrapText="1"/>
    </xf>
    <xf numFmtId="49" fontId="30" fillId="2" borderId="0" xfId="7" applyNumberFormat="1" applyFont="1" applyFill="1" applyBorder="1" applyAlignment="1">
      <alignment horizontal="center"/>
    </xf>
    <xf numFmtId="0" fontId="29" fillId="0" borderId="0" xfId="7" applyFont="1" applyAlignment="1"/>
    <xf numFmtId="3" fontId="29" fillId="0" borderId="0" xfId="7" applyNumberFormat="1" applyFont="1"/>
    <xf numFmtId="0" fontId="17" fillId="0" borderId="0" xfId="7" applyFont="1" applyBorder="1"/>
    <xf numFmtId="0" fontId="17" fillId="0" borderId="0" xfId="7" applyFont="1"/>
    <xf numFmtId="0" fontId="28" fillId="0" borderId="0" xfId="7" applyFont="1" applyBorder="1"/>
    <xf numFmtId="0" fontId="29" fillId="0" borderId="0" xfId="7" applyFont="1" applyBorder="1" applyAlignment="1"/>
    <xf numFmtId="0" fontId="28" fillId="0" borderId="0" xfId="7" applyFont="1"/>
    <xf numFmtId="0" fontId="29" fillId="0" borderId="0" xfId="7" applyFont="1"/>
    <xf numFmtId="0" fontId="29" fillId="0" borderId="0" xfId="7" applyFont="1" applyBorder="1" applyAlignment="1">
      <alignment horizontal="left"/>
    </xf>
    <xf numFmtId="0" fontId="29" fillId="0" borderId="0" xfId="7" applyFont="1" applyAlignment="1">
      <alignment horizontal="left"/>
    </xf>
    <xf numFmtId="0" fontId="44" fillId="0" borderId="1" xfId="7" applyFont="1" applyBorder="1" applyAlignment="1">
      <alignment vertical="center"/>
    </xf>
    <xf numFmtId="3" fontId="44" fillId="0" borderId="1" xfId="7" applyNumberFormat="1" applyFont="1" applyBorder="1" applyAlignment="1">
      <alignment vertical="center"/>
    </xf>
    <xf numFmtId="0" fontId="46" fillId="0" borderId="0" xfId="7" applyFont="1" applyAlignment="1">
      <alignment vertical="center"/>
    </xf>
    <xf numFmtId="0" fontId="51" fillId="0" borderId="0" xfId="7" applyFont="1" applyAlignment="1">
      <alignment vertical="center"/>
    </xf>
    <xf numFmtId="0" fontId="29" fillId="0" borderId="0" xfId="7" applyFont="1" applyAlignment="1">
      <alignment wrapText="1"/>
    </xf>
    <xf numFmtId="0" fontId="28" fillId="0" borderId="0" xfId="7" applyFont="1" applyAlignment="1">
      <alignment wrapText="1"/>
    </xf>
    <xf numFmtId="0" fontId="17" fillId="0" borderId="0" xfId="7" applyFont="1" applyAlignment="1">
      <alignment wrapText="1"/>
    </xf>
    <xf numFmtId="0" fontId="58" fillId="0" borderId="0" xfId="7" applyFont="1" applyAlignment="1">
      <alignment horizontal="left" vertical="center"/>
    </xf>
    <xf numFmtId="0" fontId="38" fillId="0" borderId="0" xfId="7" applyFont="1" applyAlignment="1"/>
    <xf numFmtId="0" fontId="17" fillId="0" borderId="0" xfId="7" applyFont="1" applyAlignment="1"/>
    <xf numFmtId="0" fontId="38" fillId="0" borderId="0" xfId="7" applyFont="1"/>
    <xf numFmtId="49" fontId="29" fillId="2" borderId="2" xfId="7" applyNumberFormat="1" applyFont="1" applyFill="1" applyBorder="1" applyAlignment="1">
      <alignment horizontal="center"/>
    </xf>
    <xf numFmtId="49" fontId="29" fillId="2" borderId="5" xfId="7" applyNumberFormat="1" applyFont="1" applyFill="1" applyBorder="1" applyAlignment="1">
      <alignment horizontal="center" vertical="top"/>
    </xf>
    <xf numFmtId="0" fontId="29" fillId="0" borderId="0" xfId="7" applyFont="1" applyFill="1" applyAlignment="1">
      <alignment vertical="top"/>
    </xf>
    <xf numFmtId="0" fontId="18" fillId="0" borderId="0" xfId="7" applyFont="1" applyFill="1" applyAlignment="1">
      <alignment vertical="top"/>
    </xf>
    <xf numFmtId="0" fontId="18" fillId="0" borderId="0" xfId="7" applyFont="1" applyFill="1" applyAlignment="1">
      <alignment horizontal="left"/>
    </xf>
    <xf numFmtId="0" fontId="28" fillId="0" borderId="0" xfId="8" applyFont="1" applyFill="1"/>
    <xf numFmtId="0" fontId="17" fillId="0" borderId="0" xfId="8" applyFill="1"/>
    <xf numFmtId="0" fontId="28" fillId="0" borderId="0" xfId="8" applyFont="1" applyFill="1" applyAlignment="1">
      <alignment vertical="top"/>
    </xf>
    <xf numFmtId="0" fontId="17" fillId="0" borderId="0" xfId="8" applyFill="1" applyAlignment="1">
      <alignment vertical="top"/>
    </xf>
    <xf numFmtId="168" fontId="30" fillId="0" borderId="0" xfId="7" applyNumberFormat="1" applyFont="1" applyFill="1"/>
    <xf numFmtId="43" fontId="30" fillId="0" borderId="0" xfId="7" applyNumberFormat="1" applyFont="1" applyFill="1"/>
    <xf numFmtId="170" fontId="30" fillId="0" borderId="0" xfId="7" applyNumberFormat="1" applyFont="1" applyFill="1"/>
    <xf numFmtId="0" fontId="30" fillId="0" borderId="1" xfId="8" applyFont="1" applyFill="1" applyBorder="1"/>
    <xf numFmtId="168" fontId="30" fillId="0" borderId="1" xfId="8" applyNumberFormat="1" applyFont="1" applyFill="1" applyBorder="1"/>
    <xf numFmtId="0" fontId="30" fillId="0" borderId="0" xfId="8" applyFont="1" applyFill="1"/>
    <xf numFmtId="168" fontId="44" fillId="0" borderId="0" xfId="0" applyNumberFormat="1" applyFont="1" applyFill="1" applyBorder="1"/>
    <xf numFmtId="0" fontId="17" fillId="0" borderId="0" xfId="7"/>
    <xf numFmtId="0" fontId="16" fillId="0" borderId="0" xfId="7" applyFont="1"/>
    <xf numFmtId="0" fontId="27" fillId="0" borderId="0" xfId="7" applyFont="1"/>
    <xf numFmtId="3" fontId="29" fillId="0" borderId="0" xfId="7" applyNumberFormat="1" applyFont="1" applyFill="1"/>
    <xf numFmtId="3" fontId="30" fillId="0" borderId="4" xfId="0" applyNumberFormat="1" applyFont="1" applyBorder="1" applyAlignment="1">
      <alignment horizontal="right" vertical="top"/>
    </xf>
    <xf numFmtId="168" fontId="28" fillId="0" borderId="0" xfId="7" applyNumberFormat="1" applyFont="1"/>
    <xf numFmtId="0" fontId="28" fillId="2" borderId="1" xfId="7" applyFont="1" applyFill="1" applyBorder="1"/>
    <xf numFmtId="49" fontId="30" fillId="2" borderId="3" xfId="7" applyNumberFormat="1" applyFont="1" applyFill="1" applyBorder="1" applyAlignment="1">
      <alignment horizontal="center"/>
    </xf>
    <xf numFmtId="0" fontId="30" fillId="2" borderId="3" xfId="7" applyFont="1" applyFill="1" applyBorder="1" applyAlignment="1">
      <alignment horizontal="right" vertical="center"/>
    </xf>
    <xf numFmtId="49" fontId="30" fillId="2" borderId="3" xfId="7" applyNumberFormat="1" applyFont="1" applyFill="1" applyBorder="1" applyAlignment="1">
      <alignment horizontal="right" vertical="center" wrapText="1"/>
    </xf>
    <xf numFmtId="164" fontId="30" fillId="0" borderId="0" xfId="7" applyNumberFormat="1" applyFont="1" applyBorder="1"/>
    <xf numFmtId="164" fontId="30" fillId="0" borderId="1" xfId="7" applyNumberFormat="1" applyFont="1" applyBorder="1"/>
    <xf numFmtId="164" fontId="28" fillId="0" borderId="0" xfId="7" applyNumberFormat="1" applyFont="1" applyBorder="1"/>
    <xf numFmtId="164" fontId="28" fillId="0" borderId="0" xfId="7" applyNumberFormat="1" applyFont="1" applyFill="1" applyBorder="1"/>
    <xf numFmtId="0" fontId="30" fillId="2" borderId="3" xfId="7" applyFont="1" applyFill="1" applyBorder="1" applyAlignment="1">
      <alignment horizontal="left" vertical="center"/>
    </xf>
    <xf numFmtId="164" fontId="31" fillId="0" borderId="0" xfId="7" applyNumberFormat="1" applyFont="1" applyBorder="1"/>
    <xf numFmtId="164" fontId="31" fillId="0" borderId="0" xfId="7" applyNumberFormat="1" applyFont="1" applyFill="1" applyBorder="1"/>
    <xf numFmtId="0" fontId="27" fillId="0" borderId="0" xfId="7" applyFont="1" applyAlignment="1"/>
    <xf numFmtId="0" fontId="16" fillId="0" borderId="0" xfId="7" applyFont="1" applyAlignment="1"/>
    <xf numFmtId="0" fontId="28" fillId="0" borderId="0" xfId="7" applyFont="1" applyBorder="1" applyAlignment="1">
      <alignment vertical="center"/>
    </xf>
    <xf numFmtId="0" fontId="17" fillId="0" borderId="0" xfId="7" applyFont="1" applyBorder="1" applyAlignment="1">
      <alignment vertical="center"/>
    </xf>
    <xf numFmtId="0" fontId="27" fillId="0" borderId="0" xfId="7" applyFont="1" applyBorder="1" applyAlignment="1"/>
    <xf numFmtId="0" fontId="16" fillId="0" borderId="0" xfId="7" applyFont="1" applyBorder="1" applyAlignment="1"/>
    <xf numFmtId="0" fontId="17" fillId="0" borderId="0" xfId="11"/>
    <xf numFmtId="0" fontId="17" fillId="0" borderId="0" xfId="7" applyFont="1" applyBorder="1" applyAlignment="1"/>
    <xf numFmtId="0" fontId="28" fillId="0" borderId="0" xfId="7" applyFont="1" applyBorder="1" applyAlignment="1"/>
    <xf numFmtId="0" fontId="17" fillId="0" borderId="0" xfId="7" applyFont="1" applyFill="1" applyBorder="1" applyAlignment="1"/>
    <xf numFmtId="0" fontId="17" fillId="0" borderId="0" xfId="7" applyFont="1" applyFill="1" applyBorder="1"/>
    <xf numFmtId="0" fontId="20" fillId="0" borderId="0" xfId="7" applyFont="1"/>
    <xf numFmtId="0" fontId="35" fillId="0" borderId="0" xfId="7" applyFont="1"/>
    <xf numFmtId="0" fontId="34" fillId="0" borderId="0" xfId="7" applyFont="1" applyAlignment="1"/>
    <xf numFmtId="0" fontId="27" fillId="0" borderId="0" xfId="7" applyFont="1" applyFill="1"/>
    <xf numFmtId="0" fontId="56" fillId="0" borderId="0" xfId="7" applyFont="1" applyAlignment="1">
      <alignment vertical="center"/>
    </xf>
    <xf numFmtId="0" fontId="56" fillId="0" borderId="0" xfId="7" applyFont="1"/>
    <xf numFmtId="0" fontId="29" fillId="0" borderId="0" xfId="0" applyFont="1" applyFill="1" applyBorder="1" applyAlignment="1">
      <alignment horizontal="right"/>
    </xf>
    <xf numFmtId="0" fontId="31" fillId="0" borderId="0" xfId="6" applyFont="1" applyFill="1" applyBorder="1" applyAlignment="1">
      <alignment horizontal="center"/>
    </xf>
    <xf numFmtId="0" fontId="38" fillId="0" borderId="0" xfId="6" applyFont="1" applyFill="1" applyAlignment="1"/>
    <xf numFmtId="0" fontId="38" fillId="0" borderId="0" xfId="6" applyFont="1" applyFill="1" applyBorder="1" applyAlignment="1">
      <alignment wrapText="1"/>
    </xf>
    <xf numFmtId="4" fontId="30" fillId="0" borderId="0" xfId="7" applyNumberFormat="1" applyFont="1" applyFill="1" applyBorder="1"/>
    <xf numFmtId="49" fontId="29" fillId="0" borderId="3" xfId="0" applyNumberFormat="1" applyFont="1" applyFill="1" applyBorder="1" applyAlignment="1">
      <alignment horizontal="center"/>
    </xf>
    <xf numFmtId="49" fontId="29" fillId="0" borderId="3" xfId="0" applyNumberFormat="1" applyFont="1" applyFill="1" applyBorder="1" applyAlignment="1">
      <alignment horizontal="right" vertical="center" wrapText="1"/>
    </xf>
    <xf numFmtId="3" fontId="29" fillId="0" borderId="0" xfId="0" applyNumberFormat="1" applyFont="1" applyFill="1" applyBorder="1" applyAlignment="1">
      <alignment horizontal="center"/>
    </xf>
    <xf numFmtId="3" fontId="29" fillId="0" borderId="0" xfId="0" applyNumberFormat="1" applyFont="1" applyFill="1" applyAlignment="1">
      <alignment horizontal="center"/>
    </xf>
    <xf numFmtId="3" fontId="29" fillId="0" borderId="0" xfId="0" applyNumberFormat="1" applyFont="1" applyFill="1" applyBorder="1" applyAlignment="1">
      <alignment horizontal="right"/>
    </xf>
    <xf numFmtId="49" fontId="30" fillId="0" borderId="3" xfId="0" applyNumberFormat="1" applyFont="1" applyFill="1" applyBorder="1" applyAlignment="1">
      <alignment horizontal="right" vertical="center"/>
    </xf>
    <xf numFmtId="49" fontId="30" fillId="0" borderId="3" xfId="0" applyNumberFormat="1" applyFont="1" applyFill="1" applyBorder="1" applyAlignment="1">
      <alignment horizontal="right" vertical="center" wrapText="1"/>
    </xf>
    <xf numFmtId="49" fontId="29" fillId="0" borderId="0" xfId="0" applyNumberFormat="1" applyFont="1" applyFill="1" applyBorder="1" applyAlignment="1">
      <alignment horizontal="right" vertical="center" wrapText="1"/>
    </xf>
    <xf numFmtId="0" fontId="17" fillId="0" borderId="0" xfId="0" applyFont="1" applyFill="1" applyBorder="1"/>
    <xf numFmtId="0" fontId="47" fillId="0" borderId="1" xfId="0" applyFont="1" applyFill="1" applyBorder="1" applyAlignment="1">
      <alignment vertical="center"/>
    </xf>
    <xf numFmtId="3" fontId="47" fillId="0" borderId="1" xfId="0" applyNumberFormat="1" applyFont="1" applyFill="1" applyBorder="1" applyAlignment="1">
      <alignment vertical="center"/>
    </xf>
    <xf numFmtId="49" fontId="30" fillId="0" borderId="0" xfId="0" applyNumberFormat="1" applyFont="1" applyFill="1" applyBorder="1" applyAlignment="1">
      <alignment horizontal="right" vertical="center" wrapText="1"/>
    </xf>
    <xf numFmtId="3" fontId="31" fillId="0" borderId="0" xfId="0" applyNumberFormat="1" applyFont="1" applyFill="1" applyBorder="1"/>
    <xf numFmtId="0" fontId="0" fillId="0" borderId="0" xfId="0" applyBorder="1"/>
    <xf numFmtId="3" fontId="28" fillId="0" borderId="0" xfId="7" applyNumberFormat="1" applyFont="1" applyFill="1"/>
    <xf numFmtId="0" fontId="29" fillId="0" borderId="0" xfId="7" applyFont="1" applyFill="1" applyAlignment="1">
      <alignment vertical="center" wrapText="1"/>
    </xf>
    <xf numFmtId="172" fontId="64" fillId="0" borderId="0" xfId="7" applyNumberFormat="1" applyFont="1"/>
    <xf numFmtId="0" fontId="68" fillId="0" borderId="0" xfId="8" applyFont="1" applyFill="1"/>
    <xf numFmtId="49" fontId="40" fillId="2" borderId="2" xfId="7" applyNumberFormat="1" applyFont="1" applyFill="1" applyBorder="1" applyAlignment="1">
      <alignment horizontal="center" vertical="center"/>
    </xf>
    <xf numFmtId="0" fontId="49" fillId="0" borderId="0" xfId="7" applyFont="1" applyAlignment="1">
      <alignment vertical="center"/>
    </xf>
    <xf numFmtId="0" fontId="29" fillId="0" borderId="0" xfId="7" applyFont="1" applyFill="1" applyAlignment="1">
      <alignment vertical="center"/>
    </xf>
    <xf numFmtId="0" fontId="0" fillId="0" borderId="0" xfId="0" applyFill="1" applyAlignment="1">
      <alignment horizontal="left"/>
    </xf>
    <xf numFmtId="0" fontId="30" fillId="0" borderId="0" xfId="0" applyFont="1" applyFill="1" applyAlignment="1">
      <alignment wrapText="1"/>
    </xf>
    <xf numFmtId="0" fontId="30" fillId="0" borderId="0" xfId="0" applyFont="1" applyFill="1" applyBorder="1" applyAlignment="1">
      <alignment vertical="center"/>
    </xf>
    <xf numFmtId="0" fontId="30" fillId="0" borderId="0" xfId="0" applyFont="1" applyFill="1" applyBorder="1" applyAlignment="1">
      <alignment horizontal="right" vertical="center"/>
    </xf>
    <xf numFmtId="0" fontId="17" fillId="0" borderId="0" xfId="0" applyFont="1" applyFill="1" applyBorder="1" applyAlignment="1">
      <alignment vertical="center"/>
    </xf>
    <xf numFmtId="0" fontId="31" fillId="0" borderId="0" xfId="7" applyFont="1"/>
    <xf numFmtId="0" fontId="30" fillId="0" borderId="0" xfId="7" applyFont="1"/>
    <xf numFmtId="0" fontId="30" fillId="0" borderId="0" xfId="7" applyFont="1" applyAlignment="1">
      <alignment wrapText="1"/>
    </xf>
    <xf numFmtId="0" fontId="30" fillId="0" borderId="0" xfId="7" applyFont="1" applyAlignment="1">
      <alignment horizontal="left" wrapText="1"/>
    </xf>
    <xf numFmtId="0" fontId="47" fillId="0" borderId="1" xfId="7" applyFont="1" applyBorder="1" applyAlignment="1">
      <alignment vertical="center"/>
    </xf>
    <xf numFmtId="0" fontId="62" fillId="0" borderId="1" xfId="7" applyFont="1" applyBorder="1" applyAlignment="1">
      <alignment vertical="center"/>
    </xf>
    <xf numFmtId="0" fontId="28" fillId="0" borderId="0" xfId="0" applyFont="1" applyFill="1" applyBorder="1" applyAlignment="1">
      <alignment vertical="center"/>
    </xf>
    <xf numFmtId="0" fontId="28" fillId="0" borderId="0" xfId="0" applyFont="1" applyFill="1" applyAlignment="1">
      <alignment vertical="center"/>
    </xf>
    <xf numFmtId="0" fontId="17" fillId="0" borderId="0" xfId="0" applyFont="1" applyFill="1" applyAlignment="1">
      <alignment vertical="center"/>
    </xf>
    <xf numFmtId="0" fontId="29" fillId="0" borderId="0" xfId="0" applyFont="1" applyFill="1" applyBorder="1" applyAlignment="1">
      <alignment horizontal="left" vertical="center"/>
    </xf>
    <xf numFmtId="0" fontId="33" fillId="0" borderId="0" xfId="0" applyFont="1" applyFill="1" applyAlignment="1">
      <alignment vertical="center"/>
    </xf>
    <xf numFmtId="0" fontId="30" fillId="0" borderId="0" xfId="7" applyFont="1" applyAlignment="1"/>
    <xf numFmtId="0" fontId="40" fillId="0" borderId="0" xfId="7" applyFont="1" applyFill="1" applyAlignment="1">
      <alignment horizontal="left"/>
    </xf>
    <xf numFmtId="0" fontId="17" fillId="0" borderId="0" xfId="7" applyFill="1" applyAlignment="1">
      <alignment vertical="center"/>
    </xf>
    <xf numFmtId="0" fontId="29" fillId="2" borderId="3" xfId="7" applyFont="1" applyFill="1" applyBorder="1" applyAlignment="1">
      <alignment horizontal="right" vertical="center" wrapText="1"/>
    </xf>
    <xf numFmtId="0" fontId="29" fillId="0" borderId="0" xfId="7" applyFont="1" applyFill="1" applyBorder="1" applyAlignment="1">
      <alignment horizontal="left" vertical="center"/>
    </xf>
    <xf numFmtId="0" fontId="40" fillId="0" borderId="0" xfId="7" applyFont="1" applyFill="1" applyBorder="1" applyAlignment="1">
      <alignment horizontal="center" vertical="center"/>
    </xf>
    <xf numFmtId="0" fontId="44" fillId="0" borderId="0" xfId="7" applyFont="1" applyFill="1" applyBorder="1" applyAlignment="1">
      <alignment horizontal="left" vertical="center" wrapText="1"/>
    </xf>
    <xf numFmtId="3" fontId="44" fillId="0" borderId="0" xfId="7" applyNumberFormat="1" applyFont="1" applyFill="1" applyBorder="1"/>
    <xf numFmtId="0" fontId="29" fillId="0" borderId="0" xfId="7" applyFont="1" applyFill="1" applyBorder="1" applyAlignment="1">
      <alignment horizontal="left" wrapText="1"/>
    </xf>
    <xf numFmtId="3" fontId="29" fillId="0" borderId="0" xfId="7" applyNumberFormat="1" applyFont="1" applyFill="1" applyBorder="1"/>
    <xf numFmtId="0" fontId="29" fillId="0" borderId="1" xfId="7" applyFont="1" applyFill="1" applyBorder="1" applyAlignment="1">
      <alignment horizontal="left"/>
    </xf>
    <xf numFmtId="0" fontId="31" fillId="0" borderId="0" xfId="7" applyFont="1" applyFill="1" applyAlignment="1">
      <alignment horizontal="right"/>
    </xf>
    <xf numFmtId="0" fontId="30" fillId="0" borderId="0" xfId="7" applyFont="1" applyFill="1" applyAlignment="1">
      <alignment wrapText="1"/>
    </xf>
    <xf numFmtId="0" fontId="31" fillId="0" borderId="0" xfId="7" applyFont="1" applyFill="1" applyAlignment="1">
      <alignment wrapText="1"/>
    </xf>
    <xf numFmtId="0" fontId="47" fillId="0" borderId="6" xfId="7" applyFont="1" applyFill="1" applyBorder="1" applyAlignment="1">
      <alignment vertical="center" wrapText="1"/>
    </xf>
    <xf numFmtId="0" fontId="31" fillId="0" borderId="0" xfId="7" applyFont="1" applyFill="1" applyAlignment="1"/>
    <xf numFmtId="0" fontId="27" fillId="0" borderId="0" xfId="7" applyFont="1" applyFill="1" applyAlignment="1">
      <alignment vertical="center"/>
    </xf>
    <xf numFmtId="0" fontId="16" fillId="0" borderId="0" xfId="7" applyFont="1" applyFill="1" applyAlignment="1">
      <alignment vertical="center"/>
    </xf>
    <xf numFmtId="0" fontId="28" fillId="0" borderId="0" xfId="7" applyFont="1" applyFill="1" applyAlignment="1"/>
    <xf numFmtId="0" fontId="31" fillId="0" borderId="3" xfId="7" applyFont="1" applyFill="1" applyBorder="1" applyAlignment="1">
      <alignment vertical="center"/>
    </xf>
    <xf numFmtId="169" fontId="30" fillId="0" borderId="0" xfId="7" applyNumberFormat="1" applyFont="1" applyFill="1"/>
    <xf numFmtId="0" fontId="40" fillId="0" borderId="0" xfId="6" applyFont="1" applyFill="1" applyBorder="1" applyAlignment="1">
      <alignment horizontal="center"/>
    </xf>
    <xf numFmtId="0" fontId="29" fillId="0" borderId="0" xfId="6" applyFont="1" applyFill="1" applyBorder="1" applyAlignment="1"/>
    <xf numFmtId="3" fontId="29" fillId="0" borderId="0" xfId="6" applyNumberFormat="1" applyFont="1" applyFill="1" applyBorder="1"/>
    <xf numFmtId="3" fontId="48" fillId="0" borderId="0" xfId="6" applyNumberFormat="1" applyFont="1" applyFill="1" applyBorder="1"/>
    <xf numFmtId="0" fontId="40" fillId="0" borderId="0" xfId="6" applyFont="1" applyFill="1" applyBorder="1" applyAlignment="1"/>
    <xf numFmtId="3" fontId="40" fillId="0" borderId="0" xfId="6" applyNumberFormat="1" applyFont="1" applyFill="1" applyBorder="1"/>
    <xf numFmtId="3" fontId="29" fillId="0" borderId="0" xfId="6" applyNumberFormat="1" applyFont="1" applyFill="1" applyBorder="1" applyAlignment="1">
      <alignment horizontal="right"/>
    </xf>
    <xf numFmtId="0" fontId="40" fillId="0" borderId="1" xfId="6" applyFont="1" applyFill="1" applyBorder="1" applyAlignment="1"/>
    <xf numFmtId="3" fontId="40" fillId="0" borderId="1" xfId="6" applyNumberFormat="1" applyFont="1" applyFill="1" applyBorder="1"/>
    <xf numFmtId="0" fontId="39" fillId="0" borderId="0" xfId="6" applyFont="1" applyFill="1" applyAlignment="1">
      <alignment wrapText="1"/>
    </xf>
    <xf numFmtId="0" fontId="44" fillId="0" borderId="0" xfId="7" applyFont="1" applyFill="1" applyBorder="1" applyAlignment="1">
      <alignment horizontal="left"/>
    </xf>
    <xf numFmtId="0" fontId="40" fillId="0" borderId="0" xfId="7" applyFont="1" applyFill="1" applyBorder="1" applyAlignment="1">
      <alignment horizontal="right"/>
    </xf>
    <xf numFmtId="3" fontId="29" fillId="0" borderId="0" xfId="7" applyNumberFormat="1" applyFont="1" applyFill="1" applyBorder="1" applyAlignment="1">
      <alignment horizontal="right" vertical="top" wrapText="1"/>
    </xf>
    <xf numFmtId="10" fontId="40" fillId="0" borderId="0" xfId="7" applyNumberFormat="1" applyFont="1" applyFill="1" applyBorder="1"/>
    <xf numFmtId="10" fontId="29" fillId="0" borderId="1" xfId="7" applyNumberFormat="1" applyFont="1" applyFill="1" applyBorder="1"/>
    <xf numFmtId="0" fontId="31" fillId="0" borderId="0" xfId="7" applyFont="1" applyAlignment="1"/>
    <xf numFmtId="0" fontId="30" fillId="0" borderId="3" xfId="7" applyFont="1" applyBorder="1" applyAlignment="1">
      <alignment vertical="center"/>
    </xf>
    <xf numFmtId="0" fontId="30" fillId="0" borderId="3" xfId="7" applyFont="1" applyBorder="1" applyAlignment="1">
      <alignment horizontal="center" vertical="center" wrapText="1"/>
    </xf>
    <xf numFmtId="0" fontId="31" fillId="0" borderId="0" xfId="7" applyFont="1" applyBorder="1" applyAlignment="1"/>
    <xf numFmtId="0" fontId="30" fillId="0" borderId="0" xfId="7" applyFont="1" applyBorder="1"/>
    <xf numFmtId="2" fontId="30" fillId="0" borderId="0" xfId="7" applyNumberFormat="1" applyFont="1" applyBorder="1" applyAlignment="1">
      <alignment horizontal="center"/>
    </xf>
    <xf numFmtId="164" fontId="30" fillId="0" borderId="0" xfId="7" applyNumberFormat="1" applyFont="1" applyBorder="1" applyAlignment="1">
      <alignment horizontal="center"/>
    </xf>
    <xf numFmtId="2" fontId="30" fillId="0" borderId="0" xfId="7" applyNumberFormat="1" applyFont="1" applyFill="1" applyBorder="1" applyAlignment="1">
      <alignment horizontal="center"/>
    </xf>
    <xf numFmtId="0" fontId="31" fillId="0" borderId="0" xfId="7" applyFont="1" applyBorder="1"/>
    <xf numFmtId="2" fontId="31" fillId="0" borderId="0" xfId="7" applyNumberFormat="1" applyFont="1" applyBorder="1" applyAlignment="1">
      <alignment horizontal="center"/>
    </xf>
    <xf numFmtId="164" fontId="31" fillId="0" borderId="0" xfId="7" applyNumberFormat="1" applyFont="1" applyBorder="1" applyAlignment="1">
      <alignment horizontal="center"/>
    </xf>
    <xf numFmtId="0" fontId="30" fillId="0" borderId="4" xfId="7" applyFont="1" applyBorder="1" applyAlignment="1">
      <alignment vertical="top"/>
    </xf>
    <xf numFmtId="2" fontId="30" fillId="0" borderId="4" xfId="7" applyNumberFormat="1" applyFont="1" applyBorder="1" applyAlignment="1">
      <alignment horizontal="center" vertical="top"/>
    </xf>
    <xf numFmtId="164" fontId="30" fillId="0" borderId="4" xfId="7" applyNumberFormat="1" applyFont="1" applyBorder="1" applyAlignment="1">
      <alignment horizontal="center" vertical="top"/>
    </xf>
    <xf numFmtId="0" fontId="30" fillId="0" borderId="0" xfId="7" applyFont="1" applyBorder="1" applyAlignment="1"/>
    <xf numFmtId="2" fontId="30" fillId="0" borderId="4" xfId="7" applyNumberFormat="1" applyFont="1" applyFill="1" applyBorder="1" applyAlignment="1">
      <alignment horizontal="center" vertical="top"/>
    </xf>
    <xf numFmtId="164" fontId="30" fillId="0" borderId="0" xfId="7" applyNumberFormat="1" applyFont="1" applyFill="1" applyBorder="1" applyAlignment="1">
      <alignment horizontal="center"/>
    </xf>
    <xf numFmtId="2" fontId="30" fillId="0" borderId="1" xfId="7" applyNumberFormat="1" applyFont="1" applyFill="1" applyBorder="1" applyAlignment="1">
      <alignment horizontal="center"/>
    </xf>
    <xf numFmtId="164" fontId="30" fillId="0" borderId="1" xfId="7" applyNumberFormat="1" applyFont="1" applyFill="1" applyBorder="1" applyAlignment="1">
      <alignment horizontal="center"/>
    </xf>
    <xf numFmtId="2" fontId="30" fillId="0" borderId="1" xfId="7" applyNumberFormat="1" applyFont="1" applyBorder="1" applyAlignment="1">
      <alignment horizontal="center"/>
    </xf>
    <xf numFmtId="0" fontId="29" fillId="0" borderId="0" xfId="0" applyFont="1" applyFill="1" applyAlignment="1">
      <alignment horizontal="left" vertical="center"/>
    </xf>
    <xf numFmtId="0" fontId="18" fillId="0" borderId="0" xfId="0" applyFont="1" applyFill="1" applyAlignment="1">
      <alignment horizontal="left" vertical="center"/>
    </xf>
    <xf numFmtId="0" fontId="40" fillId="0" borderId="0" xfId="0" applyFont="1" applyFill="1" applyAlignment="1">
      <alignment vertical="center"/>
    </xf>
    <xf numFmtId="0" fontId="29" fillId="0" borderId="0" xfId="0" applyFont="1" applyFill="1" applyAlignment="1">
      <alignment vertical="center"/>
    </xf>
    <xf numFmtId="0" fontId="28" fillId="0" borderId="0" xfId="0" applyFont="1" applyFill="1" applyAlignment="1">
      <alignment vertical="top"/>
    </xf>
    <xf numFmtId="0" fontId="0" fillId="0" borderId="0" xfId="0" applyFill="1" applyAlignment="1">
      <alignment vertical="top"/>
    </xf>
    <xf numFmtId="3" fontId="47" fillId="0" borderId="0" xfId="7" applyNumberFormat="1" applyFont="1" applyFill="1" applyBorder="1" applyAlignment="1">
      <alignment vertical="center"/>
    </xf>
    <xf numFmtId="0" fontId="47" fillId="0" borderId="0" xfId="7" applyFont="1" applyFill="1" applyBorder="1" applyAlignment="1">
      <alignment vertical="center"/>
    </xf>
    <xf numFmtId="0" fontId="31" fillId="0" borderId="1" xfId="7" applyFont="1" applyFill="1" applyBorder="1" applyAlignment="1">
      <alignment horizontal="left"/>
    </xf>
    <xf numFmtId="3" fontId="31" fillId="0" borderId="1" xfId="7" applyNumberFormat="1" applyFont="1" applyFill="1" applyBorder="1"/>
    <xf numFmtId="0" fontId="29" fillId="2" borderId="0" xfId="7" applyFont="1" applyFill="1" applyBorder="1" applyAlignment="1">
      <alignment horizontal="left"/>
    </xf>
    <xf numFmtId="164" fontId="30" fillId="0" borderId="0" xfId="7" applyNumberFormat="1" applyFont="1" applyBorder="1" applyAlignment="1">
      <alignment horizontal="right"/>
    </xf>
    <xf numFmtId="0" fontId="29" fillId="0" borderId="0" xfId="1" applyFont="1"/>
    <xf numFmtId="0" fontId="17" fillId="0" borderId="0" xfId="7"/>
    <xf numFmtId="0" fontId="30" fillId="0" borderId="0" xfId="1" applyFont="1" applyFill="1" applyBorder="1" applyAlignment="1"/>
    <xf numFmtId="0" fontId="29" fillId="0" borderId="0" xfId="1" applyFont="1" applyFill="1" applyBorder="1" applyAlignment="1"/>
    <xf numFmtId="0" fontId="17" fillId="0" borderId="0" xfId="1" applyFont="1" applyFill="1" applyAlignment="1">
      <alignment wrapText="1"/>
    </xf>
    <xf numFmtId="0" fontId="17" fillId="0" borderId="0" xfId="4" applyFont="1" applyFill="1"/>
    <xf numFmtId="0" fontId="29" fillId="0" borderId="0" xfId="4" applyFont="1" applyFill="1"/>
    <xf numFmtId="0" fontId="30" fillId="0" borderId="1" xfId="1" applyFont="1" applyFill="1" applyBorder="1" applyAlignment="1"/>
    <xf numFmtId="164" fontId="30" fillId="0" borderId="0" xfId="7" applyNumberFormat="1" applyFont="1" applyFill="1" applyBorder="1"/>
    <xf numFmtId="164" fontId="30" fillId="0" borderId="1" xfId="7" applyNumberFormat="1" applyFont="1" applyFill="1" applyBorder="1"/>
    <xf numFmtId="0" fontId="17" fillId="0" borderId="0" xfId="7" applyFont="1" applyFill="1"/>
    <xf numFmtId="0" fontId="31" fillId="0" borderId="0" xfId="1" applyFont="1" applyFill="1" applyBorder="1" applyAlignment="1"/>
    <xf numFmtId="0" fontId="31" fillId="0" borderId="0" xfId="1" applyFont="1" applyFill="1"/>
    <xf numFmtId="1" fontId="54" fillId="0" borderId="0" xfId="17" applyNumberFormat="1" applyFont="1" applyFill="1" applyBorder="1" applyAlignment="1"/>
    <xf numFmtId="167" fontId="54" fillId="0" borderId="0" xfId="17" applyNumberFormat="1" applyFont="1" applyFill="1" applyBorder="1" applyAlignment="1"/>
    <xf numFmtId="0" fontId="17" fillId="0" borderId="1" xfId="7" applyBorder="1"/>
    <xf numFmtId="0" fontId="30" fillId="0" borderId="3" xfId="7" applyFont="1" applyFill="1" applyBorder="1" applyAlignment="1">
      <alignment horizontal="left" vertical="center"/>
    </xf>
    <xf numFmtId="0" fontId="30" fillId="0" borderId="3" xfId="7" applyFont="1" applyFill="1" applyBorder="1" applyAlignment="1">
      <alignment horizontal="right" vertical="center"/>
    </xf>
    <xf numFmtId="0" fontId="30" fillId="0" borderId="0" xfId="1" applyFont="1" applyFill="1" applyBorder="1"/>
    <xf numFmtId="0" fontId="31" fillId="0" borderId="0" xfId="1" applyFont="1" applyFill="1" applyBorder="1"/>
    <xf numFmtId="3" fontId="30" fillId="0" borderId="4" xfId="0" applyNumberFormat="1" applyFont="1" applyFill="1" applyBorder="1" applyAlignment="1">
      <alignment horizontal="right" vertical="top"/>
    </xf>
    <xf numFmtId="164" fontId="30" fillId="0" borderId="4" xfId="0" applyNumberFormat="1" applyFont="1" applyFill="1" applyBorder="1" applyAlignment="1">
      <alignment horizontal="right" vertical="top"/>
    </xf>
    <xf numFmtId="164" fontId="17" fillId="0" borderId="0" xfId="7" applyNumberFormat="1" applyFill="1"/>
    <xf numFmtId="0" fontId="29" fillId="2" borderId="0" xfId="7" applyFont="1" applyFill="1" applyBorder="1" applyAlignment="1">
      <alignment horizontal="right" vertical="center"/>
    </xf>
    <xf numFmtId="0" fontId="40" fillId="0" borderId="0" xfId="7" applyFont="1" applyFill="1" applyBorder="1" applyAlignment="1">
      <alignment horizontal="left"/>
    </xf>
    <xf numFmtId="0" fontId="65" fillId="0" borderId="0" xfId="7" applyFont="1" applyBorder="1" applyAlignment="1">
      <alignment horizontal="left"/>
    </xf>
    <xf numFmtId="0" fontId="65" fillId="0" borderId="0" xfId="7" applyFont="1" applyBorder="1" applyAlignment="1"/>
    <xf numFmtId="0" fontId="52" fillId="0" borderId="0" xfId="7" applyFont="1" applyBorder="1" applyAlignment="1"/>
    <xf numFmtId="0" fontId="54" fillId="0" borderId="0" xfId="7" applyFont="1" applyBorder="1" applyAlignment="1"/>
    <xf numFmtId="0" fontId="54" fillId="0" borderId="0" xfId="7" applyFont="1" applyFill="1" applyBorder="1" applyAlignment="1"/>
    <xf numFmtId="164" fontId="54" fillId="0" borderId="0" xfId="7" applyNumberFormat="1" applyFont="1" applyFill="1" applyBorder="1" applyAlignment="1"/>
    <xf numFmtId="0" fontId="53" fillId="0" borderId="0" xfId="7" applyFont="1" applyBorder="1" applyAlignment="1"/>
    <xf numFmtId="168" fontId="54" fillId="0" borderId="0" xfId="7" applyNumberFormat="1" applyFont="1" applyFill="1" applyBorder="1" applyAlignment="1"/>
    <xf numFmtId="0" fontId="54" fillId="0" borderId="4" xfId="7" applyFont="1" applyBorder="1" applyAlignment="1"/>
    <xf numFmtId="168" fontId="54" fillId="0" borderId="4" xfId="7" applyNumberFormat="1" applyFont="1" applyFill="1" applyBorder="1" applyAlignment="1"/>
    <xf numFmtId="3" fontId="54" fillId="0" borderId="0" xfId="7" applyNumberFormat="1" applyFont="1" applyFill="1" applyBorder="1" applyAlignment="1"/>
    <xf numFmtId="167" fontId="54" fillId="0" borderId="0" xfId="7" applyNumberFormat="1" applyFont="1" applyFill="1" applyBorder="1" applyAlignment="1"/>
    <xf numFmtId="0" fontId="65" fillId="0" borderId="4" xfId="7" applyFont="1" applyBorder="1" applyAlignment="1"/>
    <xf numFmtId="167" fontId="54" fillId="0" borderId="4" xfId="7" applyNumberFormat="1" applyFont="1" applyFill="1" applyBorder="1" applyAlignment="1"/>
    <xf numFmtId="0" fontId="54" fillId="0" borderId="0" xfId="7" applyFont="1" applyBorder="1" applyAlignment="1">
      <alignment vertical="top"/>
    </xf>
    <xf numFmtId="0" fontId="53" fillId="0" borderId="0" xfId="7" applyFont="1" applyBorder="1" applyAlignment="1">
      <alignment vertical="top"/>
    </xf>
    <xf numFmtId="0" fontId="54" fillId="0" borderId="1" xfId="7" applyFont="1" applyBorder="1" applyAlignment="1">
      <alignment vertical="top"/>
    </xf>
    <xf numFmtId="167" fontId="54" fillId="0" borderId="1" xfId="17" applyNumberFormat="1" applyFont="1" applyBorder="1" applyAlignment="1">
      <alignment vertical="top"/>
    </xf>
    <xf numFmtId="167" fontId="54" fillId="0" borderId="0" xfId="17" applyNumberFormat="1" applyFont="1" applyBorder="1" applyAlignment="1">
      <alignment vertical="top"/>
    </xf>
    <xf numFmtId="0" fontId="55" fillId="0" borderId="0" xfId="7" applyFont="1" applyBorder="1" applyAlignment="1"/>
    <xf numFmtId="0" fontId="55" fillId="0" borderId="0" xfId="7" applyFont="1" applyFill="1" applyBorder="1" applyAlignment="1"/>
    <xf numFmtId="0" fontId="53" fillId="0" borderId="0" xfId="7" applyFont="1" applyFill="1" applyBorder="1" applyAlignment="1"/>
    <xf numFmtId="0" fontId="26" fillId="0" borderId="0" xfId="7" applyFont="1" applyBorder="1" applyAlignment="1"/>
    <xf numFmtId="3" fontId="83" fillId="0" borderId="0" xfId="7" applyNumberFormat="1" applyFont="1" applyBorder="1" applyAlignment="1"/>
    <xf numFmtId="0" fontId="21" fillId="0" borderId="0" xfId="7" applyFont="1" applyFill="1" applyAlignment="1"/>
    <xf numFmtId="0" fontId="30" fillId="0" borderId="0" xfId="7" applyFont="1" applyFill="1" applyAlignment="1"/>
    <xf numFmtId="0" fontId="23" fillId="0" borderId="0" xfId="7" applyFont="1" applyFill="1" applyAlignment="1"/>
    <xf numFmtId="0" fontId="17" fillId="0" borderId="0" xfId="7" applyFill="1" applyAlignment="1"/>
    <xf numFmtId="0" fontId="30" fillId="0" borderId="0" xfId="7" applyFont="1" applyFill="1" applyBorder="1" applyAlignment="1">
      <alignment vertical="center"/>
    </xf>
    <xf numFmtId="0" fontId="30" fillId="0" borderId="0" xfId="7" applyFont="1" applyFill="1" applyBorder="1" applyAlignment="1">
      <alignment horizontal="right" vertical="center"/>
    </xf>
    <xf numFmtId="0" fontId="17" fillId="0" borderId="0" xfId="7" applyFont="1" applyFill="1" applyBorder="1" applyAlignment="1">
      <alignment vertical="center"/>
    </xf>
    <xf numFmtId="0" fontId="30" fillId="0" borderId="0" xfId="7" applyFont="1" applyFill="1" applyBorder="1" applyAlignment="1"/>
    <xf numFmtId="0" fontId="31" fillId="0" borderId="0" xfId="7" applyFont="1" applyFill="1" applyBorder="1" applyAlignment="1"/>
    <xf numFmtId="4" fontId="30" fillId="0" borderId="0" xfId="7" applyNumberFormat="1" applyFont="1" applyFill="1"/>
    <xf numFmtId="4" fontId="30" fillId="0" borderId="1" xfId="7" applyNumberFormat="1" applyFont="1" applyFill="1" applyBorder="1"/>
    <xf numFmtId="0" fontId="28" fillId="0" borderId="0" xfId="7" applyFont="1" applyAlignment="1"/>
    <xf numFmtId="0" fontId="30" fillId="0" borderId="0" xfId="0" applyFont="1" applyBorder="1" applyAlignment="1">
      <alignment vertical="top"/>
    </xf>
    <xf numFmtId="3" fontId="30" fillId="0" borderId="0" xfId="0" applyNumberFormat="1" applyFont="1" applyBorder="1" applyAlignment="1">
      <alignment horizontal="right" vertical="top"/>
    </xf>
    <xf numFmtId="3" fontId="30" fillId="0" borderId="0" xfId="0" applyNumberFormat="1" applyFont="1" applyFill="1" applyBorder="1" applyAlignment="1">
      <alignment horizontal="right" vertical="top"/>
    </xf>
    <xf numFmtId="0" fontId="28" fillId="0" borderId="1" xfId="0" applyFont="1" applyFill="1" applyBorder="1"/>
    <xf numFmtId="0" fontId="29" fillId="0" borderId="1" xfId="1" applyFont="1" applyBorder="1" applyAlignment="1"/>
    <xf numFmtId="0" fontId="17" fillId="0" borderId="1" xfId="7" applyFont="1" applyBorder="1"/>
    <xf numFmtId="49" fontId="31" fillId="0" borderId="0" xfId="7" applyNumberFormat="1" applyFont="1" applyBorder="1" applyAlignment="1">
      <alignment horizontal="center"/>
    </xf>
    <xf numFmtId="164" fontId="30" fillId="0" borderId="0" xfId="1" applyNumberFormat="1" applyFont="1" applyFill="1" applyBorder="1" applyAlignment="1"/>
    <xf numFmtId="164" fontId="30" fillId="0" borderId="0" xfId="1" applyNumberFormat="1" applyFont="1" applyFill="1" applyBorder="1"/>
    <xf numFmtId="164" fontId="31" fillId="0" borderId="0" xfId="1" applyNumberFormat="1" applyFont="1" applyFill="1" applyBorder="1" applyAlignment="1"/>
    <xf numFmtId="164" fontId="31" fillId="0" borderId="0" xfId="1" applyNumberFormat="1" applyFont="1" applyFill="1" applyBorder="1"/>
    <xf numFmtId="164" fontId="30" fillId="0" borderId="0" xfId="7" applyNumberFormat="1" applyFont="1" applyFill="1" applyBorder="1" applyAlignment="1">
      <alignment horizontal="right"/>
    </xf>
    <xf numFmtId="164" fontId="30" fillId="0" borderId="0" xfId="1" applyNumberFormat="1" applyFont="1" applyBorder="1"/>
    <xf numFmtId="164" fontId="31" fillId="0" borderId="0" xfId="1" applyNumberFormat="1" applyFont="1" applyBorder="1" applyAlignment="1"/>
    <xf numFmtId="0" fontId="29" fillId="0" borderId="0" xfId="0" applyFont="1" applyFill="1" applyAlignment="1">
      <alignment horizontal="center" vertical="center"/>
    </xf>
    <xf numFmtId="1" fontId="27" fillId="0" borderId="1" xfId="0" applyNumberFormat="1" applyFont="1" applyFill="1" applyBorder="1"/>
    <xf numFmtId="3" fontId="32" fillId="0" borderId="0" xfId="6" applyNumberFormat="1" applyFont="1" applyFill="1" applyBorder="1"/>
    <xf numFmtId="164" fontId="28" fillId="0" borderId="0" xfId="7" applyNumberFormat="1" applyFont="1"/>
    <xf numFmtId="0" fontId="31" fillId="0" borderId="3" xfId="7" applyFont="1" applyFill="1" applyBorder="1" applyAlignment="1">
      <alignment horizontal="right" vertical="center" wrapText="1"/>
    </xf>
    <xf numFmtId="0" fontId="29" fillId="0" borderId="0" xfId="7" applyFont="1" applyFill="1" applyAlignment="1">
      <alignment horizontal="left" vertical="center" wrapText="1"/>
    </xf>
    <xf numFmtId="0" fontId="29" fillId="0" borderId="0" xfId="0" applyFont="1" applyFill="1" applyBorder="1" applyAlignment="1">
      <alignment horizontal="left" vertical="top"/>
    </xf>
    <xf numFmtId="168" fontId="47" fillId="0" borderId="1" xfId="7" applyNumberFormat="1" applyFont="1" applyFill="1" applyBorder="1" applyAlignment="1">
      <alignment vertical="center"/>
    </xf>
    <xf numFmtId="3" fontId="30" fillId="0" borderId="0" xfId="7" applyNumberFormat="1" applyFont="1" applyFill="1" applyAlignment="1"/>
    <xf numFmtId="0" fontId="16" fillId="0" borderId="0" xfId="1" applyFont="1" applyFill="1" applyAlignment="1"/>
    <xf numFmtId="0" fontId="17" fillId="0" borderId="0" xfId="1" applyFont="1" applyFill="1" applyAlignment="1"/>
    <xf numFmtId="0" fontId="29" fillId="0" borderId="3" xfId="0" applyFont="1" applyFill="1" applyBorder="1" applyAlignment="1">
      <alignment horizontal="left" vertical="center"/>
    </xf>
    <xf numFmtId="0" fontId="29" fillId="0" borderId="3" xfId="0" applyFont="1" applyFill="1" applyBorder="1" applyAlignment="1">
      <alignment horizontal="right" vertical="center"/>
    </xf>
    <xf numFmtId="0" fontId="29" fillId="0" borderId="3" xfId="0" applyFont="1" applyFill="1" applyBorder="1" applyAlignment="1">
      <alignment horizontal="right" vertical="center" wrapText="1"/>
    </xf>
    <xf numFmtId="49" fontId="30" fillId="0" borderId="0" xfId="0" applyNumberFormat="1" applyFont="1" applyFill="1" applyBorder="1" applyAlignment="1">
      <alignment horizontal="center"/>
    </xf>
    <xf numFmtId="0" fontId="16" fillId="0" borderId="0" xfId="1" applyFont="1" applyFill="1" applyBorder="1" applyAlignment="1">
      <alignment vertical="center"/>
    </xf>
    <xf numFmtId="0" fontId="79" fillId="0" borderId="0" xfId="44" applyFont="1"/>
    <xf numFmtId="3" fontId="80" fillId="0" borderId="0" xfId="44" applyNumberFormat="1" applyFont="1"/>
    <xf numFmtId="0" fontId="77" fillId="0" borderId="0" xfId="44" applyFont="1"/>
    <xf numFmtId="0" fontId="80" fillId="0" borderId="0" xfId="44" applyFont="1"/>
    <xf numFmtId="0" fontId="78" fillId="0" borderId="0" xfId="44" applyFont="1"/>
    <xf numFmtId="3" fontId="79" fillId="0" borderId="0" xfId="44" applyNumberFormat="1" applyFont="1"/>
    <xf numFmtId="0" fontId="47" fillId="0" borderId="0" xfId="44" applyFont="1"/>
    <xf numFmtId="3" fontId="47" fillId="0" borderId="0" xfId="44" applyNumberFormat="1" applyFont="1"/>
    <xf numFmtId="0" fontId="76" fillId="0" borderId="0" xfId="44" applyFont="1"/>
    <xf numFmtId="167" fontId="47" fillId="0" borderId="0" xfId="17" applyNumberFormat="1" applyFont="1"/>
    <xf numFmtId="0" fontId="47" fillId="0" borderId="1" xfId="44" applyFont="1" applyBorder="1"/>
    <xf numFmtId="169" fontId="47" fillId="0" borderId="1" xfId="44" applyNumberFormat="1" applyFont="1" applyBorder="1"/>
    <xf numFmtId="169" fontId="79" fillId="0" borderId="0" xfId="44" applyNumberFormat="1" applyFont="1"/>
    <xf numFmtId="0" fontId="54" fillId="0" borderId="0" xfId="44" applyFont="1"/>
    <xf numFmtId="0" fontId="55" fillId="0" borderId="0" xfId="44" applyFont="1"/>
    <xf numFmtId="167" fontId="62" fillId="0" borderId="0" xfId="17" applyNumberFormat="1" applyFont="1" applyBorder="1"/>
    <xf numFmtId="0" fontId="29" fillId="0" borderId="2" xfId="7" applyFont="1" applyFill="1" applyBorder="1" applyAlignment="1">
      <alignment horizontal="right"/>
    </xf>
    <xf numFmtId="0" fontId="18" fillId="0" borderId="0" xfId="7" applyFont="1" applyFill="1" applyBorder="1" applyAlignment="1">
      <alignment horizontal="right"/>
    </xf>
    <xf numFmtId="0" fontId="29" fillId="0" borderId="0" xfId="7" applyFont="1" applyFill="1" applyBorder="1" applyAlignment="1">
      <alignment horizontal="right"/>
    </xf>
    <xf numFmtId="0" fontId="29" fillId="0" borderId="5" xfId="7" applyFont="1" applyFill="1" applyBorder="1" applyAlignment="1">
      <alignment horizontal="right" vertical="top" wrapText="1"/>
    </xf>
    <xf numFmtId="0" fontId="84" fillId="0" borderId="0" xfId="7" applyFont="1" applyFill="1" applyBorder="1"/>
    <xf numFmtId="49" fontId="40" fillId="0" borderId="0" xfId="7" applyNumberFormat="1" applyFont="1" applyFill="1" applyBorder="1" applyAlignment="1">
      <alignment horizontal="center"/>
    </xf>
    <xf numFmtId="3" fontId="40" fillId="0" borderId="0" xfId="7" applyNumberFormat="1" applyFont="1" applyFill="1" applyBorder="1"/>
    <xf numFmtId="3" fontId="29" fillId="0" borderId="0" xfId="7" applyNumberFormat="1" applyFont="1" applyFill="1" applyBorder="1" applyAlignment="1">
      <alignment horizontal="right"/>
    </xf>
    <xf numFmtId="0" fontId="44" fillId="0" borderId="1" xfId="7" applyFont="1" applyFill="1" applyBorder="1" applyAlignment="1">
      <alignment vertical="center"/>
    </xf>
    <xf numFmtId="0" fontId="18" fillId="0" borderId="1" xfId="0" applyFont="1" applyBorder="1"/>
    <xf numFmtId="3" fontId="44" fillId="0" borderId="1" xfId="7" applyNumberFormat="1" applyFont="1" applyFill="1" applyBorder="1" applyAlignment="1">
      <alignment vertical="center"/>
    </xf>
    <xf numFmtId="0" fontId="25" fillId="0" borderId="1" xfId="7" applyFont="1" applyFill="1" applyBorder="1"/>
    <xf numFmtId="174" fontId="17" fillId="0" borderId="0" xfId="7" applyNumberFormat="1" applyFill="1"/>
    <xf numFmtId="49" fontId="29" fillId="2" borderId="3" xfId="0" applyNumberFormat="1" applyFont="1" applyFill="1" applyBorder="1" applyAlignment="1">
      <alignment horizontal="center"/>
    </xf>
    <xf numFmtId="49" fontId="29" fillId="2" borderId="3" xfId="0" applyNumberFormat="1" applyFont="1" applyFill="1" applyBorder="1" applyAlignment="1">
      <alignment horizontal="right" vertical="center" wrapText="1"/>
    </xf>
    <xf numFmtId="0" fontId="40" fillId="0" borderId="0" xfId="7" applyFont="1"/>
    <xf numFmtId="168" fontId="29" fillId="0" borderId="0" xfId="7" applyNumberFormat="1" applyFont="1" applyFill="1"/>
    <xf numFmtId="0" fontId="45" fillId="0" borderId="1" xfId="7" applyFont="1" applyBorder="1" applyAlignment="1">
      <alignment vertical="center"/>
    </xf>
    <xf numFmtId="168" fontId="44" fillId="0" borderId="1" xfId="7" applyNumberFormat="1" applyFont="1" applyFill="1" applyBorder="1" applyAlignment="1">
      <alignment vertical="center"/>
    </xf>
    <xf numFmtId="0" fontId="86" fillId="0" borderId="0" xfId="7" applyFont="1"/>
    <xf numFmtId="0" fontId="18" fillId="0" borderId="0" xfId="7" applyFont="1"/>
    <xf numFmtId="0" fontId="18" fillId="0" borderId="0" xfId="7" applyFont="1" applyAlignment="1">
      <alignment wrapText="1"/>
    </xf>
    <xf numFmtId="164" fontId="18" fillId="0" borderId="0" xfId="7" applyNumberFormat="1" applyFont="1" applyFill="1"/>
    <xf numFmtId="0" fontId="2" fillId="0" borderId="0" xfId="49" applyFill="1" applyBorder="1"/>
    <xf numFmtId="0" fontId="17" fillId="0" borderId="0" xfId="7" applyFill="1" applyBorder="1" applyAlignment="1"/>
    <xf numFmtId="0" fontId="85" fillId="0" borderId="0" xfId="49" applyFont="1" applyFill="1" applyBorder="1" applyAlignment="1">
      <alignment vertical="center"/>
    </xf>
    <xf numFmtId="0" fontId="47" fillId="0" borderId="1" xfId="7" applyFont="1" applyFill="1" applyBorder="1" applyAlignment="1">
      <alignment horizontal="center" vertical="center"/>
    </xf>
    <xf numFmtId="0" fontId="87" fillId="0" borderId="1" xfId="7" applyFont="1" applyFill="1" applyBorder="1" applyAlignment="1">
      <alignment horizontal="center" vertical="center"/>
    </xf>
    <xf numFmtId="0" fontId="18" fillId="0" borderId="0" xfId="49" applyFont="1" applyFill="1" applyAlignment="1">
      <alignment horizontal="right" vertical="center"/>
    </xf>
    <xf numFmtId="0" fontId="29" fillId="0" borderId="0" xfId="49" applyFont="1" applyFill="1" applyAlignment="1">
      <alignment horizontal="right" vertical="center"/>
    </xf>
    <xf numFmtId="0" fontId="29" fillId="0" borderId="0" xfId="49" applyFont="1" applyFill="1" applyBorder="1" applyAlignment="1">
      <alignment horizontal="right" vertical="center"/>
    </xf>
    <xf numFmtId="49" fontId="29" fillId="0" borderId="0" xfId="49" applyNumberFormat="1" applyFont="1" applyFill="1" applyBorder="1" applyAlignment="1">
      <alignment horizontal="right" vertical="center" wrapText="1"/>
    </xf>
    <xf numFmtId="49" fontId="30" fillId="0" borderId="0" xfId="49" applyNumberFormat="1" applyFont="1" applyFill="1" applyBorder="1" applyAlignment="1">
      <alignment horizontal="right" vertical="center" wrapText="1"/>
    </xf>
    <xf numFmtId="49" fontId="30" fillId="0" borderId="3" xfId="7" applyNumberFormat="1" applyFont="1" applyFill="1" applyBorder="1" applyAlignment="1">
      <alignment horizontal="center" vertical="center" wrapText="1"/>
    </xf>
    <xf numFmtId="49" fontId="30" fillId="0" borderId="3" xfId="7" applyNumberFormat="1" applyFont="1" applyFill="1" applyBorder="1" applyAlignment="1">
      <alignment horizontal="right" vertical="center" wrapText="1"/>
    </xf>
    <xf numFmtId="49" fontId="30" fillId="0" borderId="3" xfId="7" applyNumberFormat="1" applyFont="1" applyFill="1" applyBorder="1" applyAlignment="1">
      <alignment horizontal="left" vertical="center"/>
    </xf>
    <xf numFmtId="49" fontId="88" fillId="0" borderId="0" xfId="7" applyNumberFormat="1" applyFont="1" applyFill="1" applyBorder="1" applyAlignment="1">
      <alignment horizontal="left" vertical="center" wrapText="1"/>
    </xf>
    <xf numFmtId="49" fontId="88" fillId="0" borderId="0" xfId="7" applyNumberFormat="1" applyFont="1" applyFill="1" applyBorder="1" applyAlignment="1">
      <alignment horizontal="right" vertical="center" wrapText="1"/>
    </xf>
    <xf numFmtId="49" fontId="17" fillId="0" borderId="0" xfId="7" applyNumberFormat="1" applyFill="1" applyBorder="1" applyAlignment="1">
      <alignment vertical="center" wrapText="1"/>
    </xf>
    <xf numFmtId="0" fontId="27" fillId="0" borderId="0" xfId="7" applyFont="1" applyFill="1" applyAlignment="1"/>
    <xf numFmtId="0" fontId="29" fillId="0" borderId="0" xfId="7" applyFont="1" applyFill="1" applyAlignment="1">
      <alignment horizontal="left" vertical="center" wrapText="1"/>
    </xf>
    <xf numFmtId="0" fontId="55" fillId="0" borderId="0" xfId="7" applyFont="1" applyBorder="1" applyAlignment="1">
      <alignment horizontal="left"/>
    </xf>
    <xf numFmtId="0" fontId="29" fillId="0" borderId="0" xfId="7" applyFont="1" applyFill="1" applyAlignment="1">
      <alignment horizontal="left" wrapText="1"/>
    </xf>
    <xf numFmtId="3" fontId="17" fillId="0" borderId="0" xfId="8" applyNumberFormat="1" applyFill="1"/>
    <xf numFmtId="168" fontId="17" fillId="0" borderId="0" xfId="8" applyNumberFormat="1" applyFill="1"/>
    <xf numFmtId="0" fontId="79" fillId="0" borderId="0" xfId="561" applyFont="1"/>
    <xf numFmtId="0" fontId="79" fillId="0" borderId="0" xfId="561" applyFont="1" applyAlignment="1">
      <alignment horizontal="center"/>
    </xf>
    <xf numFmtId="0" fontId="77" fillId="0" borderId="0" xfId="561" applyFont="1"/>
    <xf numFmtId="0" fontId="80" fillId="0" borderId="0" xfId="561" applyFont="1" applyAlignment="1">
      <alignment horizontal="left"/>
    </xf>
    <xf numFmtId="3" fontId="79" fillId="0" borderId="0" xfId="561" applyNumberFormat="1" applyFont="1" applyBorder="1"/>
    <xf numFmtId="0" fontId="47" fillId="0" borderId="0" xfId="561" applyFont="1"/>
    <xf numFmtId="0" fontId="62" fillId="0" borderId="0" xfId="561" applyFont="1"/>
    <xf numFmtId="3" fontId="47" fillId="0" borderId="0" xfId="561" applyNumberFormat="1" applyFont="1" applyBorder="1"/>
    <xf numFmtId="169" fontId="79" fillId="0" borderId="0" xfId="561" applyNumberFormat="1" applyFont="1" applyBorder="1"/>
    <xf numFmtId="169" fontId="79" fillId="0" borderId="0" xfId="561" applyNumberFormat="1" applyFont="1"/>
    <xf numFmtId="0" fontId="80" fillId="0" borderId="0" xfId="561" applyFont="1"/>
    <xf numFmtId="167" fontId="79" fillId="0" borderId="0" xfId="562" applyNumberFormat="1" applyFont="1" applyBorder="1"/>
    <xf numFmtId="167" fontId="47" fillId="0" borderId="0" xfId="562" applyNumberFormat="1" applyFont="1" applyBorder="1"/>
    <xf numFmtId="0" fontId="47" fillId="0" borderId="1" xfId="561" applyFont="1" applyBorder="1"/>
    <xf numFmtId="169" fontId="47" fillId="0" borderId="1" xfId="561" applyNumberFormat="1" applyFont="1" applyBorder="1"/>
    <xf numFmtId="0" fontId="76" fillId="0" borderId="1" xfId="561" applyFont="1" applyBorder="1"/>
    <xf numFmtId="0" fontId="76" fillId="0" borderId="0" xfId="561" applyFont="1"/>
    <xf numFmtId="0" fontId="54" fillId="0" borderId="0" xfId="561" applyFont="1"/>
    <xf numFmtId="167" fontId="47" fillId="0" borderId="1" xfId="17" applyNumberFormat="1" applyFont="1" applyFill="1" applyBorder="1" applyAlignment="1">
      <alignment vertical="center"/>
    </xf>
    <xf numFmtId="0" fontId="27" fillId="0" borderId="0" xfId="457" applyFont="1" applyFill="1" applyBorder="1" applyAlignment="1">
      <alignment horizontal="left"/>
    </xf>
    <xf numFmtId="0" fontId="27" fillId="0" borderId="0" xfId="457" applyFont="1" applyFill="1" applyAlignment="1">
      <alignment horizontal="left"/>
    </xf>
    <xf numFmtId="0" fontId="16" fillId="0" borderId="0" xfId="457" applyFont="1" applyFill="1" applyAlignment="1">
      <alignment horizontal="left"/>
    </xf>
    <xf numFmtId="0" fontId="30" fillId="0" borderId="0" xfId="457" applyFont="1" applyFill="1" applyBorder="1" applyAlignment="1">
      <alignment horizontal="left"/>
    </xf>
    <xf numFmtId="0" fontId="29" fillId="0" borderId="0" xfId="457" applyFont="1" applyFill="1" applyBorder="1" applyAlignment="1">
      <alignment horizontal="left"/>
    </xf>
    <xf numFmtId="0" fontId="28" fillId="0" borderId="0" xfId="457" applyFont="1" applyFill="1" applyBorder="1" applyAlignment="1">
      <alignment horizontal="left"/>
    </xf>
    <xf numFmtId="0" fontId="18" fillId="0" borderId="0" xfId="457" applyFont="1" applyFill="1" applyBorder="1" applyAlignment="1">
      <alignment horizontal="left"/>
    </xf>
    <xf numFmtId="0" fontId="29" fillId="2" borderId="3" xfId="457" applyFont="1" applyFill="1" applyBorder="1" applyAlignment="1">
      <alignment horizontal="left" vertical="center"/>
    </xf>
    <xf numFmtId="0" fontId="29" fillId="2" borderId="3" xfId="457" applyFont="1" applyFill="1" applyBorder="1" applyAlignment="1">
      <alignment horizontal="right" vertical="center"/>
    </xf>
    <xf numFmtId="0" fontId="30" fillId="2" borderId="0" xfId="457" applyFont="1" applyFill="1" applyBorder="1" applyAlignment="1">
      <alignment horizontal="right" vertical="center" wrapText="1"/>
    </xf>
    <xf numFmtId="0" fontId="30" fillId="2" borderId="0" xfId="457" applyFont="1" applyFill="1" applyBorder="1" applyAlignment="1">
      <alignment horizontal="right" vertical="center"/>
    </xf>
    <xf numFmtId="49" fontId="30" fillId="2" borderId="0" xfId="457" applyNumberFormat="1" applyFont="1" applyFill="1" applyBorder="1" applyAlignment="1">
      <alignment horizontal="right" vertical="center" wrapText="1"/>
    </xf>
    <xf numFmtId="0" fontId="29" fillId="0" borderId="0" xfId="457" applyFont="1" applyFill="1" applyBorder="1"/>
    <xf numFmtId="0" fontId="28" fillId="0" borderId="0" xfId="457" applyFont="1" applyFill="1"/>
    <xf numFmtId="0" fontId="29" fillId="0" borderId="0" xfId="457" applyFont="1" applyFill="1"/>
    <xf numFmtId="0" fontId="28" fillId="0" borderId="0" xfId="457" applyFont="1" applyFill="1" applyBorder="1"/>
    <xf numFmtId="0" fontId="58" fillId="0" borderId="0" xfId="457" applyFont="1"/>
    <xf numFmtId="0" fontId="17" fillId="0" borderId="0" xfId="457" applyFont="1" applyFill="1"/>
    <xf numFmtId="0" fontId="27" fillId="0" borderId="0" xfId="457" applyFont="1" applyFill="1" applyBorder="1" applyAlignment="1">
      <alignment horizontal="left" wrapText="1"/>
    </xf>
    <xf numFmtId="0" fontId="30" fillId="2" borderId="3" xfId="457" applyFont="1" applyFill="1" applyBorder="1" applyAlignment="1">
      <alignment horizontal="left" vertical="center"/>
    </xf>
    <xf numFmtId="0" fontId="30" fillId="2" borderId="3" xfId="457" applyFont="1" applyFill="1" applyBorder="1" applyAlignment="1">
      <alignment horizontal="right" vertical="center"/>
    </xf>
    <xf numFmtId="0" fontId="31" fillId="0" borderId="0" xfId="457" applyFont="1" applyFill="1" applyAlignment="1">
      <alignment horizontal="left"/>
    </xf>
    <xf numFmtId="0" fontId="31" fillId="0" borderId="0" xfId="457" applyFont="1" applyFill="1" applyBorder="1" applyAlignment="1">
      <alignment horizontal="left"/>
    </xf>
    <xf numFmtId="0" fontId="30" fillId="0" borderId="3" xfId="457" applyFont="1" applyFill="1" applyBorder="1" applyAlignment="1">
      <alignment horizontal="left" vertical="center"/>
    </xf>
    <xf numFmtId="0" fontId="30" fillId="0" borderId="3" xfId="457" applyFont="1" applyFill="1" applyBorder="1" applyAlignment="1">
      <alignment horizontal="right" vertical="center" wrapText="1"/>
    </xf>
    <xf numFmtId="0" fontId="30" fillId="0" borderId="3" xfId="457" applyFont="1" applyFill="1" applyBorder="1" applyAlignment="1">
      <alignment horizontal="right" vertical="center"/>
    </xf>
    <xf numFmtId="49" fontId="30" fillId="0" borderId="3" xfId="457" applyNumberFormat="1" applyFont="1" applyFill="1" applyBorder="1" applyAlignment="1">
      <alignment horizontal="right" vertical="center" wrapText="1"/>
    </xf>
    <xf numFmtId="0" fontId="30" fillId="0" borderId="0" xfId="457" applyFont="1" applyFill="1" applyBorder="1" applyAlignment="1">
      <alignment horizontal="right" vertical="center"/>
    </xf>
    <xf numFmtId="49" fontId="30" fillId="0" borderId="0" xfId="457" applyNumberFormat="1" applyFont="1" applyFill="1" applyBorder="1" applyAlignment="1">
      <alignment horizontal="right" vertical="center" wrapText="1"/>
    </xf>
    <xf numFmtId="49" fontId="30" fillId="0" borderId="0" xfId="457" applyNumberFormat="1" applyFont="1" applyFill="1" applyBorder="1" applyAlignment="1">
      <alignment horizontal="center"/>
    </xf>
    <xf numFmtId="0" fontId="28" fillId="0" borderId="0" xfId="0" applyFont="1" applyAlignment="1">
      <alignment horizontal="justify" vertical="center"/>
    </xf>
    <xf numFmtId="0" fontId="167" fillId="0" borderId="0" xfId="0" applyFont="1" applyAlignment="1">
      <alignment vertical="center"/>
    </xf>
    <xf numFmtId="0" fontId="168" fillId="0" borderId="0" xfId="0" applyFont="1" applyAlignment="1">
      <alignment vertical="center"/>
    </xf>
    <xf numFmtId="0" fontId="169" fillId="0" borderId="0" xfId="0" applyFont="1" applyAlignment="1">
      <alignment vertical="center"/>
    </xf>
    <xf numFmtId="0" fontId="170" fillId="0" borderId="0" xfId="0" applyFont="1" applyAlignment="1">
      <alignment vertical="center"/>
    </xf>
    <xf numFmtId="0" fontId="28" fillId="0" borderId="0" xfId="0" applyFont="1" applyAlignment="1">
      <alignment horizontal="left" vertical="center" wrapText="1"/>
    </xf>
    <xf numFmtId="0" fontId="168" fillId="0" borderId="0" xfId="0" applyFont="1" applyAlignment="1">
      <alignment horizontal="left" vertical="center" wrapText="1"/>
    </xf>
    <xf numFmtId="0" fontId="29" fillId="0" borderId="0" xfId="7" applyFont="1" applyFill="1" applyAlignment="1">
      <alignment horizontal="left" vertical="center" wrapText="1"/>
    </xf>
    <xf numFmtId="49" fontId="31" fillId="2" borderId="2" xfId="7" applyNumberFormat="1" applyFont="1" applyFill="1" applyBorder="1" applyAlignment="1">
      <alignment horizontal="center" vertical="center" wrapText="1"/>
    </xf>
    <xf numFmtId="49" fontId="31" fillId="2" borderId="2" xfId="7" applyNumberFormat="1" applyFont="1" applyFill="1" applyBorder="1" applyAlignment="1">
      <alignment horizontal="center" vertical="center"/>
    </xf>
    <xf numFmtId="49" fontId="31" fillId="2" borderId="2" xfId="7" applyNumberFormat="1" applyFont="1" applyFill="1" applyBorder="1" applyAlignment="1">
      <alignment horizontal="center" wrapText="1"/>
    </xf>
    <xf numFmtId="49" fontId="31" fillId="2" borderId="2" xfId="7" applyNumberFormat="1" applyFont="1" applyFill="1" applyBorder="1" applyAlignment="1">
      <alignment horizontal="center"/>
    </xf>
    <xf numFmtId="0" fontId="29" fillId="0" borderId="5" xfId="7" applyFont="1" applyFill="1" applyBorder="1" applyAlignment="1">
      <alignment horizontal="center" vertical="top" wrapText="1"/>
    </xf>
    <xf numFmtId="0" fontId="56" fillId="0" borderId="0" xfId="7" applyFont="1" applyAlignment="1">
      <alignment horizontal="left" wrapText="1"/>
    </xf>
    <xf numFmtId="0" fontId="27" fillId="0" borderId="0" xfId="7" applyFont="1" applyFill="1" applyAlignment="1">
      <alignment horizontal="center"/>
    </xf>
    <xf numFmtId="0" fontId="55" fillId="0" borderId="0" xfId="7" applyFont="1" applyBorder="1" applyAlignment="1">
      <alignment horizontal="left" wrapText="1"/>
    </xf>
    <xf numFmtId="0" fontId="55" fillId="0" borderId="0" xfId="7" applyFont="1" applyBorder="1" applyAlignment="1">
      <alignment horizontal="left"/>
    </xf>
    <xf numFmtId="0" fontId="29" fillId="0" borderId="0" xfId="7" applyFont="1" applyFill="1" applyAlignment="1">
      <alignment horizontal="left" wrapText="1"/>
    </xf>
    <xf numFmtId="0" fontId="29" fillId="0" borderId="0" xfId="7" applyFont="1" applyAlignment="1">
      <alignment horizontal="left" wrapText="1"/>
    </xf>
    <xf numFmtId="0" fontId="58" fillId="0" borderId="0" xfId="7" applyFont="1" applyAlignment="1">
      <alignment horizontal="left" vertical="center" wrapText="1"/>
    </xf>
    <xf numFmtId="0" fontId="31" fillId="0" borderId="0" xfId="457" applyFont="1" applyFill="1" applyAlignment="1">
      <alignment horizontal="left" wrapText="1"/>
    </xf>
    <xf numFmtId="0" fontId="58" fillId="0" borderId="0" xfId="457" applyFont="1" applyAlignment="1">
      <alignment horizontal="left"/>
    </xf>
    <xf numFmtId="0" fontId="58" fillId="0" borderId="0" xfId="457" applyFont="1" applyAlignment="1">
      <alignment horizontal="left" wrapText="1"/>
    </xf>
    <xf numFmtId="0" fontId="60" fillId="0" borderId="0" xfId="6" applyFont="1" applyFill="1" applyAlignment="1">
      <alignment horizontal="left" wrapText="1"/>
    </xf>
    <xf numFmtId="0" fontId="39" fillId="0" borderId="0" xfId="6" applyFont="1" applyFill="1" applyAlignment="1">
      <alignment horizontal="left" wrapText="1"/>
    </xf>
    <xf numFmtId="0" fontId="29" fillId="0" borderId="0" xfId="7" applyFont="1" applyFill="1" applyAlignment="1">
      <alignment vertical="top" wrapText="1"/>
    </xf>
    <xf numFmtId="0" fontId="28" fillId="0" borderId="0" xfId="7" applyFont="1" applyFill="1" applyAlignment="1"/>
    <xf numFmtId="0" fontId="29" fillId="0" borderId="0" xfId="7" applyFont="1" applyFill="1" applyAlignment="1">
      <alignment horizontal="left" vertical="top" wrapText="1"/>
    </xf>
    <xf numFmtId="0" fontId="30" fillId="0" borderId="0" xfId="7" applyFont="1" applyFill="1" applyBorder="1" applyAlignment="1">
      <alignment horizontal="left" wrapText="1"/>
    </xf>
  </cellXfs>
  <cellStyles count="563">
    <cellStyle name="_Vergleich_Budget_OEBB_Bedarf_Kasser_12-10-2010" xfId="50"/>
    <cellStyle name="20 % - Akzent1 2" xfId="51"/>
    <cellStyle name="20 % - Akzent2 2" xfId="52"/>
    <cellStyle name="20 % - Akzent3 2" xfId="53"/>
    <cellStyle name="20 % - Akzent4 2" xfId="54"/>
    <cellStyle name="20 % - Akzent5 2" xfId="55"/>
    <cellStyle name="20 % - Akzent6 2" xfId="56"/>
    <cellStyle name="20 % – Zvýrazn?ní1" xfId="57"/>
    <cellStyle name="20 % – Zvýrazn?ní2" xfId="58"/>
    <cellStyle name="20 % – Zvýrazn?ní3" xfId="59"/>
    <cellStyle name="20 % – Zvýrazn?ní4" xfId="60"/>
    <cellStyle name="20 % – Zvýrazn?ní5" xfId="61"/>
    <cellStyle name="20 % – Zvýrazn?ní6" xfId="62"/>
    <cellStyle name="20 % – Zvýraznění1" xfId="63"/>
    <cellStyle name="20 % – Zvýraznění2" xfId="64"/>
    <cellStyle name="20 % – Zvýraznění3" xfId="65"/>
    <cellStyle name="20 % – Zvýraznění4" xfId="66"/>
    <cellStyle name="20 % – Zvýraznění5" xfId="67"/>
    <cellStyle name="20 % – Zvýraznění6" xfId="68"/>
    <cellStyle name="20% - 1. jelöl?szín" xfId="69"/>
    <cellStyle name="20% - 1. jelölőszín" xfId="70"/>
    <cellStyle name="20% - 2. jelöl?szín" xfId="71"/>
    <cellStyle name="20% - 2. jelölőszín" xfId="72"/>
    <cellStyle name="20% - 3. jelöl?szín" xfId="73"/>
    <cellStyle name="20% - 3. jelölőszín" xfId="74"/>
    <cellStyle name="20% - 4. jelöl?szín" xfId="75"/>
    <cellStyle name="20% - 4. jelölőszín" xfId="76"/>
    <cellStyle name="20% - 5. jelöl?szín" xfId="77"/>
    <cellStyle name="20% - 5. jelölőszín" xfId="78"/>
    <cellStyle name="20% - 6. jelöl?szín" xfId="79"/>
    <cellStyle name="20% - 6. jelölőszín" xfId="80"/>
    <cellStyle name="20% - Accent1" xfId="81"/>
    <cellStyle name="20% - Accent2" xfId="82"/>
    <cellStyle name="20% - Accent3" xfId="83"/>
    <cellStyle name="20% - Accent4" xfId="84"/>
    <cellStyle name="20% - Accent5" xfId="85"/>
    <cellStyle name="20% - Accent6" xfId="86"/>
    <cellStyle name="20% - Akzent1" xfId="87"/>
    <cellStyle name="20% - Akzent2" xfId="88"/>
    <cellStyle name="20% - Akzent3" xfId="89"/>
    <cellStyle name="20% - Akzent4" xfId="90"/>
    <cellStyle name="20% - Akzent5" xfId="91"/>
    <cellStyle name="20% - Akzent6" xfId="92"/>
    <cellStyle name="20% - Colore 1" xfId="93"/>
    <cellStyle name="20% - Colore 2" xfId="94"/>
    <cellStyle name="20% - Colore 3" xfId="95"/>
    <cellStyle name="20% - Colore 4" xfId="96"/>
    <cellStyle name="20% - Colore 5" xfId="97"/>
    <cellStyle name="20% - Colore 6" xfId="98"/>
    <cellStyle name="40 % - Akzent1 2" xfId="99"/>
    <cellStyle name="40 % - Akzent2 2" xfId="100"/>
    <cellStyle name="40 % - Akzent3 2" xfId="101"/>
    <cellStyle name="40 % - Akzent4 2" xfId="102"/>
    <cellStyle name="40 % - Akzent5 2" xfId="103"/>
    <cellStyle name="40 % - Akzent6 2" xfId="104"/>
    <cellStyle name="40 % – Zvýrazn?ní1" xfId="105"/>
    <cellStyle name="40 % – Zvýrazn?ní2" xfId="106"/>
    <cellStyle name="40 % – Zvýrazn?ní3" xfId="107"/>
    <cellStyle name="40 % – Zvýrazn?ní4" xfId="108"/>
    <cellStyle name="40 % – Zvýrazn?ní5" xfId="109"/>
    <cellStyle name="40 % – Zvýrazn?ní6" xfId="110"/>
    <cellStyle name="40 % – Zvýraznění1" xfId="111"/>
    <cellStyle name="40 % – Zvýraznění2" xfId="112"/>
    <cellStyle name="40 % – Zvýraznění3" xfId="113"/>
    <cellStyle name="40 % – Zvýraznění4" xfId="114"/>
    <cellStyle name="40 % – Zvýraznění5" xfId="115"/>
    <cellStyle name="40 % – Zvýraznění6" xfId="116"/>
    <cellStyle name="40% - 1. jelöl?szín" xfId="117"/>
    <cellStyle name="40% - 1. jelölőszín" xfId="118"/>
    <cellStyle name="40% - 2. jelöl?szín" xfId="119"/>
    <cellStyle name="40% - 2. jelölőszín" xfId="120"/>
    <cellStyle name="40% - 3. jelöl?szín" xfId="121"/>
    <cellStyle name="40% - 3. jelölőszín" xfId="122"/>
    <cellStyle name="40% - 4. jelöl?szín" xfId="123"/>
    <cellStyle name="40% - 4. jelölőszín" xfId="124"/>
    <cellStyle name="40% - 5. jelöl?szín" xfId="125"/>
    <cellStyle name="40% - 5. jelölőszín" xfId="126"/>
    <cellStyle name="40% - 6. jelöl?szín" xfId="127"/>
    <cellStyle name="40% - 6. jelölőszín" xfId="128"/>
    <cellStyle name="40% - Accent1" xfId="129"/>
    <cellStyle name="40% - Accent2" xfId="130"/>
    <cellStyle name="40% - Accent3" xfId="131"/>
    <cellStyle name="40% - Accent4" xfId="132"/>
    <cellStyle name="40% - Accent5" xfId="133"/>
    <cellStyle name="40% - Accent6" xfId="134"/>
    <cellStyle name="40% - Akzent1" xfId="135"/>
    <cellStyle name="40% - Akzent2" xfId="136"/>
    <cellStyle name="40% - Akzent3" xfId="137"/>
    <cellStyle name="40% - Akzent4" xfId="138"/>
    <cellStyle name="40% - Akzent5" xfId="139"/>
    <cellStyle name="40% - Akzent6" xfId="140"/>
    <cellStyle name="40% - Colore 1" xfId="141"/>
    <cellStyle name="40% - Colore 2" xfId="142"/>
    <cellStyle name="40% - Colore 3" xfId="143"/>
    <cellStyle name="40% - Colore 4" xfId="144"/>
    <cellStyle name="40% - Colore 5" xfId="145"/>
    <cellStyle name="40% - Colore 6" xfId="146"/>
    <cellStyle name="60 % - Akzent1 2" xfId="147"/>
    <cellStyle name="60 % - Akzent2 2" xfId="148"/>
    <cellStyle name="60 % - Akzent3 2" xfId="149"/>
    <cellStyle name="60 % - Akzent4 2" xfId="150"/>
    <cellStyle name="60 % - Akzent5 2" xfId="151"/>
    <cellStyle name="60 % - Akzent6 2" xfId="152"/>
    <cellStyle name="60 % – Zvýrazn?ní1" xfId="153"/>
    <cellStyle name="60 % – Zvýrazn?ní2" xfId="154"/>
    <cellStyle name="60 % – Zvýrazn?ní3" xfId="155"/>
    <cellStyle name="60 % – Zvýrazn?ní4" xfId="156"/>
    <cellStyle name="60 % – Zvýrazn?ní5" xfId="157"/>
    <cellStyle name="60 % – Zvýrazn?ní6" xfId="158"/>
    <cellStyle name="60 % – Zvýraznění1" xfId="159"/>
    <cellStyle name="60 % – Zvýraznění2" xfId="160"/>
    <cellStyle name="60 % – Zvýraznění3" xfId="161"/>
    <cellStyle name="60 % – Zvýraznění4" xfId="162"/>
    <cellStyle name="60 % – Zvýraznění5" xfId="163"/>
    <cellStyle name="60 % – Zvýraznění6" xfId="164"/>
    <cellStyle name="60% - 1. jelöl?szín" xfId="165"/>
    <cellStyle name="60% - 1. jelölőszín" xfId="166"/>
    <cellStyle name="60% - 2. jelöl?szín" xfId="167"/>
    <cellStyle name="60% - 2. jelölőszín" xfId="168"/>
    <cellStyle name="60% - 3. jelöl?szín" xfId="169"/>
    <cellStyle name="60% - 3. jelölőszín" xfId="170"/>
    <cellStyle name="60% - 4. jelöl?szín" xfId="171"/>
    <cellStyle name="60% - 4. jelölőszín" xfId="172"/>
    <cellStyle name="60% - 5. jelöl?szín" xfId="173"/>
    <cellStyle name="60% - 5. jelölőszín" xfId="174"/>
    <cellStyle name="60% - 6. jelöl?szín" xfId="175"/>
    <cellStyle name="60% - 6. jelölőszín" xfId="176"/>
    <cellStyle name="60% - Accent1" xfId="177"/>
    <cellStyle name="60% - Accent2" xfId="178"/>
    <cellStyle name="60% - Accent3" xfId="179"/>
    <cellStyle name="60% - Accent4" xfId="180"/>
    <cellStyle name="60% - Accent5" xfId="181"/>
    <cellStyle name="60% - Accent6" xfId="182"/>
    <cellStyle name="60% - Akzent1" xfId="183"/>
    <cellStyle name="60% - Akzent2" xfId="184"/>
    <cellStyle name="60% - Akzent3" xfId="185"/>
    <cellStyle name="60% - Akzent4" xfId="186"/>
    <cellStyle name="60% - Akzent5" xfId="187"/>
    <cellStyle name="60% - Akzent6" xfId="188"/>
    <cellStyle name="60% - Colore 1" xfId="189"/>
    <cellStyle name="60% - Colore 2" xfId="190"/>
    <cellStyle name="60% - Colore 3" xfId="191"/>
    <cellStyle name="60% - Colore 4" xfId="192"/>
    <cellStyle name="60% - Colore 5" xfId="193"/>
    <cellStyle name="60% - Colore 6" xfId="194"/>
    <cellStyle name="Accent1" xfId="195"/>
    <cellStyle name="Accent2" xfId="196"/>
    <cellStyle name="Accent3" xfId="197"/>
    <cellStyle name="Accent4" xfId="198"/>
    <cellStyle name="Accent5" xfId="199"/>
    <cellStyle name="Accent6" xfId="200"/>
    <cellStyle name="annee semestre" xfId="26"/>
    <cellStyle name="Bad" xfId="201"/>
    <cellStyle name="Berechneter Wert" xfId="202"/>
    <cellStyle name="Beschriftung" xfId="203"/>
    <cellStyle name="Bevitel" xfId="204"/>
    <cellStyle name="Bps" xfId="205"/>
    <cellStyle name="Calcolo" xfId="206"/>
    <cellStyle name="Calculation" xfId="207"/>
    <cellStyle name="Celkem" xfId="208"/>
    <cellStyle name="Cella collegata" xfId="209"/>
    <cellStyle name="Cella da controllare" xfId="210"/>
    <cellStyle name="Check Cell" xfId="211"/>
    <cellStyle name="Chybn?" xfId="212"/>
    <cellStyle name="Chybně" xfId="213"/>
    <cellStyle name="Cím" xfId="214"/>
    <cellStyle name="Címsor 1" xfId="215"/>
    <cellStyle name="Címsor 2" xfId="216"/>
    <cellStyle name="Címsor 3" xfId="217"/>
    <cellStyle name="Címsor 3 2" xfId="218"/>
    <cellStyle name="Címsor 3 2 2" xfId="219"/>
    <cellStyle name="Címsor 3 2 2 2" xfId="220"/>
    <cellStyle name="Címsor 3 2 3" xfId="221"/>
    <cellStyle name="Címsor 3 3" xfId="222"/>
    <cellStyle name="Címsor 3 3 2" xfId="223"/>
    <cellStyle name="Címsor 3 4" xfId="224"/>
    <cellStyle name="Címsor 4" xfId="225"/>
    <cellStyle name="Colore 1" xfId="226"/>
    <cellStyle name="Colore 2" xfId="227"/>
    <cellStyle name="Colore 3" xfId="228"/>
    <cellStyle name="Colore 4" xfId="229"/>
    <cellStyle name="Colore 5" xfId="230"/>
    <cellStyle name="Colore 6" xfId="231"/>
    <cellStyle name="Currency_1.1" xfId="10"/>
    <cellStyle name="Data" xfId="232"/>
    <cellStyle name="Dateneingabe" xfId="233"/>
    <cellStyle name="Dezimal [0] 2" xfId="234"/>
    <cellStyle name="données" xfId="27"/>
    <cellStyle name="donnéesbord" xfId="28"/>
    <cellStyle name="Eigenschaft" xfId="235"/>
    <cellStyle name="Ellen?rz?cella" xfId="236"/>
    <cellStyle name="Ellenőrzőcella" xfId="237"/>
    <cellStyle name="Euro" xfId="2"/>
    <cellStyle name="Euro 2" xfId="238"/>
    <cellStyle name="Euro 3" xfId="239"/>
    <cellStyle name="Exp" xfId="240"/>
    <cellStyle name="Explanatory Text" xfId="241"/>
    <cellStyle name="External" xfId="242"/>
    <cellStyle name="Figyelmeztetés" xfId="243"/>
    <cellStyle name="GenC" xfId="244"/>
    <cellStyle name="GenR" xfId="245"/>
    <cellStyle name="Good" xfId="246"/>
    <cellStyle name="heading" xfId="247"/>
    <cellStyle name="Heading 1" xfId="248"/>
    <cellStyle name="Heading 2" xfId="249"/>
    <cellStyle name="Heading 3" xfId="250"/>
    <cellStyle name="Heading 3 2" xfId="251"/>
    <cellStyle name="Heading 3 2 2" xfId="252"/>
    <cellStyle name="Heading 3 2 2 2" xfId="253"/>
    <cellStyle name="Heading 3 2 3" xfId="254"/>
    <cellStyle name="Heading 3 3" xfId="255"/>
    <cellStyle name="Heading 3 3 2" xfId="256"/>
    <cellStyle name="Heading 3 4" xfId="257"/>
    <cellStyle name="Heading 4" xfId="258"/>
    <cellStyle name="Hivatkozott cella" xfId="259"/>
    <cellStyle name="Input" xfId="260"/>
    <cellStyle name="itmln" xfId="261"/>
    <cellStyle name="Jegyzet" xfId="262"/>
    <cellStyle name="Jelöl?szín (1)" xfId="263"/>
    <cellStyle name="Jelöl?szín (2)" xfId="264"/>
    <cellStyle name="Jelöl?szín (3)" xfId="265"/>
    <cellStyle name="Jelöl?szín (4)" xfId="266"/>
    <cellStyle name="Jelöl?szín (5)" xfId="267"/>
    <cellStyle name="Jelöl?szín (6)" xfId="268"/>
    <cellStyle name="Jelölőszín (1)" xfId="269"/>
    <cellStyle name="Jelölőszín (2)" xfId="270"/>
    <cellStyle name="Jelölőszín (3)" xfId="271"/>
    <cellStyle name="Jelölőszín (4)" xfId="272"/>
    <cellStyle name="Jelölőszín (5)" xfId="273"/>
    <cellStyle name="Jelölőszín (6)" xfId="274"/>
    <cellStyle name="Jó" xfId="275"/>
    <cellStyle name="Kimenet" xfId="276"/>
    <cellStyle name="Komma 10" xfId="277"/>
    <cellStyle name="Komma 11" xfId="278"/>
    <cellStyle name="Komma 2" xfId="3"/>
    <cellStyle name="Komma 2 2" xfId="279"/>
    <cellStyle name="Komma 3" xfId="12"/>
    <cellStyle name="Komma 3 2" xfId="280"/>
    <cellStyle name="Komma 4" xfId="281"/>
    <cellStyle name="Komma 5" xfId="282"/>
    <cellStyle name="Komma 6" xfId="283"/>
    <cellStyle name="Komma 6 2" xfId="284"/>
    <cellStyle name="Komma 6 3" xfId="285"/>
    <cellStyle name="Komma 7" xfId="286"/>
    <cellStyle name="Komma 7 2" xfId="287"/>
    <cellStyle name="Komma 7 3" xfId="288"/>
    <cellStyle name="Komma 8" xfId="289"/>
    <cellStyle name="Komma 8 2" xfId="290"/>
    <cellStyle name="Komma 8 2 2" xfId="291"/>
    <cellStyle name="Komma 8 2 2 2" xfId="292"/>
    <cellStyle name="Komma 8 2 2 3" xfId="293"/>
    <cellStyle name="Komma 8 2 2 3 2" xfId="294"/>
    <cellStyle name="Komma 8 2 2 3 3" xfId="295"/>
    <cellStyle name="Komma 8 2 2 3 3 2" xfId="296"/>
    <cellStyle name="Komma 8 2 2 3 3 2 2" xfId="297"/>
    <cellStyle name="Komma 8 2 2 3 3 2 2 2" xfId="298"/>
    <cellStyle name="Komma 8 2 2 3 3 2 2 2 2" xfId="299"/>
    <cellStyle name="Komma 8 2 2 3 3 2 2 2 2 2" xfId="300"/>
    <cellStyle name="Komma 8 2 2 3 3 2 2 2 2 2 2" xfId="301"/>
    <cellStyle name="Komma 8 2 2 3 3 2 2 2 2 2 2 2" xfId="302"/>
    <cellStyle name="Komma 8 2 2 3 3 2 2 2 2 2 2 2 2" xfId="303"/>
    <cellStyle name="Komma 8 2 2 3 3 2 2 2 2 2 2 2 2 2" xfId="304"/>
    <cellStyle name="Komma 8 2 2 3 3 2 2 2 2 2 2 2 2 2 2" xfId="305"/>
    <cellStyle name="Komma 8 2 2 3 3 2 2 2 2 2 2 2 2 2 2 2" xfId="306"/>
    <cellStyle name="Komma 8 2 2 3 3 2 2 2 2 2 2 2 2 2 2 2 2" xfId="307"/>
    <cellStyle name="Komma 8 2 2 3 3 2 2 2 2 2 2 2 2 2 2 2 2 2" xfId="308"/>
    <cellStyle name="Komma 8 2 2 3 3 2 2 2 2 2 2 2 2 2 2 2 2 2 2" xfId="309"/>
    <cellStyle name="Komma 8 2 2 3 3 2 2 2 2 2 2 2 2 2 2 2 2 2 2 2" xfId="310"/>
    <cellStyle name="Komma 8 2 2 3 3 2 2 2 2 2 2 2 2 2 2 2 2 2 2 2 2" xfId="311"/>
    <cellStyle name="Komma 8 2 2 3 3 2 2 2 2 2 2 2 2 2 2 2 2 2 2 2 2 2" xfId="312"/>
    <cellStyle name="Komma 8 2 2 3 3 2 2 2 2 2 2 2 2 2 2 2 2 2 2 2 2 2 2" xfId="313"/>
    <cellStyle name="Komma 8 2 2 3 3 2 2 2 2 2 2 2 2 2 2 2 2 2 2 2 2 2 2 2" xfId="314"/>
    <cellStyle name="Komma 8 2 2 3 3 2 2 2 2 2 2 2 2 2 2 2 2 2 2 2 2 2 2 2 2" xfId="315"/>
    <cellStyle name="Komma 8 2 2 3 3 2 2 2 2 2 2 2 2 2 2 2 2 2 2 2 2 2 2 2 2 2" xfId="316"/>
    <cellStyle name="Komma 8 2 2 3 3 2 2 2 2 2 2 2 2 2 2 2 2 2 2 2 2 2 2 2 2 2 2" xfId="317"/>
    <cellStyle name="Komma 8 2 2 3 3 2 2 2 2 2 2 2 2 2 2 2 2 2 2 2 2 2 2 2 2 2 2 2" xfId="318"/>
    <cellStyle name="Komma 8 3" xfId="319"/>
    <cellStyle name="Komma 9" xfId="320"/>
    <cellStyle name="Komma 9 2" xfId="321"/>
    <cellStyle name="Kontrolní bu?ka" xfId="322"/>
    <cellStyle name="Kontrolní buňka" xfId="323"/>
    <cellStyle name="KPMG Heading 1" xfId="324"/>
    <cellStyle name="KPMG Heading 2" xfId="325"/>
    <cellStyle name="KPMG Heading 3" xfId="326"/>
    <cellStyle name="KPMG Heading 4" xfId="327"/>
    <cellStyle name="KPMG Normal" xfId="328"/>
    <cellStyle name="KPMG Normal Text" xfId="329"/>
    <cellStyle name="KPMG Normal_Überschlägige Impairmentrechnung MFP 13012011" xfId="330"/>
    <cellStyle name="Linked Cell" xfId="331"/>
    <cellStyle name="Magyarázó szöveg" xfId="332"/>
    <cellStyle name="Mesi" xfId="333"/>
    <cellStyle name="Migliaia (,0)" xfId="334"/>
    <cellStyle name="Migliaia (+0)" xfId="335"/>
    <cellStyle name="Migliaia (0)_Amm.to Cespiti esistenti" xfId="336"/>
    <cellStyle name="Money" xfId="337"/>
    <cellStyle name="Money0" xfId="338"/>
    <cellStyle name="Nadpis 1" xfId="339"/>
    <cellStyle name="Nadpis 2" xfId="340"/>
    <cellStyle name="Nadpis 3" xfId="341"/>
    <cellStyle name="Nadpis 3 2" xfId="342"/>
    <cellStyle name="Nadpis 3 2 2" xfId="343"/>
    <cellStyle name="Nadpis 3 2 2 2" xfId="344"/>
    <cellStyle name="Nadpis 3 2 3" xfId="345"/>
    <cellStyle name="Nadpis 3 3" xfId="346"/>
    <cellStyle name="Nadpis 3 3 2" xfId="347"/>
    <cellStyle name="Nadpis 3 4" xfId="348"/>
    <cellStyle name="Nadpis 4" xfId="349"/>
    <cellStyle name="Název" xfId="350"/>
    <cellStyle name="Neutrale" xfId="351"/>
    <cellStyle name="Neutrální" xfId="352"/>
    <cellStyle name="Non_definito" xfId="353"/>
    <cellStyle name="Normal - Style1" xfId="354"/>
    <cellStyle name="Normal 2" xfId="29"/>
    <cellStyle name="Normal 3" xfId="30"/>
    <cellStyle name="Normal_010308 BPlan e valutazione" xfId="355"/>
    <cellStyle name="Normale_Bp_Last2000" xfId="356"/>
    <cellStyle name="normální_List1" xfId="357"/>
    <cellStyle name="Nota" xfId="358"/>
    <cellStyle name="Note" xfId="359"/>
    <cellStyle name="notes" xfId="31"/>
    <cellStyle name="Notiz 2" xfId="13"/>
    <cellStyle name="Notiz 2 2" xfId="18"/>
    <cellStyle name="Notiz 2 3" xfId="22"/>
    <cellStyle name="Num2" xfId="360"/>
    <cellStyle name="Num3" xfId="361"/>
    <cellStyle name="Num4" xfId="362"/>
    <cellStyle name="NumC" xfId="363"/>
    <cellStyle name="Objektname" xfId="364"/>
    <cellStyle name="Összesen" xfId="365"/>
    <cellStyle name="Output" xfId="366"/>
    <cellStyle name="Pct" xfId="367"/>
    <cellStyle name="Pct2" xfId="368"/>
    <cellStyle name="Pct3" xfId="369"/>
    <cellStyle name="Percent (,0)" xfId="370"/>
    <cellStyle name="Percent (,00)" xfId="371"/>
    <cellStyle name="Percent (,0000)" xfId="372"/>
    <cellStyle name="Percentuale (0,00%)" xfId="373"/>
    <cellStyle name="Poznámka" xfId="374"/>
    <cellStyle name="Propojená bu?ka" xfId="375"/>
    <cellStyle name="Propojená buňka" xfId="376"/>
    <cellStyle name="Prozent 2" xfId="17"/>
    <cellStyle name="Prozent 2 2" xfId="377"/>
    <cellStyle name="Prozent 3" xfId="37"/>
    <cellStyle name="Prozent 3 2" xfId="378"/>
    <cellStyle name="Prozent 4" xfId="39"/>
    <cellStyle name="Prozent 5" xfId="41"/>
    <cellStyle name="Prozent 5 2" xfId="46"/>
    <cellStyle name="Prozent 5 2 2" xfId="562"/>
    <cellStyle name="Prozent 6" xfId="43"/>
    <cellStyle name="Prozent 6 2" xfId="48"/>
    <cellStyle name="Rossz" xfId="379"/>
    <cellStyle name="SAPBEXaggData" xfId="380"/>
    <cellStyle name="SAPBEXaggData 2" xfId="381"/>
    <cellStyle name="SAPBEXaggDataEmph" xfId="382"/>
    <cellStyle name="SAPBEXaggDataEmph 2" xfId="383"/>
    <cellStyle name="SAPBEXaggItem" xfId="384"/>
    <cellStyle name="SAPBEXaggItem 2" xfId="385"/>
    <cellStyle name="SAPBEXaggItemX" xfId="386"/>
    <cellStyle name="SAPBEXchaText" xfId="387"/>
    <cellStyle name="SAPBEXchaText 2" xfId="388"/>
    <cellStyle name="SAPBEXexcBad7" xfId="389"/>
    <cellStyle name="SAPBEXexcBad7 2" xfId="390"/>
    <cellStyle name="SAPBEXexcBad8" xfId="391"/>
    <cellStyle name="SAPBEXexcBad8 2" xfId="392"/>
    <cellStyle name="SAPBEXexcBad9" xfId="393"/>
    <cellStyle name="SAPBEXexcBad9 2" xfId="394"/>
    <cellStyle name="SAPBEXexcCritical4" xfId="395"/>
    <cellStyle name="SAPBEXexcCritical4 2" xfId="396"/>
    <cellStyle name="SAPBEXexcCritical5" xfId="397"/>
    <cellStyle name="SAPBEXexcCritical5 2" xfId="398"/>
    <cellStyle name="SAPBEXexcCritical6" xfId="399"/>
    <cellStyle name="SAPBEXexcCritical6 2" xfId="400"/>
    <cellStyle name="SAPBEXexcGood1" xfId="401"/>
    <cellStyle name="SAPBEXexcGood1 2" xfId="402"/>
    <cellStyle name="SAPBEXexcGood2" xfId="403"/>
    <cellStyle name="SAPBEXexcGood2 2" xfId="404"/>
    <cellStyle name="SAPBEXexcGood3" xfId="405"/>
    <cellStyle name="SAPBEXexcGood3 2" xfId="406"/>
    <cellStyle name="SAPBEXfilterDrill" xfId="407"/>
    <cellStyle name="SAPBEXfilterDrill 2" xfId="408"/>
    <cellStyle name="SAPBEXfilterItem" xfId="409"/>
    <cellStyle name="SAPBEXfilterItem 2" xfId="410"/>
    <cellStyle name="SAPBEXfilterText" xfId="411"/>
    <cellStyle name="SAPBEXfilterText 2" xfId="412"/>
    <cellStyle name="SAPBEXformats" xfId="413"/>
    <cellStyle name="SAPBEXformats 2" xfId="414"/>
    <cellStyle name="SAPBEXheaderItem" xfId="415"/>
    <cellStyle name="SAPBEXheaderItem 2" xfId="416"/>
    <cellStyle name="SAPBEXheaderText" xfId="417"/>
    <cellStyle name="SAPBEXheaderText 2" xfId="418"/>
    <cellStyle name="SAPBEXHLevel0" xfId="419"/>
    <cellStyle name="SAPBEXHLevel0X" xfId="420"/>
    <cellStyle name="SAPBEXHLevel1" xfId="421"/>
    <cellStyle name="SAPBEXHLevel1X" xfId="422"/>
    <cellStyle name="SAPBEXHLevel2" xfId="423"/>
    <cellStyle name="SAPBEXHLevel2X" xfId="424"/>
    <cellStyle name="SAPBEXHLevel3" xfId="425"/>
    <cellStyle name="SAPBEXHLevel3X" xfId="426"/>
    <cellStyle name="SAPBEXresData" xfId="427"/>
    <cellStyle name="SAPBEXresData 2" xfId="428"/>
    <cellStyle name="SAPBEXresDataEmph" xfId="429"/>
    <cellStyle name="SAPBEXresDataEmph 2" xfId="430"/>
    <cellStyle name="SAPBEXresItem" xfId="431"/>
    <cellStyle name="SAPBEXresItem 2" xfId="432"/>
    <cellStyle name="SAPBEXresItemX" xfId="433"/>
    <cellStyle name="SAPBEXstdData" xfId="434"/>
    <cellStyle name="SAPBEXstdData 2" xfId="435"/>
    <cellStyle name="SAPBEXstdDataEmph" xfId="436"/>
    <cellStyle name="SAPBEXstdDataEmph 2" xfId="437"/>
    <cellStyle name="SAPBEXstdItem" xfId="438"/>
    <cellStyle name="SAPBEXstdItem 2" xfId="439"/>
    <cellStyle name="SAPBEXstdItemX" xfId="440"/>
    <cellStyle name="SAPBEXtitle" xfId="441"/>
    <cellStyle name="SAPBEXtitle 2" xfId="442"/>
    <cellStyle name="SAPBEXundefined" xfId="443"/>
    <cellStyle name="SAPBEXundefined 2" xfId="444"/>
    <cellStyle name="SEM-BPS-data" xfId="445"/>
    <cellStyle name="SEM-BPS-head" xfId="446"/>
    <cellStyle name="SEM-BPS-headdata" xfId="447"/>
    <cellStyle name="SEM-BPS-headkey" xfId="448"/>
    <cellStyle name="SEM-BPS-input-on" xfId="449"/>
    <cellStyle name="SEM-BPS-key" xfId="450"/>
    <cellStyle name="SEM-BPS-sub1" xfId="451"/>
    <cellStyle name="SEM-BPS-sub2" xfId="452"/>
    <cellStyle name="SEM-BPS-total" xfId="453"/>
    <cellStyle name="semestre" xfId="32"/>
    <cellStyle name="Semleges" xfId="454"/>
    <cellStyle name="Správn?" xfId="455"/>
    <cellStyle name="Správně" xfId="456"/>
    <cellStyle name="Standard" xfId="0" builtinId="0"/>
    <cellStyle name="Standard 10" xfId="38"/>
    <cellStyle name="Standard 10 2" xfId="457"/>
    <cellStyle name="Standard 10 3" xfId="458"/>
    <cellStyle name="Standard 11" xfId="40"/>
    <cellStyle name="Standard 11 2" xfId="44"/>
    <cellStyle name="Standard 11 3" xfId="45"/>
    <cellStyle name="Standard 11 3 2" xfId="561"/>
    <cellStyle name="Standard 12" xfId="42"/>
    <cellStyle name="Standard 12 2" xfId="47"/>
    <cellStyle name="Standard 12 2 2" xfId="459"/>
    <cellStyle name="Standard 12 3" xfId="460"/>
    <cellStyle name="Standard 12 4" xfId="461"/>
    <cellStyle name="Standard 13" xfId="462"/>
    <cellStyle name="Standard 13 2" xfId="463"/>
    <cellStyle name="Standard 13 3" xfId="464"/>
    <cellStyle name="Standard 14" xfId="465"/>
    <cellStyle name="Standard 14 2" xfId="466"/>
    <cellStyle name="Standard 14 3" xfId="467"/>
    <cellStyle name="Standard 15" xfId="468"/>
    <cellStyle name="Standard 15 2" xfId="469"/>
    <cellStyle name="Standard 16" xfId="470"/>
    <cellStyle name="Standard 17" xfId="471"/>
    <cellStyle name="Standard 18" xfId="472"/>
    <cellStyle name="Standard 19" xfId="473"/>
    <cellStyle name="Standard 2" xfId="7"/>
    <cellStyle name="Standard 2 2" xfId="8"/>
    <cellStyle name="Standard 2 2 2" xfId="474"/>
    <cellStyle name="Standard 2 2 3" xfId="475"/>
    <cellStyle name="Standard 2 3" xfId="476"/>
    <cellStyle name="Standard 2 3 2" xfId="477"/>
    <cellStyle name="Standard 2 4" xfId="478"/>
    <cellStyle name="Standard 2 5" xfId="479"/>
    <cellStyle name="Standard 2 6" xfId="480"/>
    <cellStyle name="Standard 20" xfId="481"/>
    <cellStyle name="Standard 20 2" xfId="482"/>
    <cellStyle name="Standard 21" xfId="483"/>
    <cellStyle name="Standard 21 2" xfId="484"/>
    <cellStyle name="Standard 22" xfId="485"/>
    <cellStyle name="Standard 23" xfId="486"/>
    <cellStyle name="Standard 24" xfId="487"/>
    <cellStyle name="Standard 24 2" xfId="49"/>
    <cellStyle name="Standard 25" xfId="488"/>
    <cellStyle name="Standard 26" xfId="489"/>
    <cellStyle name="Standard 27" xfId="490"/>
    <cellStyle name="Standard 28" xfId="491"/>
    <cellStyle name="Standard 29" xfId="492"/>
    <cellStyle name="Standard 3" xfId="9"/>
    <cellStyle name="Standard 3 2" xfId="15"/>
    <cellStyle name="Standard 3 2 2" xfId="20"/>
    <cellStyle name="Standard 3 2 3" xfId="24"/>
    <cellStyle name="Standard 3 3" xfId="19"/>
    <cellStyle name="Standard 3 4" xfId="23"/>
    <cellStyle name="Standard 30" xfId="493"/>
    <cellStyle name="Standard 30 2" xfId="494"/>
    <cellStyle name="Standard 31" xfId="495"/>
    <cellStyle name="Standard 4" xfId="11"/>
    <cellStyle name="Standard 4 2" xfId="496"/>
    <cellStyle name="Standard 4 3" xfId="497"/>
    <cellStyle name="Standard 4 3 2" xfId="498"/>
    <cellStyle name="Standard 4 4" xfId="499"/>
    <cellStyle name="Standard 4 5" xfId="500"/>
    <cellStyle name="Standard 4 6" xfId="501"/>
    <cellStyle name="Standard 4 6 2" xfId="502"/>
    <cellStyle name="Standard 5" xfId="14"/>
    <cellStyle name="Standard 6" xfId="16"/>
    <cellStyle name="Standard 6 2" xfId="25"/>
    <cellStyle name="Standard 7" xfId="21"/>
    <cellStyle name="Standard 7 2" xfId="503"/>
    <cellStyle name="Standard 8" xfId="35"/>
    <cellStyle name="Standard 8 2" xfId="504"/>
    <cellStyle name="Standard 9" xfId="36"/>
    <cellStyle name="Standard 9 2" xfId="505"/>
    <cellStyle name="Standard_Übersicht 24" xfId="6"/>
    <cellStyle name="Standard_UE-01-02" xfId="1"/>
    <cellStyle name="Standard_UE-03-04" xfId="4"/>
    <cellStyle name="Standard_UE-06" xfId="5"/>
    <cellStyle name="Stil 1" xfId="506"/>
    <cellStyle name="Stil 2" xfId="507"/>
    <cellStyle name="Style 21" xfId="508"/>
    <cellStyle name="Style 22" xfId="509"/>
    <cellStyle name="Style 23" xfId="510"/>
    <cellStyle name="Style 24" xfId="511"/>
    <cellStyle name="Style 25" xfId="512"/>
    <cellStyle name="Style 26" xfId="513"/>
    <cellStyle name="SubTotal" xfId="514"/>
    <cellStyle name="Számítás" xfId="515"/>
    <cellStyle name="Tab_kopf" xfId="516"/>
    <cellStyle name="Testo avviso" xfId="517"/>
    <cellStyle name="Testo descrittivo" xfId="518"/>
    <cellStyle name="tête chapitre" xfId="33"/>
    <cellStyle name="Text upozorn?ní" xfId="519"/>
    <cellStyle name="Text upozornění" xfId="520"/>
    <cellStyle name="Title" xfId="521"/>
    <cellStyle name="Titolo" xfId="522"/>
    <cellStyle name="Titolo 1" xfId="523"/>
    <cellStyle name="Titolo 2" xfId="524"/>
    <cellStyle name="Titolo 3" xfId="525"/>
    <cellStyle name="Titolo 3 2" xfId="526"/>
    <cellStyle name="Titolo 3 2 2" xfId="527"/>
    <cellStyle name="Titolo 3 2 2 2" xfId="528"/>
    <cellStyle name="Titolo 3 2 3" xfId="529"/>
    <cellStyle name="Titolo 3 3" xfId="530"/>
    <cellStyle name="Titolo 3 3 2" xfId="531"/>
    <cellStyle name="Titolo 3 4" xfId="532"/>
    <cellStyle name="Titolo 4" xfId="533"/>
    <cellStyle name="titre" xfId="34"/>
    <cellStyle name="Total" xfId="534"/>
    <cellStyle name="Totale" xfId="535"/>
    <cellStyle name="Ueberschrift Haupt" xfId="536"/>
    <cellStyle name="Ueberschrift Unterk" xfId="537"/>
    <cellStyle name="Valore non valido" xfId="538"/>
    <cellStyle name="Valore valido" xfId="539"/>
    <cellStyle name="Valuta (0)_Amm.to Cespiti esistenti" xfId="540"/>
    <cellStyle name="Vstup" xfId="541"/>
    <cellStyle name="Výpo?et" xfId="542"/>
    <cellStyle name="Výpočet" xfId="543"/>
    <cellStyle name="Výstup" xfId="544"/>
    <cellStyle name="Vysv?tlující text" xfId="545"/>
    <cellStyle name="Vysvětlující text" xfId="546"/>
    <cellStyle name="Warning Text" xfId="547"/>
    <cellStyle name="Weiss" xfId="548"/>
    <cellStyle name="Zvýrazn?ní 1" xfId="549"/>
    <cellStyle name="Zvýrazn?ní 2" xfId="550"/>
    <cellStyle name="Zvýrazn?ní 3" xfId="551"/>
    <cellStyle name="Zvýrazn?ní 4" xfId="552"/>
    <cellStyle name="Zvýrazn?ní 5" xfId="553"/>
    <cellStyle name="Zvýrazn?ní 6" xfId="554"/>
    <cellStyle name="Zvýraznění 1" xfId="555"/>
    <cellStyle name="Zvýraznění 2" xfId="556"/>
    <cellStyle name="Zvýraznění 3" xfId="557"/>
    <cellStyle name="Zvýraznění 4" xfId="558"/>
    <cellStyle name="Zvýraznění 5" xfId="559"/>
    <cellStyle name="Zvýraznění 6" xfId="5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47" Type="http://schemas.openxmlformats.org/officeDocument/2006/relationships/externalLink" Target="externalLinks/externalLink13.xml"/><Relationship Id="rId50" Type="http://schemas.openxmlformats.org/officeDocument/2006/relationships/externalLink" Target="externalLinks/externalLink1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7.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externalLink" Target="externalLinks/externalLink11.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49"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0.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externalLink" Target="externalLinks/externalLink9.xml"/><Relationship Id="rId48" Type="http://schemas.openxmlformats.org/officeDocument/2006/relationships/externalLink" Target="externalLinks/externalLink14.xml"/><Relationship Id="rId8" Type="http://schemas.openxmlformats.org/officeDocument/2006/relationships/worksheet" Target="worksheets/sheet8.xml"/><Relationship Id="rId5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bmf.gv.at/Dokumente%20und%20Einstellungen/z277390/Lokale%20Einstellungen/Temporary%20Internet%20Files/OLK56/Eigene%20Dateien/Rahmenplan/RP%202007-2012/2007-01-24/2007-01-24-Fortschreibung%20RP.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www.bmf.gv.at/Dokumente%20und%20Einstellungen/z277390/Lokale%20Einstellungen/Temporary%20Internet%20Files/OLK56/1999/Aufarbeitung/1999/&#220;VO-GES-HL-AG(aktu99).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2010-05-lfd-Fortschreibung%20R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www.bmf.gv.at/DOKUME~1/z259494/LOKALE~1/Temp/xSAPtemp547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www.bmf.gv.at/TEMP/LANGZEI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www.bmf.gv.at/DATEN/EXCEL/CONTROL/PERSONAL/BASISZAH/AKTIVIT&#196;/LANGZEI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www.bmf.gv.at/Controlling/Kendler/INFRA/Zuschussvertrag/BDOWIEN-#491808-v2-pb31122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www.bmf.gv.at/Controlling/Kendler/INFRA/2010/MoU/Szenario%203e%2013092010%20Einsparungsvorgabe_Bun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bmf.gv.at/Dokumente%20und%20Einstellungen/z259482.BAUAG/Lokale%20Einstellungen/Temporary%20Internet%20Files/OLK389/CF%20Plan%202006_Ist_bis_0706inkl%20BE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bmf.gv.at/Dokumente%20und%20Einstellungen/z211481/Lokale%20Einstellungen/Temporary%20Internet%20Files/OLK1A/Bewertung%20TB%20NT_BB%2031122006_FINAL%2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bmf.gv.at/Controlling/Neuhofer/2.%20Finanzplanung/Aktuell/Zinsrisiko-ohneIntern_31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s399el9\matthae$\1999\Aufarbeitung\1999\&#220;VO-GES-HL-AG(aktu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s062n50\benutzer$\pscost\K&#220;RZEL\Eigene%20Dateien\Daten\Personalausgleich\Neuaufnahmen2002\von%20Regionen%20gelieferte%20Daten\Neuaufn_NL_P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s399el9\matthae$\Eigene%20Dateien\Rahmenplan\RP%202007-2012\2007-01-24\2007-01-24-Fortschreibung%20R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bmf.gv.at/Adolf_Dietl/Reporting/Profitcenter_Ergebnis_8900_04-2009_Konzern.I1XL_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ww.bmf.gv.at/DO176%20E&amp;Y%20Ragusa/analisi%20finanziaria%20%20Italia/GENNAIO%20FEBBRAIO%202008%20-%20(DRAFT)/ESTRAPOLAZIONE%20PER%20BERGMEISTER%2011.02.2008/BBT%20-%20Piano%20dei%20Flussi%2016-01-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hebung"/>
      <sheetName val="FIP akt"/>
      <sheetName val="Übersicht Prio-KO"/>
      <sheetName val="Übersicht Prio Detail"/>
      <sheetName val="KB-Übersicht"/>
      <sheetName val="Rekonstruktion 24.08.05 (2)"/>
      <sheetName val="RP01"/>
      <sheetName val="Übersicht Bewertung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amt"/>
      <sheetName val="ÜVO-Strecken 17.1.2000 ÖBB"/>
      <sheetName val="Erläuterungen"/>
      <sheetName val="#BEZUG"/>
    </sheetNames>
    <sheetDataSet>
      <sheetData sheetId="0" refreshError="1">
        <row r="1">
          <cell r="A1" t="str">
            <v>Z-Nr</v>
          </cell>
          <cell r="B1" t="str">
            <v>Sortierung HL-AG</v>
          </cell>
          <cell r="C1" t="str">
            <v>ÜVO-Z</v>
          </cell>
          <cell r="D1" t="str">
            <v>Gl. 1</v>
          </cell>
          <cell r="E1" t="str">
            <v>Gl. 2</v>
          </cell>
          <cell r="F1" t="str">
            <v>Gl. 3</v>
          </cell>
          <cell r="G1" t="str">
            <v>Gl. 4</v>
          </cell>
          <cell r="H1" t="str">
            <v>Status</v>
          </cell>
          <cell r="I1" t="str">
            <v>ÜA</v>
          </cell>
          <cell r="J1" t="str">
            <v>V-Art</v>
          </cell>
          <cell r="K1" t="str">
            <v>E 1</v>
          </cell>
          <cell r="L1" t="str">
            <v>E2</v>
          </cell>
          <cell r="M1" t="str">
            <v>E3</v>
          </cell>
          <cell r="N1" t="str">
            <v>E 4</v>
          </cell>
          <cell r="O1" t="str">
            <v>Vorhaben / Projekt</v>
          </cell>
          <cell r="P1" t="str">
            <v>Detailangaben</v>
          </cell>
          <cell r="Q1" t="str">
            <v>Land</v>
          </cell>
          <cell r="R1" t="str">
            <v>Achse</v>
          </cell>
          <cell r="S1" t="str">
            <v>Strecke</v>
          </cell>
          <cell r="T1" t="str">
            <v>von</v>
          </cell>
          <cell r="U1" t="str">
            <v>bis</v>
          </cell>
          <cell r="V1" t="str">
            <v>ÜVO</v>
          </cell>
          <cell r="W1" t="str">
            <v>EG</v>
          </cell>
          <cell r="X1" t="str">
            <v>GB</v>
          </cell>
          <cell r="Y1" t="str">
            <v>GB akt</v>
          </cell>
          <cell r="Z1" t="str">
            <v>Q Gesamt</v>
          </cell>
          <cell r="AA1" t="str">
            <v xml:space="preserve">Q bis 1995 </v>
          </cell>
          <cell r="AB1" t="str">
            <v>Q 1996</v>
          </cell>
          <cell r="AC1" t="str">
            <v>Q 1997</v>
          </cell>
          <cell r="AD1" t="str">
            <v>Q 1998</v>
          </cell>
          <cell r="AE1" t="str">
            <v>Q 1999</v>
          </cell>
          <cell r="AF1" t="str">
            <v>Q 2000</v>
          </cell>
          <cell r="AG1" t="str">
            <v>Q 2001</v>
          </cell>
          <cell r="AH1" t="str">
            <v>Q 2002</v>
          </cell>
          <cell r="AI1" t="str">
            <v>Q 2003</v>
          </cell>
          <cell r="AJ1" t="str">
            <v>Q 2004</v>
          </cell>
          <cell r="AK1" t="str">
            <v>Q 2005</v>
          </cell>
          <cell r="AL1" t="str">
            <v>Q 2006</v>
          </cell>
          <cell r="AM1" t="str">
            <v>Q 2007</v>
          </cell>
          <cell r="AN1" t="str">
            <v>Q 2008</v>
          </cell>
          <cell r="AO1" t="str">
            <v>Q 2009</v>
          </cell>
          <cell r="AP1" t="str">
            <v>Q 2010</v>
          </cell>
          <cell r="AQ1" t="str">
            <v>Anmerkung 1</v>
          </cell>
          <cell r="AR1" t="str">
            <v>P_Nr</v>
          </cell>
          <cell r="AS1" t="str">
            <v>Betriebsstelle_Von</v>
          </cell>
          <cell r="AT1" t="str">
            <v>Betriebsstelle_Bis</v>
          </cell>
          <cell r="AU1" t="str">
            <v>VertragspartnerLand/ Gemeinde</v>
          </cell>
          <cell r="AV1" t="str">
            <v>Aufteilungs-schlüssel ÖBB/Partner/Partner</v>
          </cell>
          <cell r="AW1" t="str">
            <v>Vertrags- bzw. Bescheidzahl, Datum</v>
          </cell>
          <cell r="AX1" t="str">
            <v>Zustimmung der Gemeinde vom</v>
          </cell>
          <cell r="AY1" t="str">
            <v>A Gesamt</v>
          </cell>
          <cell r="AZ1" t="str">
            <v>A bis 1995</v>
          </cell>
          <cell r="BA1" t="str">
            <v>A 1996</v>
          </cell>
          <cell r="BB1" t="str">
            <v>A bis 3/97</v>
          </cell>
          <cell r="BC1" t="str">
            <v>A 3-12/97</v>
          </cell>
          <cell r="BD1" t="str">
            <v>A 97/Zahl 98</v>
          </cell>
          <cell r="BE1" t="str">
            <v>A 1997</v>
          </cell>
          <cell r="BF1" t="str">
            <v>A 1998</v>
          </cell>
          <cell r="BG1" t="str">
            <v>A 1999</v>
          </cell>
          <cell r="BH1" t="str">
            <v>A 2000</v>
          </cell>
          <cell r="BI1" t="str">
            <v>A 2001</v>
          </cell>
          <cell r="BJ1" t="str">
            <v>A 2002</v>
          </cell>
          <cell r="BK1" t="str">
            <v>A 2003</v>
          </cell>
          <cell r="BL1" t="str">
            <v>A 2004</v>
          </cell>
          <cell r="BM1" t="str">
            <v>A 2005</v>
          </cell>
          <cell r="BN1" t="str">
            <v>A 2006</v>
          </cell>
          <cell r="BO1" t="str">
            <v>A 2007</v>
          </cell>
          <cell r="BP1" t="str">
            <v>A 2008</v>
          </cell>
          <cell r="BQ1" t="str">
            <v>A 2009</v>
          </cell>
          <cell r="BR1" t="str">
            <v>A 2010 ff</v>
          </cell>
          <cell r="BS1" t="str">
            <v>Anmerkung 2</v>
          </cell>
          <cell r="BT1" t="str">
            <v>B Gesamt</v>
          </cell>
          <cell r="BU1" t="str">
            <v>B bis 1995</v>
          </cell>
          <cell r="BV1" t="str">
            <v>B 1996</v>
          </cell>
          <cell r="BW1" t="str">
            <v>B 1-3/97</v>
          </cell>
          <cell r="BX1" t="str">
            <v>B 3-12/97</v>
          </cell>
          <cell r="BY1" t="str">
            <v>B 1997 ges</v>
          </cell>
          <cell r="BZ1" t="str">
            <v>B bis 1997</v>
          </cell>
          <cell r="CA1" t="str">
            <v>B 1998</v>
          </cell>
          <cell r="CB1" t="str">
            <v>B 1999</v>
          </cell>
          <cell r="CC1" t="str">
            <v>B 2000</v>
          </cell>
          <cell r="CD1" t="str">
            <v>B 2001</v>
          </cell>
          <cell r="CE1" t="str">
            <v>B 2002</v>
          </cell>
          <cell r="CF1" t="str">
            <v>B 2003</v>
          </cell>
          <cell r="CG1" t="str">
            <v>B 2004</v>
          </cell>
          <cell r="CH1" t="str">
            <v>B 2005</v>
          </cell>
          <cell r="CI1" t="str">
            <v>B 2006</v>
          </cell>
          <cell r="CJ1" t="str">
            <v>B 2007</v>
          </cell>
          <cell r="CK1" t="str">
            <v>B 2008</v>
          </cell>
          <cell r="CL1" t="str">
            <v>B 2009</v>
          </cell>
          <cell r="CM1" t="str">
            <v>B 2010</v>
          </cell>
          <cell r="CN1" t="str">
            <v>B 2011</v>
          </cell>
          <cell r="CO1" t="str">
            <v>B 2012</v>
          </cell>
          <cell r="CP1" t="str">
            <v>B 2013</v>
          </cell>
          <cell r="CQ1" t="str">
            <v>B 2014</v>
          </cell>
          <cell r="CR1" t="str">
            <v>B 2015</v>
          </cell>
          <cell r="CS1" t="str">
            <v>Anmerkung 3</v>
          </cell>
        </row>
        <row r="3">
          <cell r="A3">
            <v>1</v>
          </cell>
          <cell r="B3">
            <v>17</v>
          </cell>
          <cell r="C3">
            <v>1001</v>
          </cell>
          <cell r="D3">
            <v>1</v>
          </cell>
          <cell r="E3">
            <v>1</v>
          </cell>
          <cell r="F3">
            <v>1</v>
          </cell>
          <cell r="G3">
            <v>1</v>
          </cell>
          <cell r="I3" t="str">
            <v>P</v>
          </cell>
          <cell r="J3" t="str">
            <v>V</v>
          </cell>
          <cell r="K3" t="str">
            <v>_Vorhaben</v>
          </cell>
          <cell r="L3" t="str">
            <v>_Vorhaben</v>
          </cell>
          <cell r="M3" t="str">
            <v>_Vorhaben</v>
          </cell>
          <cell r="N3" t="str">
            <v>_Vorhaben</v>
          </cell>
          <cell r="O3" t="str">
            <v>Vernetzungsplanung</v>
          </cell>
        </row>
        <row r="4">
          <cell r="A4">
            <v>2</v>
          </cell>
          <cell r="B4">
            <v>8</v>
          </cell>
          <cell r="C4">
            <v>1002</v>
          </cell>
          <cell r="D4">
            <v>1</v>
          </cell>
          <cell r="E4">
            <v>1</v>
          </cell>
          <cell r="F4">
            <v>1</v>
          </cell>
          <cell r="G4">
            <v>1</v>
          </cell>
          <cell r="I4" t="str">
            <v>PB</v>
          </cell>
          <cell r="J4" t="str">
            <v>V</v>
          </cell>
          <cell r="K4" t="str">
            <v>_Vorhaben</v>
          </cell>
          <cell r="L4" t="str">
            <v>_Vorhaben</v>
          </cell>
          <cell r="M4" t="str">
            <v>_Vorhaben</v>
          </cell>
          <cell r="N4" t="str">
            <v>_Vorhaben</v>
          </cell>
          <cell r="O4" t="str">
            <v>St. Pölten - Prinzersdorf; Linienverbesserung</v>
          </cell>
        </row>
        <row r="5">
          <cell r="A5">
            <v>3</v>
          </cell>
          <cell r="B5">
            <v>7</v>
          </cell>
          <cell r="C5">
            <v>1003</v>
          </cell>
          <cell r="D5">
            <v>1</v>
          </cell>
          <cell r="E5">
            <v>1</v>
          </cell>
          <cell r="F5">
            <v>1</v>
          </cell>
          <cell r="G5">
            <v>1</v>
          </cell>
          <cell r="I5" t="str">
            <v>PB</v>
          </cell>
          <cell r="J5" t="str">
            <v>V</v>
          </cell>
          <cell r="K5" t="str">
            <v>_Vorhaben</v>
          </cell>
          <cell r="L5" t="str">
            <v>_Vorhaben</v>
          </cell>
          <cell r="M5" t="str">
            <v>_Vorhaben</v>
          </cell>
          <cell r="N5" t="str">
            <v>_Vorhaben</v>
          </cell>
          <cell r="O5" t="str">
            <v>Melk; Linienverbesserung</v>
          </cell>
        </row>
        <row r="6">
          <cell r="A6">
            <v>4</v>
          </cell>
          <cell r="B6">
            <v>6</v>
          </cell>
          <cell r="C6">
            <v>1004</v>
          </cell>
          <cell r="D6">
            <v>1</v>
          </cell>
          <cell r="E6">
            <v>1</v>
          </cell>
          <cell r="F6">
            <v>1</v>
          </cell>
          <cell r="G6">
            <v>1</v>
          </cell>
          <cell r="I6" t="str">
            <v>PB</v>
          </cell>
          <cell r="J6" t="str">
            <v>V</v>
          </cell>
          <cell r="K6" t="str">
            <v>_Vorhaben</v>
          </cell>
          <cell r="L6" t="str">
            <v>_Vorhaben</v>
          </cell>
          <cell r="M6" t="str">
            <v>_Vorhaben</v>
          </cell>
          <cell r="N6" t="str">
            <v>_Vorhaben</v>
          </cell>
          <cell r="O6" t="str">
            <v>Krummnußbaum - Säusenstein; Linienverbesserung</v>
          </cell>
        </row>
        <row r="7">
          <cell r="A7">
            <v>5</v>
          </cell>
          <cell r="B7">
            <v>5</v>
          </cell>
          <cell r="C7">
            <v>1005</v>
          </cell>
          <cell r="D7">
            <v>1</v>
          </cell>
          <cell r="E7">
            <v>1</v>
          </cell>
          <cell r="F7">
            <v>1</v>
          </cell>
          <cell r="G7">
            <v>1</v>
          </cell>
          <cell r="I7" t="str">
            <v>PB</v>
          </cell>
          <cell r="J7" t="str">
            <v>V</v>
          </cell>
          <cell r="K7" t="str">
            <v>_Vorhaben</v>
          </cell>
          <cell r="L7" t="str">
            <v>_Vorhaben</v>
          </cell>
          <cell r="M7" t="str">
            <v>_Vorhaben</v>
          </cell>
          <cell r="N7" t="str">
            <v>_Vorhaben</v>
          </cell>
          <cell r="O7" t="str">
            <v>Haag - St. Valentin; Linienverbesserung</v>
          </cell>
        </row>
        <row r="8">
          <cell r="A8">
            <v>6</v>
          </cell>
          <cell r="B8">
            <v>4</v>
          </cell>
          <cell r="C8">
            <v>1006</v>
          </cell>
          <cell r="D8">
            <v>1</v>
          </cell>
          <cell r="E8">
            <v>1</v>
          </cell>
          <cell r="F8">
            <v>1</v>
          </cell>
          <cell r="G8">
            <v>1</v>
          </cell>
          <cell r="I8" t="str">
            <v>PB</v>
          </cell>
          <cell r="J8" t="str">
            <v>V</v>
          </cell>
          <cell r="K8" t="str">
            <v>_Vorhaben</v>
          </cell>
          <cell r="L8" t="str">
            <v>_Vorhaben</v>
          </cell>
          <cell r="M8" t="str">
            <v>_Vorhaben</v>
          </cell>
          <cell r="N8" t="str">
            <v>_Vorhaben</v>
          </cell>
          <cell r="O8" t="str">
            <v>Lambach; Linienverbesserung</v>
          </cell>
        </row>
        <row r="9">
          <cell r="A9">
            <v>7</v>
          </cell>
          <cell r="B9">
            <v>3</v>
          </cell>
          <cell r="C9">
            <v>1007</v>
          </cell>
          <cell r="D9">
            <v>1</v>
          </cell>
          <cell r="E9">
            <v>1</v>
          </cell>
          <cell r="F9">
            <v>1</v>
          </cell>
          <cell r="G9">
            <v>1</v>
          </cell>
          <cell r="I9" t="str">
            <v>PB</v>
          </cell>
          <cell r="J9" t="str">
            <v>V</v>
          </cell>
          <cell r="K9" t="str">
            <v>_Vorhaben</v>
          </cell>
          <cell r="L9" t="str">
            <v>_Vorhaben</v>
          </cell>
          <cell r="M9" t="str">
            <v>_Vorhaben</v>
          </cell>
          <cell r="N9" t="str">
            <v>_Vorhaben</v>
          </cell>
          <cell r="O9" t="str">
            <v>Breitenschützing - Schwanenstadt; Linienverbesserung</v>
          </cell>
        </row>
        <row r="10">
          <cell r="A10">
            <v>8</v>
          </cell>
          <cell r="B10">
            <v>2</v>
          </cell>
          <cell r="C10">
            <v>1008</v>
          </cell>
          <cell r="D10">
            <v>1</v>
          </cell>
          <cell r="E10">
            <v>1</v>
          </cell>
          <cell r="F10">
            <v>1</v>
          </cell>
          <cell r="G10">
            <v>1</v>
          </cell>
          <cell r="I10" t="str">
            <v>PB</v>
          </cell>
          <cell r="J10" t="str">
            <v>V</v>
          </cell>
          <cell r="K10" t="str">
            <v>_Vorhaben</v>
          </cell>
          <cell r="L10" t="str">
            <v>_Vorhaben</v>
          </cell>
          <cell r="M10" t="str">
            <v>_Vorhaben</v>
          </cell>
          <cell r="N10" t="str">
            <v>_Vorhaben</v>
          </cell>
          <cell r="O10" t="str">
            <v>Volders/Baumkirchen - Gärberbach (Umfahrung Innsbruck)</v>
          </cell>
        </row>
        <row r="11">
          <cell r="A11">
            <v>9</v>
          </cell>
          <cell r="B11">
            <v>1</v>
          </cell>
          <cell r="C11">
            <v>1009</v>
          </cell>
          <cell r="D11">
            <v>1</v>
          </cell>
          <cell r="E11">
            <v>1</v>
          </cell>
          <cell r="F11">
            <v>1</v>
          </cell>
          <cell r="G11">
            <v>1</v>
          </cell>
          <cell r="I11" t="str">
            <v>PB</v>
          </cell>
          <cell r="J11" t="str">
            <v>V</v>
          </cell>
          <cell r="K11" t="str">
            <v>_Vorhaben</v>
          </cell>
          <cell r="L11" t="str">
            <v>_Vorhaben</v>
          </cell>
          <cell r="M11" t="str">
            <v>_Vorhaben</v>
          </cell>
          <cell r="N11" t="str">
            <v>_Vorhaben</v>
          </cell>
          <cell r="O11" t="str">
            <v>St. Jakob/Arlberg - St. Anton/Arlberg</v>
          </cell>
        </row>
        <row r="12">
          <cell r="A12">
            <v>10</v>
          </cell>
          <cell r="B12">
            <v>9</v>
          </cell>
          <cell r="C12">
            <v>1010</v>
          </cell>
          <cell r="D12">
            <v>1</v>
          </cell>
          <cell r="E12">
            <v>1</v>
          </cell>
          <cell r="F12">
            <v>1</v>
          </cell>
          <cell r="G12">
            <v>1</v>
          </cell>
          <cell r="I12" t="str">
            <v>PB</v>
          </cell>
          <cell r="J12" t="str">
            <v>V</v>
          </cell>
          <cell r="K12" t="str">
            <v>_Vorhaben</v>
          </cell>
          <cell r="L12" t="str">
            <v>_Vorhaben</v>
          </cell>
          <cell r="M12" t="str">
            <v>_Vorhaben</v>
          </cell>
          <cell r="N12" t="str">
            <v>_Vorhaben</v>
          </cell>
          <cell r="O12" t="str">
            <v>Gloggnitz - Mürzzuschlag</v>
          </cell>
        </row>
        <row r="13">
          <cell r="A13">
            <v>11</v>
          </cell>
          <cell r="B13">
            <v>11</v>
          </cell>
          <cell r="C13">
            <v>2001</v>
          </cell>
          <cell r="D13">
            <v>1</v>
          </cell>
          <cell r="E13">
            <v>1</v>
          </cell>
          <cell r="F13">
            <v>1</v>
          </cell>
          <cell r="G13">
            <v>1</v>
          </cell>
          <cell r="I13" t="str">
            <v>P</v>
          </cell>
          <cell r="J13" t="str">
            <v>V</v>
          </cell>
          <cell r="K13" t="str">
            <v>_Vorhaben</v>
          </cell>
          <cell r="L13" t="str">
            <v>_Vorhaben</v>
          </cell>
          <cell r="M13" t="str">
            <v>_Vorhaben</v>
          </cell>
          <cell r="N13" t="str">
            <v>_Vorhaben</v>
          </cell>
          <cell r="O13" t="str">
            <v>Verbindungsstrecke zwischen Pyhrn- und Westbahn Traun - Marchtrenk</v>
          </cell>
        </row>
        <row r="14">
          <cell r="A14">
            <v>12</v>
          </cell>
          <cell r="B14">
            <v>10</v>
          </cell>
          <cell r="C14">
            <v>2002</v>
          </cell>
          <cell r="D14">
            <v>1</v>
          </cell>
          <cell r="E14">
            <v>1</v>
          </cell>
          <cell r="F14">
            <v>1</v>
          </cell>
          <cell r="G14">
            <v>1</v>
          </cell>
          <cell r="I14" t="str">
            <v>P</v>
          </cell>
          <cell r="J14" t="str">
            <v>V</v>
          </cell>
          <cell r="K14" t="str">
            <v>_Vorhaben</v>
          </cell>
          <cell r="L14" t="str">
            <v>_Vorhaben</v>
          </cell>
          <cell r="M14" t="str">
            <v>_Vorhaben</v>
          </cell>
          <cell r="N14" t="str">
            <v>_Vorhaben</v>
          </cell>
          <cell r="O14" t="str">
            <v>Attnang-Puchheim - Salzburg</v>
          </cell>
        </row>
        <row r="15">
          <cell r="A15">
            <v>13</v>
          </cell>
          <cell r="B15">
            <v>12</v>
          </cell>
          <cell r="C15">
            <v>2003</v>
          </cell>
          <cell r="D15">
            <v>1</v>
          </cell>
          <cell r="E15">
            <v>2</v>
          </cell>
          <cell r="F15">
            <v>2</v>
          </cell>
          <cell r="G15">
            <v>2</v>
          </cell>
          <cell r="I15" t="str">
            <v>P</v>
          </cell>
          <cell r="J15" t="str">
            <v>V</v>
          </cell>
          <cell r="K15" t="str">
            <v>_Vorhaben</v>
          </cell>
          <cell r="L15" t="str">
            <v>_Vorhaben</v>
          </cell>
          <cell r="M15" t="str">
            <v>_Vorhaben</v>
          </cell>
          <cell r="N15" t="str">
            <v>_Vorhaben</v>
          </cell>
          <cell r="O15" t="str">
            <v>St. Pölten - Raum Wien einschließlich einer Verbindungsstrecke zur Südbahn</v>
          </cell>
        </row>
        <row r="16">
          <cell r="A16">
            <v>14</v>
          </cell>
          <cell r="B16">
            <v>13</v>
          </cell>
          <cell r="C16" t="str">
            <v>2003.001</v>
          </cell>
          <cell r="E16">
            <v>1</v>
          </cell>
          <cell r="F16">
            <v>1</v>
          </cell>
          <cell r="G16">
            <v>1</v>
          </cell>
          <cell r="I16" t="str">
            <v>P</v>
          </cell>
          <cell r="J16" t="str">
            <v>V</v>
          </cell>
          <cell r="K16" t="str">
            <v>_Vorhaben</v>
          </cell>
          <cell r="L16" t="str">
            <v>St. Pölten - Raum Wien einschließlich einer Verbindungsstrecke zur Südbahn</v>
          </cell>
          <cell r="M16" t="str">
            <v>St. Pölten - Raum Wien einschließlich einer Verbindungsstrecke zur Südbahn</v>
          </cell>
          <cell r="N16" t="str">
            <v>St. Pölten - Raum Wien einschließlich einer Verbindungsstrecke zur Südbahn</v>
          </cell>
          <cell r="O16" t="str">
            <v>Wien - St. Pölten</v>
          </cell>
        </row>
        <row r="17">
          <cell r="A17">
            <v>15</v>
          </cell>
          <cell r="B17">
            <v>14</v>
          </cell>
          <cell r="C17" t="str">
            <v>2003.002</v>
          </cell>
          <cell r="E17">
            <v>1</v>
          </cell>
          <cell r="F17">
            <v>1</v>
          </cell>
          <cell r="G17">
            <v>1</v>
          </cell>
          <cell r="I17" t="str">
            <v>P</v>
          </cell>
          <cell r="J17" t="str">
            <v>V</v>
          </cell>
          <cell r="K17" t="str">
            <v>_Vorhaben</v>
          </cell>
          <cell r="L17" t="str">
            <v>St. Pölten - Raum Wien einschließlich einer Verbindungsstrecke zur Südbahn</v>
          </cell>
          <cell r="M17" t="str">
            <v>St. Pölten - Raum Wien einschließlich einer Verbindungsstrecke zur Südbahn</v>
          </cell>
          <cell r="N17" t="str">
            <v>St. Pölten - Raum Wien einschließlich einer Verbindungsstrecke zur Südbahn</v>
          </cell>
          <cell r="O17" t="str">
            <v>GZU St. Pölten</v>
          </cell>
        </row>
        <row r="18">
          <cell r="A18">
            <v>16</v>
          </cell>
          <cell r="B18">
            <v>28</v>
          </cell>
          <cell r="C18" t="str">
            <v>2003.003</v>
          </cell>
          <cell r="E18">
            <v>1</v>
          </cell>
          <cell r="F18">
            <v>1</v>
          </cell>
          <cell r="G18">
            <v>1</v>
          </cell>
          <cell r="I18" t="str">
            <v>P</v>
          </cell>
          <cell r="J18" t="str">
            <v>V</v>
          </cell>
          <cell r="K18" t="str">
            <v>_Vorhaben</v>
          </cell>
          <cell r="L18" t="str">
            <v>St. Pölten - Raum Wien einschließlich einer Verbindungsstrecke zur Südbahn</v>
          </cell>
          <cell r="M18" t="str">
            <v>St. Pölten - Raum Wien einschließlich einer Verbindungsstrecke zur Südbahn</v>
          </cell>
          <cell r="N18" t="str">
            <v>St. Pölten - Raum Wien einschließlich einer Verbindungsstrecke zur Südbahn</v>
          </cell>
          <cell r="O18" t="str">
            <v>Knoten Rohr</v>
          </cell>
        </row>
        <row r="19">
          <cell r="A19">
            <v>17</v>
          </cell>
          <cell r="B19">
            <v>15</v>
          </cell>
          <cell r="C19" t="str">
            <v>2003.004</v>
          </cell>
          <cell r="E19">
            <v>1</v>
          </cell>
          <cell r="F19">
            <v>1</v>
          </cell>
          <cell r="G19">
            <v>1</v>
          </cell>
          <cell r="I19" t="str">
            <v>P</v>
          </cell>
          <cell r="J19" t="str">
            <v>V</v>
          </cell>
          <cell r="K19" t="str">
            <v>_Vorhaben</v>
          </cell>
          <cell r="L19" t="str">
            <v>St. Pölten - Raum Wien einschließlich einer Verbindungsstrecke zur Südbahn</v>
          </cell>
          <cell r="M19" t="str">
            <v>St. Pölten - Raum Wien einschließlich einer Verbindungsstrecke zur Südbahn</v>
          </cell>
          <cell r="N19" t="str">
            <v>St. Pölten - Raum Wien einschließlich einer Verbindungsstrecke zur Südbahn</v>
          </cell>
          <cell r="O19" t="str">
            <v>Verbindungsstrecke  zwischen West-, Süd- und Donauländebahn ("Lainzer Tunnel")</v>
          </cell>
        </row>
        <row r="20">
          <cell r="A20">
            <v>18</v>
          </cell>
          <cell r="B20">
            <v>16</v>
          </cell>
          <cell r="C20">
            <v>3001</v>
          </cell>
          <cell r="D20">
            <v>1</v>
          </cell>
          <cell r="E20">
            <v>1</v>
          </cell>
          <cell r="F20">
            <v>1</v>
          </cell>
          <cell r="G20">
            <v>1</v>
          </cell>
          <cell r="I20" t="str">
            <v>B</v>
          </cell>
          <cell r="J20" t="str">
            <v>V</v>
          </cell>
          <cell r="K20" t="str">
            <v>_Vorhaben</v>
          </cell>
          <cell r="L20" t="str">
            <v>_Vorhaben</v>
          </cell>
          <cell r="M20" t="str">
            <v>_Vorhaben</v>
          </cell>
          <cell r="N20" t="str">
            <v>_Vorhaben</v>
          </cell>
          <cell r="O20" t="str">
            <v>Verbindungsstrecke zwischen Pyhrn- und Westbahn Traun - Marchtrenk</v>
          </cell>
        </row>
        <row r="21">
          <cell r="A21">
            <v>19</v>
          </cell>
          <cell r="B21">
            <v>37</v>
          </cell>
          <cell r="C21">
            <v>5001</v>
          </cell>
          <cell r="D21">
            <v>1</v>
          </cell>
          <cell r="E21">
            <v>2</v>
          </cell>
          <cell r="F21">
            <v>2</v>
          </cell>
          <cell r="G21">
            <v>2</v>
          </cell>
          <cell r="I21" t="str">
            <v>P</v>
          </cell>
          <cell r="J21" t="str">
            <v>V</v>
          </cell>
          <cell r="K21" t="str">
            <v>_Vorhaben</v>
          </cell>
          <cell r="L21" t="str">
            <v>_Vorhaben</v>
          </cell>
          <cell r="M21" t="str">
            <v>_Vorhaben</v>
          </cell>
          <cell r="N21" t="str">
            <v>_Vorhaben</v>
          </cell>
          <cell r="O21" t="str">
            <v xml:space="preserve">Graz - Koralmtunnel - Klagenfurt </v>
          </cell>
        </row>
        <row r="22">
          <cell r="A22">
            <v>20</v>
          </cell>
          <cell r="B22">
            <v>38</v>
          </cell>
          <cell r="C22" t="str">
            <v>5001.001</v>
          </cell>
          <cell r="E22">
            <v>1</v>
          </cell>
          <cell r="F22">
            <v>1</v>
          </cell>
          <cell r="G22">
            <v>1</v>
          </cell>
          <cell r="I22" t="str">
            <v>P</v>
          </cell>
          <cell r="J22" t="str">
            <v>V</v>
          </cell>
          <cell r="K22" t="str">
            <v>_Vorhaben</v>
          </cell>
          <cell r="L22" t="str">
            <v xml:space="preserve">Graz - Koralmtunnel - Klagenfurt </v>
          </cell>
          <cell r="M22" t="str">
            <v xml:space="preserve">Graz - Koralmtunnel - Klagenfurt </v>
          </cell>
          <cell r="N22" t="str">
            <v xml:space="preserve">Graz - Koralmtunnel - Klagenfurt </v>
          </cell>
          <cell r="O22" t="str">
            <v>Graz Puntigam - Werndorf</v>
          </cell>
        </row>
        <row r="23">
          <cell r="A23">
            <v>21</v>
          </cell>
          <cell r="B23">
            <v>39</v>
          </cell>
          <cell r="C23" t="str">
            <v>5001.002</v>
          </cell>
          <cell r="E23">
            <v>1</v>
          </cell>
          <cell r="F23">
            <v>1</v>
          </cell>
          <cell r="G23">
            <v>1</v>
          </cell>
          <cell r="I23" t="str">
            <v>P</v>
          </cell>
          <cell r="J23" t="str">
            <v>V</v>
          </cell>
          <cell r="K23" t="str">
            <v>_Vorhaben</v>
          </cell>
          <cell r="L23" t="str">
            <v xml:space="preserve">Graz - Koralmtunnel - Klagenfurt </v>
          </cell>
          <cell r="M23" t="str">
            <v xml:space="preserve">Graz - Koralmtunnel - Klagenfurt </v>
          </cell>
          <cell r="N23" t="str">
            <v xml:space="preserve">Graz - Koralmtunnel - Klagenfurt </v>
          </cell>
          <cell r="O23" t="str">
            <v>Graz Hbf. - Graz Puntigam</v>
          </cell>
        </row>
        <row r="24">
          <cell r="A24">
            <v>22</v>
          </cell>
          <cell r="B24">
            <v>40</v>
          </cell>
          <cell r="C24" t="str">
            <v>5001.003</v>
          </cell>
          <cell r="E24">
            <v>1</v>
          </cell>
          <cell r="F24">
            <v>1</v>
          </cell>
          <cell r="G24">
            <v>1</v>
          </cell>
          <cell r="I24" t="str">
            <v>P</v>
          </cell>
          <cell r="J24" t="str">
            <v>V</v>
          </cell>
          <cell r="K24" t="str">
            <v>_Vorhaben</v>
          </cell>
          <cell r="L24" t="str">
            <v xml:space="preserve">Graz - Koralmtunnel - Klagenfurt </v>
          </cell>
          <cell r="M24" t="str">
            <v xml:space="preserve">Graz - Koralmtunnel - Klagenfurt </v>
          </cell>
          <cell r="N24" t="str">
            <v xml:space="preserve">Graz - Koralmtunnel - Klagenfurt </v>
          </cell>
          <cell r="O24" t="str">
            <v>Werndorf - Deutschlandsberg</v>
          </cell>
        </row>
        <row r="25">
          <cell r="A25">
            <v>23</v>
          </cell>
          <cell r="B25">
            <v>41</v>
          </cell>
          <cell r="C25" t="str">
            <v>5001.004</v>
          </cell>
          <cell r="E25">
            <v>1</v>
          </cell>
          <cell r="F25">
            <v>1</v>
          </cell>
          <cell r="G25">
            <v>1</v>
          </cell>
          <cell r="I25" t="str">
            <v>P</v>
          </cell>
          <cell r="J25" t="str">
            <v>V</v>
          </cell>
          <cell r="K25" t="str">
            <v>_Vorhaben</v>
          </cell>
          <cell r="L25" t="str">
            <v xml:space="preserve">Graz - Koralmtunnel - Klagenfurt </v>
          </cell>
          <cell r="M25" t="str">
            <v xml:space="preserve">Graz - Koralmtunnel - Klagenfurt </v>
          </cell>
          <cell r="N25" t="str">
            <v xml:space="preserve">Graz - Koralmtunnel - Klagenfurt </v>
          </cell>
          <cell r="O25" t="str">
            <v>Deutschlandsberg - St. Andrä</v>
          </cell>
        </row>
        <row r="26">
          <cell r="A26">
            <v>24</v>
          </cell>
          <cell r="B26">
            <v>42</v>
          </cell>
          <cell r="C26" t="str">
            <v>5001.005</v>
          </cell>
          <cell r="E26">
            <v>1</v>
          </cell>
          <cell r="F26">
            <v>1</v>
          </cell>
          <cell r="G26">
            <v>1</v>
          </cell>
          <cell r="I26" t="str">
            <v>P</v>
          </cell>
          <cell r="J26" t="str">
            <v>V</v>
          </cell>
          <cell r="K26" t="str">
            <v>_Vorhaben</v>
          </cell>
          <cell r="L26" t="str">
            <v xml:space="preserve">Graz - Koralmtunnel - Klagenfurt </v>
          </cell>
          <cell r="M26" t="str">
            <v xml:space="preserve">Graz - Koralmtunnel - Klagenfurt </v>
          </cell>
          <cell r="N26" t="str">
            <v xml:space="preserve">Graz - Koralmtunnel - Klagenfurt </v>
          </cell>
          <cell r="O26" t="str">
            <v xml:space="preserve">Feldkirchen - Flughafen - Werndorf     </v>
          </cell>
        </row>
        <row r="27">
          <cell r="A27">
            <v>25</v>
          </cell>
          <cell r="B27">
            <v>43</v>
          </cell>
          <cell r="C27" t="str">
            <v>5001.006</v>
          </cell>
          <cell r="E27">
            <v>1</v>
          </cell>
          <cell r="F27">
            <v>1</v>
          </cell>
          <cell r="G27">
            <v>1</v>
          </cell>
          <cell r="I27" t="str">
            <v>P</v>
          </cell>
          <cell r="J27" t="str">
            <v>V</v>
          </cell>
          <cell r="K27" t="str">
            <v>_Vorhaben</v>
          </cell>
          <cell r="L27" t="str">
            <v xml:space="preserve">Graz - Koralmtunnel - Klagenfurt </v>
          </cell>
          <cell r="M27" t="str">
            <v xml:space="preserve">Graz - Koralmtunnel - Klagenfurt </v>
          </cell>
          <cell r="N27" t="str">
            <v xml:space="preserve">Graz - Koralmtunnel - Klagenfurt </v>
          </cell>
          <cell r="O27" t="str">
            <v>St. Andrä - Aich</v>
          </cell>
        </row>
        <row r="28">
          <cell r="A28">
            <v>26</v>
          </cell>
          <cell r="B28">
            <v>44</v>
          </cell>
          <cell r="C28" t="str">
            <v>5001.007</v>
          </cell>
          <cell r="E28">
            <v>1</v>
          </cell>
          <cell r="F28">
            <v>1</v>
          </cell>
          <cell r="G28">
            <v>1</v>
          </cell>
          <cell r="I28" t="str">
            <v>P</v>
          </cell>
          <cell r="J28" t="str">
            <v>V</v>
          </cell>
          <cell r="K28" t="str">
            <v>_Vorhaben</v>
          </cell>
          <cell r="L28" t="str">
            <v xml:space="preserve">Graz - Koralmtunnel - Klagenfurt </v>
          </cell>
          <cell r="M28" t="str">
            <v xml:space="preserve">Graz - Koralmtunnel - Klagenfurt </v>
          </cell>
          <cell r="N28" t="str">
            <v xml:space="preserve">Graz - Koralmtunnel - Klagenfurt </v>
          </cell>
          <cell r="O28" t="str">
            <v>Aich - Althofen</v>
          </cell>
        </row>
        <row r="29">
          <cell r="A29">
            <v>27</v>
          </cell>
          <cell r="B29">
            <v>45</v>
          </cell>
          <cell r="C29" t="str">
            <v>5001.008</v>
          </cell>
          <cell r="E29">
            <v>1</v>
          </cell>
          <cell r="F29">
            <v>1</v>
          </cell>
          <cell r="G29">
            <v>1</v>
          </cell>
          <cell r="I29" t="str">
            <v>P</v>
          </cell>
          <cell r="J29" t="str">
            <v>V</v>
          </cell>
          <cell r="K29" t="str">
            <v>_Vorhaben</v>
          </cell>
          <cell r="L29" t="str">
            <v xml:space="preserve">Graz - Koralmtunnel - Klagenfurt </v>
          </cell>
          <cell r="M29" t="str">
            <v xml:space="preserve">Graz - Koralmtunnel - Klagenfurt </v>
          </cell>
          <cell r="N29" t="str">
            <v xml:space="preserve">Graz - Koralmtunnel - Klagenfurt </v>
          </cell>
          <cell r="O29" t="str">
            <v>Althofen - Klagenfurt, zweigleisiger Ausbau (1. Stufe)</v>
          </cell>
        </row>
        <row r="30">
          <cell r="A30">
            <v>28</v>
          </cell>
          <cell r="B30">
            <v>46</v>
          </cell>
          <cell r="C30" t="str">
            <v>5001.009</v>
          </cell>
          <cell r="E30">
            <v>1</v>
          </cell>
          <cell r="F30">
            <v>1</v>
          </cell>
          <cell r="G30">
            <v>1</v>
          </cell>
          <cell r="I30" t="str">
            <v>P</v>
          </cell>
          <cell r="J30" t="str">
            <v>V</v>
          </cell>
          <cell r="K30" t="str">
            <v>_Vorhaben</v>
          </cell>
          <cell r="L30" t="str">
            <v xml:space="preserve">Graz - Koralmtunnel - Klagenfurt </v>
          </cell>
          <cell r="M30" t="str">
            <v xml:space="preserve">Graz - Koralmtunnel - Klagenfurt </v>
          </cell>
          <cell r="N30" t="str">
            <v xml:space="preserve">Graz - Koralmtunnel - Klagenfurt </v>
          </cell>
          <cell r="O30" t="str">
            <v>Althofen - Klagenfurt (2. Stufe)</v>
          </cell>
        </row>
        <row r="31">
          <cell r="A31">
            <v>29</v>
          </cell>
          <cell r="B31">
            <v>47</v>
          </cell>
          <cell r="C31" t="str">
            <v>5001.010</v>
          </cell>
          <cell r="E31">
            <v>1</v>
          </cell>
          <cell r="F31">
            <v>3</v>
          </cell>
          <cell r="G31">
            <v>3</v>
          </cell>
          <cell r="I31" t="str">
            <v>P</v>
          </cell>
          <cell r="J31" t="str">
            <v>V</v>
          </cell>
          <cell r="K31" t="str">
            <v>_Vorhaben</v>
          </cell>
          <cell r="L31" t="str">
            <v xml:space="preserve">Graz - Koralmtunnel - Klagenfurt </v>
          </cell>
          <cell r="M31" t="str">
            <v xml:space="preserve">Graz - Koralmtunnel - Klagenfurt </v>
          </cell>
          <cell r="N31" t="str">
            <v xml:space="preserve">Graz - Koralmtunnel - Klagenfurt </v>
          </cell>
          <cell r="O31" t="str">
            <v>Koralmbahn Bahnstrom-Ü-Ltg. und UW</v>
          </cell>
        </row>
        <row r="32">
          <cell r="A32">
            <v>30</v>
          </cell>
          <cell r="C32" t="str">
            <v>5001.010.001</v>
          </cell>
          <cell r="F32">
            <v>1</v>
          </cell>
          <cell r="G32">
            <v>1</v>
          </cell>
          <cell r="I32" t="str">
            <v>P</v>
          </cell>
          <cell r="J32" t="str">
            <v>V</v>
          </cell>
          <cell r="K32" t="str">
            <v>_Vorhaben</v>
          </cell>
          <cell r="L32" t="str">
            <v xml:space="preserve">Graz - Koralmtunnel - Klagenfurt </v>
          </cell>
          <cell r="M32" t="str">
            <v>Koralmbahn Bahnstrom-Ü-Ltg. und UW</v>
          </cell>
          <cell r="N32" t="str">
            <v>Koralmbahn Bahnstrom-Ü-Ltg. und UW</v>
          </cell>
          <cell r="O32" t="str">
            <v>Koralmbahn Bahnstrom-Ü-Ltg. und UW (Graz -Werndorf, 1. Stufe)</v>
          </cell>
        </row>
        <row r="33">
          <cell r="A33">
            <v>31</v>
          </cell>
          <cell r="C33" t="str">
            <v>5001.010.002</v>
          </cell>
          <cell r="F33">
            <v>1</v>
          </cell>
          <cell r="G33">
            <v>1</v>
          </cell>
          <cell r="I33" t="str">
            <v>P</v>
          </cell>
          <cell r="J33" t="str">
            <v>V</v>
          </cell>
          <cell r="K33" t="str">
            <v>_Vorhaben</v>
          </cell>
          <cell r="L33" t="str">
            <v xml:space="preserve">Graz - Koralmtunnel - Klagenfurt </v>
          </cell>
          <cell r="M33" t="str">
            <v>Koralmbahn Bahnstrom-Ü-Ltg. und UW</v>
          </cell>
          <cell r="N33" t="str">
            <v>Koralmbahn Bahnstrom-Ü-Ltg. und UW</v>
          </cell>
          <cell r="O33" t="str">
            <v>Koralmbahn Bahnstrom-Ü-Ltg. und UW (Werndorf - Klagenfurt)</v>
          </cell>
        </row>
        <row r="34">
          <cell r="A34">
            <v>32</v>
          </cell>
          <cell r="B34">
            <v>18</v>
          </cell>
          <cell r="C34">
            <v>5002</v>
          </cell>
          <cell r="D34">
            <v>1</v>
          </cell>
          <cell r="E34">
            <v>2</v>
          </cell>
          <cell r="F34">
            <v>2</v>
          </cell>
          <cell r="G34">
            <v>2</v>
          </cell>
          <cell r="I34" t="str">
            <v>P</v>
          </cell>
          <cell r="J34" t="str">
            <v>V</v>
          </cell>
          <cell r="K34" t="str">
            <v>_Vorhaben</v>
          </cell>
          <cell r="L34" t="str">
            <v>_Vorhaben</v>
          </cell>
          <cell r="M34" t="str">
            <v>_Vorhaben</v>
          </cell>
          <cell r="N34" t="str">
            <v>_Vorhaben</v>
          </cell>
          <cell r="O34" t="str">
            <v>St. Pölten - Wels; möglichst viergleisiger Ausbau</v>
          </cell>
        </row>
        <row r="35">
          <cell r="A35">
            <v>33</v>
          </cell>
          <cell r="B35">
            <v>19</v>
          </cell>
          <cell r="C35" t="str">
            <v>5002.001</v>
          </cell>
          <cell r="E35">
            <v>1</v>
          </cell>
          <cell r="F35">
            <v>1</v>
          </cell>
          <cell r="G35">
            <v>1</v>
          </cell>
          <cell r="I35" t="str">
            <v>P</v>
          </cell>
          <cell r="J35" t="str">
            <v>V</v>
          </cell>
          <cell r="K35" t="str">
            <v>_Vorhaben</v>
          </cell>
          <cell r="L35" t="str">
            <v>St. Pölten - Wels; möglichst viergleisiger Ausbau</v>
          </cell>
          <cell r="M35" t="str">
            <v>St. Pölten - Wels; möglichst viergleisiger Ausbau</v>
          </cell>
          <cell r="N35" t="str">
            <v>St. Pölten - Wels; möglichst viergleisiger Ausbau</v>
          </cell>
          <cell r="O35" t="str">
            <v>Marchtrenk - Wels FBF.-Wels HBF.</v>
          </cell>
        </row>
        <row r="36">
          <cell r="A36">
            <v>34</v>
          </cell>
          <cell r="B36">
            <v>20</v>
          </cell>
          <cell r="C36" t="str">
            <v>5002.002</v>
          </cell>
          <cell r="E36">
            <v>1</v>
          </cell>
          <cell r="F36">
            <v>1</v>
          </cell>
          <cell r="G36">
            <v>1</v>
          </cell>
          <cell r="I36" t="str">
            <v>P</v>
          </cell>
          <cell r="J36" t="str">
            <v>V</v>
          </cell>
          <cell r="K36" t="str">
            <v>_Vorhaben</v>
          </cell>
          <cell r="L36" t="str">
            <v>St. Pölten - Wels; möglichst viergleisiger Ausbau</v>
          </cell>
          <cell r="M36" t="str">
            <v>St. Pölten - Wels; möglichst viergleisiger Ausbau</v>
          </cell>
          <cell r="N36" t="str">
            <v>St. Pölten - Wels; möglichst viergleisiger Ausbau</v>
          </cell>
          <cell r="O36" t="str">
            <v>Hörsching - Marchtrenk</v>
          </cell>
        </row>
        <row r="37">
          <cell r="A37">
            <v>35</v>
          </cell>
          <cell r="B37">
            <v>21</v>
          </cell>
          <cell r="C37" t="str">
            <v>5002.003</v>
          </cell>
          <cell r="E37">
            <v>1</v>
          </cell>
          <cell r="F37">
            <v>1</v>
          </cell>
          <cell r="G37">
            <v>1</v>
          </cell>
          <cell r="I37" t="str">
            <v>P</v>
          </cell>
          <cell r="J37" t="str">
            <v>V</v>
          </cell>
          <cell r="K37" t="str">
            <v>_Vorhaben</v>
          </cell>
          <cell r="L37" t="str">
            <v>St. Pölten - Wels; möglichst viergleisiger Ausbau</v>
          </cell>
          <cell r="M37" t="str">
            <v>St. Pölten - Wels; möglichst viergleisiger Ausbau</v>
          </cell>
          <cell r="N37" t="str">
            <v>St. Pölten - Wels; möglichst viergleisiger Ausbau</v>
          </cell>
          <cell r="O37" t="str">
            <v>Linz - Hörsching</v>
          </cell>
        </row>
        <row r="38">
          <cell r="A38">
            <v>36</v>
          </cell>
          <cell r="B38">
            <v>22</v>
          </cell>
          <cell r="C38" t="str">
            <v>5002.004</v>
          </cell>
          <cell r="E38">
            <v>1</v>
          </cell>
          <cell r="F38">
            <v>1</v>
          </cell>
          <cell r="G38">
            <v>1</v>
          </cell>
          <cell r="I38" t="str">
            <v>P</v>
          </cell>
          <cell r="J38" t="str">
            <v>V</v>
          </cell>
          <cell r="K38" t="str">
            <v>_Vorhaben</v>
          </cell>
          <cell r="L38" t="str">
            <v>St. Pölten - Wels; möglichst viergleisiger Ausbau</v>
          </cell>
          <cell r="M38" t="str">
            <v>St. Pölten - Wels; möglichst viergleisiger Ausbau</v>
          </cell>
          <cell r="N38" t="str">
            <v>St. Pölten - Wels; möglichst viergleisiger Ausbau</v>
          </cell>
          <cell r="O38" t="str">
            <v>Enns; Umfahrung</v>
          </cell>
        </row>
        <row r="39">
          <cell r="A39">
            <v>37</v>
          </cell>
          <cell r="B39">
            <v>23</v>
          </cell>
          <cell r="C39" t="str">
            <v>5002.005</v>
          </cell>
          <cell r="E39">
            <v>1</v>
          </cell>
          <cell r="F39">
            <v>1</v>
          </cell>
          <cell r="G39">
            <v>1</v>
          </cell>
          <cell r="I39" t="str">
            <v>P</v>
          </cell>
          <cell r="J39" t="str">
            <v>V</v>
          </cell>
          <cell r="K39" t="str">
            <v>_Vorhaben</v>
          </cell>
          <cell r="L39" t="str">
            <v>St. Pölten - Wels; möglichst viergleisiger Ausbau</v>
          </cell>
          <cell r="M39" t="str">
            <v>St. Pölten - Wels; möglichst viergleisiger Ausbau</v>
          </cell>
          <cell r="N39" t="str">
            <v>St. Pölten - Wels; möglichst viergleisiger Ausbau</v>
          </cell>
          <cell r="O39" t="str">
            <v>St.Valentin; Bahnhofsumbau</v>
          </cell>
        </row>
        <row r="40">
          <cell r="A40">
            <v>38</v>
          </cell>
          <cell r="B40">
            <v>24</v>
          </cell>
          <cell r="C40" t="str">
            <v>5002.006</v>
          </cell>
          <cell r="E40">
            <v>1</v>
          </cell>
          <cell r="F40">
            <v>1</v>
          </cell>
          <cell r="G40">
            <v>1</v>
          </cell>
          <cell r="I40" t="str">
            <v>P</v>
          </cell>
          <cell r="J40" t="str">
            <v>V</v>
          </cell>
          <cell r="K40" t="str">
            <v>_Vorhaben</v>
          </cell>
          <cell r="L40" t="str">
            <v>St. Pölten - Wels; möglichst viergleisiger Ausbau</v>
          </cell>
          <cell r="M40" t="str">
            <v>St. Pölten - Wels; möglichst viergleisiger Ausbau</v>
          </cell>
          <cell r="N40" t="str">
            <v>St. Pölten - Wels; möglichst viergleisiger Ausbau</v>
          </cell>
          <cell r="O40" t="str">
            <v>Asten - Linz Kleinmünchen</v>
          </cell>
        </row>
        <row r="41">
          <cell r="A41">
            <v>39</v>
          </cell>
          <cell r="B41">
            <v>25</v>
          </cell>
          <cell r="C41" t="str">
            <v>5002.007</v>
          </cell>
          <cell r="E41">
            <v>1</v>
          </cell>
          <cell r="F41">
            <v>1</v>
          </cell>
          <cell r="G41">
            <v>1</v>
          </cell>
          <cell r="I41" t="str">
            <v>P</v>
          </cell>
          <cell r="J41" t="str">
            <v>V</v>
          </cell>
          <cell r="K41" t="str">
            <v>_Vorhaben</v>
          </cell>
          <cell r="L41" t="str">
            <v>St. Pölten - Wels; möglichst viergleisiger Ausbau</v>
          </cell>
          <cell r="M41" t="str">
            <v>St. Pölten - Wels; möglichst viergleisiger Ausbau</v>
          </cell>
          <cell r="N41" t="str">
            <v>St. Pölten - Wels; möglichst viergleisiger Ausbau</v>
          </cell>
          <cell r="O41" t="str">
            <v xml:space="preserve">St. Peter - Seitenstetten; Umfahrung </v>
          </cell>
        </row>
        <row r="42">
          <cell r="A42">
            <v>40</v>
          </cell>
          <cell r="B42">
            <v>26</v>
          </cell>
          <cell r="C42" t="str">
            <v>5002.008</v>
          </cell>
          <cell r="E42">
            <v>1</v>
          </cell>
          <cell r="F42">
            <v>1</v>
          </cell>
          <cell r="G42">
            <v>1</v>
          </cell>
          <cell r="I42" t="str">
            <v>P</v>
          </cell>
          <cell r="J42" t="str">
            <v>V</v>
          </cell>
          <cell r="K42" t="str">
            <v>_Vorhaben</v>
          </cell>
          <cell r="L42" t="str">
            <v>St. Pölten - Wels; möglichst viergleisiger Ausbau</v>
          </cell>
          <cell r="M42" t="str">
            <v>St. Pölten - Wels; möglichst viergleisiger Ausbau</v>
          </cell>
          <cell r="N42" t="str">
            <v>St. Pölten - Wels; möglichst viergleisiger Ausbau</v>
          </cell>
          <cell r="O42" t="str">
            <v>Aschbach - Krenstetten; Linienverbesserung</v>
          </cell>
        </row>
        <row r="43">
          <cell r="A43">
            <v>41</v>
          </cell>
          <cell r="B43">
            <v>27</v>
          </cell>
          <cell r="C43" t="str">
            <v>5002.009</v>
          </cell>
          <cell r="E43">
            <v>1</v>
          </cell>
          <cell r="F43">
            <v>1</v>
          </cell>
          <cell r="G43">
            <v>1</v>
          </cell>
          <cell r="I43" t="str">
            <v>P</v>
          </cell>
          <cell r="J43" t="str">
            <v>V</v>
          </cell>
          <cell r="K43" t="str">
            <v>_Vorhaben</v>
          </cell>
          <cell r="L43" t="str">
            <v>St. Pölten - Wels; möglichst viergleisiger Ausbau</v>
          </cell>
          <cell r="M43" t="str">
            <v>St. Pölten - Wels; möglichst viergleisiger Ausbau</v>
          </cell>
          <cell r="N43" t="str">
            <v>St. Pölten - Wels; möglichst viergleisiger Ausbau</v>
          </cell>
          <cell r="O43" t="str">
            <v>Bf. St. Pölten + Einfahrt</v>
          </cell>
        </row>
        <row r="44">
          <cell r="A44">
            <v>42</v>
          </cell>
          <cell r="B44">
            <v>29</v>
          </cell>
          <cell r="C44" t="str">
            <v>5002.010</v>
          </cell>
          <cell r="E44">
            <v>1</v>
          </cell>
          <cell r="F44">
            <v>1</v>
          </cell>
          <cell r="G44">
            <v>1</v>
          </cell>
          <cell r="I44" t="str">
            <v>P</v>
          </cell>
          <cell r="J44" t="str">
            <v>V</v>
          </cell>
          <cell r="K44" t="str">
            <v>_Vorhaben</v>
          </cell>
          <cell r="L44" t="str">
            <v>St. Pölten - Wels; möglichst viergleisiger Ausbau</v>
          </cell>
          <cell r="M44" t="str">
            <v>St. Pölten - Wels; möglichst viergleisiger Ausbau</v>
          </cell>
          <cell r="N44" t="str">
            <v>St. Pölten - Wels; möglichst viergleisiger Ausbau</v>
          </cell>
          <cell r="O44" t="str">
            <v>Loosdorf; Umfahrung</v>
          </cell>
        </row>
        <row r="45">
          <cell r="A45">
            <v>43</v>
          </cell>
          <cell r="B45">
            <v>30</v>
          </cell>
          <cell r="C45" t="str">
            <v>5002.011</v>
          </cell>
          <cell r="E45">
            <v>1</v>
          </cell>
          <cell r="F45">
            <v>1</v>
          </cell>
          <cell r="G45">
            <v>1</v>
          </cell>
          <cell r="I45" t="str">
            <v>P</v>
          </cell>
          <cell r="J45" t="str">
            <v>V</v>
          </cell>
          <cell r="K45" t="str">
            <v>_Vorhaben</v>
          </cell>
          <cell r="L45" t="str">
            <v>St. Pölten - Wels; möglichst viergleisiger Ausbau</v>
          </cell>
          <cell r="M45" t="str">
            <v>St. Pölten - Wels; möglichst viergleisiger Ausbau</v>
          </cell>
          <cell r="N45" t="str">
            <v>St. Pölten - Wels; möglichst viergleisiger Ausbau</v>
          </cell>
          <cell r="O45" t="str">
            <v>Pöchlarn; Bahnhofsumbau</v>
          </cell>
        </row>
        <row r="46">
          <cell r="A46">
            <v>44</v>
          </cell>
          <cell r="B46">
            <v>31</v>
          </cell>
          <cell r="C46" t="str">
            <v>5002.012</v>
          </cell>
          <cell r="E46">
            <v>1</v>
          </cell>
          <cell r="F46">
            <v>1</v>
          </cell>
          <cell r="G46">
            <v>1</v>
          </cell>
          <cell r="I46" t="str">
            <v>P</v>
          </cell>
          <cell r="J46" t="str">
            <v>V</v>
          </cell>
          <cell r="K46" t="str">
            <v>_Vorhaben</v>
          </cell>
          <cell r="L46" t="str">
            <v>St. Pölten - Wels; möglichst viergleisiger Ausbau</v>
          </cell>
          <cell r="M46" t="str">
            <v>St. Pölten - Wels; möglichst viergleisiger Ausbau</v>
          </cell>
          <cell r="N46" t="str">
            <v>St. Pölten - Wels; möglichst viergleisiger Ausbau</v>
          </cell>
          <cell r="O46" t="str">
            <v>Ybbs - Hubertendorf</v>
          </cell>
        </row>
        <row r="47">
          <cell r="A47">
            <v>45</v>
          </cell>
          <cell r="B47">
            <v>32</v>
          </cell>
          <cell r="C47" t="str">
            <v>5002.013</v>
          </cell>
          <cell r="E47">
            <v>1</v>
          </cell>
          <cell r="F47">
            <v>1</v>
          </cell>
          <cell r="G47">
            <v>1</v>
          </cell>
          <cell r="I47" t="str">
            <v>P</v>
          </cell>
          <cell r="J47" t="str">
            <v>V</v>
          </cell>
          <cell r="K47" t="str">
            <v>_Vorhaben</v>
          </cell>
          <cell r="L47" t="str">
            <v>St. Pölten - Wels; möglichst viergleisiger Ausbau</v>
          </cell>
          <cell r="M47" t="str">
            <v>St. Pölten - Wels; möglichst viergleisiger Ausbau</v>
          </cell>
          <cell r="N47" t="str">
            <v>St. Pölten - Wels; möglichst viergleisiger Ausbau</v>
          </cell>
          <cell r="O47" t="str">
            <v>Sarling - Ybbs; Linienverbesserung</v>
          </cell>
        </row>
        <row r="48">
          <cell r="A48">
            <v>46</v>
          </cell>
          <cell r="B48">
            <v>33</v>
          </cell>
          <cell r="C48" t="str">
            <v>5002.014</v>
          </cell>
          <cell r="E48">
            <v>1</v>
          </cell>
          <cell r="F48">
            <v>1</v>
          </cell>
          <cell r="G48">
            <v>1</v>
          </cell>
          <cell r="I48" t="str">
            <v>P</v>
          </cell>
          <cell r="J48" t="str">
            <v>V</v>
          </cell>
          <cell r="K48" t="str">
            <v>_Vorhaben</v>
          </cell>
          <cell r="L48" t="str">
            <v>St. Pölten - Wels; möglichst viergleisiger Ausbau</v>
          </cell>
          <cell r="M48" t="str">
            <v>St. Pölten - Wels; möglichst viergleisiger Ausbau</v>
          </cell>
          <cell r="N48" t="str">
            <v>St. Pölten - Wels; möglichst viergleisiger Ausbau</v>
          </cell>
          <cell r="O48" t="str">
            <v>Hubertendorf - Blindenmarkt</v>
          </cell>
        </row>
        <row r="49">
          <cell r="A49">
            <v>47</v>
          </cell>
          <cell r="B49">
            <v>34</v>
          </cell>
          <cell r="C49" t="str">
            <v>5002.015</v>
          </cell>
          <cell r="E49">
            <v>1</v>
          </cell>
          <cell r="F49">
            <v>1</v>
          </cell>
          <cell r="G49">
            <v>1</v>
          </cell>
          <cell r="I49" t="str">
            <v>P</v>
          </cell>
          <cell r="J49" t="str">
            <v>V</v>
          </cell>
          <cell r="K49" t="str">
            <v>_Vorhaben</v>
          </cell>
          <cell r="L49" t="str">
            <v>St. Pölten - Wels; möglichst viergleisiger Ausbau</v>
          </cell>
          <cell r="M49" t="str">
            <v>St. Pölten - Wels; möglichst viergleisiger Ausbau</v>
          </cell>
          <cell r="N49" t="str">
            <v>St. Pölten - Wels; möglichst viergleisiger Ausbau</v>
          </cell>
          <cell r="O49" t="str">
            <v>Blindenmarkt - Amstetten Ost</v>
          </cell>
        </row>
        <row r="50">
          <cell r="A50">
            <v>48</v>
          </cell>
          <cell r="B50">
            <v>35</v>
          </cell>
          <cell r="C50" t="str">
            <v>5002.016</v>
          </cell>
          <cell r="E50">
            <v>1</v>
          </cell>
          <cell r="F50">
            <v>1</v>
          </cell>
          <cell r="G50">
            <v>1</v>
          </cell>
          <cell r="I50" t="str">
            <v>P</v>
          </cell>
          <cell r="J50" t="str">
            <v>V</v>
          </cell>
          <cell r="K50" t="str">
            <v>_Vorhaben</v>
          </cell>
          <cell r="L50" t="str">
            <v>St. Pölten - Wels; möglichst viergleisiger Ausbau</v>
          </cell>
          <cell r="M50" t="str">
            <v>St. Pölten - Wels; möglichst viergleisiger Ausbau</v>
          </cell>
          <cell r="N50" t="str">
            <v>St. Pölten - Wels; möglichst viergleisiger Ausbau</v>
          </cell>
          <cell r="O50" t="str">
            <v>Kottingburgstall; Linienverbesserung</v>
          </cell>
        </row>
        <row r="51">
          <cell r="A51">
            <v>49</v>
          </cell>
          <cell r="B51">
            <v>36</v>
          </cell>
          <cell r="C51" t="str">
            <v>5002.017</v>
          </cell>
          <cell r="E51">
            <v>1</v>
          </cell>
          <cell r="F51">
            <v>1</v>
          </cell>
          <cell r="G51">
            <v>1</v>
          </cell>
          <cell r="I51" t="str">
            <v>P</v>
          </cell>
          <cell r="J51" t="str">
            <v>V</v>
          </cell>
          <cell r="K51" t="str">
            <v>_Vorhaben</v>
          </cell>
          <cell r="L51" t="str">
            <v>St. Pölten - Wels; möglichst viergleisiger Ausbau</v>
          </cell>
          <cell r="M51" t="str">
            <v>St. Pölten - Wels; möglichst viergleisiger Ausbau</v>
          </cell>
          <cell r="N51" t="str">
            <v>St. Pölten - Wels; möglichst viergleisiger Ausbau</v>
          </cell>
          <cell r="O51" t="str">
            <v>Sierning; Linienverbesserung</v>
          </cell>
        </row>
        <row r="52">
          <cell r="A52">
            <v>50</v>
          </cell>
          <cell r="B52">
            <v>52</v>
          </cell>
          <cell r="C52">
            <v>6001</v>
          </cell>
          <cell r="D52">
            <v>1</v>
          </cell>
          <cell r="E52">
            <v>1</v>
          </cell>
          <cell r="F52">
            <v>1</v>
          </cell>
          <cell r="G52">
            <v>1</v>
          </cell>
          <cell r="I52" t="str">
            <v>B</v>
          </cell>
          <cell r="J52" t="str">
            <v>V</v>
          </cell>
          <cell r="K52" t="str">
            <v>_Vorhaben</v>
          </cell>
          <cell r="L52" t="str">
            <v>_Vorhaben</v>
          </cell>
          <cell r="M52" t="str">
            <v>_Vorhaben</v>
          </cell>
          <cell r="N52" t="str">
            <v>_Vorhaben</v>
          </cell>
          <cell r="O52" t="str">
            <v>Loosdorf; Umfahrung</v>
          </cell>
        </row>
        <row r="53">
          <cell r="A53">
            <v>51</v>
          </cell>
          <cell r="B53">
            <v>49</v>
          </cell>
          <cell r="C53">
            <v>6002</v>
          </cell>
          <cell r="D53">
            <v>1</v>
          </cell>
          <cell r="E53">
            <v>1</v>
          </cell>
          <cell r="F53">
            <v>1</v>
          </cell>
          <cell r="G53">
            <v>1</v>
          </cell>
          <cell r="I53" t="str">
            <v>B</v>
          </cell>
          <cell r="J53" t="str">
            <v>V</v>
          </cell>
          <cell r="K53" t="str">
            <v>_Vorhaben</v>
          </cell>
          <cell r="L53" t="str">
            <v>_Vorhaben</v>
          </cell>
          <cell r="M53" t="str">
            <v>_Vorhaben</v>
          </cell>
          <cell r="N53" t="str">
            <v>_Vorhaben</v>
          </cell>
          <cell r="O53" t="str">
            <v>St. Peter - Seitenstetten; Umfahrung</v>
          </cell>
        </row>
        <row r="54">
          <cell r="A54">
            <v>52</v>
          </cell>
          <cell r="B54">
            <v>54</v>
          </cell>
          <cell r="C54">
            <v>6003</v>
          </cell>
          <cell r="D54">
            <v>1</v>
          </cell>
          <cell r="E54">
            <v>1</v>
          </cell>
          <cell r="F54">
            <v>1</v>
          </cell>
          <cell r="G54">
            <v>1</v>
          </cell>
          <cell r="I54" t="str">
            <v>B</v>
          </cell>
          <cell r="J54" t="str">
            <v>V</v>
          </cell>
          <cell r="K54" t="str">
            <v>_Vorhaben</v>
          </cell>
          <cell r="L54" t="str">
            <v>_Vorhaben</v>
          </cell>
          <cell r="M54" t="str">
            <v>_Vorhaben</v>
          </cell>
          <cell r="N54" t="str">
            <v>_Vorhaben</v>
          </cell>
          <cell r="O54" t="str">
            <v>Sarling - Ybbs; Linienverbesserung</v>
          </cell>
        </row>
        <row r="55">
          <cell r="A55">
            <v>53</v>
          </cell>
          <cell r="B55">
            <v>53</v>
          </cell>
          <cell r="C55">
            <v>6004</v>
          </cell>
          <cell r="D55">
            <v>1</v>
          </cell>
          <cell r="E55">
            <v>1</v>
          </cell>
          <cell r="F55">
            <v>1</v>
          </cell>
          <cell r="G55">
            <v>1</v>
          </cell>
          <cell r="I55" t="str">
            <v>B</v>
          </cell>
          <cell r="J55" t="str">
            <v>V</v>
          </cell>
          <cell r="K55" t="str">
            <v>_Vorhaben</v>
          </cell>
          <cell r="L55" t="str">
            <v>_Vorhaben</v>
          </cell>
          <cell r="M55" t="str">
            <v>_Vorhaben</v>
          </cell>
          <cell r="N55" t="str">
            <v>_Vorhaben</v>
          </cell>
          <cell r="O55" t="str">
            <v>Pöchlarn; Bahnhofsumbau</v>
          </cell>
        </row>
        <row r="56">
          <cell r="A56">
            <v>54</v>
          </cell>
          <cell r="B56">
            <v>48</v>
          </cell>
          <cell r="C56">
            <v>6005</v>
          </cell>
          <cell r="D56">
            <v>1</v>
          </cell>
          <cell r="E56">
            <v>1</v>
          </cell>
          <cell r="F56">
            <v>1</v>
          </cell>
          <cell r="G56">
            <v>1</v>
          </cell>
          <cell r="I56" t="str">
            <v>B</v>
          </cell>
          <cell r="J56" t="str">
            <v>V</v>
          </cell>
          <cell r="K56" t="str">
            <v>_Vorhaben</v>
          </cell>
          <cell r="L56" t="str">
            <v>_Vorhaben</v>
          </cell>
          <cell r="M56" t="str">
            <v>_Vorhaben</v>
          </cell>
          <cell r="N56" t="str">
            <v>_Vorhaben</v>
          </cell>
          <cell r="O56" t="str">
            <v>St.Valentin; Bahnhofsumbau</v>
          </cell>
        </row>
        <row r="57">
          <cell r="A57">
            <v>55</v>
          </cell>
          <cell r="B57">
            <v>55</v>
          </cell>
          <cell r="C57">
            <v>6006</v>
          </cell>
          <cell r="D57">
            <v>1</v>
          </cell>
          <cell r="E57">
            <v>1</v>
          </cell>
          <cell r="F57">
            <v>1</v>
          </cell>
          <cell r="G57">
            <v>1</v>
          </cell>
          <cell r="I57" t="str">
            <v>B</v>
          </cell>
          <cell r="J57" t="str">
            <v>V</v>
          </cell>
          <cell r="K57" t="str">
            <v>_Vorhaben</v>
          </cell>
          <cell r="L57" t="str">
            <v>_Vorhaben</v>
          </cell>
          <cell r="M57" t="str">
            <v>_Vorhaben</v>
          </cell>
          <cell r="N57" t="str">
            <v>_Vorhaben</v>
          </cell>
          <cell r="O57" t="str">
            <v>Sierning; Linienverbesserung</v>
          </cell>
        </row>
        <row r="58">
          <cell r="A58">
            <v>56</v>
          </cell>
          <cell r="B58">
            <v>50</v>
          </cell>
          <cell r="C58">
            <v>6007</v>
          </cell>
          <cell r="D58">
            <v>1</v>
          </cell>
          <cell r="E58">
            <v>1</v>
          </cell>
          <cell r="F58">
            <v>1</v>
          </cell>
          <cell r="G58">
            <v>1</v>
          </cell>
          <cell r="I58" t="str">
            <v>B</v>
          </cell>
          <cell r="J58" t="str">
            <v>V</v>
          </cell>
          <cell r="K58" t="str">
            <v>_Vorhaben</v>
          </cell>
          <cell r="L58" t="str">
            <v>_Vorhaben</v>
          </cell>
          <cell r="M58" t="str">
            <v>_Vorhaben</v>
          </cell>
          <cell r="N58" t="str">
            <v>_Vorhaben</v>
          </cell>
          <cell r="O58" t="str">
            <v>Aschbach - Krenstetten; Linienverbesserung</v>
          </cell>
        </row>
        <row r="59">
          <cell r="A59">
            <v>57</v>
          </cell>
          <cell r="B59">
            <v>56</v>
          </cell>
          <cell r="C59">
            <v>6008</v>
          </cell>
          <cell r="D59">
            <v>1</v>
          </cell>
          <cell r="E59">
            <v>2</v>
          </cell>
          <cell r="F59">
            <v>2</v>
          </cell>
          <cell r="G59">
            <v>2</v>
          </cell>
          <cell r="I59" t="str">
            <v>B</v>
          </cell>
          <cell r="J59" t="str">
            <v>V</v>
          </cell>
          <cell r="K59" t="str">
            <v>_Vorhaben</v>
          </cell>
          <cell r="L59" t="str">
            <v>_Vorhaben</v>
          </cell>
          <cell r="M59" t="str">
            <v>_Vorhaben</v>
          </cell>
          <cell r="N59" t="str">
            <v>_Vorhaben</v>
          </cell>
          <cell r="O59" t="str">
            <v>Knoten Rohr - Knoten Wagram (Güterzugumfahrung St. Pölten)</v>
          </cell>
        </row>
        <row r="60">
          <cell r="A60">
            <v>58</v>
          </cell>
          <cell r="B60">
            <v>57</v>
          </cell>
          <cell r="C60" t="str">
            <v>6008.001</v>
          </cell>
          <cell r="E60">
            <v>1</v>
          </cell>
          <cell r="F60">
            <v>1</v>
          </cell>
          <cell r="G60">
            <v>1</v>
          </cell>
          <cell r="I60" t="str">
            <v>B</v>
          </cell>
          <cell r="J60" t="str">
            <v>V</v>
          </cell>
          <cell r="K60" t="str">
            <v>_Vorhaben</v>
          </cell>
          <cell r="L60" t="str">
            <v>Knoten Rohr - Knoten Wagram (Güterzugumfahrung St. Pölten)</v>
          </cell>
          <cell r="M60" t="str">
            <v>Knoten Rohr - Knoten Wagram (Güterzugumfahrung St. Pölten)</v>
          </cell>
          <cell r="N60" t="str">
            <v>Knoten Rohr - Knoten Wagram (Güterzugumfahrung St. Pölten)</v>
          </cell>
          <cell r="O60" t="str">
            <v>GZU St. Pölten</v>
          </cell>
        </row>
        <row r="61">
          <cell r="A61">
            <v>59</v>
          </cell>
          <cell r="B61">
            <v>58</v>
          </cell>
          <cell r="C61" t="str">
            <v>6008.002</v>
          </cell>
          <cell r="E61">
            <v>1</v>
          </cell>
          <cell r="F61">
            <v>1</v>
          </cell>
          <cell r="G61">
            <v>1</v>
          </cell>
          <cell r="I61" t="str">
            <v>B</v>
          </cell>
          <cell r="J61" t="str">
            <v>V</v>
          </cell>
          <cell r="K61" t="str">
            <v>_Vorhaben</v>
          </cell>
          <cell r="L61" t="str">
            <v>Knoten Rohr - Knoten Wagram (Güterzugumfahrung St. Pölten)</v>
          </cell>
          <cell r="M61" t="str">
            <v>Knoten Rohr - Knoten Wagram (Güterzugumfahrung St. Pölten)</v>
          </cell>
          <cell r="N61" t="str">
            <v>Knoten Rohr - Knoten Wagram (Güterzugumfahrung St. Pölten)</v>
          </cell>
          <cell r="O61" t="str">
            <v>Knoten Rohr</v>
          </cell>
        </row>
        <row r="62">
          <cell r="A62">
            <v>60</v>
          </cell>
          <cell r="B62">
            <v>51</v>
          </cell>
          <cell r="C62">
            <v>6009</v>
          </cell>
          <cell r="D62">
            <v>1</v>
          </cell>
          <cell r="E62">
            <v>1</v>
          </cell>
          <cell r="F62">
            <v>1</v>
          </cell>
          <cell r="G62">
            <v>1</v>
          </cell>
          <cell r="I62" t="str">
            <v>B</v>
          </cell>
          <cell r="J62" t="str">
            <v>V</v>
          </cell>
          <cell r="K62" t="str">
            <v>_Vorhaben</v>
          </cell>
          <cell r="L62" t="str">
            <v>_Vorhaben</v>
          </cell>
          <cell r="M62" t="str">
            <v>_Vorhaben</v>
          </cell>
          <cell r="N62" t="str">
            <v>_Vorhaben</v>
          </cell>
          <cell r="O62" t="str">
            <v>Verbindungsstrecke zwischen West-, Süd- und Donauländebahn ("Lainzer Tunnel")</v>
          </cell>
        </row>
        <row r="63">
          <cell r="A63">
            <v>61</v>
          </cell>
          <cell r="B63">
            <v>60</v>
          </cell>
          <cell r="C63">
            <v>7001</v>
          </cell>
          <cell r="D63">
            <v>1</v>
          </cell>
          <cell r="E63">
            <v>1</v>
          </cell>
          <cell r="F63">
            <v>1</v>
          </cell>
          <cell r="G63">
            <v>1</v>
          </cell>
          <cell r="I63" t="str">
            <v>P</v>
          </cell>
          <cell r="J63" t="str">
            <v>V</v>
          </cell>
          <cell r="K63" t="str">
            <v>_Vorhaben</v>
          </cell>
          <cell r="L63" t="str">
            <v>_Vorhaben</v>
          </cell>
          <cell r="M63" t="str">
            <v>_Vorhaben</v>
          </cell>
          <cell r="N63" t="str">
            <v>_Vorhaben</v>
          </cell>
          <cell r="O63" t="str">
            <v>Verbindungsstrecke Koralmbahn - Grazer Ostbahn</v>
          </cell>
        </row>
        <row r="64">
          <cell r="A64">
            <v>62</v>
          </cell>
          <cell r="B64">
            <v>61</v>
          </cell>
          <cell r="C64">
            <v>7002</v>
          </cell>
          <cell r="D64">
            <v>1</v>
          </cell>
          <cell r="E64">
            <v>1</v>
          </cell>
          <cell r="F64">
            <v>1</v>
          </cell>
          <cell r="G64">
            <v>1</v>
          </cell>
          <cell r="I64" t="str">
            <v>P</v>
          </cell>
          <cell r="J64" t="str">
            <v>V</v>
          </cell>
          <cell r="K64" t="str">
            <v>_Vorhaben</v>
          </cell>
          <cell r="L64" t="str">
            <v>_Vorhaben</v>
          </cell>
          <cell r="M64" t="str">
            <v>_Vorhaben</v>
          </cell>
          <cell r="N64" t="str">
            <v>_Vorhaben</v>
          </cell>
          <cell r="O64" t="str">
            <v>Klagenfurt - Raum Villach (Verlängerung  der Koralmbahn)</v>
          </cell>
        </row>
        <row r="65">
          <cell r="A65">
            <v>63</v>
          </cell>
          <cell r="B65">
            <v>63</v>
          </cell>
          <cell r="C65">
            <v>7003</v>
          </cell>
          <cell r="D65">
            <v>1</v>
          </cell>
          <cell r="E65">
            <v>1</v>
          </cell>
          <cell r="F65">
            <v>1</v>
          </cell>
          <cell r="G65">
            <v>1</v>
          </cell>
          <cell r="I65" t="str">
            <v>B</v>
          </cell>
          <cell r="J65" t="str">
            <v>V</v>
          </cell>
          <cell r="K65" t="str">
            <v>_Vorhaben</v>
          </cell>
          <cell r="L65" t="str">
            <v>_Vorhaben</v>
          </cell>
          <cell r="M65" t="str">
            <v>_Vorhaben</v>
          </cell>
          <cell r="N65" t="str">
            <v>_Vorhaben</v>
          </cell>
          <cell r="O65" t="str">
            <v>Kottingburgstall; Linienverbesserung</v>
          </cell>
        </row>
        <row r="66">
          <cell r="A66">
            <v>64</v>
          </cell>
          <cell r="B66">
            <v>64</v>
          </cell>
          <cell r="C66">
            <v>7004</v>
          </cell>
          <cell r="D66">
            <v>1</v>
          </cell>
          <cell r="E66">
            <v>1</v>
          </cell>
          <cell r="F66">
            <v>1</v>
          </cell>
          <cell r="G66">
            <v>1</v>
          </cell>
          <cell r="I66" t="str">
            <v>B</v>
          </cell>
          <cell r="J66" t="str">
            <v>V</v>
          </cell>
          <cell r="K66" t="str">
            <v>_Vorhaben</v>
          </cell>
          <cell r="L66" t="str">
            <v>_Vorhaben</v>
          </cell>
          <cell r="M66" t="str">
            <v>_Vorhaben</v>
          </cell>
          <cell r="N66" t="str">
            <v>_Vorhaben</v>
          </cell>
          <cell r="O66" t="str">
            <v>Graz Puntigam - Werndorf, zweigleisiger Ausbau (Graz Werndorf, 1. Stufe)</v>
          </cell>
        </row>
        <row r="67">
          <cell r="A67">
            <v>65</v>
          </cell>
          <cell r="B67">
            <v>65</v>
          </cell>
          <cell r="C67">
            <v>7005</v>
          </cell>
          <cell r="D67">
            <v>1</v>
          </cell>
          <cell r="E67">
            <v>1</v>
          </cell>
          <cell r="F67">
            <v>1</v>
          </cell>
          <cell r="G67">
            <v>1</v>
          </cell>
          <cell r="I67" t="str">
            <v>B</v>
          </cell>
          <cell r="J67" t="str">
            <v>V</v>
          </cell>
          <cell r="K67" t="str">
            <v>_Vorhaben</v>
          </cell>
          <cell r="L67" t="str">
            <v>_Vorhaben</v>
          </cell>
          <cell r="M67" t="str">
            <v>_Vorhaben</v>
          </cell>
          <cell r="N67" t="str">
            <v>_Vorhaben</v>
          </cell>
          <cell r="O67" t="str">
            <v>Althofen - Klagenfurt, zweigleisiger Ausbau (1. Stufe)</v>
          </cell>
        </row>
        <row r="68">
          <cell r="A68">
            <v>66</v>
          </cell>
          <cell r="B68">
            <v>62</v>
          </cell>
          <cell r="C68">
            <v>7006</v>
          </cell>
          <cell r="D68">
            <v>1</v>
          </cell>
          <cell r="E68">
            <v>1</v>
          </cell>
          <cell r="F68">
            <v>1</v>
          </cell>
          <cell r="G68">
            <v>1</v>
          </cell>
          <cell r="I68" t="str">
            <v>B</v>
          </cell>
          <cell r="J68" t="str">
            <v>V</v>
          </cell>
          <cell r="K68" t="str">
            <v>_Vorhaben</v>
          </cell>
          <cell r="L68" t="str">
            <v>_Vorhaben</v>
          </cell>
          <cell r="M68" t="str">
            <v>_Vorhaben</v>
          </cell>
          <cell r="N68" t="str">
            <v>_Vorhaben</v>
          </cell>
          <cell r="O68" t="str">
            <v>Enns; Umfahrung</v>
          </cell>
        </row>
        <row r="69">
          <cell r="A69">
            <v>67</v>
          </cell>
          <cell r="B69">
            <v>59</v>
          </cell>
          <cell r="C69">
            <v>7007</v>
          </cell>
          <cell r="D69">
            <v>1</v>
          </cell>
          <cell r="E69">
            <v>1</v>
          </cell>
          <cell r="F69">
            <v>1</v>
          </cell>
          <cell r="G69">
            <v>1</v>
          </cell>
          <cell r="I69" t="str">
            <v>PB</v>
          </cell>
          <cell r="J69" t="str">
            <v>V</v>
          </cell>
          <cell r="K69" t="str">
            <v>_Vorhaben</v>
          </cell>
          <cell r="L69" t="str">
            <v>_Vorhaben</v>
          </cell>
          <cell r="M69" t="str">
            <v>_Vorhaben</v>
          </cell>
          <cell r="N69" t="str">
            <v>_Vorhaben</v>
          </cell>
          <cell r="O69" t="str">
            <v>Infrastruktur Terminal Werndorf</v>
          </cell>
        </row>
        <row r="70">
          <cell r="A70">
            <v>68</v>
          </cell>
          <cell r="B70">
            <v>66</v>
          </cell>
          <cell r="C70">
            <v>8001</v>
          </cell>
          <cell r="D70">
            <v>1</v>
          </cell>
          <cell r="E70">
            <v>1</v>
          </cell>
          <cell r="F70">
            <v>1</v>
          </cell>
          <cell r="G70">
            <v>1</v>
          </cell>
          <cell r="I70" t="str">
            <v>B</v>
          </cell>
          <cell r="J70" t="str">
            <v>V</v>
          </cell>
          <cell r="K70" t="str">
            <v>_Vorhaben</v>
          </cell>
          <cell r="L70" t="str">
            <v>_Vorhaben</v>
          </cell>
          <cell r="M70" t="str">
            <v>_Vorhaben</v>
          </cell>
          <cell r="N70" t="str">
            <v>_Vorhaben</v>
          </cell>
          <cell r="O70" t="str">
            <v>Koralmbahn Bahnstrom-Ü-Ltg. und UW (Graz -Werndorf, 1. Stufe)</v>
          </cell>
        </row>
        <row r="71">
          <cell r="A71">
            <v>69</v>
          </cell>
          <cell r="B71">
            <v>67</v>
          </cell>
          <cell r="C71">
            <v>8002</v>
          </cell>
          <cell r="D71">
            <v>1</v>
          </cell>
          <cell r="E71">
            <v>1</v>
          </cell>
          <cell r="F71">
            <v>1</v>
          </cell>
          <cell r="G71">
            <v>1</v>
          </cell>
          <cell r="I71" t="str">
            <v>PB</v>
          </cell>
          <cell r="J71" t="str">
            <v>V</v>
          </cell>
          <cell r="K71" t="str">
            <v>_Vorhaben</v>
          </cell>
          <cell r="L71" t="str">
            <v>_Vorhaben</v>
          </cell>
          <cell r="M71" t="str">
            <v>_Vorhaben</v>
          </cell>
          <cell r="N71" t="str">
            <v>_Vorhaben</v>
          </cell>
          <cell r="O71" t="str">
            <v>Lambach -Breitenschützing; Linienverbesserung</v>
          </cell>
        </row>
        <row r="73">
          <cell r="D73">
            <v>1</v>
          </cell>
          <cell r="E73">
            <v>1</v>
          </cell>
          <cell r="F73">
            <v>1</v>
          </cell>
          <cell r="G73">
            <v>1</v>
          </cell>
          <cell r="H73" t="str">
            <v>entfallen</v>
          </cell>
        </row>
        <row r="74">
          <cell r="E74">
            <v>2</v>
          </cell>
          <cell r="F74">
            <v>2</v>
          </cell>
          <cell r="G74">
            <v>2</v>
          </cell>
          <cell r="H74" t="str">
            <v>abgeschlossen</v>
          </cell>
          <cell r="O74" t="str">
            <v>Gesamt / Teilsumme</v>
          </cell>
        </row>
        <row r="75">
          <cell r="F75">
            <v>3</v>
          </cell>
          <cell r="G75">
            <v>3</v>
          </cell>
        </row>
        <row r="76">
          <cell r="G76">
            <v>4</v>
          </cell>
          <cell r="O76" t="str">
            <v>Q ..... Quote Übertragung</v>
          </cell>
        </row>
        <row r="77">
          <cell r="O77" t="str">
            <v>A ..... Aktualisierung 1998 (PB: 1.1.1998)</v>
          </cell>
        </row>
        <row r="78">
          <cell r="O78" t="str">
            <v>B ..... Aktualisierung 1999 (PB: 1.1.1999)</v>
          </cell>
        </row>
        <row r="80">
          <cell r="O80" t="str">
            <v>Gesamt</v>
          </cell>
        </row>
        <row r="82">
          <cell r="O82" t="str">
            <v>1. HL-Ü-VO (Q-PB: 1.1.1996)</v>
          </cell>
        </row>
        <row r="83">
          <cell r="O83" t="str">
            <v>2. HL-Ü-VO (Q-PB: 1.1.1996)</v>
          </cell>
        </row>
        <row r="84">
          <cell r="O84" t="str">
            <v>3. HL-Ü-VO (Q-PB: 1.1.1996)</v>
          </cell>
        </row>
        <row r="85">
          <cell r="O85" t="str">
            <v>5. HL-Ü-VO (Q-PB: 1.1.1996)</v>
          </cell>
        </row>
        <row r="86">
          <cell r="O86" t="str">
            <v>6. HL-Ü-VO (Q-PB: 1.1.1997)</v>
          </cell>
        </row>
        <row r="87">
          <cell r="O87" t="str">
            <v>7. HL-Ü-VO (Q-PB: 1.1.1998)</v>
          </cell>
        </row>
        <row r="88">
          <cell r="O88" t="str">
            <v>8. HL-Ü-VO (Q-PB: 1.1.1999)</v>
          </cell>
        </row>
        <row r="90">
          <cell r="O90" t="str">
            <v>Gesamt</v>
          </cell>
        </row>
      </sheetData>
      <sheetData sheetId="1"/>
      <sheetData sheetId="2"/>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P akt"/>
      <sheetName val="Erhebung"/>
      <sheetName val="Übersicht"/>
      <sheetName val="Übersicht fertig"/>
      <sheetName val="Übersicht Stabilität"/>
      <sheetName val="Detailliste"/>
      <sheetName val="Einsp neu"/>
      <sheetName val="KB neu"/>
      <sheetName val="BMVITEB-Erhebung "/>
      <sheetName val="Doku Auswah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zentrEing"/>
      <sheetName val="ICV_GesErtr"/>
      <sheetName val="ICV_MatA"/>
      <sheetName val="ICV_SBA"/>
      <sheetName val="Bau_AG"/>
      <sheetName val="Gesamterträge"/>
      <sheetName val="EBIT"/>
      <sheetName val="EGT"/>
      <sheetName val="Mitarbeiter"/>
      <sheetName val="PV_AG"/>
      <sheetName val="TR_GmbH"/>
      <sheetName val="Postbus_GmbH"/>
      <sheetName val="RCA_AG"/>
      <sheetName val="TS_GmbH"/>
      <sheetName val="AgroFreight"/>
      <sheetName val="BRNO_Trans"/>
      <sheetName val="Express_Interfracht"/>
      <sheetName val="IWAG"/>
      <sheetName val="ICA"/>
      <sheetName val="OEKOMBI_GmbH"/>
      <sheetName val="OEKOMBI_Waggon"/>
      <sheetName val="ProRail"/>
      <sheetName val="RaaberSped_GmbH"/>
      <sheetName val="RaaberSped_Kft"/>
      <sheetName val="Schier_Otten"/>
      <sheetName val="Schwarzinger"/>
      <sheetName val="Betrieb_AG"/>
      <sheetName val="Rail_Equipment_GmbH"/>
      <sheetName val="Rail_Equipment_COKG"/>
      <sheetName val="Mungos_GmbH_CO_KEG"/>
      <sheetName val="Bau_AG_EGT_op"/>
      <sheetName val="IMMO_GmbH"/>
      <sheetName val="DLG"/>
      <sheetName val="Holding_AG"/>
      <sheetName val="restl_Gesellschaften"/>
      <sheetName val="TU_Postbus_AG"/>
      <sheetName val="TU_CSAD"/>
      <sheetName val="TU_KOEBB"/>
      <sheetName val="TU_BALCON"/>
      <sheetName val="TU_CSK_Intrans"/>
      <sheetName val="TU_Dolphin"/>
      <sheetName val="TU_EC_L"/>
      <sheetName val="TU_EuroCargo_Gdansk"/>
      <sheetName val="TU_EuroCarg_Szczecin"/>
      <sheetName val="TU_ELA"/>
      <sheetName val="TU_Epsylon_GmbH"/>
      <sheetName val="TU_EuroCargo_Katowice"/>
      <sheetName val="TU_LIECHT"/>
      <sheetName val="TU_ExprItalia_Milano"/>
      <sheetName val="TU_ExprPolska"/>
      <sheetName val="TU_ExprRomania"/>
      <sheetName val="TU_Expr_Scandinavia"/>
      <sheetName val="TU_ExprInterf_Schwergut_DE"/>
      <sheetName val="TU_Pannocont_Kft"/>
      <sheetName val="TU_PapLog"/>
      <sheetName val="TU_SpedHold_GmbH"/>
      <sheetName val="TU_STEEL_L"/>
      <sheetName val="TU_TranSped_SOC"/>
      <sheetName val="TU_ARCC"/>
      <sheetName val="TU_ARCC_COKG"/>
      <sheetName val="TU_Mungos_GmbH"/>
      <sheetName val="TU_BEG"/>
      <sheetName val="TU_OEBB_Telekom_GmbH"/>
      <sheetName val="TU_OEBB_Netting"/>
      <sheetName val="TU_OEBB_Fin"/>
      <sheetName val="TU_OEBB_Versich"/>
      <sheetName val="TU_OEBB_Werbecenter"/>
      <sheetName val="TU_CIM"/>
      <sheetName val="TK_RCA_GuV"/>
      <sheetName val="TK_RCA_Bilanz"/>
      <sheetName val="TK_RCA_Bilanzpos"/>
      <sheetName val="TK_PV_GuV"/>
      <sheetName val="TK_PV_Bilanz"/>
      <sheetName val="TK_PV_Bilanzpos"/>
      <sheetName val="TK_BET_GuV"/>
      <sheetName val="TK_BET_Bilanz"/>
      <sheetName val="TK_BET_Bilanzpos"/>
      <sheetName val="TK_BAU_GuV"/>
      <sheetName val="TK_BAU_Bilanz"/>
      <sheetName val="TK_BAU_Bilanzpos"/>
      <sheetName val="Rest_ÖBB_GuV"/>
      <sheetName val="Rest_ÖBB_Bilanz"/>
      <sheetName val="Rest_ÖBB_Bilanzpos"/>
      <sheetName val="TK_DLG_GuV"/>
      <sheetName val="TK_DLG_Bilanz"/>
      <sheetName val="TK_DLG_Bilanzpos"/>
      <sheetName val="TK_Net_GuV"/>
      <sheetName val="TK_Net_Bilanz"/>
      <sheetName val="TK_Net_Bilanzpos"/>
      <sheetName val="Vorlage3"/>
    </sheetNames>
    <sheetDataSet>
      <sheetData sheetId="0"/>
      <sheetData sheetId="1"/>
      <sheetData sheetId="2">
        <row r="22">
          <cell r="B22">
            <v>1.3333333333333333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tA85-96 (2)"/>
    </sheetNames>
    <sheetDataSet>
      <sheetData sheetId="0">
        <row r="23">
          <cell r="D23">
            <v>0.32664689710231809</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tA85-96 (2)"/>
    </sheetNames>
    <sheetDataSet>
      <sheetData sheetId="0" refreshError="1">
        <row r="23">
          <cell r="D23">
            <v>0.32664689710231809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z und Erläuterungen"/>
      <sheetName val="Gewinn- und Verlustrechnung"/>
      <sheetName val="Anlagenspiegel"/>
      <sheetName val="Wirtschaftliche Verhältnisse"/>
      <sheetName val="WirtVerh - Kennzahlen"/>
      <sheetName val="CashFlow"/>
      <sheetName val="Forderungsspiegel"/>
      <sheetName val="Verbindlichkeitenspiegel"/>
      <sheetName val="Salden"/>
      <sheetName val="UBU"/>
      <sheetName val="Anhang"/>
    </sheetNames>
    <sheetDataSet>
      <sheetData sheetId="0">
        <row r="2346">
          <cell r="H2346">
            <v>0</v>
          </cell>
        </row>
        <row r="2372">
          <cell r="H2372">
            <v>18522105</v>
          </cell>
          <cell r="L2372">
            <v>1</v>
          </cell>
        </row>
        <row r="2374">
          <cell r="H2374">
            <v>3659490.37</v>
          </cell>
        </row>
        <row r="2376">
          <cell r="H2376">
            <v>22181595.370000001</v>
          </cell>
          <cell r="L2376">
            <v>2</v>
          </cell>
        </row>
        <row r="2377">
          <cell r="L2377">
            <v>2</v>
          </cell>
        </row>
        <row r="2378">
          <cell r="H2378" t="str">
            <v xml:space="preserve">Stand am  </v>
          </cell>
        </row>
        <row r="2379">
          <cell r="H2379" t="str">
            <v>31.12.2008</v>
          </cell>
        </row>
        <row r="2382">
          <cell r="H2382" t="str">
            <v>EUR</v>
          </cell>
        </row>
        <row r="2383">
          <cell r="H2383">
            <v>22181595.370000001</v>
          </cell>
          <cell r="L2383">
            <v>2</v>
          </cell>
        </row>
        <row r="2384">
          <cell r="L2384">
            <v>2</v>
          </cell>
        </row>
        <row r="2385">
          <cell r="H2385">
            <v>13920897.58</v>
          </cell>
        </row>
        <row r="2387">
          <cell r="H2387">
            <v>3275885.14</v>
          </cell>
        </row>
        <row r="2389">
          <cell r="H2389">
            <v>39378378.090000004</v>
          </cell>
          <cell r="L2389">
            <v>2</v>
          </cell>
        </row>
        <row r="2390">
          <cell r="L2390">
            <v>2</v>
          </cell>
        </row>
        <row r="2391">
          <cell r="H2391" t="str">
            <v xml:space="preserve">Stand am  </v>
          </cell>
          <cell r="L2391">
            <v>2</v>
          </cell>
        </row>
        <row r="2392">
          <cell r="H2392" t="str">
            <v>31.12.2008</v>
          </cell>
          <cell r="L2392">
            <v>2</v>
          </cell>
        </row>
        <row r="2395">
          <cell r="H2395" t="str">
            <v>EUR</v>
          </cell>
          <cell r="L2395">
            <v>2</v>
          </cell>
        </row>
        <row r="2397">
          <cell r="H2397">
            <v>79673411.870000005</v>
          </cell>
        </row>
        <row r="2399">
          <cell r="H2399">
            <v>0</v>
          </cell>
        </row>
        <row r="2401">
          <cell r="H2401">
            <v>3655303</v>
          </cell>
        </row>
        <row r="2403">
          <cell r="H2403">
            <v>10413012.970000001</v>
          </cell>
        </row>
        <row r="2405">
          <cell r="H2405">
            <v>7580860.2199999997</v>
          </cell>
          <cell r="L2405">
            <v>1</v>
          </cell>
        </row>
        <row r="2407">
          <cell r="H2407">
            <v>14221829.26</v>
          </cell>
        </row>
        <row r="2409">
          <cell r="H2409">
            <v>217263343</v>
          </cell>
        </row>
        <row r="2411">
          <cell r="H2411">
            <v>16986487.140000001</v>
          </cell>
        </row>
        <row r="2413">
          <cell r="H2413">
            <v>349794247.45999998</v>
          </cell>
          <cell r="L2413">
            <v>2</v>
          </cell>
        </row>
        <row r="2414">
          <cell r="L2414">
            <v>2</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vest RP"/>
      <sheetName val="GuV"/>
      <sheetName val="Bilanz"/>
      <sheetName val="Infra"/>
      <sheetName val="§43"/>
      <sheetName val="Invest"/>
      <sheetName val="EBIT"/>
      <sheetName val="EBT"/>
      <sheetName val="Eigenkapital"/>
      <sheetName val="Verbindlichkeiten"/>
      <sheetName val="Verbindlichkeiten (2)"/>
      <sheetName val="Übersicht"/>
    </sheetNames>
    <sheetDataSet>
      <sheetData sheetId="0" refreshError="1">
        <row r="21">
          <cell r="H21">
            <v>4.02E-2</v>
          </cell>
        </row>
      </sheetData>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quiditätsbericht Juli 2006"/>
      <sheetName val="Cash Flow bis Juli 2006"/>
      <sheetName val="Diagramm Entw.CF u.Verschuldung"/>
      <sheetName val="2006_Ist bis Juli"/>
      <sheetName val="2006_Plan_Istvergleich bis Juli"/>
    </sheetNames>
    <sheetDataSet>
      <sheetData sheetId="0" refreshError="1"/>
      <sheetData sheetId="1" refreshError="1"/>
      <sheetData sheetId="2" refreshError="1"/>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Bilanzen"/>
      <sheetName val="ALV, KB"/>
      <sheetName val="Roh-,Hilfs-,Betriebsstoffe"/>
      <sheetName val="NAL BB"/>
      <sheetName val="NAL NT"/>
      <sheetName val="Erh.Anz.auf Bestellungen"/>
      <sheetName val="unf. Erzeugnisse"/>
      <sheetName val="ÜT Personal"/>
      <sheetName val="Haftpflicht"/>
      <sheetName val="RST§36 STOK-BB"/>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insrisiko"/>
      <sheetName val="_Hidden2"/>
      <sheetName val="_Hidden3"/>
      <sheetName val="Zinsrisiko-Detail"/>
    </sheetNames>
    <sheetDataSet>
      <sheetData sheetId="0"/>
      <sheetData sheetId="1"/>
      <sheetData sheetId="2"/>
      <sheetData sheetId="3">
        <row r="1">
          <cell r="A1" t="str">
            <v>Zinsrisiko Detail ohne Intercompany per</v>
          </cell>
          <cell r="D1" t="str">
            <v>31.03.2009</v>
          </cell>
        </row>
        <row r="3">
          <cell r="A3" t="str">
            <v>Datum</v>
          </cell>
          <cell r="C3" t="str">
            <v>31.03.2009</v>
          </cell>
          <cell r="L3" t="str">
            <v xml:space="preserve"> </v>
          </cell>
        </row>
        <row r="4">
          <cell r="A4" t="str">
            <v>Firmengruppe</v>
          </cell>
          <cell r="C4" t="str">
            <v>TK INFRA.bau</v>
          </cell>
        </row>
        <row r="5">
          <cell r="A5" t="str">
            <v>Firma</v>
          </cell>
          <cell r="C5" t="str">
            <v>Alle</v>
          </cell>
        </row>
        <row r="6">
          <cell r="A6" t="str">
            <v>Berichtswährung</v>
          </cell>
          <cell r="C6" t="str">
            <v>in .000 EUR</v>
          </cell>
        </row>
        <row r="8">
          <cell r="A8" t="str">
            <v>Aktiva-Passiva</v>
          </cell>
          <cell r="B8" t="str">
            <v>fix-var</v>
          </cell>
          <cell r="C8" t="str">
            <v>Firmenname</v>
          </cell>
          <cell r="D8" t="str">
            <v>Kontonnummer</v>
          </cell>
          <cell r="E8" t="str">
            <v>Zinssatz</v>
          </cell>
          <cell r="F8" t="str">
            <v>Saldo Grundposition (Stichtag)</v>
          </cell>
          <cell r="G8" t="str">
            <v>Saldo Swap (Stichtag)</v>
          </cell>
          <cell r="H8" t="str">
            <v>Saldo Derivate (Stichtag)</v>
          </cell>
          <cell r="I8" t="str">
            <v>Summe Saldo (Stichtag)</v>
          </cell>
          <cell r="J8" t="str">
            <v>Summe Saldo (+1 Jahr)</v>
          </cell>
          <cell r="K8" t="str">
            <v>Summe Saldo (+5 Jahre)</v>
          </cell>
          <cell r="L8" t="str">
            <v>Zinsrisiko Restlaufzeit 
&lt; 1Jahr</v>
          </cell>
          <cell r="M8" t="str">
            <v>Zinsrisiko Restlaufzeit
1 - 5 Jahre</v>
          </cell>
          <cell r="O8" t="str">
            <v>Zinsrisiko Restlaufzeit
&gt; 5 Jahre</v>
          </cell>
        </row>
        <row r="9">
          <cell r="A9" t="str">
            <v>Veranlagungen</v>
          </cell>
          <cell r="B9" t="str">
            <v>var</v>
          </cell>
          <cell r="C9" t="str">
            <v xml:space="preserve">ÖBB-Infrastruktur Bau AG </v>
          </cell>
          <cell r="D9" t="str">
            <v>AT0000857008</v>
          </cell>
          <cell r="E9">
            <v>1.9499948034261548E-2</v>
          </cell>
          <cell r="F9">
            <v>111.61199999999999</v>
          </cell>
          <cell r="I9">
            <v>111.61199999999999</v>
          </cell>
          <cell r="L9">
            <v>111.61199999999999</v>
          </cell>
        </row>
        <row r="10">
          <cell r="B10" t="str">
            <v>var</v>
          </cell>
          <cell r="E10">
            <v>1.9499948034261548E-2</v>
          </cell>
          <cell r="F10">
            <v>111.61199999999999</v>
          </cell>
          <cell r="I10">
            <v>111.61199999999999</v>
          </cell>
          <cell r="L10">
            <v>111.61199999999999</v>
          </cell>
        </row>
        <row r="11">
          <cell r="A11" t="str">
            <v>Veranlagungen</v>
          </cell>
          <cell r="E11">
            <v>1.9499948034261548E-2</v>
          </cell>
          <cell r="F11">
            <v>111.61199999999999</v>
          </cell>
          <cell r="I11">
            <v>111.61199999999999</v>
          </cell>
          <cell r="L11">
            <v>111.61199999999999</v>
          </cell>
        </row>
        <row r="13">
          <cell r="A13" t="str">
            <v>Verbindlichkeiten</v>
          </cell>
          <cell r="B13" t="str">
            <v>fix</v>
          </cell>
          <cell r="C13" t="str">
            <v xml:space="preserve">ÖBB-Infrastruktur Bau AG </v>
          </cell>
          <cell r="D13" t="str">
            <v>8300100000</v>
          </cell>
          <cell r="E13">
            <v>4.7899999999999998E-2</v>
          </cell>
          <cell r="F13">
            <v>-9296.2160000000003</v>
          </cell>
          <cell r="I13">
            <v>-9296.2160000000003</v>
          </cell>
          <cell r="J13">
            <v>-4648.1080000000002</v>
          </cell>
          <cell r="L13">
            <v>-4648.1080000000002</v>
          </cell>
          <cell r="M13">
            <v>-4648.1080000000002</v>
          </cell>
        </row>
        <row r="14">
          <cell r="C14" t="str">
            <v xml:space="preserve">ÖBB-Infrastruktur Bau AG </v>
          </cell>
          <cell r="D14" t="str">
            <v>8300100005</v>
          </cell>
          <cell r="E14">
            <v>6.0100000165123596E-2</v>
          </cell>
          <cell r="F14">
            <v>-72672.834000000003</v>
          </cell>
          <cell r="I14">
            <v>-72672.834000000003</v>
          </cell>
          <cell r="L14">
            <v>-72672.834000000003</v>
          </cell>
        </row>
        <row r="15">
          <cell r="C15" t="str">
            <v xml:space="preserve">ÖBB-Infrastruktur Bau AG </v>
          </cell>
          <cell r="D15" t="str">
            <v>8300100020</v>
          </cell>
          <cell r="E15">
            <v>4.7499999978244306E-2</v>
          </cell>
          <cell r="F15">
            <v>-432070.935</v>
          </cell>
          <cell r="I15">
            <v>-432070.935</v>
          </cell>
          <cell r="J15">
            <v>-406820.43300000002</v>
          </cell>
          <cell r="L15">
            <v>-25250.501999999979</v>
          </cell>
          <cell r="M15">
            <v>-406820.43300000002</v>
          </cell>
        </row>
        <row r="16">
          <cell r="C16" t="str">
            <v xml:space="preserve">ÖBB-Infrastruktur Bau AG </v>
          </cell>
          <cell r="D16" t="str">
            <v>8300100032</v>
          </cell>
          <cell r="E16">
            <v>3.06099998780264E-2</v>
          </cell>
          <cell r="F16">
            <v>-79197.466</v>
          </cell>
          <cell r="I16">
            <v>-79197.466</v>
          </cell>
          <cell r="J16">
            <v>-78611.202000000005</v>
          </cell>
          <cell r="L16">
            <v>-586.26399999999558</v>
          </cell>
          <cell r="M16">
            <v>-78611.202000000005</v>
          </cell>
        </row>
        <row r="17">
          <cell r="C17" t="str">
            <v xml:space="preserve">ÖBB-Infrastruktur Bau AG </v>
          </cell>
          <cell r="D17" t="str">
            <v>8300100036</v>
          </cell>
          <cell r="E17">
            <v>6.0800000167875658E-2</v>
          </cell>
          <cell r="F17">
            <v>-72672.834000000003</v>
          </cell>
          <cell r="I17">
            <v>-72672.834000000003</v>
          </cell>
          <cell r="L17">
            <v>-72672.834000000003</v>
          </cell>
        </row>
        <row r="18">
          <cell r="C18" t="str">
            <v xml:space="preserve">ÖBB-Infrastruktur Bau AG </v>
          </cell>
          <cell r="D18" t="str">
            <v>8300100040</v>
          </cell>
          <cell r="E18">
            <v>6.050000055958555E-2</v>
          </cell>
          <cell r="F18">
            <v>-10900.924999999999</v>
          </cell>
          <cell r="I18">
            <v>-10900.924999999999</v>
          </cell>
          <cell r="L18">
            <v>-10900.924999999999</v>
          </cell>
        </row>
        <row r="19">
          <cell r="C19" t="str">
            <v xml:space="preserve">ÖBB-Infrastruktur Bau AG </v>
          </cell>
          <cell r="D19" t="str">
            <v>8300100043</v>
          </cell>
          <cell r="E19">
            <v>7.3750005412385217E-2</v>
          </cell>
          <cell r="F19">
            <v>-2725.2310000000002</v>
          </cell>
          <cell r="I19">
            <v>-2725.2310000000002</v>
          </cell>
          <cell r="L19">
            <v>-2725.2310000000002</v>
          </cell>
        </row>
        <row r="20">
          <cell r="C20" t="str">
            <v xml:space="preserve">ÖBB-Infrastruktur Bau AG </v>
          </cell>
          <cell r="D20" t="str">
            <v>8300100045</v>
          </cell>
          <cell r="E20">
            <v>7.7999959751145112E-2</v>
          </cell>
          <cell r="F20">
            <v>-581.38300000000004</v>
          </cell>
          <cell r="I20">
            <v>-581.38300000000004</v>
          </cell>
          <cell r="L20">
            <v>-581.38300000000004</v>
          </cell>
        </row>
        <row r="21">
          <cell r="C21" t="str">
            <v xml:space="preserve">ÖBB-Infrastruktur Bau AG </v>
          </cell>
          <cell r="D21" t="str">
            <v>8300100046</v>
          </cell>
          <cell r="E21">
            <v>7.8000080497848234E-2</v>
          </cell>
          <cell r="F21">
            <v>-290.69099999999997</v>
          </cell>
          <cell r="I21">
            <v>-290.69099999999997</v>
          </cell>
          <cell r="L21">
            <v>-290.69099999999997</v>
          </cell>
        </row>
        <row r="22">
          <cell r="C22" t="str">
            <v xml:space="preserve">ÖBB-Infrastruktur Bau AG </v>
          </cell>
          <cell r="D22" t="str">
            <v>8300100047</v>
          </cell>
          <cell r="E22">
            <v>7.8000042932156191E-2</v>
          </cell>
          <cell r="F22">
            <v>-726.72799999999995</v>
          </cell>
          <cell r="I22">
            <v>-726.72799999999995</v>
          </cell>
          <cell r="L22">
            <v>-726.72799999999995</v>
          </cell>
        </row>
        <row r="23">
          <cell r="C23" t="str">
            <v xml:space="preserve">ÖBB-Infrastruktur Bau AG </v>
          </cell>
          <cell r="D23" t="str">
            <v>8300100048</v>
          </cell>
          <cell r="E23">
            <v>7.7999821116508189E-2</v>
          </cell>
          <cell r="F23">
            <v>-218.01900000000001</v>
          </cell>
          <cell r="I23">
            <v>-218.01900000000001</v>
          </cell>
          <cell r="L23">
            <v>-218.01900000000001</v>
          </cell>
        </row>
        <row r="24">
          <cell r="C24" t="str">
            <v xml:space="preserve">ÖBB-Infrastruktur Bau AG </v>
          </cell>
          <cell r="D24" t="str">
            <v>8300100049</v>
          </cell>
          <cell r="E24">
            <v>7.8000042932156191E-2</v>
          </cell>
          <cell r="F24">
            <v>-363.36399999999998</v>
          </cell>
          <cell r="I24">
            <v>-363.36399999999998</v>
          </cell>
          <cell r="L24">
            <v>-363.36399999999998</v>
          </cell>
        </row>
        <row r="25">
          <cell r="C25" t="str">
            <v xml:space="preserve">ÖBB-Infrastruktur Bau AG </v>
          </cell>
          <cell r="D25" t="str">
            <v>8300100068</v>
          </cell>
          <cell r="E25">
            <v>5.1250000038607746E-2</v>
          </cell>
          <cell r="F25">
            <v>-266785.78000000003</v>
          </cell>
          <cell r="I25">
            <v>-266785.78000000003</v>
          </cell>
          <cell r="J25">
            <v>-266785.78000000003</v>
          </cell>
          <cell r="L25">
            <v>0</v>
          </cell>
          <cell r="M25">
            <v>-266785.78000000003</v>
          </cell>
        </row>
        <row r="26">
          <cell r="C26" t="str">
            <v xml:space="preserve">ÖBB-Infrastruktur Bau AG </v>
          </cell>
          <cell r="D26" t="str">
            <v>8300100069</v>
          </cell>
          <cell r="E26">
            <v>3.6249999999999998E-2</v>
          </cell>
          <cell r="F26">
            <v>-500000</v>
          </cell>
          <cell r="I26">
            <v>-500000</v>
          </cell>
          <cell r="L26">
            <v>-500000</v>
          </cell>
        </row>
        <row r="27">
          <cell r="C27" t="str">
            <v xml:space="preserve">ÖBB-Infrastruktur Bau AG </v>
          </cell>
          <cell r="D27" t="str">
            <v>8300100073</v>
          </cell>
          <cell r="E27">
            <v>4.6249999960963198E-2</v>
          </cell>
          <cell r="F27">
            <v>-450856.62800000003</v>
          </cell>
          <cell r="I27">
            <v>-450856.62800000003</v>
          </cell>
          <cell r="J27">
            <v>-424508.27799999999</v>
          </cell>
          <cell r="L27">
            <v>-26348.35</v>
          </cell>
          <cell r="M27">
            <v>-424508.27799999999</v>
          </cell>
        </row>
        <row r="28">
          <cell r="C28" t="str">
            <v xml:space="preserve">ÖBB-Infrastruktur Bau AG </v>
          </cell>
          <cell r="D28" t="str">
            <v>8300100074</v>
          </cell>
          <cell r="E28">
            <v>3.875E-2</v>
          </cell>
          <cell r="F28">
            <v>-650000</v>
          </cell>
          <cell r="I28">
            <v>-650000</v>
          </cell>
          <cell r="J28">
            <v>-650000</v>
          </cell>
          <cell r="K28">
            <v>-650000</v>
          </cell>
          <cell r="L28">
            <v>0</v>
          </cell>
          <cell r="M28">
            <v>0</v>
          </cell>
          <cell r="O28">
            <v>-650000</v>
          </cell>
        </row>
        <row r="29">
          <cell r="C29" t="str">
            <v xml:space="preserve">ÖBB-Infrastruktur Bau AG </v>
          </cell>
          <cell r="D29" t="str">
            <v>8300100078</v>
          </cell>
          <cell r="E29">
            <v>5.1562999999999998E-2</v>
          </cell>
          <cell r="F29">
            <v>-75000</v>
          </cell>
          <cell r="I29">
            <v>-75000</v>
          </cell>
          <cell r="J29">
            <v>-75000</v>
          </cell>
          <cell r="K29">
            <v>-75000</v>
          </cell>
          <cell r="L29">
            <v>0</v>
          </cell>
          <cell r="M29">
            <v>0</v>
          </cell>
          <cell r="O29">
            <v>-75000</v>
          </cell>
        </row>
        <row r="30">
          <cell r="C30" t="str">
            <v xml:space="preserve">ÖBB-Infrastruktur Bau AG </v>
          </cell>
          <cell r="D30" t="str">
            <v>8300100079</v>
          </cell>
          <cell r="E30">
            <v>4.1799999999999997E-2</v>
          </cell>
          <cell r="F30">
            <v>-21400</v>
          </cell>
          <cell r="I30">
            <v>-21400</v>
          </cell>
          <cell r="J30">
            <v>-21400</v>
          </cell>
          <cell r="K30">
            <v>-21400</v>
          </cell>
          <cell r="L30">
            <v>0</v>
          </cell>
          <cell r="M30">
            <v>0</v>
          </cell>
          <cell r="O30">
            <v>-21400</v>
          </cell>
        </row>
        <row r="31">
          <cell r="C31" t="str">
            <v xml:space="preserve">ÖBB-Infrastruktur Bau AG </v>
          </cell>
          <cell r="D31" t="str">
            <v>8300100080</v>
          </cell>
          <cell r="E31">
            <v>3.9399999999999998E-2</v>
          </cell>
          <cell r="F31">
            <v>-48950</v>
          </cell>
          <cell r="I31">
            <v>-48950</v>
          </cell>
          <cell r="J31">
            <v>-48950</v>
          </cell>
          <cell r="K31">
            <v>-48950</v>
          </cell>
          <cell r="L31">
            <v>0</v>
          </cell>
          <cell r="M31">
            <v>0</v>
          </cell>
          <cell r="O31">
            <v>-48950</v>
          </cell>
        </row>
        <row r="32">
          <cell r="C32" t="str">
            <v xml:space="preserve">ÖBB-Infrastruktur Bau AG </v>
          </cell>
          <cell r="D32" t="str">
            <v>8300100081</v>
          </cell>
          <cell r="E32">
            <v>3.5000000000000003E-2</v>
          </cell>
          <cell r="F32">
            <v>-1000000</v>
          </cell>
          <cell r="I32">
            <v>-1000000</v>
          </cell>
          <cell r="J32">
            <v>-1000000</v>
          </cell>
          <cell r="K32">
            <v>-1000000</v>
          </cell>
          <cell r="L32">
            <v>0</v>
          </cell>
          <cell r="M32">
            <v>0</v>
          </cell>
          <cell r="O32">
            <v>-1000000</v>
          </cell>
        </row>
        <row r="33">
          <cell r="C33" t="str">
            <v xml:space="preserve">ÖBB-Infrastruktur Bau AG </v>
          </cell>
          <cell r="D33" t="str">
            <v>8300100083</v>
          </cell>
          <cell r="E33">
            <v>3.4200000000000001E-2</v>
          </cell>
          <cell r="F33">
            <v>-100000</v>
          </cell>
          <cell r="I33">
            <v>-100000</v>
          </cell>
          <cell r="J33">
            <v>-100000</v>
          </cell>
          <cell r="K33">
            <v>-100000</v>
          </cell>
          <cell r="L33">
            <v>0</v>
          </cell>
          <cell r="M33">
            <v>0</v>
          </cell>
          <cell r="O33">
            <v>-100000</v>
          </cell>
        </row>
        <row r="34">
          <cell r="C34" t="str">
            <v xml:space="preserve">ÖBB-Infrastruktur Bau AG </v>
          </cell>
          <cell r="D34" t="str">
            <v>8300100084</v>
          </cell>
          <cell r="E34">
            <v>3.4799999999999998E-2</v>
          </cell>
          <cell r="F34">
            <v>-100000</v>
          </cell>
          <cell r="I34">
            <v>-100000</v>
          </cell>
          <cell r="J34">
            <v>-100000</v>
          </cell>
          <cell r="K34">
            <v>-100000</v>
          </cell>
          <cell r="L34">
            <v>0</v>
          </cell>
          <cell r="M34">
            <v>0</v>
          </cell>
          <cell r="O34">
            <v>-100000</v>
          </cell>
        </row>
        <row r="35">
          <cell r="C35" t="str">
            <v xml:space="preserve">ÖBB-Infrastruktur Bau AG </v>
          </cell>
          <cell r="D35" t="str">
            <v>8300100086</v>
          </cell>
          <cell r="E35">
            <v>3.4089999999999995E-2</v>
          </cell>
          <cell r="F35">
            <v>-50000</v>
          </cell>
          <cell r="I35">
            <v>-50000</v>
          </cell>
          <cell r="J35">
            <v>-50000</v>
          </cell>
          <cell r="K35">
            <v>-50000</v>
          </cell>
          <cell r="L35">
            <v>0</v>
          </cell>
          <cell r="M35">
            <v>0</v>
          </cell>
          <cell r="O35">
            <v>-50000</v>
          </cell>
        </row>
        <row r="36">
          <cell r="C36" t="str">
            <v xml:space="preserve">ÖBB-Infrastruktur Bau AG </v>
          </cell>
          <cell r="D36" t="str">
            <v>8300100087</v>
          </cell>
          <cell r="E36">
            <v>3.4089999999999995E-2</v>
          </cell>
          <cell r="F36">
            <v>-100000</v>
          </cell>
          <cell r="I36">
            <v>-100000</v>
          </cell>
          <cell r="J36">
            <v>-100000</v>
          </cell>
          <cell r="K36">
            <v>-100000</v>
          </cell>
          <cell r="L36">
            <v>0</v>
          </cell>
          <cell r="M36">
            <v>0</v>
          </cell>
          <cell r="O36">
            <v>-100000</v>
          </cell>
        </row>
        <row r="37">
          <cell r="C37" t="str">
            <v xml:space="preserve">ÖBB-Infrastruktur Bau AG </v>
          </cell>
          <cell r="D37" t="str">
            <v>8300100088</v>
          </cell>
          <cell r="E37">
            <v>4.2470000000000001E-2</v>
          </cell>
          <cell r="F37">
            <v>-140000</v>
          </cell>
          <cell r="I37">
            <v>-140000</v>
          </cell>
          <cell r="J37">
            <v>-140000</v>
          </cell>
          <cell r="K37">
            <v>-140000</v>
          </cell>
          <cell r="L37">
            <v>0</v>
          </cell>
          <cell r="M37">
            <v>0</v>
          </cell>
          <cell r="O37">
            <v>-140000</v>
          </cell>
        </row>
        <row r="38">
          <cell r="C38" t="str">
            <v xml:space="preserve">ÖBB-Infrastruktur Bau AG </v>
          </cell>
          <cell r="D38" t="str">
            <v>8300100089</v>
          </cell>
          <cell r="E38">
            <v>3.875E-2</v>
          </cell>
          <cell r="F38">
            <v>-1000000</v>
          </cell>
          <cell r="I38">
            <v>-1000000</v>
          </cell>
          <cell r="J38">
            <v>-1000000</v>
          </cell>
          <cell r="K38">
            <v>-1000000</v>
          </cell>
          <cell r="L38">
            <v>0</v>
          </cell>
          <cell r="M38">
            <v>0</v>
          </cell>
          <cell r="O38">
            <v>-1000000</v>
          </cell>
        </row>
        <row r="39">
          <cell r="C39" t="str">
            <v xml:space="preserve">ÖBB-Infrastruktur Bau AG </v>
          </cell>
          <cell r="D39" t="str">
            <v>8300100090</v>
          </cell>
          <cell r="E39">
            <v>3.49E-2</v>
          </cell>
          <cell r="F39">
            <v>-100000</v>
          </cell>
          <cell r="I39">
            <v>-100000</v>
          </cell>
          <cell r="J39">
            <v>-100000</v>
          </cell>
          <cell r="K39">
            <v>-100000</v>
          </cell>
          <cell r="L39">
            <v>0</v>
          </cell>
          <cell r="M39">
            <v>0</v>
          </cell>
          <cell r="O39">
            <v>-100000</v>
          </cell>
        </row>
        <row r="40">
          <cell r="C40" t="str">
            <v xml:space="preserve">ÖBB-Infrastruktur Bau AG </v>
          </cell>
          <cell r="D40" t="str">
            <v>8300100091</v>
          </cell>
          <cell r="E40">
            <v>3.49E-2</v>
          </cell>
          <cell r="F40">
            <v>-80000</v>
          </cell>
          <cell r="I40">
            <v>-80000</v>
          </cell>
          <cell r="J40">
            <v>-80000</v>
          </cell>
          <cell r="K40">
            <v>-80000</v>
          </cell>
          <cell r="L40">
            <v>0</v>
          </cell>
          <cell r="M40">
            <v>0</v>
          </cell>
          <cell r="O40">
            <v>-80000</v>
          </cell>
        </row>
        <row r="41">
          <cell r="C41" t="str">
            <v xml:space="preserve">ÖBB-Infrastruktur Bau AG </v>
          </cell>
          <cell r="D41" t="str">
            <v>8300100094</v>
          </cell>
          <cell r="E41">
            <v>4.8750000000000002E-2</v>
          </cell>
          <cell r="F41">
            <v>-1300000</v>
          </cell>
          <cell r="I41">
            <v>-1300000</v>
          </cell>
          <cell r="J41">
            <v>-1300000</v>
          </cell>
          <cell r="K41">
            <v>-1300000</v>
          </cell>
          <cell r="L41">
            <v>0</v>
          </cell>
          <cell r="M41">
            <v>0</v>
          </cell>
          <cell r="O41">
            <v>-1300000</v>
          </cell>
        </row>
        <row r="42">
          <cell r="C42" t="str">
            <v xml:space="preserve">ÖBB-Infrastruktur Bau AG </v>
          </cell>
          <cell r="D42" t="str">
            <v>8300100095</v>
          </cell>
          <cell r="E42">
            <v>4.172E-2</v>
          </cell>
          <cell r="F42">
            <v>-100000</v>
          </cell>
          <cell r="I42">
            <v>-100000</v>
          </cell>
          <cell r="J42">
            <v>-100000</v>
          </cell>
          <cell r="K42">
            <v>-100000</v>
          </cell>
          <cell r="L42">
            <v>0</v>
          </cell>
          <cell r="M42">
            <v>0</v>
          </cell>
          <cell r="O42">
            <v>-100000</v>
          </cell>
        </row>
        <row r="43">
          <cell r="C43" t="str">
            <v xml:space="preserve">ÖBB-Infrastruktur Bau AG </v>
          </cell>
          <cell r="D43" t="str">
            <v>8300100096</v>
          </cell>
          <cell r="E43">
            <v>4.3979999999999998E-2</v>
          </cell>
          <cell r="F43">
            <v>-100000</v>
          </cell>
          <cell r="I43">
            <v>-100000</v>
          </cell>
          <cell r="J43">
            <v>-100000</v>
          </cell>
          <cell r="K43">
            <v>-100000</v>
          </cell>
          <cell r="L43">
            <v>0</v>
          </cell>
          <cell r="M43">
            <v>0</v>
          </cell>
          <cell r="O43">
            <v>-100000</v>
          </cell>
        </row>
        <row r="44">
          <cell r="C44" t="str">
            <v xml:space="preserve">ÖBB-Infrastruktur Bau AG </v>
          </cell>
          <cell r="D44" t="str">
            <v>8300100097</v>
          </cell>
          <cell r="E44">
            <v>4.3979999999999998E-2</v>
          </cell>
          <cell r="F44">
            <v>-50000</v>
          </cell>
          <cell r="I44">
            <v>-50000</v>
          </cell>
          <cell r="J44">
            <v>-50000</v>
          </cell>
          <cell r="K44">
            <v>-50000</v>
          </cell>
          <cell r="L44">
            <v>0</v>
          </cell>
          <cell r="M44">
            <v>0</v>
          </cell>
          <cell r="O44">
            <v>-50000</v>
          </cell>
        </row>
        <row r="45">
          <cell r="C45" t="str">
            <v xml:space="preserve">ÖBB-Infrastruktur Bau AG </v>
          </cell>
          <cell r="D45" t="str">
            <v>8300100098</v>
          </cell>
          <cell r="E45">
            <v>4.2270000000000002E-2</v>
          </cell>
          <cell r="F45">
            <v>-100000</v>
          </cell>
          <cell r="I45">
            <v>-100000</v>
          </cell>
          <cell r="J45">
            <v>-100000</v>
          </cell>
          <cell r="K45">
            <v>-100000</v>
          </cell>
          <cell r="L45">
            <v>0</v>
          </cell>
          <cell r="M45">
            <v>0</v>
          </cell>
          <cell r="O45">
            <v>-100000</v>
          </cell>
        </row>
        <row r="46">
          <cell r="C46" t="str">
            <v xml:space="preserve">ÖBB-Infrastruktur Bau AG </v>
          </cell>
          <cell r="D46" t="str">
            <v>8300100099</v>
          </cell>
          <cell r="E46">
            <v>0</v>
          </cell>
          <cell r="F46">
            <v>-50000</v>
          </cell>
          <cell r="I46">
            <v>-50000</v>
          </cell>
          <cell r="J46">
            <v>-50000</v>
          </cell>
          <cell r="K46">
            <v>-50000</v>
          </cell>
          <cell r="L46">
            <v>0</v>
          </cell>
          <cell r="M46">
            <v>0</v>
          </cell>
          <cell r="O46">
            <v>-50000</v>
          </cell>
        </row>
        <row r="47">
          <cell r="C47" t="str">
            <v xml:space="preserve">ÖBB-Infrastruktur Bau AG </v>
          </cell>
          <cell r="D47" t="str">
            <v>8300100100</v>
          </cell>
          <cell r="E47">
            <v>4.8129999999999999E-2</v>
          </cell>
          <cell r="F47">
            <v>-200000</v>
          </cell>
          <cell r="I47">
            <v>-200000</v>
          </cell>
          <cell r="J47">
            <v>-200000</v>
          </cell>
          <cell r="K47">
            <v>-200000</v>
          </cell>
          <cell r="L47">
            <v>0</v>
          </cell>
          <cell r="M47">
            <v>0</v>
          </cell>
          <cell r="O47">
            <v>-200000</v>
          </cell>
        </row>
        <row r="48">
          <cell r="C48" t="str">
            <v xml:space="preserve">ÖBB-Infrastruktur Bau AG </v>
          </cell>
          <cell r="D48" t="str">
            <v>8300100101</v>
          </cell>
          <cell r="E48">
            <v>3.9849999999999997E-2</v>
          </cell>
          <cell r="F48">
            <v>-50000</v>
          </cell>
          <cell r="I48">
            <v>-50000</v>
          </cell>
          <cell r="J48">
            <v>-50000</v>
          </cell>
          <cell r="K48">
            <v>-50000</v>
          </cell>
          <cell r="L48">
            <v>0</v>
          </cell>
          <cell r="M48">
            <v>0</v>
          </cell>
          <cell r="O48">
            <v>-50000</v>
          </cell>
        </row>
        <row r="49">
          <cell r="C49" t="str">
            <v xml:space="preserve">ÖBB-Infrastruktur Bau AG </v>
          </cell>
          <cell r="D49" t="str">
            <v>8300100102</v>
          </cell>
          <cell r="E49">
            <v>4.6820000000000001E-2</v>
          </cell>
          <cell r="F49">
            <v>-200000</v>
          </cell>
          <cell r="I49">
            <v>-200000</v>
          </cell>
          <cell r="J49">
            <v>-200000</v>
          </cell>
          <cell r="K49">
            <v>-200000</v>
          </cell>
          <cell r="L49">
            <v>0</v>
          </cell>
          <cell r="M49">
            <v>0</v>
          </cell>
          <cell r="O49">
            <v>-200000</v>
          </cell>
        </row>
        <row r="50">
          <cell r="C50" t="str">
            <v xml:space="preserve">ÖBB-Infrastruktur Bau AG </v>
          </cell>
          <cell r="D50" t="str">
            <v>8300100103</v>
          </cell>
          <cell r="E50">
            <v>3.875E-2</v>
          </cell>
          <cell r="F50">
            <v>-1000000</v>
          </cell>
          <cell r="I50">
            <v>-1000000</v>
          </cell>
          <cell r="J50">
            <v>-1000000</v>
          </cell>
          <cell r="L50">
            <v>0</v>
          </cell>
          <cell r="M50">
            <v>-1000000</v>
          </cell>
        </row>
        <row r="51">
          <cell r="C51" t="str">
            <v xml:space="preserve">ÖBB-Infrastruktur Bau AG </v>
          </cell>
          <cell r="D51" t="str">
            <v>8300100104</v>
          </cell>
          <cell r="E51">
            <v>2.2500000023637119E-2</v>
          </cell>
          <cell r="F51">
            <v>-164994.72</v>
          </cell>
          <cell r="I51">
            <v>-164994.72</v>
          </cell>
          <cell r="L51">
            <v>-164994.72</v>
          </cell>
        </row>
        <row r="52">
          <cell r="C52" t="str">
            <v xml:space="preserve">ÖBB-Infrastruktur Bau AG </v>
          </cell>
          <cell r="D52" t="str">
            <v>8300100105</v>
          </cell>
          <cell r="E52">
            <v>2.7500000079892364E-2</v>
          </cell>
          <cell r="F52">
            <v>-108896.515</v>
          </cell>
          <cell r="I52">
            <v>-108896.515</v>
          </cell>
          <cell r="J52">
            <v>-108090.40300000001</v>
          </cell>
          <cell r="L52">
            <v>-806.11199999999371</v>
          </cell>
          <cell r="M52">
            <v>-108090.40300000001</v>
          </cell>
        </row>
        <row r="53">
          <cell r="C53" t="str">
            <v xml:space="preserve">ÖBB-Infrastruktur Bau AG </v>
          </cell>
          <cell r="D53" t="str">
            <v>8300100106</v>
          </cell>
          <cell r="E53">
            <v>2.1199999915401332E-2</v>
          </cell>
          <cell r="F53">
            <v>-79197.466</v>
          </cell>
          <cell r="I53">
            <v>-79197.466</v>
          </cell>
          <cell r="J53">
            <v>-78611.202000000005</v>
          </cell>
          <cell r="L53">
            <v>-586.26399999999558</v>
          </cell>
          <cell r="M53">
            <v>-78611.202000000005</v>
          </cell>
        </row>
        <row r="54">
          <cell r="C54" t="str">
            <v xml:space="preserve">ÖBB-Infrastruktur Bau AG </v>
          </cell>
          <cell r="D54" t="str">
            <v>8300100107</v>
          </cell>
          <cell r="E54">
            <v>4.8750000000000002E-2</v>
          </cell>
          <cell r="F54">
            <v>-200000</v>
          </cell>
          <cell r="I54">
            <v>-200000</v>
          </cell>
          <cell r="J54">
            <v>-200000</v>
          </cell>
          <cell r="K54">
            <v>-200000</v>
          </cell>
          <cell r="L54">
            <v>0</v>
          </cell>
          <cell r="M54">
            <v>0</v>
          </cell>
          <cell r="O54">
            <v>-200000</v>
          </cell>
        </row>
        <row r="55">
          <cell r="C55" t="str">
            <v xml:space="preserve">ÖBB-Infrastruktur Bau AG </v>
          </cell>
          <cell r="D55" t="str">
            <v>8300100108</v>
          </cell>
          <cell r="E55">
            <v>3.5799999999999998E-2</v>
          </cell>
          <cell r="F55">
            <v>-200000</v>
          </cell>
          <cell r="I55">
            <v>-200000</v>
          </cell>
          <cell r="J55">
            <v>-200000</v>
          </cell>
          <cell r="K55">
            <v>-200000</v>
          </cell>
          <cell r="L55">
            <v>0</v>
          </cell>
          <cell r="M55">
            <v>0</v>
          </cell>
          <cell r="O55">
            <v>-200000</v>
          </cell>
        </row>
        <row r="56">
          <cell r="C56" t="str">
            <v xml:space="preserve">ÖBB-Infrastruktur Bau AG </v>
          </cell>
          <cell r="D56" t="str">
            <v>8300200444</v>
          </cell>
          <cell r="E56">
            <v>2.4940000483253497E-2</v>
          </cell>
          <cell r="F56">
            <v>-5090.4960000000001</v>
          </cell>
          <cell r="I56">
            <v>-5090.4960000000001</v>
          </cell>
          <cell r="L56">
            <v>-5090.4960000000001</v>
          </cell>
        </row>
        <row r="57">
          <cell r="C57" t="str">
            <v xml:space="preserve">ÖBB-Infrastruktur Bau AG </v>
          </cell>
          <cell r="D57" t="str">
            <v>8300400000</v>
          </cell>
          <cell r="E57">
            <v>4.7499999978244306E-2</v>
          </cell>
          <cell r="G57">
            <v>432070.935</v>
          </cell>
          <cell r="I57">
            <v>432070.935</v>
          </cell>
          <cell r="J57">
            <v>406820.43300000002</v>
          </cell>
          <cell r="L57">
            <v>25250.501999999979</v>
          </cell>
          <cell r="M57">
            <v>406820.43300000002</v>
          </cell>
        </row>
        <row r="58">
          <cell r="C58" t="str">
            <v xml:space="preserve">ÖBB-Infrastruktur Bau AG </v>
          </cell>
          <cell r="D58" t="str">
            <v>8300400001</v>
          </cell>
          <cell r="E58">
            <v>4.53E-2</v>
          </cell>
          <cell r="G58">
            <v>-50000</v>
          </cell>
          <cell r="I58">
            <v>-50000</v>
          </cell>
          <cell r="J58">
            <v>-50000</v>
          </cell>
          <cell r="L58">
            <v>0</v>
          </cell>
          <cell r="M58">
            <v>-50000</v>
          </cell>
        </row>
        <row r="59">
          <cell r="C59" t="str">
            <v xml:space="preserve">ÖBB-Infrastruktur Bau AG </v>
          </cell>
          <cell r="D59" t="str">
            <v>8300400002</v>
          </cell>
          <cell r="E59">
            <v>4.53E-2</v>
          </cell>
          <cell r="G59">
            <v>-50000</v>
          </cell>
          <cell r="I59">
            <v>-50000</v>
          </cell>
          <cell r="J59">
            <v>-50000</v>
          </cell>
          <cell r="L59">
            <v>0</v>
          </cell>
          <cell r="M59">
            <v>-50000</v>
          </cell>
        </row>
        <row r="60">
          <cell r="C60" t="str">
            <v xml:space="preserve">ÖBB-Infrastruktur Bau AG </v>
          </cell>
          <cell r="D60" t="str">
            <v>8300400003</v>
          </cell>
          <cell r="E60">
            <v>4.2500000000000003E-2</v>
          </cell>
          <cell r="G60">
            <v>-50000</v>
          </cell>
          <cell r="I60">
            <v>-50000</v>
          </cell>
          <cell r="J60">
            <v>-50000</v>
          </cell>
          <cell r="L60">
            <v>0</v>
          </cell>
          <cell r="M60">
            <v>-50000</v>
          </cell>
        </row>
        <row r="61">
          <cell r="C61" t="str">
            <v xml:space="preserve">ÖBB-Infrastruktur Bau AG </v>
          </cell>
          <cell r="D61" t="str">
            <v>8300400007</v>
          </cell>
          <cell r="E61">
            <v>5.135E-2</v>
          </cell>
          <cell r="G61">
            <v>-25000</v>
          </cell>
          <cell r="I61">
            <v>-25000</v>
          </cell>
          <cell r="J61">
            <v>-25000</v>
          </cell>
          <cell r="L61">
            <v>0</v>
          </cell>
          <cell r="M61">
            <v>-25000</v>
          </cell>
        </row>
        <row r="62">
          <cell r="C62" t="str">
            <v xml:space="preserve">ÖBB-Infrastruktur Bau AG </v>
          </cell>
          <cell r="D62" t="str">
            <v>8300400009</v>
          </cell>
          <cell r="E62">
            <v>3.9399999999999998E-2</v>
          </cell>
          <cell r="G62">
            <v>-10000</v>
          </cell>
          <cell r="I62">
            <v>-10000</v>
          </cell>
          <cell r="J62">
            <v>-10000</v>
          </cell>
          <cell r="L62">
            <v>0</v>
          </cell>
          <cell r="M62">
            <v>-10000</v>
          </cell>
        </row>
        <row r="63">
          <cell r="C63" t="str">
            <v xml:space="preserve">ÖBB-Infrastruktur Bau AG </v>
          </cell>
          <cell r="D63" t="str">
            <v>8300400010</v>
          </cell>
          <cell r="E63">
            <v>5.21E-2</v>
          </cell>
          <cell r="G63">
            <v>-20000</v>
          </cell>
          <cell r="I63">
            <v>-20000</v>
          </cell>
          <cell r="J63">
            <v>-20000</v>
          </cell>
          <cell r="L63">
            <v>0</v>
          </cell>
          <cell r="M63">
            <v>-20000</v>
          </cell>
        </row>
        <row r="64">
          <cell r="C64" t="str">
            <v xml:space="preserve">ÖBB-Infrastruktur Bau AG </v>
          </cell>
          <cell r="D64" t="str">
            <v>8300400011</v>
          </cell>
          <cell r="E64">
            <v>4.9249999999999995E-2</v>
          </cell>
          <cell r="G64">
            <v>-15000</v>
          </cell>
          <cell r="I64">
            <v>-15000</v>
          </cell>
          <cell r="J64">
            <v>-15000</v>
          </cell>
          <cell r="L64">
            <v>0</v>
          </cell>
          <cell r="M64">
            <v>-15000</v>
          </cell>
        </row>
        <row r="65">
          <cell r="C65" t="str">
            <v xml:space="preserve">ÖBB-Infrastruktur Bau AG </v>
          </cell>
          <cell r="D65" t="str">
            <v>8300400013</v>
          </cell>
          <cell r="E65">
            <v>4.4500000000000005E-2</v>
          </cell>
          <cell r="G65">
            <v>-35000</v>
          </cell>
          <cell r="I65">
            <v>-35000</v>
          </cell>
          <cell r="J65">
            <v>-35000</v>
          </cell>
          <cell r="L65">
            <v>0</v>
          </cell>
          <cell r="M65">
            <v>-35000</v>
          </cell>
        </row>
        <row r="66">
          <cell r="C66" t="str">
            <v xml:space="preserve">ÖBB-Infrastruktur Bau AG </v>
          </cell>
          <cell r="D66" t="str">
            <v>8300400014</v>
          </cell>
          <cell r="E66">
            <v>4.2050000000000004E-2</v>
          </cell>
          <cell r="G66">
            <v>-30000</v>
          </cell>
          <cell r="I66">
            <v>-30000</v>
          </cell>
          <cell r="J66">
            <v>-30000</v>
          </cell>
          <cell r="L66">
            <v>0</v>
          </cell>
          <cell r="M66">
            <v>-30000</v>
          </cell>
        </row>
        <row r="67">
          <cell r="C67" t="str">
            <v xml:space="preserve">ÖBB-Infrastruktur Bau AG </v>
          </cell>
          <cell r="D67" t="str">
            <v>8300400019</v>
          </cell>
          <cell r="E67">
            <v>0.04</v>
          </cell>
          <cell r="G67">
            <v>-15000</v>
          </cell>
          <cell r="I67">
            <v>-15000</v>
          </cell>
          <cell r="J67">
            <v>-15000</v>
          </cell>
          <cell r="L67">
            <v>0</v>
          </cell>
          <cell r="M67">
            <v>-15000</v>
          </cell>
        </row>
        <row r="68">
          <cell r="C68" t="str">
            <v xml:space="preserve">ÖBB-Infrastruktur Bau AG </v>
          </cell>
          <cell r="D68" t="str">
            <v>8300400020</v>
          </cell>
          <cell r="E68">
            <v>3.9E-2</v>
          </cell>
          <cell r="G68">
            <v>-15000</v>
          </cell>
          <cell r="I68">
            <v>-15000</v>
          </cell>
          <cell r="J68">
            <v>-15000</v>
          </cell>
          <cell r="L68">
            <v>0</v>
          </cell>
          <cell r="M68">
            <v>-15000</v>
          </cell>
        </row>
        <row r="69">
          <cell r="C69" t="str">
            <v xml:space="preserve">ÖBB-Infrastruktur Bau AG </v>
          </cell>
          <cell r="D69" t="str">
            <v>8300400023</v>
          </cell>
          <cell r="E69">
            <v>4.1299999999999996E-2</v>
          </cell>
          <cell r="G69">
            <v>-6500</v>
          </cell>
          <cell r="I69">
            <v>-6500</v>
          </cell>
          <cell r="J69">
            <v>-5500</v>
          </cell>
          <cell r="K69">
            <v>-1500</v>
          </cell>
          <cell r="L69">
            <v>-1000</v>
          </cell>
          <cell r="M69">
            <v>-4000</v>
          </cell>
          <cell r="O69">
            <v>-1500</v>
          </cell>
        </row>
        <row r="70">
          <cell r="C70" t="str">
            <v xml:space="preserve">ÖBB-Infrastruktur Bau AG </v>
          </cell>
          <cell r="D70" t="str">
            <v>8300400025</v>
          </cell>
          <cell r="E70">
            <v>3.95E-2</v>
          </cell>
          <cell r="G70">
            <v>-15000</v>
          </cell>
          <cell r="I70">
            <v>-15000</v>
          </cell>
          <cell r="J70">
            <v>-15000</v>
          </cell>
          <cell r="L70">
            <v>0</v>
          </cell>
          <cell r="M70">
            <v>-15000</v>
          </cell>
        </row>
        <row r="71">
          <cell r="C71" t="str">
            <v xml:space="preserve">ÖBB-Infrastruktur Bau AG </v>
          </cell>
          <cell r="D71" t="str">
            <v>8300400026</v>
          </cell>
          <cell r="E71">
            <v>4.1500000000000002E-2</v>
          </cell>
          <cell r="G71">
            <v>-15000</v>
          </cell>
          <cell r="I71">
            <v>-15000</v>
          </cell>
          <cell r="J71">
            <v>-15000</v>
          </cell>
          <cell r="L71">
            <v>0</v>
          </cell>
          <cell r="M71">
            <v>-15000</v>
          </cell>
        </row>
        <row r="72">
          <cell r="C72" t="str">
            <v xml:space="preserve">ÖBB-Infrastruktur Bau AG </v>
          </cell>
          <cell r="D72" t="str">
            <v>8300400030</v>
          </cell>
          <cell r="E72">
            <v>4.4800000000000006E-2</v>
          </cell>
          <cell r="G72">
            <v>-524000</v>
          </cell>
          <cell r="I72">
            <v>-524000</v>
          </cell>
          <cell r="J72">
            <v>-524000</v>
          </cell>
          <cell r="L72">
            <v>0</v>
          </cell>
          <cell r="M72">
            <v>-524000</v>
          </cell>
        </row>
        <row r="73">
          <cell r="C73" t="str">
            <v xml:space="preserve">ÖBB-Infrastruktur Bau AG </v>
          </cell>
          <cell r="D73" t="str">
            <v>8300400031</v>
          </cell>
          <cell r="E73">
            <v>4.6249999960963198E-2</v>
          </cell>
          <cell r="G73">
            <v>450856.62800000003</v>
          </cell>
          <cell r="I73">
            <v>450856.62800000003</v>
          </cell>
          <cell r="J73">
            <v>424508.27799999999</v>
          </cell>
          <cell r="L73">
            <v>26348.35</v>
          </cell>
          <cell r="M73">
            <v>424508.27799999999</v>
          </cell>
        </row>
        <row r="74">
          <cell r="C74" t="str">
            <v xml:space="preserve">ÖBB-Infrastruktur Bau AG </v>
          </cell>
          <cell r="D74" t="str">
            <v>8300400063</v>
          </cell>
          <cell r="E74">
            <v>3.9450000000000006E-2</v>
          </cell>
          <cell r="G74">
            <v>-5090.4960000000001</v>
          </cell>
          <cell r="I74">
            <v>-5090.4960000000001</v>
          </cell>
          <cell r="J74">
            <v>-4753.652</v>
          </cell>
          <cell r="K74">
            <v>-3262.386</v>
          </cell>
          <cell r="L74">
            <v>-336.84400000000005</v>
          </cell>
          <cell r="M74">
            <v>-1491.2660000000001</v>
          </cell>
          <cell r="O74">
            <v>-3262.386</v>
          </cell>
        </row>
        <row r="75">
          <cell r="C75" t="str">
            <v xml:space="preserve">ÖBB-Infrastruktur Bau AG </v>
          </cell>
          <cell r="D75" t="str">
            <v>8300400067</v>
          </cell>
          <cell r="E75">
            <v>0</v>
          </cell>
          <cell r="G75">
            <v>0</v>
          </cell>
          <cell r="I75">
            <v>0</v>
          </cell>
          <cell r="J75">
            <v>0</v>
          </cell>
          <cell r="K75">
            <v>0</v>
          </cell>
          <cell r="L75">
            <v>0</v>
          </cell>
          <cell r="M75">
            <v>0</v>
          </cell>
          <cell r="O75">
            <v>0</v>
          </cell>
        </row>
        <row r="76">
          <cell r="C76" t="str">
            <v xml:space="preserve">ÖBB-Infrastruktur Bau AG </v>
          </cell>
          <cell r="D76" t="str">
            <v>8300400074</v>
          </cell>
          <cell r="E76">
            <v>4.36E-2</v>
          </cell>
          <cell r="G76">
            <v>-10000</v>
          </cell>
          <cell r="I76">
            <v>-10000</v>
          </cell>
          <cell r="J76">
            <v>-10000</v>
          </cell>
          <cell r="L76">
            <v>0</v>
          </cell>
          <cell r="M76">
            <v>-10000</v>
          </cell>
        </row>
        <row r="77">
          <cell r="C77" t="str">
            <v xml:space="preserve">ÖBB-Infrastruktur Bau AG </v>
          </cell>
          <cell r="D77" t="str">
            <v>8300400075</v>
          </cell>
          <cell r="E77">
            <v>4.36E-2</v>
          </cell>
          <cell r="G77">
            <v>-10000</v>
          </cell>
          <cell r="I77">
            <v>-10000</v>
          </cell>
          <cell r="J77">
            <v>-10000</v>
          </cell>
          <cell r="L77">
            <v>0</v>
          </cell>
          <cell r="M77">
            <v>-10000</v>
          </cell>
        </row>
        <row r="78">
          <cell r="C78" t="str">
            <v xml:space="preserve">ÖBB-Infrastruktur Bau AG </v>
          </cell>
          <cell r="D78" t="str">
            <v>8300400076</v>
          </cell>
          <cell r="E78">
            <v>4.8750000000000002E-2</v>
          </cell>
          <cell r="G78">
            <v>20000</v>
          </cell>
          <cell r="I78">
            <v>20000</v>
          </cell>
          <cell r="J78">
            <v>20000</v>
          </cell>
          <cell r="K78">
            <v>20000</v>
          </cell>
          <cell r="L78">
            <v>0</v>
          </cell>
          <cell r="M78">
            <v>0</v>
          </cell>
          <cell r="O78">
            <v>20000</v>
          </cell>
        </row>
        <row r="79">
          <cell r="C79" t="str">
            <v xml:space="preserve">ÖBB-Infrastruktur Bau AG </v>
          </cell>
          <cell r="D79" t="str">
            <v>8300400077</v>
          </cell>
          <cell r="E79">
            <v>3.875E-2</v>
          </cell>
          <cell r="G79">
            <v>-15000</v>
          </cell>
          <cell r="I79">
            <v>-15000</v>
          </cell>
          <cell r="J79">
            <v>-15000</v>
          </cell>
          <cell r="L79">
            <v>0</v>
          </cell>
          <cell r="M79">
            <v>-15000</v>
          </cell>
        </row>
        <row r="80">
          <cell r="C80" t="str">
            <v xml:space="preserve">ÖBB-Infrastruktur Bau AG </v>
          </cell>
          <cell r="D80" t="str">
            <v>8300400078</v>
          </cell>
          <cell r="E80">
            <v>3.875E-2</v>
          </cell>
          <cell r="G80">
            <v>-15000</v>
          </cell>
          <cell r="I80">
            <v>-15000</v>
          </cell>
          <cell r="J80">
            <v>-15000</v>
          </cell>
          <cell r="L80">
            <v>0</v>
          </cell>
          <cell r="M80">
            <v>-15000</v>
          </cell>
        </row>
        <row r="81">
          <cell r="C81" t="str">
            <v xml:space="preserve">ÖBB-Infrastruktur Bau AG </v>
          </cell>
          <cell r="D81" t="str">
            <v>8300400079</v>
          </cell>
          <cell r="E81">
            <v>0.76478984928368787</v>
          </cell>
          <cell r="G81">
            <v>-1556.2349999999999</v>
          </cell>
          <cell r="I81">
            <v>-1556.2349999999999</v>
          </cell>
          <cell r="J81">
            <v>-2142.4989999999998</v>
          </cell>
          <cell r="L81">
            <v>586.2639999999999</v>
          </cell>
          <cell r="M81">
            <v>-2142.4989999999998</v>
          </cell>
        </row>
        <row r="82">
          <cell r="C82" t="str">
            <v xml:space="preserve">ÖBB-Infrastruktur Bau AG </v>
          </cell>
          <cell r="D82" t="str">
            <v>8300400080</v>
          </cell>
          <cell r="E82">
            <v>0.28915667532977901</v>
          </cell>
          <cell r="G82">
            <v>-2605.6840000000002</v>
          </cell>
          <cell r="I82">
            <v>-2605.6840000000002</v>
          </cell>
          <cell r="J82">
            <v>-3008.741</v>
          </cell>
          <cell r="L82">
            <v>403.05699999999979</v>
          </cell>
          <cell r="M82">
            <v>-3008.741</v>
          </cell>
        </row>
        <row r="83">
          <cell r="C83" t="str">
            <v xml:space="preserve">ÖBB-Infrastruktur Bau AG </v>
          </cell>
          <cell r="D83" t="str">
            <v>8300400081</v>
          </cell>
          <cell r="E83">
            <v>0.28915667532977901</v>
          </cell>
          <cell r="G83">
            <v>-2605.6840000000002</v>
          </cell>
          <cell r="I83">
            <v>-2605.6840000000002</v>
          </cell>
          <cell r="J83">
            <v>-3008.741</v>
          </cell>
          <cell r="L83">
            <v>403.05699999999979</v>
          </cell>
          <cell r="M83">
            <v>-3008.741</v>
          </cell>
        </row>
        <row r="84">
          <cell r="C84" t="str">
            <v xml:space="preserve">ÖBB-Infrastruktur Bau AG </v>
          </cell>
          <cell r="D84" t="str">
            <v>8300400082</v>
          </cell>
          <cell r="E84">
            <v>0.32705369836982251</v>
          </cell>
          <cell r="G84">
            <v>-3316.326</v>
          </cell>
          <cell r="I84">
            <v>-3316.326</v>
          </cell>
          <cell r="L84">
            <v>-3316.326</v>
          </cell>
        </row>
        <row r="85">
          <cell r="C85" t="str">
            <v xml:space="preserve">ÖBB-Infrastruktur Bau AG </v>
          </cell>
          <cell r="D85" t="str">
            <v>8300400083</v>
          </cell>
          <cell r="E85">
            <v>0.32705369836982251</v>
          </cell>
          <cell r="G85">
            <v>-3316.326</v>
          </cell>
          <cell r="I85">
            <v>-3316.326</v>
          </cell>
          <cell r="L85">
            <v>-3316.326</v>
          </cell>
        </row>
        <row r="86">
          <cell r="C86" t="str">
            <v xml:space="preserve">ÖBB-Infrastruktur Bau AG </v>
          </cell>
          <cell r="D86" t="str">
            <v>8300400084</v>
          </cell>
          <cell r="E86">
            <v>82.549902640642941</v>
          </cell>
          <cell r="G86">
            <v>-1.742</v>
          </cell>
          <cell r="I86">
            <v>-1.742</v>
          </cell>
          <cell r="L86">
            <v>-1.742</v>
          </cell>
        </row>
        <row r="87">
          <cell r="C87" t="str">
            <v xml:space="preserve">ÖBB-Infrastruktur Bau AG </v>
          </cell>
          <cell r="D87" t="str">
            <v>8300400085</v>
          </cell>
          <cell r="E87">
            <v>82.549902640642941</v>
          </cell>
          <cell r="G87">
            <v>-1.742</v>
          </cell>
          <cell r="I87">
            <v>-1.742</v>
          </cell>
          <cell r="L87">
            <v>-1.742</v>
          </cell>
        </row>
        <row r="88">
          <cell r="B88" t="str">
            <v>fix</v>
          </cell>
          <cell r="E88">
            <v>4.1103918340423588E-2</v>
          </cell>
          <cell r="F88">
            <v>-9272888.2310000006</v>
          </cell>
          <cell r="G88">
            <v>-41066.671999999962</v>
          </cell>
          <cell r="I88">
            <v>-9313954.9030000009</v>
          </cell>
          <cell r="J88">
            <v>-8469510.3279999997</v>
          </cell>
          <cell r="K88">
            <v>-6000112.3859999999</v>
          </cell>
          <cell r="L88">
            <v>-844444.57500000112</v>
          </cell>
          <cell r="M88">
            <v>-2469397.9419999998</v>
          </cell>
          <cell r="O88">
            <v>-6000112.3859999999</v>
          </cell>
        </row>
        <row r="89">
          <cell r="B89" t="str">
            <v>var</v>
          </cell>
          <cell r="C89" t="str">
            <v xml:space="preserve">ÖBB-Infrastruktur Bau AG </v>
          </cell>
          <cell r="D89" t="str">
            <v>8300100022</v>
          </cell>
          <cell r="E89">
            <v>1.7599999401179942E-2</v>
          </cell>
          <cell r="F89">
            <v>-13526.601000000001</v>
          </cell>
          <cell r="I89">
            <v>-13526.601000000001</v>
          </cell>
          <cell r="J89">
            <v>-10916.655000000001</v>
          </cell>
          <cell r="K89">
            <v>-3638.8850000000002</v>
          </cell>
          <cell r="L89">
            <v>-2609.9459999999999</v>
          </cell>
          <cell r="M89">
            <v>-7277.77</v>
          </cell>
          <cell r="O89">
            <v>-3638.8850000000002</v>
          </cell>
        </row>
        <row r="90">
          <cell r="C90" t="str">
            <v xml:space="preserve">ÖBB-Infrastruktur Bau AG </v>
          </cell>
          <cell r="D90" t="str">
            <v>8300100023</v>
          </cell>
          <cell r="E90">
            <v>1.7499999408572782E-2</v>
          </cell>
          <cell r="F90">
            <v>-13526.601000000001</v>
          </cell>
          <cell r="I90">
            <v>-13526.601000000001</v>
          </cell>
          <cell r="J90">
            <v>-10916.655000000001</v>
          </cell>
          <cell r="K90">
            <v>-3638.8850000000002</v>
          </cell>
          <cell r="L90">
            <v>-2609.9459999999999</v>
          </cell>
          <cell r="M90">
            <v>-7277.77</v>
          </cell>
          <cell r="O90">
            <v>-3638.8850000000002</v>
          </cell>
        </row>
        <row r="91">
          <cell r="C91" t="str">
            <v xml:space="preserve">ÖBB-Infrastruktur Bau AG </v>
          </cell>
          <cell r="D91" t="str">
            <v>8300100025</v>
          </cell>
          <cell r="E91">
            <v>2.0299999999999999E-2</v>
          </cell>
          <cell r="F91">
            <v>-17550</v>
          </cell>
          <cell r="I91">
            <v>-17550</v>
          </cell>
          <cell r="J91">
            <v>-14850</v>
          </cell>
          <cell r="K91">
            <v>-4050</v>
          </cell>
          <cell r="L91">
            <v>-2700</v>
          </cell>
          <cell r="M91">
            <v>-10800</v>
          </cell>
          <cell r="O91">
            <v>-4050</v>
          </cell>
        </row>
        <row r="92">
          <cell r="C92" t="str">
            <v xml:space="preserve">ÖBB-Infrastruktur Bau AG </v>
          </cell>
          <cell r="D92" t="str">
            <v>8300100026</v>
          </cell>
          <cell r="E92">
            <v>2.0299999999999999E-2</v>
          </cell>
          <cell r="F92">
            <v>-6500</v>
          </cell>
          <cell r="I92">
            <v>-6500</v>
          </cell>
          <cell r="J92">
            <v>-5500</v>
          </cell>
          <cell r="K92">
            <v>-1500</v>
          </cell>
          <cell r="L92">
            <v>-1000</v>
          </cell>
          <cell r="M92">
            <v>-4000</v>
          </cell>
          <cell r="O92">
            <v>-1500</v>
          </cell>
        </row>
        <row r="93">
          <cell r="C93" t="str">
            <v xml:space="preserve">ÖBB-Infrastruktur Bau AG </v>
          </cell>
          <cell r="D93" t="str">
            <v>8300100027</v>
          </cell>
          <cell r="E93">
            <v>2.6940801956715089E-2</v>
          </cell>
          <cell r="F93">
            <v>-13.492000000000001</v>
          </cell>
          <cell r="I93">
            <v>-13.492000000000001</v>
          </cell>
          <cell r="L93">
            <v>-13.492000000000001</v>
          </cell>
        </row>
        <row r="94">
          <cell r="C94" t="str">
            <v xml:space="preserve">ÖBB-Infrastruktur Bau AG </v>
          </cell>
          <cell r="D94" t="str">
            <v>8300100029</v>
          </cell>
          <cell r="E94">
            <v>2.146E-2</v>
          </cell>
          <cell r="F94">
            <v>-54500</v>
          </cell>
          <cell r="I94">
            <v>-54500</v>
          </cell>
          <cell r="J94">
            <v>-54500</v>
          </cell>
          <cell r="L94">
            <v>0</v>
          </cell>
          <cell r="M94">
            <v>-54500</v>
          </cell>
        </row>
        <row r="95">
          <cell r="C95" t="str">
            <v xml:space="preserve">ÖBB-Infrastruktur Bau AG </v>
          </cell>
          <cell r="D95" t="str">
            <v>8300100030</v>
          </cell>
          <cell r="E95">
            <v>4.0129999999999999E-2</v>
          </cell>
          <cell r="F95">
            <v>-125400</v>
          </cell>
          <cell r="I95">
            <v>-125400</v>
          </cell>
          <cell r="J95">
            <v>-125400</v>
          </cell>
          <cell r="L95">
            <v>0</v>
          </cell>
          <cell r="M95">
            <v>-125400</v>
          </cell>
        </row>
        <row r="96">
          <cell r="C96" t="str">
            <v xml:space="preserve">ÖBB-Infrastruktur Bau AG </v>
          </cell>
          <cell r="D96" t="str">
            <v>8300100031</v>
          </cell>
          <cell r="E96">
            <v>4.0439999999999997E-2</v>
          </cell>
          <cell r="F96">
            <v>-96000</v>
          </cell>
          <cell r="I96">
            <v>-96000</v>
          </cell>
          <cell r="J96">
            <v>-96000</v>
          </cell>
          <cell r="L96">
            <v>0</v>
          </cell>
          <cell r="M96">
            <v>-96000</v>
          </cell>
        </row>
        <row r="97">
          <cell r="C97" t="str">
            <v xml:space="preserve">ÖBB-Infrastruktur Bau AG </v>
          </cell>
          <cell r="D97" t="str">
            <v>8300100033</v>
          </cell>
          <cell r="E97">
            <v>2.112E-2</v>
          </cell>
          <cell r="F97">
            <v>-90000</v>
          </cell>
          <cell r="I97">
            <v>-90000</v>
          </cell>
          <cell r="J97">
            <v>-90000</v>
          </cell>
          <cell r="L97">
            <v>0</v>
          </cell>
          <cell r="M97">
            <v>-90000</v>
          </cell>
        </row>
        <row r="98">
          <cell r="C98" t="str">
            <v xml:space="preserve">ÖBB-Infrastruktur Bau AG </v>
          </cell>
          <cell r="D98" t="str">
            <v>8300100052</v>
          </cell>
          <cell r="E98">
            <v>3.8750000406554325E-2</v>
          </cell>
          <cell r="F98">
            <v>-9592.8140000000003</v>
          </cell>
          <cell r="I98">
            <v>-9592.8140000000003</v>
          </cell>
          <cell r="J98">
            <v>-7194.6109999999999</v>
          </cell>
          <cell r="L98">
            <v>-2398.2030000000004</v>
          </cell>
          <cell r="M98">
            <v>-7194.6109999999999</v>
          </cell>
        </row>
        <row r="99">
          <cell r="C99" t="str">
            <v xml:space="preserve">ÖBB-Infrastruktur Bau AG </v>
          </cell>
          <cell r="D99" t="str">
            <v>8300100053</v>
          </cell>
          <cell r="E99">
            <v>3.874997996157438E-2</v>
          </cell>
          <cell r="F99">
            <v>-581.38300000000004</v>
          </cell>
          <cell r="I99">
            <v>-581.38300000000004</v>
          </cell>
          <cell r="J99">
            <v>-436.03699999999998</v>
          </cell>
          <cell r="L99">
            <v>-145.34600000000006</v>
          </cell>
          <cell r="M99">
            <v>-436.03699999999998</v>
          </cell>
        </row>
        <row r="100">
          <cell r="C100" t="str">
            <v xml:space="preserve">ÖBB-Infrastruktur Bau AG </v>
          </cell>
          <cell r="D100" t="str">
            <v>8300100054</v>
          </cell>
          <cell r="E100">
            <v>3.8750004114859349E-2</v>
          </cell>
          <cell r="F100">
            <v>-3778.9870000000001</v>
          </cell>
          <cell r="I100">
            <v>-3778.9870000000001</v>
          </cell>
          <cell r="J100">
            <v>-2834.241</v>
          </cell>
          <cell r="L100">
            <v>-944.74600000000009</v>
          </cell>
          <cell r="M100">
            <v>-2834.241</v>
          </cell>
        </row>
        <row r="101">
          <cell r="C101" t="str">
            <v xml:space="preserve">ÖBB-Infrastruktur Bau AG </v>
          </cell>
          <cell r="D101" t="str">
            <v>8300100065</v>
          </cell>
          <cell r="E101">
            <v>4.1249998580969123E-2</v>
          </cell>
          <cell r="F101">
            <v>-5813.8270000000002</v>
          </cell>
          <cell r="I101">
            <v>-5813.8270000000002</v>
          </cell>
          <cell r="J101">
            <v>-4360.37</v>
          </cell>
          <cell r="L101">
            <v>-1453.4570000000003</v>
          </cell>
          <cell r="M101">
            <v>-4360.37</v>
          </cell>
        </row>
        <row r="102">
          <cell r="C102" t="str">
            <v xml:space="preserve">ÖBB-Infrastruktur Bau AG </v>
          </cell>
          <cell r="D102" t="str">
            <v>8300400000</v>
          </cell>
          <cell r="E102">
            <v>4.9329999999999999E-2</v>
          </cell>
          <cell r="G102">
            <v>-493600</v>
          </cell>
          <cell r="I102">
            <v>-493600</v>
          </cell>
          <cell r="J102">
            <v>-493600</v>
          </cell>
          <cell r="L102">
            <v>0</v>
          </cell>
          <cell r="M102">
            <v>-493600</v>
          </cell>
        </row>
        <row r="103">
          <cell r="C103" t="str">
            <v xml:space="preserve">ÖBB-Infrastruktur Bau AG </v>
          </cell>
          <cell r="D103" t="str">
            <v>8300400001</v>
          </cell>
          <cell r="E103">
            <v>4.9329999999999999E-2</v>
          </cell>
          <cell r="G103">
            <v>50000</v>
          </cell>
          <cell r="I103">
            <v>50000</v>
          </cell>
          <cell r="J103">
            <v>50000</v>
          </cell>
          <cell r="L103">
            <v>0</v>
          </cell>
          <cell r="M103">
            <v>50000</v>
          </cell>
        </row>
        <row r="104">
          <cell r="C104" t="str">
            <v xml:space="preserve">ÖBB-Infrastruktur Bau AG </v>
          </cell>
          <cell r="D104" t="str">
            <v>8300400002</v>
          </cell>
          <cell r="E104">
            <v>4.9329999999999999E-2</v>
          </cell>
          <cell r="G104">
            <v>50000</v>
          </cell>
          <cell r="I104">
            <v>50000</v>
          </cell>
          <cell r="J104">
            <v>50000</v>
          </cell>
          <cell r="L104">
            <v>0</v>
          </cell>
          <cell r="M104">
            <v>50000</v>
          </cell>
        </row>
        <row r="105">
          <cell r="C105" t="str">
            <v xml:space="preserve">ÖBB-Infrastruktur Bau AG </v>
          </cell>
          <cell r="D105" t="str">
            <v>8300400003</v>
          </cell>
          <cell r="E105">
            <v>4.9329999999999999E-2</v>
          </cell>
          <cell r="G105">
            <v>50000</v>
          </cell>
          <cell r="I105">
            <v>50000</v>
          </cell>
          <cell r="J105">
            <v>50000</v>
          </cell>
          <cell r="L105">
            <v>0</v>
          </cell>
          <cell r="M105">
            <v>50000</v>
          </cell>
        </row>
        <row r="106">
          <cell r="C106" t="str">
            <v xml:space="preserve">ÖBB-Infrastruktur Bau AG </v>
          </cell>
          <cell r="D106" t="str">
            <v>8300400007</v>
          </cell>
          <cell r="E106">
            <v>1.9210000000000001E-2</v>
          </cell>
          <cell r="G106">
            <v>25000</v>
          </cell>
          <cell r="I106">
            <v>25000</v>
          </cell>
          <cell r="J106">
            <v>25000</v>
          </cell>
          <cell r="L106">
            <v>0</v>
          </cell>
          <cell r="M106">
            <v>25000</v>
          </cell>
        </row>
        <row r="107">
          <cell r="C107" t="str">
            <v xml:space="preserve">ÖBB-Infrastruktur Bau AG </v>
          </cell>
          <cell r="D107" t="str">
            <v>8300400009</v>
          </cell>
          <cell r="E107">
            <v>4.3520000000000003E-2</v>
          </cell>
          <cell r="G107">
            <v>10000</v>
          </cell>
          <cell r="I107">
            <v>10000</v>
          </cell>
          <cell r="J107">
            <v>10000</v>
          </cell>
          <cell r="L107">
            <v>0</v>
          </cell>
          <cell r="M107">
            <v>10000</v>
          </cell>
        </row>
        <row r="108">
          <cell r="C108" t="str">
            <v xml:space="preserve">ÖBB-Infrastruktur Bau AG </v>
          </cell>
          <cell r="D108" t="str">
            <v>8300400010</v>
          </cell>
          <cell r="E108">
            <v>3.7879999999999997E-2</v>
          </cell>
          <cell r="G108">
            <v>20000</v>
          </cell>
          <cell r="I108">
            <v>20000</v>
          </cell>
          <cell r="J108">
            <v>20000</v>
          </cell>
          <cell r="L108">
            <v>0</v>
          </cell>
          <cell r="M108">
            <v>20000</v>
          </cell>
        </row>
        <row r="109">
          <cell r="C109" t="str">
            <v xml:space="preserve">ÖBB-Infrastruktur Bau AG </v>
          </cell>
          <cell r="D109" t="str">
            <v>8300400011</v>
          </cell>
          <cell r="E109">
            <v>3.7879999999999997E-2</v>
          </cell>
          <cell r="G109">
            <v>15000</v>
          </cell>
          <cell r="I109">
            <v>15000</v>
          </cell>
          <cell r="J109">
            <v>15000</v>
          </cell>
          <cell r="L109">
            <v>0</v>
          </cell>
          <cell r="M109">
            <v>15000</v>
          </cell>
        </row>
        <row r="110">
          <cell r="C110" t="str">
            <v xml:space="preserve">ÖBB-Infrastruktur Bau AG </v>
          </cell>
          <cell r="D110" t="str">
            <v>8300400013</v>
          </cell>
          <cell r="E110">
            <v>3.7879999999999997E-2</v>
          </cell>
          <cell r="G110">
            <v>35000</v>
          </cell>
          <cell r="I110">
            <v>35000</v>
          </cell>
          <cell r="J110">
            <v>35000</v>
          </cell>
          <cell r="L110">
            <v>0</v>
          </cell>
          <cell r="M110">
            <v>35000</v>
          </cell>
        </row>
        <row r="111">
          <cell r="C111" t="str">
            <v xml:space="preserve">ÖBB-Infrastruktur Bau AG </v>
          </cell>
          <cell r="D111" t="str">
            <v>8300400014</v>
          </cell>
          <cell r="E111">
            <v>3.7879999999999997E-2</v>
          </cell>
          <cell r="G111">
            <v>30000</v>
          </cell>
          <cell r="I111">
            <v>30000</v>
          </cell>
          <cell r="J111">
            <v>30000</v>
          </cell>
          <cell r="L111">
            <v>0</v>
          </cell>
          <cell r="M111">
            <v>30000</v>
          </cell>
        </row>
        <row r="112">
          <cell r="C112" t="str">
            <v xml:space="preserve">ÖBB-Infrastruktur Bau AG </v>
          </cell>
          <cell r="D112" t="str">
            <v>8300400019</v>
          </cell>
          <cell r="E112">
            <v>3.7379999999999997E-2</v>
          </cell>
          <cell r="G112">
            <v>15000</v>
          </cell>
          <cell r="I112">
            <v>15000</v>
          </cell>
          <cell r="J112">
            <v>15000</v>
          </cell>
          <cell r="L112">
            <v>0</v>
          </cell>
          <cell r="M112">
            <v>15000</v>
          </cell>
        </row>
        <row r="113">
          <cell r="C113" t="str">
            <v xml:space="preserve">ÖBB-Infrastruktur Bau AG </v>
          </cell>
          <cell r="D113" t="str">
            <v>8300400020</v>
          </cell>
          <cell r="E113">
            <v>3.7379999999999997E-2</v>
          </cell>
          <cell r="G113">
            <v>15000</v>
          </cell>
          <cell r="I113">
            <v>15000</v>
          </cell>
          <cell r="J113">
            <v>15000</v>
          </cell>
          <cell r="L113">
            <v>0</v>
          </cell>
          <cell r="M113">
            <v>15000</v>
          </cell>
        </row>
        <row r="114">
          <cell r="C114" t="str">
            <v xml:space="preserve">ÖBB-Infrastruktur Bau AG </v>
          </cell>
          <cell r="D114" t="str">
            <v>8300400023</v>
          </cell>
          <cell r="E114">
            <v>1.6500000000000001E-2</v>
          </cell>
          <cell r="G114">
            <v>6500</v>
          </cell>
          <cell r="I114">
            <v>6500</v>
          </cell>
          <cell r="J114">
            <v>5500</v>
          </cell>
          <cell r="K114">
            <v>1500</v>
          </cell>
          <cell r="L114">
            <v>1000</v>
          </cell>
          <cell r="M114">
            <v>4000</v>
          </cell>
          <cell r="O114">
            <v>1500</v>
          </cell>
        </row>
        <row r="115">
          <cell r="C115" t="str">
            <v xml:space="preserve">ÖBB-Infrastruktur Bau AG </v>
          </cell>
          <cell r="D115" t="str">
            <v>8300400025</v>
          </cell>
          <cell r="E115">
            <v>2.112E-2</v>
          </cell>
          <cell r="G115">
            <v>15000</v>
          </cell>
          <cell r="I115">
            <v>15000</v>
          </cell>
          <cell r="J115">
            <v>15000</v>
          </cell>
          <cell r="L115">
            <v>0</v>
          </cell>
          <cell r="M115">
            <v>15000</v>
          </cell>
        </row>
        <row r="116">
          <cell r="C116" t="str">
            <v xml:space="preserve">ÖBB-Infrastruktur Bau AG </v>
          </cell>
          <cell r="D116" t="str">
            <v>8300400026</v>
          </cell>
          <cell r="E116">
            <v>2.112E-2</v>
          </cell>
          <cell r="G116">
            <v>15000</v>
          </cell>
          <cell r="I116">
            <v>15000</v>
          </cell>
          <cell r="J116">
            <v>15000</v>
          </cell>
          <cell r="L116">
            <v>0</v>
          </cell>
          <cell r="M116">
            <v>15000</v>
          </cell>
        </row>
        <row r="117">
          <cell r="C117" t="str">
            <v xml:space="preserve">ÖBB-Infrastruktur Bau AG </v>
          </cell>
          <cell r="D117" t="str">
            <v>8300400027</v>
          </cell>
          <cell r="E117">
            <v>8.819757591604277E-2</v>
          </cell>
          <cell r="G117">
            <v>-1395.95</v>
          </cell>
          <cell r="I117">
            <v>-1395.95</v>
          </cell>
          <cell r="J117">
            <v>-2551.6759999999995</v>
          </cell>
          <cell r="K117">
            <v>-850.55899999999929</v>
          </cell>
          <cell r="L117">
            <v>1155.7259999999987</v>
          </cell>
          <cell r="M117">
            <v>-1701.1170000000002</v>
          </cell>
          <cell r="O117">
            <v>-850.55899999999929</v>
          </cell>
        </row>
        <row r="118">
          <cell r="C118" t="str">
            <v xml:space="preserve">ÖBB-Infrastruktur Bau AG </v>
          </cell>
          <cell r="D118" t="str">
            <v>8300400030</v>
          </cell>
          <cell r="E118">
            <v>9.2999999922370007E-3</v>
          </cell>
          <cell r="G118">
            <v>450856.62800000003</v>
          </cell>
          <cell r="I118">
            <v>450856.62800000003</v>
          </cell>
          <cell r="J118">
            <v>424508.27799999999</v>
          </cell>
          <cell r="L118">
            <v>26348.35</v>
          </cell>
          <cell r="M118">
            <v>424508.27799999999</v>
          </cell>
        </row>
        <row r="119">
          <cell r="C119" t="str">
            <v xml:space="preserve">ÖBB-Infrastruktur Bau AG </v>
          </cell>
          <cell r="D119" t="str">
            <v>8300400031</v>
          </cell>
          <cell r="E119">
            <v>9.2999999922370007E-3</v>
          </cell>
          <cell r="G119">
            <v>-450856.62800000003</v>
          </cell>
          <cell r="I119">
            <v>-450856.62800000003</v>
          </cell>
          <cell r="J119">
            <v>-424508.27799999999</v>
          </cell>
          <cell r="L119">
            <v>-26348.35</v>
          </cell>
          <cell r="M119">
            <v>-424508.27799999999</v>
          </cell>
        </row>
        <row r="120">
          <cell r="C120" t="str">
            <v xml:space="preserve">ÖBB-Infrastruktur Bau AG </v>
          </cell>
          <cell r="D120" t="str">
            <v>8300400063</v>
          </cell>
          <cell r="E120">
            <v>5.3689999992142218E-2</v>
          </cell>
          <cell r="G120">
            <v>5090.4960000000001</v>
          </cell>
          <cell r="I120">
            <v>5090.4960000000001</v>
          </cell>
          <cell r="J120">
            <v>4753.652</v>
          </cell>
          <cell r="K120">
            <v>3262.386</v>
          </cell>
          <cell r="L120">
            <v>336.84400000000005</v>
          </cell>
          <cell r="M120">
            <v>1491.2660000000001</v>
          </cell>
          <cell r="O120">
            <v>3262.386</v>
          </cell>
        </row>
        <row r="121">
          <cell r="C121" t="str">
            <v xml:space="preserve">ÖBB-Infrastruktur Bau AG </v>
          </cell>
          <cell r="D121" t="str">
            <v>8300400074</v>
          </cell>
          <cell r="E121">
            <v>2.112E-2</v>
          </cell>
          <cell r="G121">
            <v>10000</v>
          </cell>
          <cell r="I121">
            <v>10000</v>
          </cell>
          <cell r="J121">
            <v>10000</v>
          </cell>
          <cell r="L121">
            <v>0</v>
          </cell>
          <cell r="M121">
            <v>10000</v>
          </cell>
        </row>
        <row r="122">
          <cell r="C122" t="str">
            <v xml:space="preserve">ÖBB-Infrastruktur Bau AG </v>
          </cell>
          <cell r="D122" t="str">
            <v>8300400075</v>
          </cell>
          <cell r="E122">
            <v>2.112E-2</v>
          </cell>
          <cell r="G122">
            <v>10000</v>
          </cell>
          <cell r="I122">
            <v>10000</v>
          </cell>
          <cell r="J122">
            <v>10000</v>
          </cell>
          <cell r="L122">
            <v>0</v>
          </cell>
          <cell r="M122">
            <v>10000</v>
          </cell>
        </row>
        <row r="123">
          <cell r="C123" t="str">
            <v xml:space="preserve">ÖBB-Infrastruktur Bau AG </v>
          </cell>
          <cell r="D123" t="str">
            <v>8300400076</v>
          </cell>
          <cell r="E123">
            <v>4.1250000000000002E-2</v>
          </cell>
          <cell r="G123">
            <v>-20000</v>
          </cell>
          <cell r="I123">
            <v>-20000</v>
          </cell>
          <cell r="J123">
            <v>-20000</v>
          </cell>
          <cell r="K123">
            <v>-20000</v>
          </cell>
          <cell r="L123">
            <v>0</v>
          </cell>
          <cell r="M123">
            <v>0</v>
          </cell>
          <cell r="O123">
            <v>-20000</v>
          </cell>
        </row>
        <row r="124">
          <cell r="C124" t="str">
            <v xml:space="preserve">ÖBB-Infrastruktur Bau AG </v>
          </cell>
          <cell r="D124" t="str">
            <v>8300400077</v>
          </cell>
          <cell r="E124">
            <v>3.7379999999999997E-2</v>
          </cell>
          <cell r="G124">
            <v>15000</v>
          </cell>
          <cell r="I124">
            <v>15000</v>
          </cell>
          <cell r="J124">
            <v>15000</v>
          </cell>
          <cell r="L124">
            <v>0</v>
          </cell>
          <cell r="M124">
            <v>15000</v>
          </cell>
        </row>
        <row r="125">
          <cell r="C125" t="str">
            <v xml:space="preserve">ÖBB-Infrastruktur Bau AG </v>
          </cell>
          <cell r="D125" t="str">
            <v>8300400078</v>
          </cell>
          <cell r="E125">
            <v>3.7379999999999997E-2</v>
          </cell>
          <cell r="G125">
            <v>15000</v>
          </cell>
          <cell r="I125">
            <v>15000</v>
          </cell>
          <cell r="J125">
            <v>15000</v>
          </cell>
          <cell r="L125">
            <v>0</v>
          </cell>
          <cell r="M125">
            <v>15000</v>
          </cell>
        </row>
        <row r="126">
          <cell r="B126" t="str">
            <v>var</v>
          </cell>
          <cell r="E126">
            <v>4.2634521798148944E-2</v>
          </cell>
          <cell r="F126">
            <v>-436783.70500000002</v>
          </cell>
          <cell r="G126">
            <v>-108405.45400000009</v>
          </cell>
          <cell r="I126">
            <v>-545189.1590000001</v>
          </cell>
          <cell r="J126">
            <v>-533806.59300000011</v>
          </cell>
          <cell r="K126">
            <v>-28915.942999999999</v>
          </cell>
          <cell r="L126">
            <v>-11382.565999999992</v>
          </cell>
          <cell r="M126">
            <v>-504890.65</v>
          </cell>
          <cell r="O126">
            <v>-28915.942999999999</v>
          </cell>
        </row>
        <row r="127">
          <cell r="A127" t="str">
            <v>Verbindlichkeiten</v>
          </cell>
          <cell r="E127">
            <v>4.118855737263899E-2</v>
          </cell>
          <cell r="F127">
            <v>-9709671.9359999988</v>
          </cell>
          <cell r="G127">
            <v>-149472.12599999993</v>
          </cell>
          <cell r="I127">
            <v>-9859144.061999999</v>
          </cell>
          <cell r="J127">
            <v>-9003316.9209999982</v>
          </cell>
          <cell r="K127">
            <v>-6029028.3289999999</v>
          </cell>
          <cell r="L127">
            <v>-855827.14100000076</v>
          </cell>
          <cell r="M127">
            <v>-2974288.5919999983</v>
          </cell>
          <cell r="O127">
            <v>-6029028.3289999999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amt"/>
      <sheetName val="ÜVO-Strecken 17.1.2000 ÖBB"/>
      <sheetName val="Erläuterungen"/>
      <sheetName val="#BEZUG"/>
    </sheetNames>
    <sheetDataSet>
      <sheetData sheetId="0" refreshError="1">
        <row r="1">
          <cell r="A1" t="str">
            <v>Z-Nr</v>
          </cell>
          <cell r="B1" t="str">
            <v>Sortierung HL-AG</v>
          </cell>
          <cell r="C1" t="str">
            <v>ÜVO-Z</v>
          </cell>
          <cell r="D1" t="str">
            <v>Gl. 1</v>
          </cell>
          <cell r="E1" t="str">
            <v>Gl. 2</v>
          </cell>
          <cell r="F1" t="str">
            <v>Gl. 3</v>
          </cell>
          <cell r="G1" t="str">
            <v>Gl. 4</v>
          </cell>
          <cell r="H1" t="str">
            <v>Status</v>
          </cell>
          <cell r="I1" t="str">
            <v>ÜA</v>
          </cell>
          <cell r="J1" t="str">
            <v>V-Art</v>
          </cell>
          <cell r="K1" t="str">
            <v>E 1</v>
          </cell>
          <cell r="L1" t="str">
            <v>E2</v>
          </cell>
          <cell r="M1" t="str">
            <v>E3</v>
          </cell>
          <cell r="N1" t="str">
            <v>E 4</v>
          </cell>
          <cell r="O1" t="str">
            <v>Vorhaben / Projekt</v>
          </cell>
          <cell r="P1" t="str">
            <v>Detailangaben</v>
          </cell>
          <cell r="Q1" t="str">
            <v>Land</v>
          </cell>
          <cell r="R1" t="str">
            <v>Achse</v>
          </cell>
          <cell r="S1" t="str">
            <v>Strecke</v>
          </cell>
          <cell r="T1" t="str">
            <v>von</v>
          </cell>
          <cell r="U1" t="str">
            <v>bis</v>
          </cell>
          <cell r="V1" t="str">
            <v>ÜVO</v>
          </cell>
          <cell r="W1" t="str">
            <v>EG</v>
          </cell>
          <cell r="X1" t="str">
            <v>GB</v>
          </cell>
          <cell r="Y1" t="str">
            <v>GB akt</v>
          </cell>
          <cell r="Z1" t="str">
            <v>Q Gesamt</v>
          </cell>
          <cell r="AA1" t="str">
            <v xml:space="preserve">Q bis 1995 </v>
          </cell>
          <cell r="AB1" t="str">
            <v>Q 1996</v>
          </cell>
          <cell r="AC1" t="str">
            <v>Q 1997</v>
          </cell>
          <cell r="AD1" t="str">
            <v>Q 1998</v>
          </cell>
          <cell r="AE1" t="str">
            <v>Q 1999</v>
          </cell>
          <cell r="AF1" t="str">
            <v>Q 2000</v>
          </cell>
          <cell r="AG1" t="str">
            <v>Q 2001</v>
          </cell>
          <cell r="AH1" t="str">
            <v>Q 2002</v>
          </cell>
          <cell r="AI1" t="str">
            <v>Q 2003</v>
          </cell>
          <cell r="AJ1" t="str">
            <v>Q 2004</v>
          </cell>
          <cell r="AK1" t="str">
            <v>Q 2005</v>
          </cell>
          <cell r="AL1" t="str">
            <v>Q 2006</v>
          </cell>
          <cell r="AM1" t="str">
            <v>Q 2007</v>
          </cell>
          <cell r="AN1" t="str">
            <v>Q 2008</v>
          </cell>
          <cell r="AO1" t="str">
            <v>Q 2009</v>
          </cell>
          <cell r="AP1" t="str">
            <v>Q 2010</v>
          </cell>
          <cell r="AQ1" t="str">
            <v>Anmerkung 1</v>
          </cell>
          <cell r="AR1" t="str">
            <v>P_Nr</v>
          </cell>
          <cell r="AS1" t="str">
            <v>Betriebsstelle_Von</v>
          </cell>
          <cell r="AT1" t="str">
            <v>Betriebsstelle_Bis</v>
          </cell>
          <cell r="AU1" t="str">
            <v>VertragspartnerLand/ Gemeinde</v>
          </cell>
          <cell r="AV1" t="str">
            <v>Aufteilungs-schlüssel ÖBB/Partner/Partner</v>
          </cell>
          <cell r="AW1" t="str">
            <v>Vertrags- bzw. Bescheidzahl, Datum</v>
          </cell>
          <cell r="AX1" t="str">
            <v>Zustimmung der Gemeinde vom</v>
          </cell>
          <cell r="AY1" t="str">
            <v>A Gesamt</v>
          </cell>
          <cell r="AZ1" t="str">
            <v>A bis 1995</v>
          </cell>
          <cell r="BA1" t="str">
            <v>A 1996</v>
          </cell>
          <cell r="BB1" t="str">
            <v>A bis 3/97</v>
          </cell>
          <cell r="BC1" t="str">
            <v>A 3-12/97</v>
          </cell>
          <cell r="BD1" t="str">
            <v>A 97/Zahl 98</v>
          </cell>
          <cell r="BE1" t="str">
            <v>A 1997</v>
          </cell>
          <cell r="BF1" t="str">
            <v>A 1998</v>
          </cell>
          <cell r="BG1" t="str">
            <v>A 1999</v>
          </cell>
          <cell r="BH1" t="str">
            <v>A 2000</v>
          </cell>
          <cell r="BI1" t="str">
            <v>A 2001</v>
          </cell>
          <cell r="BJ1" t="str">
            <v>A 2002</v>
          </cell>
          <cell r="BK1" t="str">
            <v>A 2003</v>
          </cell>
          <cell r="BL1" t="str">
            <v>A 2004</v>
          </cell>
          <cell r="BM1" t="str">
            <v>A 2005</v>
          </cell>
          <cell r="BN1" t="str">
            <v>A 2006</v>
          </cell>
          <cell r="BO1" t="str">
            <v>A 2007</v>
          </cell>
          <cell r="BP1" t="str">
            <v>A 2008</v>
          </cell>
          <cell r="BQ1" t="str">
            <v>A 2009</v>
          </cell>
          <cell r="BR1" t="str">
            <v>A 2010 ff</v>
          </cell>
          <cell r="BS1" t="str">
            <v>Anmerkung 2</v>
          </cell>
          <cell r="BT1" t="str">
            <v>B Gesamt</v>
          </cell>
          <cell r="BU1" t="str">
            <v>B bis 1995</v>
          </cell>
          <cell r="BV1" t="str">
            <v>B 1996</v>
          </cell>
          <cell r="BW1" t="str">
            <v>B 1-3/97</v>
          </cell>
          <cell r="BX1" t="str">
            <v>B 3-12/97</v>
          </cell>
          <cell r="BY1" t="str">
            <v>B 1997 ges</v>
          </cell>
          <cell r="BZ1" t="str">
            <v>B bis 1997</v>
          </cell>
          <cell r="CA1" t="str">
            <v>B 1998</v>
          </cell>
          <cell r="CB1" t="str">
            <v>B 1999</v>
          </cell>
          <cell r="CC1" t="str">
            <v>B 2000</v>
          </cell>
          <cell r="CD1" t="str">
            <v>B 2001</v>
          </cell>
          <cell r="CE1" t="str">
            <v>B 2002</v>
          </cell>
          <cell r="CF1" t="str">
            <v>B 2003</v>
          </cell>
          <cell r="CG1" t="str">
            <v>B 2004</v>
          </cell>
          <cell r="CH1" t="str">
            <v>B 2005</v>
          </cell>
          <cell r="CI1" t="str">
            <v>B 2006</v>
          </cell>
          <cell r="CJ1" t="str">
            <v>B 2007</v>
          </cell>
          <cell r="CK1" t="str">
            <v>B 2008</v>
          </cell>
          <cell r="CL1" t="str">
            <v>B 2009</v>
          </cell>
          <cell r="CM1" t="str">
            <v>B 2010</v>
          </cell>
          <cell r="CN1" t="str">
            <v>B 2011</v>
          </cell>
          <cell r="CO1" t="str">
            <v>B 2012</v>
          </cell>
          <cell r="CP1" t="str">
            <v>B 2013</v>
          </cell>
          <cell r="CQ1" t="str">
            <v>B 2014</v>
          </cell>
          <cell r="CR1" t="str">
            <v>B 2015</v>
          </cell>
          <cell r="CS1" t="str">
            <v>Anmerkung 3</v>
          </cell>
        </row>
        <row r="3">
          <cell r="A3">
            <v>1</v>
          </cell>
          <cell r="B3">
            <v>17</v>
          </cell>
          <cell r="C3">
            <v>1001</v>
          </cell>
          <cell r="D3">
            <v>1</v>
          </cell>
          <cell r="E3">
            <v>1</v>
          </cell>
          <cell r="F3">
            <v>1</v>
          </cell>
          <cell r="G3">
            <v>1</v>
          </cell>
          <cell r="I3" t="str">
            <v>P</v>
          </cell>
          <cell r="J3" t="str">
            <v>V</v>
          </cell>
          <cell r="K3" t="str">
            <v>_Vorhaben</v>
          </cell>
          <cell r="L3" t="str">
            <v>_Vorhaben</v>
          </cell>
          <cell r="M3" t="str">
            <v>_Vorhaben</v>
          </cell>
          <cell r="N3" t="str">
            <v>_Vorhaben</v>
          </cell>
          <cell r="O3" t="str">
            <v>Vernetzungsplanung</v>
          </cell>
        </row>
        <row r="4">
          <cell r="A4">
            <v>2</v>
          </cell>
          <cell r="B4">
            <v>8</v>
          </cell>
          <cell r="C4">
            <v>1002</v>
          </cell>
          <cell r="D4">
            <v>1</v>
          </cell>
          <cell r="E4">
            <v>1</v>
          </cell>
          <cell r="F4">
            <v>1</v>
          </cell>
          <cell r="G4">
            <v>1</v>
          </cell>
          <cell r="I4" t="str">
            <v>PB</v>
          </cell>
          <cell r="J4" t="str">
            <v>V</v>
          </cell>
          <cell r="K4" t="str">
            <v>_Vorhaben</v>
          </cell>
          <cell r="L4" t="str">
            <v>_Vorhaben</v>
          </cell>
          <cell r="M4" t="str">
            <v>_Vorhaben</v>
          </cell>
          <cell r="N4" t="str">
            <v>_Vorhaben</v>
          </cell>
          <cell r="O4" t="str">
            <v>St. Pölten - Prinzersdorf; Linienverbesserung</v>
          </cell>
        </row>
        <row r="5">
          <cell r="A5">
            <v>3</v>
          </cell>
          <cell r="B5">
            <v>7</v>
          </cell>
          <cell r="C5">
            <v>1003</v>
          </cell>
          <cell r="D5">
            <v>1</v>
          </cell>
          <cell r="E5">
            <v>1</v>
          </cell>
          <cell r="F5">
            <v>1</v>
          </cell>
          <cell r="G5">
            <v>1</v>
          </cell>
          <cell r="I5" t="str">
            <v>PB</v>
          </cell>
          <cell r="J5" t="str">
            <v>V</v>
          </cell>
          <cell r="K5" t="str">
            <v>_Vorhaben</v>
          </cell>
          <cell r="L5" t="str">
            <v>_Vorhaben</v>
          </cell>
          <cell r="M5" t="str">
            <v>_Vorhaben</v>
          </cell>
          <cell r="N5" t="str">
            <v>_Vorhaben</v>
          </cell>
          <cell r="O5" t="str">
            <v>Melk; Linienverbesserung</v>
          </cell>
        </row>
        <row r="6">
          <cell r="A6">
            <v>4</v>
          </cell>
          <cell r="B6">
            <v>6</v>
          </cell>
          <cell r="C6">
            <v>1004</v>
          </cell>
          <cell r="D6">
            <v>1</v>
          </cell>
          <cell r="E6">
            <v>1</v>
          </cell>
          <cell r="F6">
            <v>1</v>
          </cell>
          <cell r="G6">
            <v>1</v>
          </cell>
          <cell r="I6" t="str">
            <v>PB</v>
          </cell>
          <cell r="J6" t="str">
            <v>V</v>
          </cell>
          <cell r="K6" t="str">
            <v>_Vorhaben</v>
          </cell>
          <cell r="L6" t="str">
            <v>_Vorhaben</v>
          </cell>
          <cell r="M6" t="str">
            <v>_Vorhaben</v>
          </cell>
          <cell r="N6" t="str">
            <v>_Vorhaben</v>
          </cell>
          <cell r="O6" t="str">
            <v>Krummnußbaum - Säusenstein; Linienverbesserung</v>
          </cell>
        </row>
        <row r="7">
          <cell r="A7">
            <v>5</v>
          </cell>
          <cell r="B7">
            <v>5</v>
          </cell>
          <cell r="C7">
            <v>1005</v>
          </cell>
          <cell r="D7">
            <v>1</v>
          </cell>
          <cell r="E7">
            <v>1</v>
          </cell>
          <cell r="F7">
            <v>1</v>
          </cell>
          <cell r="G7">
            <v>1</v>
          </cell>
          <cell r="I7" t="str">
            <v>PB</v>
          </cell>
          <cell r="J7" t="str">
            <v>V</v>
          </cell>
          <cell r="K7" t="str">
            <v>_Vorhaben</v>
          </cell>
          <cell r="L7" t="str">
            <v>_Vorhaben</v>
          </cell>
          <cell r="M7" t="str">
            <v>_Vorhaben</v>
          </cell>
          <cell r="N7" t="str">
            <v>_Vorhaben</v>
          </cell>
          <cell r="O7" t="str">
            <v>Haag - St. Valentin; Linienverbesserung</v>
          </cell>
        </row>
        <row r="8">
          <cell r="A8">
            <v>6</v>
          </cell>
          <cell r="B8">
            <v>4</v>
          </cell>
          <cell r="C8">
            <v>1006</v>
          </cell>
          <cell r="D8">
            <v>1</v>
          </cell>
          <cell r="E8">
            <v>1</v>
          </cell>
          <cell r="F8">
            <v>1</v>
          </cell>
          <cell r="G8">
            <v>1</v>
          </cell>
          <cell r="I8" t="str">
            <v>PB</v>
          </cell>
          <cell r="J8" t="str">
            <v>V</v>
          </cell>
          <cell r="K8" t="str">
            <v>_Vorhaben</v>
          </cell>
          <cell r="L8" t="str">
            <v>_Vorhaben</v>
          </cell>
          <cell r="M8" t="str">
            <v>_Vorhaben</v>
          </cell>
          <cell r="N8" t="str">
            <v>_Vorhaben</v>
          </cell>
          <cell r="O8" t="str">
            <v>Lambach; Linienverbesserung</v>
          </cell>
        </row>
        <row r="9">
          <cell r="A9">
            <v>7</v>
          </cell>
          <cell r="B9">
            <v>3</v>
          </cell>
          <cell r="C9">
            <v>1007</v>
          </cell>
          <cell r="D9">
            <v>1</v>
          </cell>
          <cell r="E9">
            <v>1</v>
          </cell>
          <cell r="F9">
            <v>1</v>
          </cell>
          <cell r="G9">
            <v>1</v>
          </cell>
          <cell r="I9" t="str">
            <v>PB</v>
          </cell>
          <cell r="J9" t="str">
            <v>V</v>
          </cell>
          <cell r="K9" t="str">
            <v>_Vorhaben</v>
          </cell>
          <cell r="L9" t="str">
            <v>_Vorhaben</v>
          </cell>
          <cell r="M9" t="str">
            <v>_Vorhaben</v>
          </cell>
          <cell r="N9" t="str">
            <v>_Vorhaben</v>
          </cell>
          <cell r="O9" t="str">
            <v>Breitenschützing - Schwanenstadt; Linienverbesserung</v>
          </cell>
        </row>
        <row r="10">
          <cell r="A10">
            <v>8</v>
          </cell>
          <cell r="B10">
            <v>2</v>
          </cell>
          <cell r="C10">
            <v>1008</v>
          </cell>
          <cell r="D10">
            <v>1</v>
          </cell>
          <cell r="E10">
            <v>1</v>
          </cell>
          <cell r="F10">
            <v>1</v>
          </cell>
          <cell r="G10">
            <v>1</v>
          </cell>
          <cell r="I10" t="str">
            <v>PB</v>
          </cell>
          <cell r="J10" t="str">
            <v>V</v>
          </cell>
          <cell r="K10" t="str">
            <v>_Vorhaben</v>
          </cell>
          <cell r="L10" t="str">
            <v>_Vorhaben</v>
          </cell>
          <cell r="M10" t="str">
            <v>_Vorhaben</v>
          </cell>
          <cell r="N10" t="str">
            <v>_Vorhaben</v>
          </cell>
          <cell r="O10" t="str">
            <v>Volders/Baumkirchen - Gärberbach (Umfahrung Innsbruck)</v>
          </cell>
        </row>
        <row r="11">
          <cell r="A11">
            <v>9</v>
          </cell>
          <cell r="B11">
            <v>1</v>
          </cell>
          <cell r="C11">
            <v>1009</v>
          </cell>
          <cell r="D11">
            <v>1</v>
          </cell>
          <cell r="E11">
            <v>1</v>
          </cell>
          <cell r="F11">
            <v>1</v>
          </cell>
          <cell r="G11">
            <v>1</v>
          </cell>
          <cell r="I11" t="str">
            <v>PB</v>
          </cell>
          <cell r="J11" t="str">
            <v>V</v>
          </cell>
          <cell r="K11" t="str">
            <v>_Vorhaben</v>
          </cell>
          <cell r="L11" t="str">
            <v>_Vorhaben</v>
          </cell>
          <cell r="M11" t="str">
            <v>_Vorhaben</v>
          </cell>
          <cell r="N11" t="str">
            <v>_Vorhaben</v>
          </cell>
          <cell r="O11" t="str">
            <v>St. Jakob/Arlberg - St. Anton/Arlberg</v>
          </cell>
        </row>
        <row r="12">
          <cell r="A12">
            <v>10</v>
          </cell>
          <cell r="B12">
            <v>9</v>
          </cell>
          <cell r="C12">
            <v>1010</v>
          </cell>
          <cell r="D12">
            <v>1</v>
          </cell>
          <cell r="E12">
            <v>1</v>
          </cell>
          <cell r="F12">
            <v>1</v>
          </cell>
          <cell r="G12">
            <v>1</v>
          </cell>
          <cell r="I12" t="str">
            <v>PB</v>
          </cell>
          <cell r="J12" t="str">
            <v>V</v>
          </cell>
          <cell r="K12" t="str">
            <v>_Vorhaben</v>
          </cell>
          <cell r="L12" t="str">
            <v>_Vorhaben</v>
          </cell>
          <cell r="M12" t="str">
            <v>_Vorhaben</v>
          </cell>
          <cell r="N12" t="str">
            <v>_Vorhaben</v>
          </cell>
          <cell r="O12" t="str">
            <v>Gloggnitz - Mürzzuschlag</v>
          </cell>
        </row>
        <row r="13">
          <cell r="A13">
            <v>11</v>
          </cell>
          <cell r="B13">
            <v>11</v>
          </cell>
          <cell r="C13">
            <v>2001</v>
          </cell>
          <cell r="D13">
            <v>1</v>
          </cell>
          <cell r="E13">
            <v>1</v>
          </cell>
          <cell r="F13">
            <v>1</v>
          </cell>
          <cell r="G13">
            <v>1</v>
          </cell>
          <cell r="I13" t="str">
            <v>P</v>
          </cell>
          <cell r="J13" t="str">
            <v>V</v>
          </cell>
          <cell r="K13" t="str">
            <v>_Vorhaben</v>
          </cell>
          <cell r="L13" t="str">
            <v>_Vorhaben</v>
          </cell>
          <cell r="M13" t="str">
            <v>_Vorhaben</v>
          </cell>
          <cell r="N13" t="str">
            <v>_Vorhaben</v>
          </cell>
          <cell r="O13" t="str">
            <v>Verbindungsstrecke zwischen Pyhrn- und Westbahn Traun - Marchtrenk</v>
          </cell>
        </row>
        <row r="14">
          <cell r="A14">
            <v>12</v>
          </cell>
          <cell r="B14">
            <v>10</v>
          </cell>
          <cell r="C14">
            <v>2002</v>
          </cell>
          <cell r="D14">
            <v>1</v>
          </cell>
          <cell r="E14">
            <v>1</v>
          </cell>
          <cell r="F14">
            <v>1</v>
          </cell>
          <cell r="G14">
            <v>1</v>
          </cell>
          <cell r="I14" t="str">
            <v>P</v>
          </cell>
          <cell r="J14" t="str">
            <v>V</v>
          </cell>
          <cell r="K14" t="str">
            <v>_Vorhaben</v>
          </cell>
          <cell r="L14" t="str">
            <v>_Vorhaben</v>
          </cell>
          <cell r="M14" t="str">
            <v>_Vorhaben</v>
          </cell>
          <cell r="N14" t="str">
            <v>_Vorhaben</v>
          </cell>
          <cell r="O14" t="str">
            <v>Attnang-Puchheim - Salzburg</v>
          </cell>
        </row>
        <row r="15">
          <cell r="A15">
            <v>13</v>
          </cell>
          <cell r="B15">
            <v>12</v>
          </cell>
          <cell r="C15">
            <v>2003</v>
          </cell>
          <cell r="D15">
            <v>1</v>
          </cell>
          <cell r="E15">
            <v>2</v>
          </cell>
          <cell r="F15">
            <v>2</v>
          </cell>
          <cell r="G15">
            <v>2</v>
          </cell>
          <cell r="I15" t="str">
            <v>P</v>
          </cell>
          <cell r="J15" t="str">
            <v>V</v>
          </cell>
          <cell r="K15" t="str">
            <v>_Vorhaben</v>
          </cell>
          <cell r="L15" t="str">
            <v>_Vorhaben</v>
          </cell>
          <cell r="M15" t="str">
            <v>_Vorhaben</v>
          </cell>
          <cell r="N15" t="str">
            <v>_Vorhaben</v>
          </cell>
          <cell r="O15" t="str">
            <v>St. Pölten - Raum Wien einschließlich einer Verbindungsstrecke zur Südbahn</v>
          </cell>
        </row>
        <row r="16">
          <cell r="A16">
            <v>14</v>
          </cell>
          <cell r="B16">
            <v>13</v>
          </cell>
          <cell r="C16" t="str">
            <v>2003.001</v>
          </cell>
          <cell r="E16">
            <v>1</v>
          </cell>
          <cell r="F16">
            <v>1</v>
          </cell>
          <cell r="G16">
            <v>1</v>
          </cell>
          <cell r="I16" t="str">
            <v>P</v>
          </cell>
          <cell r="J16" t="str">
            <v>V</v>
          </cell>
          <cell r="K16" t="str">
            <v>_Vorhaben</v>
          </cell>
          <cell r="L16" t="str">
            <v>St. Pölten - Raum Wien einschließlich einer Verbindungsstrecke zur Südbahn</v>
          </cell>
          <cell r="M16" t="str">
            <v>St. Pölten - Raum Wien einschließlich einer Verbindungsstrecke zur Südbahn</v>
          </cell>
          <cell r="N16" t="str">
            <v>St. Pölten - Raum Wien einschließlich einer Verbindungsstrecke zur Südbahn</v>
          </cell>
          <cell r="O16" t="str">
            <v>Wien - St. Pölten</v>
          </cell>
        </row>
        <row r="17">
          <cell r="A17">
            <v>15</v>
          </cell>
          <cell r="B17">
            <v>14</v>
          </cell>
          <cell r="C17" t="str">
            <v>2003.002</v>
          </cell>
          <cell r="E17">
            <v>1</v>
          </cell>
          <cell r="F17">
            <v>1</v>
          </cell>
          <cell r="G17">
            <v>1</v>
          </cell>
          <cell r="I17" t="str">
            <v>P</v>
          </cell>
          <cell r="J17" t="str">
            <v>V</v>
          </cell>
          <cell r="K17" t="str">
            <v>_Vorhaben</v>
          </cell>
          <cell r="L17" t="str">
            <v>St. Pölten - Raum Wien einschließlich einer Verbindungsstrecke zur Südbahn</v>
          </cell>
          <cell r="M17" t="str">
            <v>St. Pölten - Raum Wien einschließlich einer Verbindungsstrecke zur Südbahn</v>
          </cell>
          <cell r="N17" t="str">
            <v>St. Pölten - Raum Wien einschließlich einer Verbindungsstrecke zur Südbahn</v>
          </cell>
          <cell r="O17" t="str">
            <v>GZU St. Pölten</v>
          </cell>
        </row>
        <row r="18">
          <cell r="A18">
            <v>16</v>
          </cell>
          <cell r="B18">
            <v>28</v>
          </cell>
          <cell r="C18" t="str">
            <v>2003.003</v>
          </cell>
          <cell r="E18">
            <v>1</v>
          </cell>
          <cell r="F18">
            <v>1</v>
          </cell>
          <cell r="G18">
            <v>1</v>
          </cell>
          <cell r="I18" t="str">
            <v>P</v>
          </cell>
          <cell r="J18" t="str">
            <v>V</v>
          </cell>
          <cell r="K18" t="str">
            <v>_Vorhaben</v>
          </cell>
          <cell r="L18" t="str">
            <v>St. Pölten - Raum Wien einschließlich einer Verbindungsstrecke zur Südbahn</v>
          </cell>
          <cell r="M18" t="str">
            <v>St. Pölten - Raum Wien einschließlich einer Verbindungsstrecke zur Südbahn</v>
          </cell>
          <cell r="N18" t="str">
            <v>St. Pölten - Raum Wien einschließlich einer Verbindungsstrecke zur Südbahn</v>
          </cell>
          <cell r="O18" t="str">
            <v>Knoten Rohr</v>
          </cell>
        </row>
        <row r="19">
          <cell r="A19">
            <v>17</v>
          </cell>
          <cell r="B19">
            <v>15</v>
          </cell>
          <cell r="C19" t="str">
            <v>2003.004</v>
          </cell>
          <cell r="E19">
            <v>1</v>
          </cell>
          <cell r="F19">
            <v>1</v>
          </cell>
          <cell r="G19">
            <v>1</v>
          </cell>
          <cell r="I19" t="str">
            <v>P</v>
          </cell>
          <cell r="J19" t="str">
            <v>V</v>
          </cell>
          <cell r="K19" t="str">
            <v>_Vorhaben</v>
          </cell>
          <cell r="L19" t="str">
            <v>St. Pölten - Raum Wien einschließlich einer Verbindungsstrecke zur Südbahn</v>
          </cell>
          <cell r="M19" t="str">
            <v>St. Pölten - Raum Wien einschließlich einer Verbindungsstrecke zur Südbahn</v>
          </cell>
          <cell r="N19" t="str">
            <v>St. Pölten - Raum Wien einschließlich einer Verbindungsstrecke zur Südbahn</v>
          </cell>
          <cell r="O19" t="str">
            <v>Verbindungsstrecke  zwischen West-, Süd- und Donauländebahn ("Lainzer Tunnel")</v>
          </cell>
        </row>
        <row r="20">
          <cell r="A20">
            <v>18</v>
          </cell>
          <cell r="B20">
            <v>16</v>
          </cell>
          <cell r="C20">
            <v>3001</v>
          </cell>
          <cell r="D20">
            <v>1</v>
          </cell>
          <cell r="E20">
            <v>1</v>
          </cell>
          <cell r="F20">
            <v>1</v>
          </cell>
          <cell r="G20">
            <v>1</v>
          </cell>
          <cell r="I20" t="str">
            <v>B</v>
          </cell>
          <cell r="J20" t="str">
            <v>V</v>
          </cell>
          <cell r="K20" t="str">
            <v>_Vorhaben</v>
          </cell>
          <cell r="L20" t="str">
            <v>_Vorhaben</v>
          </cell>
          <cell r="M20" t="str">
            <v>_Vorhaben</v>
          </cell>
          <cell r="N20" t="str">
            <v>_Vorhaben</v>
          </cell>
          <cell r="O20" t="str">
            <v>Verbindungsstrecke zwischen Pyhrn- und Westbahn Traun - Marchtrenk</v>
          </cell>
        </row>
        <row r="21">
          <cell r="A21">
            <v>19</v>
          </cell>
          <cell r="B21">
            <v>37</v>
          </cell>
          <cell r="C21">
            <v>5001</v>
          </cell>
          <cell r="D21">
            <v>1</v>
          </cell>
          <cell r="E21">
            <v>2</v>
          </cell>
          <cell r="F21">
            <v>2</v>
          </cell>
          <cell r="G21">
            <v>2</v>
          </cell>
          <cell r="I21" t="str">
            <v>P</v>
          </cell>
          <cell r="J21" t="str">
            <v>V</v>
          </cell>
          <cell r="K21" t="str">
            <v>_Vorhaben</v>
          </cell>
          <cell r="L21" t="str">
            <v>_Vorhaben</v>
          </cell>
          <cell r="M21" t="str">
            <v>_Vorhaben</v>
          </cell>
          <cell r="N21" t="str">
            <v>_Vorhaben</v>
          </cell>
          <cell r="O21" t="str">
            <v xml:space="preserve">Graz - Koralmtunnel - Klagenfurt </v>
          </cell>
        </row>
        <row r="22">
          <cell r="A22">
            <v>20</v>
          </cell>
          <cell r="B22">
            <v>38</v>
          </cell>
          <cell r="C22" t="str">
            <v>5001.001</v>
          </cell>
          <cell r="E22">
            <v>1</v>
          </cell>
          <cell r="F22">
            <v>1</v>
          </cell>
          <cell r="G22">
            <v>1</v>
          </cell>
          <cell r="I22" t="str">
            <v>P</v>
          </cell>
          <cell r="J22" t="str">
            <v>V</v>
          </cell>
          <cell r="K22" t="str">
            <v>_Vorhaben</v>
          </cell>
          <cell r="L22" t="str">
            <v xml:space="preserve">Graz - Koralmtunnel - Klagenfurt </v>
          </cell>
          <cell r="M22" t="str">
            <v xml:space="preserve">Graz - Koralmtunnel - Klagenfurt </v>
          </cell>
          <cell r="N22" t="str">
            <v xml:space="preserve">Graz - Koralmtunnel - Klagenfurt </v>
          </cell>
          <cell r="O22" t="str">
            <v>Graz Puntigam - Werndorf</v>
          </cell>
        </row>
        <row r="23">
          <cell r="A23">
            <v>21</v>
          </cell>
          <cell r="B23">
            <v>39</v>
          </cell>
          <cell r="C23" t="str">
            <v>5001.002</v>
          </cell>
          <cell r="E23">
            <v>1</v>
          </cell>
          <cell r="F23">
            <v>1</v>
          </cell>
          <cell r="G23">
            <v>1</v>
          </cell>
          <cell r="I23" t="str">
            <v>P</v>
          </cell>
          <cell r="J23" t="str">
            <v>V</v>
          </cell>
          <cell r="K23" t="str">
            <v>_Vorhaben</v>
          </cell>
          <cell r="L23" t="str">
            <v xml:space="preserve">Graz - Koralmtunnel - Klagenfurt </v>
          </cell>
          <cell r="M23" t="str">
            <v xml:space="preserve">Graz - Koralmtunnel - Klagenfurt </v>
          </cell>
          <cell r="N23" t="str">
            <v xml:space="preserve">Graz - Koralmtunnel - Klagenfurt </v>
          </cell>
          <cell r="O23" t="str">
            <v>Graz Hbf. - Graz Puntigam</v>
          </cell>
        </row>
        <row r="24">
          <cell r="A24">
            <v>22</v>
          </cell>
          <cell r="B24">
            <v>40</v>
          </cell>
          <cell r="C24" t="str">
            <v>5001.003</v>
          </cell>
          <cell r="E24">
            <v>1</v>
          </cell>
          <cell r="F24">
            <v>1</v>
          </cell>
          <cell r="G24">
            <v>1</v>
          </cell>
          <cell r="I24" t="str">
            <v>P</v>
          </cell>
          <cell r="J24" t="str">
            <v>V</v>
          </cell>
          <cell r="K24" t="str">
            <v>_Vorhaben</v>
          </cell>
          <cell r="L24" t="str">
            <v xml:space="preserve">Graz - Koralmtunnel - Klagenfurt </v>
          </cell>
          <cell r="M24" t="str">
            <v xml:space="preserve">Graz - Koralmtunnel - Klagenfurt </v>
          </cell>
          <cell r="N24" t="str">
            <v xml:space="preserve">Graz - Koralmtunnel - Klagenfurt </v>
          </cell>
          <cell r="O24" t="str">
            <v>Werndorf - Deutschlandsberg</v>
          </cell>
        </row>
        <row r="25">
          <cell r="A25">
            <v>23</v>
          </cell>
          <cell r="B25">
            <v>41</v>
          </cell>
          <cell r="C25" t="str">
            <v>5001.004</v>
          </cell>
          <cell r="E25">
            <v>1</v>
          </cell>
          <cell r="F25">
            <v>1</v>
          </cell>
          <cell r="G25">
            <v>1</v>
          </cell>
          <cell r="I25" t="str">
            <v>P</v>
          </cell>
          <cell r="J25" t="str">
            <v>V</v>
          </cell>
          <cell r="K25" t="str">
            <v>_Vorhaben</v>
          </cell>
          <cell r="L25" t="str">
            <v xml:space="preserve">Graz - Koralmtunnel - Klagenfurt </v>
          </cell>
          <cell r="M25" t="str">
            <v xml:space="preserve">Graz - Koralmtunnel - Klagenfurt </v>
          </cell>
          <cell r="N25" t="str">
            <v xml:space="preserve">Graz - Koralmtunnel - Klagenfurt </v>
          </cell>
          <cell r="O25" t="str">
            <v>Deutschlandsberg - St. Andrä</v>
          </cell>
        </row>
        <row r="26">
          <cell r="A26">
            <v>24</v>
          </cell>
          <cell r="B26">
            <v>42</v>
          </cell>
          <cell r="C26" t="str">
            <v>5001.005</v>
          </cell>
          <cell r="E26">
            <v>1</v>
          </cell>
          <cell r="F26">
            <v>1</v>
          </cell>
          <cell r="G26">
            <v>1</v>
          </cell>
          <cell r="I26" t="str">
            <v>P</v>
          </cell>
          <cell r="J26" t="str">
            <v>V</v>
          </cell>
          <cell r="K26" t="str">
            <v>_Vorhaben</v>
          </cell>
          <cell r="L26" t="str">
            <v xml:space="preserve">Graz - Koralmtunnel - Klagenfurt </v>
          </cell>
          <cell r="M26" t="str">
            <v xml:space="preserve">Graz - Koralmtunnel - Klagenfurt </v>
          </cell>
          <cell r="N26" t="str">
            <v xml:space="preserve">Graz - Koralmtunnel - Klagenfurt </v>
          </cell>
          <cell r="O26" t="str">
            <v xml:space="preserve">Feldkirchen - Flughafen - Werndorf     </v>
          </cell>
        </row>
        <row r="27">
          <cell r="A27">
            <v>25</v>
          </cell>
          <cell r="B27">
            <v>43</v>
          </cell>
          <cell r="C27" t="str">
            <v>5001.006</v>
          </cell>
          <cell r="E27">
            <v>1</v>
          </cell>
          <cell r="F27">
            <v>1</v>
          </cell>
          <cell r="G27">
            <v>1</v>
          </cell>
          <cell r="I27" t="str">
            <v>P</v>
          </cell>
          <cell r="J27" t="str">
            <v>V</v>
          </cell>
          <cell r="K27" t="str">
            <v>_Vorhaben</v>
          </cell>
          <cell r="L27" t="str">
            <v xml:space="preserve">Graz - Koralmtunnel - Klagenfurt </v>
          </cell>
          <cell r="M27" t="str">
            <v xml:space="preserve">Graz - Koralmtunnel - Klagenfurt </v>
          </cell>
          <cell r="N27" t="str">
            <v xml:space="preserve">Graz - Koralmtunnel - Klagenfurt </v>
          </cell>
          <cell r="O27" t="str">
            <v>St. Andrä - Aich</v>
          </cell>
        </row>
        <row r="28">
          <cell r="A28">
            <v>26</v>
          </cell>
          <cell r="B28">
            <v>44</v>
          </cell>
          <cell r="C28" t="str">
            <v>5001.007</v>
          </cell>
          <cell r="E28">
            <v>1</v>
          </cell>
          <cell r="F28">
            <v>1</v>
          </cell>
          <cell r="G28">
            <v>1</v>
          </cell>
          <cell r="I28" t="str">
            <v>P</v>
          </cell>
          <cell r="J28" t="str">
            <v>V</v>
          </cell>
          <cell r="K28" t="str">
            <v>_Vorhaben</v>
          </cell>
          <cell r="L28" t="str">
            <v xml:space="preserve">Graz - Koralmtunnel - Klagenfurt </v>
          </cell>
          <cell r="M28" t="str">
            <v xml:space="preserve">Graz - Koralmtunnel - Klagenfurt </v>
          </cell>
          <cell r="N28" t="str">
            <v xml:space="preserve">Graz - Koralmtunnel - Klagenfurt </v>
          </cell>
          <cell r="O28" t="str">
            <v>Aich - Althofen</v>
          </cell>
        </row>
        <row r="29">
          <cell r="A29">
            <v>27</v>
          </cell>
          <cell r="B29">
            <v>45</v>
          </cell>
          <cell r="C29" t="str">
            <v>5001.008</v>
          </cell>
          <cell r="E29">
            <v>1</v>
          </cell>
          <cell r="F29">
            <v>1</v>
          </cell>
          <cell r="G29">
            <v>1</v>
          </cell>
          <cell r="I29" t="str">
            <v>P</v>
          </cell>
          <cell r="J29" t="str">
            <v>V</v>
          </cell>
          <cell r="K29" t="str">
            <v>_Vorhaben</v>
          </cell>
          <cell r="L29" t="str">
            <v xml:space="preserve">Graz - Koralmtunnel - Klagenfurt </v>
          </cell>
          <cell r="M29" t="str">
            <v xml:space="preserve">Graz - Koralmtunnel - Klagenfurt </v>
          </cell>
          <cell r="N29" t="str">
            <v xml:space="preserve">Graz - Koralmtunnel - Klagenfurt </v>
          </cell>
          <cell r="O29" t="str">
            <v>Althofen - Klagenfurt, zweigleisiger Ausbau (1. Stufe)</v>
          </cell>
        </row>
        <row r="30">
          <cell r="A30">
            <v>28</v>
          </cell>
          <cell r="B30">
            <v>46</v>
          </cell>
          <cell r="C30" t="str">
            <v>5001.009</v>
          </cell>
          <cell r="E30">
            <v>1</v>
          </cell>
          <cell r="F30">
            <v>1</v>
          </cell>
          <cell r="G30">
            <v>1</v>
          </cell>
          <cell r="I30" t="str">
            <v>P</v>
          </cell>
          <cell r="J30" t="str">
            <v>V</v>
          </cell>
          <cell r="K30" t="str">
            <v>_Vorhaben</v>
          </cell>
          <cell r="L30" t="str">
            <v xml:space="preserve">Graz - Koralmtunnel - Klagenfurt </v>
          </cell>
          <cell r="M30" t="str">
            <v xml:space="preserve">Graz - Koralmtunnel - Klagenfurt </v>
          </cell>
          <cell r="N30" t="str">
            <v xml:space="preserve">Graz - Koralmtunnel - Klagenfurt </v>
          </cell>
          <cell r="O30" t="str">
            <v>Althofen - Klagenfurt (2. Stufe)</v>
          </cell>
        </row>
        <row r="31">
          <cell r="A31">
            <v>29</v>
          </cell>
          <cell r="B31">
            <v>47</v>
          </cell>
          <cell r="C31" t="str">
            <v>5001.010</v>
          </cell>
          <cell r="E31">
            <v>1</v>
          </cell>
          <cell r="F31">
            <v>3</v>
          </cell>
          <cell r="G31">
            <v>3</v>
          </cell>
          <cell r="I31" t="str">
            <v>P</v>
          </cell>
          <cell r="J31" t="str">
            <v>V</v>
          </cell>
          <cell r="K31" t="str">
            <v>_Vorhaben</v>
          </cell>
          <cell r="L31" t="str">
            <v xml:space="preserve">Graz - Koralmtunnel - Klagenfurt </v>
          </cell>
          <cell r="M31" t="str">
            <v xml:space="preserve">Graz - Koralmtunnel - Klagenfurt </v>
          </cell>
          <cell r="N31" t="str">
            <v xml:space="preserve">Graz - Koralmtunnel - Klagenfurt </v>
          </cell>
          <cell r="O31" t="str">
            <v>Koralmbahn Bahnstrom-Ü-Ltg. und UW</v>
          </cell>
        </row>
        <row r="32">
          <cell r="A32">
            <v>30</v>
          </cell>
          <cell r="C32" t="str">
            <v>5001.010.001</v>
          </cell>
          <cell r="F32">
            <v>1</v>
          </cell>
          <cell r="G32">
            <v>1</v>
          </cell>
          <cell r="I32" t="str">
            <v>P</v>
          </cell>
          <cell r="J32" t="str">
            <v>V</v>
          </cell>
          <cell r="K32" t="str">
            <v>_Vorhaben</v>
          </cell>
          <cell r="L32" t="str">
            <v xml:space="preserve">Graz - Koralmtunnel - Klagenfurt </v>
          </cell>
          <cell r="M32" t="str">
            <v>Koralmbahn Bahnstrom-Ü-Ltg. und UW</v>
          </cell>
          <cell r="N32" t="str">
            <v>Koralmbahn Bahnstrom-Ü-Ltg. und UW</v>
          </cell>
          <cell r="O32" t="str">
            <v>Koralmbahn Bahnstrom-Ü-Ltg. und UW (Graz -Werndorf, 1. Stufe)</v>
          </cell>
        </row>
        <row r="33">
          <cell r="A33">
            <v>31</v>
          </cell>
          <cell r="C33" t="str">
            <v>5001.010.002</v>
          </cell>
          <cell r="F33">
            <v>1</v>
          </cell>
          <cell r="G33">
            <v>1</v>
          </cell>
          <cell r="I33" t="str">
            <v>P</v>
          </cell>
          <cell r="J33" t="str">
            <v>V</v>
          </cell>
          <cell r="K33" t="str">
            <v>_Vorhaben</v>
          </cell>
          <cell r="L33" t="str">
            <v xml:space="preserve">Graz - Koralmtunnel - Klagenfurt </v>
          </cell>
          <cell r="M33" t="str">
            <v>Koralmbahn Bahnstrom-Ü-Ltg. und UW</v>
          </cell>
          <cell r="N33" t="str">
            <v>Koralmbahn Bahnstrom-Ü-Ltg. und UW</v>
          </cell>
          <cell r="O33" t="str">
            <v>Koralmbahn Bahnstrom-Ü-Ltg. und UW (Werndorf - Klagenfurt)</v>
          </cell>
        </row>
        <row r="34">
          <cell r="A34">
            <v>32</v>
          </cell>
          <cell r="B34">
            <v>18</v>
          </cell>
          <cell r="C34">
            <v>5002</v>
          </cell>
          <cell r="D34">
            <v>1</v>
          </cell>
          <cell r="E34">
            <v>2</v>
          </cell>
          <cell r="F34">
            <v>2</v>
          </cell>
          <cell r="G34">
            <v>2</v>
          </cell>
          <cell r="I34" t="str">
            <v>P</v>
          </cell>
          <cell r="J34" t="str">
            <v>V</v>
          </cell>
          <cell r="K34" t="str">
            <v>_Vorhaben</v>
          </cell>
          <cell r="L34" t="str">
            <v>_Vorhaben</v>
          </cell>
          <cell r="M34" t="str">
            <v>_Vorhaben</v>
          </cell>
          <cell r="N34" t="str">
            <v>_Vorhaben</v>
          </cell>
          <cell r="O34" t="str">
            <v>St. Pölten - Wels; möglichst viergleisiger Ausbau</v>
          </cell>
        </row>
        <row r="35">
          <cell r="A35">
            <v>33</v>
          </cell>
          <cell r="B35">
            <v>19</v>
          </cell>
          <cell r="C35" t="str">
            <v>5002.001</v>
          </cell>
          <cell r="E35">
            <v>1</v>
          </cell>
          <cell r="F35">
            <v>1</v>
          </cell>
          <cell r="G35">
            <v>1</v>
          </cell>
          <cell r="I35" t="str">
            <v>P</v>
          </cell>
          <cell r="J35" t="str">
            <v>V</v>
          </cell>
          <cell r="K35" t="str">
            <v>_Vorhaben</v>
          </cell>
          <cell r="L35" t="str">
            <v>St. Pölten - Wels; möglichst viergleisiger Ausbau</v>
          </cell>
          <cell r="M35" t="str">
            <v>St. Pölten - Wels; möglichst viergleisiger Ausbau</v>
          </cell>
          <cell r="N35" t="str">
            <v>St. Pölten - Wels; möglichst viergleisiger Ausbau</v>
          </cell>
          <cell r="O35" t="str">
            <v>Marchtrenk - Wels FBF.-Wels HBF.</v>
          </cell>
        </row>
        <row r="36">
          <cell r="A36">
            <v>34</v>
          </cell>
          <cell r="B36">
            <v>20</v>
          </cell>
          <cell r="C36" t="str">
            <v>5002.002</v>
          </cell>
          <cell r="E36">
            <v>1</v>
          </cell>
          <cell r="F36">
            <v>1</v>
          </cell>
          <cell r="G36">
            <v>1</v>
          </cell>
          <cell r="I36" t="str">
            <v>P</v>
          </cell>
          <cell r="J36" t="str">
            <v>V</v>
          </cell>
          <cell r="K36" t="str">
            <v>_Vorhaben</v>
          </cell>
          <cell r="L36" t="str">
            <v>St. Pölten - Wels; möglichst viergleisiger Ausbau</v>
          </cell>
          <cell r="M36" t="str">
            <v>St. Pölten - Wels; möglichst viergleisiger Ausbau</v>
          </cell>
          <cell r="N36" t="str">
            <v>St. Pölten - Wels; möglichst viergleisiger Ausbau</v>
          </cell>
          <cell r="O36" t="str">
            <v>Hörsching - Marchtrenk</v>
          </cell>
        </row>
        <row r="37">
          <cell r="A37">
            <v>35</v>
          </cell>
          <cell r="B37">
            <v>21</v>
          </cell>
          <cell r="C37" t="str">
            <v>5002.003</v>
          </cell>
          <cell r="E37">
            <v>1</v>
          </cell>
          <cell r="F37">
            <v>1</v>
          </cell>
          <cell r="G37">
            <v>1</v>
          </cell>
          <cell r="I37" t="str">
            <v>P</v>
          </cell>
          <cell r="J37" t="str">
            <v>V</v>
          </cell>
          <cell r="K37" t="str">
            <v>_Vorhaben</v>
          </cell>
          <cell r="L37" t="str">
            <v>St. Pölten - Wels; möglichst viergleisiger Ausbau</v>
          </cell>
          <cell r="M37" t="str">
            <v>St. Pölten - Wels; möglichst viergleisiger Ausbau</v>
          </cell>
          <cell r="N37" t="str">
            <v>St. Pölten - Wels; möglichst viergleisiger Ausbau</v>
          </cell>
          <cell r="O37" t="str">
            <v>Linz - Hörsching</v>
          </cell>
        </row>
        <row r="38">
          <cell r="A38">
            <v>36</v>
          </cell>
          <cell r="B38">
            <v>22</v>
          </cell>
          <cell r="C38" t="str">
            <v>5002.004</v>
          </cell>
          <cell r="E38">
            <v>1</v>
          </cell>
          <cell r="F38">
            <v>1</v>
          </cell>
          <cell r="G38">
            <v>1</v>
          </cell>
          <cell r="I38" t="str">
            <v>P</v>
          </cell>
          <cell r="J38" t="str">
            <v>V</v>
          </cell>
          <cell r="K38" t="str">
            <v>_Vorhaben</v>
          </cell>
          <cell r="L38" t="str">
            <v>St. Pölten - Wels; möglichst viergleisiger Ausbau</v>
          </cell>
          <cell r="M38" t="str">
            <v>St. Pölten - Wels; möglichst viergleisiger Ausbau</v>
          </cell>
          <cell r="N38" t="str">
            <v>St. Pölten - Wels; möglichst viergleisiger Ausbau</v>
          </cell>
          <cell r="O38" t="str">
            <v>Enns; Umfahrung</v>
          </cell>
        </row>
        <row r="39">
          <cell r="A39">
            <v>37</v>
          </cell>
          <cell r="B39">
            <v>23</v>
          </cell>
          <cell r="C39" t="str">
            <v>5002.005</v>
          </cell>
          <cell r="E39">
            <v>1</v>
          </cell>
          <cell r="F39">
            <v>1</v>
          </cell>
          <cell r="G39">
            <v>1</v>
          </cell>
          <cell r="I39" t="str">
            <v>P</v>
          </cell>
          <cell r="J39" t="str">
            <v>V</v>
          </cell>
          <cell r="K39" t="str">
            <v>_Vorhaben</v>
          </cell>
          <cell r="L39" t="str">
            <v>St. Pölten - Wels; möglichst viergleisiger Ausbau</v>
          </cell>
          <cell r="M39" t="str">
            <v>St. Pölten - Wels; möglichst viergleisiger Ausbau</v>
          </cell>
          <cell r="N39" t="str">
            <v>St. Pölten - Wels; möglichst viergleisiger Ausbau</v>
          </cell>
          <cell r="O39" t="str">
            <v>St.Valentin; Bahnhofsumbau</v>
          </cell>
        </row>
        <row r="40">
          <cell r="A40">
            <v>38</v>
          </cell>
          <cell r="B40">
            <v>24</v>
          </cell>
          <cell r="C40" t="str">
            <v>5002.006</v>
          </cell>
          <cell r="E40">
            <v>1</v>
          </cell>
          <cell r="F40">
            <v>1</v>
          </cell>
          <cell r="G40">
            <v>1</v>
          </cell>
          <cell r="I40" t="str">
            <v>P</v>
          </cell>
          <cell r="J40" t="str">
            <v>V</v>
          </cell>
          <cell r="K40" t="str">
            <v>_Vorhaben</v>
          </cell>
          <cell r="L40" t="str">
            <v>St. Pölten - Wels; möglichst viergleisiger Ausbau</v>
          </cell>
          <cell r="M40" t="str">
            <v>St. Pölten - Wels; möglichst viergleisiger Ausbau</v>
          </cell>
          <cell r="N40" t="str">
            <v>St. Pölten - Wels; möglichst viergleisiger Ausbau</v>
          </cell>
          <cell r="O40" t="str">
            <v>Asten - Linz Kleinmünchen</v>
          </cell>
        </row>
        <row r="41">
          <cell r="A41">
            <v>39</v>
          </cell>
          <cell r="B41">
            <v>25</v>
          </cell>
          <cell r="C41" t="str">
            <v>5002.007</v>
          </cell>
          <cell r="E41">
            <v>1</v>
          </cell>
          <cell r="F41">
            <v>1</v>
          </cell>
          <cell r="G41">
            <v>1</v>
          </cell>
          <cell r="I41" t="str">
            <v>P</v>
          </cell>
          <cell r="J41" t="str">
            <v>V</v>
          </cell>
          <cell r="K41" t="str">
            <v>_Vorhaben</v>
          </cell>
          <cell r="L41" t="str">
            <v>St. Pölten - Wels; möglichst viergleisiger Ausbau</v>
          </cell>
          <cell r="M41" t="str">
            <v>St. Pölten - Wels; möglichst viergleisiger Ausbau</v>
          </cell>
          <cell r="N41" t="str">
            <v>St. Pölten - Wels; möglichst viergleisiger Ausbau</v>
          </cell>
          <cell r="O41" t="str">
            <v xml:space="preserve">St. Peter - Seitenstetten; Umfahrung </v>
          </cell>
        </row>
        <row r="42">
          <cell r="A42">
            <v>40</v>
          </cell>
          <cell r="B42">
            <v>26</v>
          </cell>
          <cell r="C42" t="str">
            <v>5002.008</v>
          </cell>
          <cell r="E42">
            <v>1</v>
          </cell>
          <cell r="F42">
            <v>1</v>
          </cell>
          <cell r="G42">
            <v>1</v>
          </cell>
          <cell r="I42" t="str">
            <v>P</v>
          </cell>
          <cell r="J42" t="str">
            <v>V</v>
          </cell>
          <cell r="K42" t="str">
            <v>_Vorhaben</v>
          </cell>
          <cell r="L42" t="str">
            <v>St. Pölten - Wels; möglichst viergleisiger Ausbau</v>
          </cell>
          <cell r="M42" t="str">
            <v>St. Pölten - Wels; möglichst viergleisiger Ausbau</v>
          </cell>
          <cell r="N42" t="str">
            <v>St. Pölten - Wels; möglichst viergleisiger Ausbau</v>
          </cell>
          <cell r="O42" t="str">
            <v>Aschbach - Krenstetten; Linienverbesserung</v>
          </cell>
        </row>
        <row r="43">
          <cell r="A43">
            <v>41</v>
          </cell>
          <cell r="B43">
            <v>27</v>
          </cell>
          <cell r="C43" t="str">
            <v>5002.009</v>
          </cell>
          <cell r="E43">
            <v>1</v>
          </cell>
          <cell r="F43">
            <v>1</v>
          </cell>
          <cell r="G43">
            <v>1</v>
          </cell>
          <cell r="I43" t="str">
            <v>P</v>
          </cell>
          <cell r="J43" t="str">
            <v>V</v>
          </cell>
          <cell r="K43" t="str">
            <v>_Vorhaben</v>
          </cell>
          <cell r="L43" t="str">
            <v>St. Pölten - Wels; möglichst viergleisiger Ausbau</v>
          </cell>
          <cell r="M43" t="str">
            <v>St. Pölten - Wels; möglichst viergleisiger Ausbau</v>
          </cell>
          <cell r="N43" t="str">
            <v>St. Pölten - Wels; möglichst viergleisiger Ausbau</v>
          </cell>
          <cell r="O43" t="str">
            <v>Bf. St. Pölten + Einfahrt</v>
          </cell>
        </row>
        <row r="44">
          <cell r="A44">
            <v>42</v>
          </cell>
          <cell r="B44">
            <v>29</v>
          </cell>
          <cell r="C44" t="str">
            <v>5002.010</v>
          </cell>
          <cell r="E44">
            <v>1</v>
          </cell>
          <cell r="F44">
            <v>1</v>
          </cell>
          <cell r="G44">
            <v>1</v>
          </cell>
          <cell r="I44" t="str">
            <v>P</v>
          </cell>
          <cell r="J44" t="str">
            <v>V</v>
          </cell>
          <cell r="K44" t="str">
            <v>_Vorhaben</v>
          </cell>
          <cell r="L44" t="str">
            <v>St. Pölten - Wels; möglichst viergleisiger Ausbau</v>
          </cell>
          <cell r="M44" t="str">
            <v>St. Pölten - Wels; möglichst viergleisiger Ausbau</v>
          </cell>
          <cell r="N44" t="str">
            <v>St. Pölten - Wels; möglichst viergleisiger Ausbau</v>
          </cell>
          <cell r="O44" t="str">
            <v>Loosdorf; Umfahrung</v>
          </cell>
        </row>
        <row r="45">
          <cell r="A45">
            <v>43</v>
          </cell>
          <cell r="B45">
            <v>30</v>
          </cell>
          <cell r="C45" t="str">
            <v>5002.011</v>
          </cell>
          <cell r="E45">
            <v>1</v>
          </cell>
          <cell r="F45">
            <v>1</v>
          </cell>
          <cell r="G45">
            <v>1</v>
          </cell>
          <cell r="I45" t="str">
            <v>P</v>
          </cell>
          <cell r="J45" t="str">
            <v>V</v>
          </cell>
          <cell r="K45" t="str">
            <v>_Vorhaben</v>
          </cell>
          <cell r="L45" t="str">
            <v>St. Pölten - Wels; möglichst viergleisiger Ausbau</v>
          </cell>
          <cell r="M45" t="str">
            <v>St. Pölten - Wels; möglichst viergleisiger Ausbau</v>
          </cell>
          <cell r="N45" t="str">
            <v>St. Pölten - Wels; möglichst viergleisiger Ausbau</v>
          </cell>
          <cell r="O45" t="str">
            <v>Pöchlarn; Bahnhofsumbau</v>
          </cell>
        </row>
        <row r="46">
          <cell r="A46">
            <v>44</v>
          </cell>
          <cell r="B46">
            <v>31</v>
          </cell>
          <cell r="C46" t="str">
            <v>5002.012</v>
          </cell>
          <cell r="E46">
            <v>1</v>
          </cell>
          <cell r="F46">
            <v>1</v>
          </cell>
          <cell r="G46">
            <v>1</v>
          </cell>
          <cell r="I46" t="str">
            <v>P</v>
          </cell>
          <cell r="J46" t="str">
            <v>V</v>
          </cell>
          <cell r="K46" t="str">
            <v>_Vorhaben</v>
          </cell>
          <cell r="L46" t="str">
            <v>St. Pölten - Wels; möglichst viergleisiger Ausbau</v>
          </cell>
          <cell r="M46" t="str">
            <v>St. Pölten - Wels; möglichst viergleisiger Ausbau</v>
          </cell>
          <cell r="N46" t="str">
            <v>St. Pölten - Wels; möglichst viergleisiger Ausbau</v>
          </cell>
          <cell r="O46" t="str">
            <v>Ybbs - Hubertendorf</v>
          </cell>
        </row>
        <row r="47">
          <cell r="A47">
            <v>45</v>
          </cell>
          <cell r="B47">
            <v>32</v>
          </cell>
          <cell r="C47" t="str">
            <v>5002.013</v>
          </cell>
          <cell r="E47">
            <v>1</v>
          </cell>
          <cell r="F47">
            <v>1</v>
          </cell>
          <cell r="G47">
            <v>1</v>
          </cell>
          <cell r="I47" t="str">
            <v>P</v>
          </cell>
          <cell r="J47" t="str">
            <v>V</v>
          </cell>
          <cell r="K47" t="str">
            <v>_Vorhaben</v>
          </cell>
          <cell r="L47" t="str">
            <v>St. Pölten - Wels; möglichst viergleisiger Ausbau</v>
          </cell>
          <cell r="M47" t="str">
            <v>St. Pölten - Wels; möglichst viergleisiger Ausbau</v>
          </cell>
          <cell r="N47" t="str">
            <v>St. Pölten - Wels; möglichst viergleisiger Ausbau</v>
          </cell>
          <cell r="O47" t="str">
            <v>Sarling - Ybbs; Linienverbesserung</v>
          </cell>
        </row>
        <row r="48">
          <cell r="A48">
            <v>46</v>
          </cell>
          <cell r="B48">
            <v>33</v>
          </cell>
          <cell r="C48" t="str">
            <v>5002.014</v>
          </cell>
          <cell r="E48">
            <v>1</v>
          </cell>
          <cell r="F48">
            <v>1</v>
          </cell>
          <cell r="G48">
            <v>1</v>
          </cell>
          <cell r="I48" t="str">
            <v>P</v>
          </cell>
          <cell r="J48" t="str">
            <v>V</v>
          </cell>
          <cell r="K48" t="str">
            <v>_Vorhaben</v>
          </cell>
          <cell r="L48" t="str">
            <v>St. Pölten - Wels; möglichst viergleisiger Ausbau</v>
          </cell>
          <cell r="M48" t="str">
            <v>St. Pölten - Wels; möglichst viergleisiger Ausbau</v>
          </cell>
          <cell r="N48" t="str">
            <v>St. Pölten - Wels; möglichst viergleisiger Ausbau</v>
          </cell>
          <cell r="O48" t="str">
            <v>Hubertendorf - Blindenmarkt</v>
          </cell>
        </row>
        <row r="49">
          <cell r="A49">
            <v>47</v>
          </cell>
          <cell r="B49">
            <v>34</v>
          </cell>
          <cell r="C49" t="str">
            <v>5002.015</v>
          </cell>
          <cell r="E49">
            <v>1</v>
          </cell>
          <cell r="F49">
            <v>1</v>
          </cell>
          <cell r="G49">
            <v>1</v>
          </cell>
          <cell r="I49" t="str">
            <v>P</v>
          </cell>
          <cell r="J49" t="str">
            <v>V</v>
          </cell>
          <cell r="K49" t="str">
            <v>_Vorhaben</v>
          </cell>
          <cell r="L49" t="str">
            <v>St. Pölten - Wels; möglichst viergleisiger Ausbau</v>
          </cell>
          <cell r="M49" t="str">
            <v>St. Pölten - Wels; möglichst viergleisiger Ausbau</v>
          </cell>
          <cell r="N49" t="str">
            <v>St. Pölten - Wels; möglichst viergleisiger Ausbau</v>
          </cell>
          <cell r="O49" t="str">
            <v>Blindenmarkt - Amstetten Ost</v>
          </cell>
        </row>
        <row r="50">
          <cell r="A50">
            <v>48</v>
          </cell>
          <cell r="B50">
            <v>35</v>
          </cell>
          <cell r="C50" t="str">
            <v>5002.016</v>
          </cell>
          <cell r="E50">
            <v>1</v>
          </cell>
          <cell r="F50">
            <v>1</v>
          </cell>
          <cell r="G50">
            <v>1</v>
          </cell>
          <cell r="I50" t="str">
            <v>P</v>
          </cell>
          <cell r="J50" t="str">
            <v>V</v>
          </cell>
          <cell r="K50" t="str">
            <v>_Vorhaben</v>
          </cell>
          <cell r="L50" t="str">
            <v>St. Pölten - Wels; möglichst viergleisiger Ausbau</v>
          </cell>
          <cell r="M50" t="str">
            <v>St. Pölten - Wels; möglichst viergleisiger Ausbau</v>
          </cell>
          <cell r="N50" t="str">
            <v>St. Pölten - Wels; möglichst viergleisiger Ausbau</v>
          </cell>
          <cell r="O50" t="str">
            <v>Kottingburgstall; Linienverbesserung</v>
          </cell>
        </row>
        <row r="51">
          <cell r="A51">
            <v>49</v>
          </cell>
          <cell r="B51">
            <v>36</v>
          </cell>
          <cell r="C51" t="str">
            <v>5002.017</v>
          </cell>
          <cell r="E51">
            <v>1</v>
          </cell>
          <cell r="F51">
            <v>1</v>
          </cell>
          <cell r="G51">
            <v>1</v>
          </cell>
          <cell r="I51" t="str">
            <v>P</v>
          </cell>
          <cell r="J51" t="str">
            <v>V</v>
          </cell>
          <cell r="K51" t="str">
            <v>_Vorhaben</v>
          </cell>
          <cell r="L51" t="str">
            <v>St. Pölten - Wels; möglichst viergleisiger Ausbau</v>
          </cell>
          <cell r="M51" t="str">
            <v>St. Pölten - Wels; möglichst viergleisiger Ausbau</v>
          </cell>
          <cell r="N51" t="str">
            <v>St. Pölten - Wels; möglichst viergleisiger Ausbau</v>
          </cell>
          <cell r="O51" t="str">
            <v>Sierning; Linienverbesserung</v>
          </cell>
        </row>
        <row r="52">
          <cell r="A52">
            <v>50</v>
          </cell>
          <cell r="B52">
            <v>52</v>
          </cell>
          <cell r="C52">
            <v>6001</v>
          </cell>
          <cell r="D52">
            <v>1</v>
          </cell>
          <cell r="E52">
            <v>1</v>
          </cell>
          <cell r="F52">
            <v>1</v>
          </cell>
          <cell r="G52">
            <v>1</v>
          </cell>
          <cell r="I52" t="str">
            <v>B</v>
          </cell>
          <cell r="J52" t="str">
            <v>V</v>
          </cell>
          <cell r="K52" t="str">
            <v>_Vorhaben</v>
          </cell>
          <cell r="L52" t="str">
            <v>_Vorhaben</v>
          </cell>
          <cell r="M52" t="str">
            <v>_Vorhaben</v>
          </cell>
          <cell r="N52" t="str">
            <v>_Vorhaben</v>
          </cell>
          <cell r="O52" t="str">
            <v>Loosdorf; Umfahrung</v>
          </cell>
        </row>
        <row r="53">
          <cell r="A53">
            <v>51</v>
          </cell>
          <cell r="B53">
            <v>49</v>
          </cell>
          <cell r="C53">
            <v>6002</v>
          </cell>
          <cell r="D53">
            <v>1</v>
          </cell>
          <cell r="E53">
            <v>1</v>
          </cell>
          <cell r="F53">
            <v>1</v>
          </cell>
          <cell r="G53">
            <v>1</v>
          </cell>
          <cell r="I53" t="str">
            <v>B</v>
          </cell>
          <cell r="J53" t="str">
            <v>V</v>
          </cell>
          <cell r="K53" t="str">
            <v>_Vorhaben</v>
          </cell>
          <cell r="L53" t="str">
            <v>_Vorhaben</v>
          </cell>
          <cell r="M53" t="str">
            <v>_Vorhaben</v>
          </cell>
          <cell r="N53" t="str">
            <v>_Vorhaben</v>
          </cell>
          <cell r="O53" t="str">
            <v>St. Peter - Seitenstetten; Umfahrung</v>
          </cell>
        </row>
        <row r="54">
          <cell r="A54">
            <v>52</v>
          </cell>
          <cell r="B54">
            <v>54</v>
          </cell>
          <cell r="C54">
            <v>6003</v>
          </cell>
          <cell r="D54">
            <v>1</v>
          </cell>
          <cell r="E54">
            <v>1</v>
          </cell>
          <cell r="F54">
            <v>1</v>
          </cell>
          <cell r="G54">
            <v>1</v>
          </cell>
          <cell r="I54" t="str">
            <v>B</v>
          </cell>
          <cell r="J54" t="str">
            <v>V</v>
          </cell>
          <cell r="K54" t="str">
            <v>_Vorhaben</v>
          </cell>
          <cell r="L54" t="str">
            <v>_Vorhaben</v>
          </cell>
          <cell r="M54" t="str">
            <v>_Vorhaben</v>
          </cell>
          <cell r="N54" t="str">
            <v>_Vorhaben</v>
          </cell>
          <cell r="O54" t="str">
            <v>Sarling - Ybbs; Linienverbesserung</v>
          </cell>
        </row>
        <row r="55">
          <cell r="A55">
            <v>53</v>
          </cell>
          <cell r="B55">
            <v>53</v>
          </cell>
          <cell r="C55">
            <v>6004</v>
          </cell>
          <cell r="D55">
            <v>1</v>
          </cell>
          <cell r="E55">
            <v>1</v>
          </cell>
          <cell r="F55">
            <v>1</v>
          </cell>
          <cell r="G55">
            <v>1</v>
          </cell>
          <cell r="I55" t="str">
            <v>B</v>
          </cell>
          <cell r="J55" t="str">
            <v>V</v>
          </cell>
          <cell r="K55" t="str">
            <v>_Vorhaben</v>
          </cell>
          <cell r="L55" t="str">
            <v>_Vorhaben</v>
          </cell>
          <cell r="M55" t="str">
            <v>_Vorhaben</v>
          </cell>
          <cell r="N55" t="str">
            <v>_Vorhaben</v>
          </cell>
          <cell r="O55" t="str">
            <v>Pöchlarn; Bahnhofsumbau</v>
          </cell>
        </row>
        <row r="56">
          <cell r="A56">
            <v>54</v>
          </cell>
          <cell r="B56">
            <v>48</v>
          </cell>
          <cell r="C56">
            <v>6005</v>
          </cell>
          <cell r="D56">
            <v>1</v>
          </cell>
          <cell r="E56">
            <v>1</v>
          </cell>
          <cell r="F56">
            <v>1</v>
          </cell>
          <cell r="G56">
            <v>1</v>
          </cell>
          <cell r="I56" t="str">
            <v>B</v>
          </cell>
          <cell r="J56" t="str">
            <v>V</v>
          </cell>
          <cell r="K56" t="str">
            <v>_Vorhaben</v>
          </cell>
          <cell r="L56" t="str">
            <v>_Vorhaben</v>
          </cell>
          <cell r="M56" t="str">
            <v>_Vorhaben</v>
          </cell>
          <cell r="N56" t="str">
            <v>_Vorhaben</v>
          </cell>
          <cell r="O56" t="str">
            <v>St.Valentin; Bahnhofsumbau</v>
          </cell>
        </row>
        <row r="57">
          <cell r="A57">
            <v>55</v>
          </cell>
          <cell r="B57">
            <v>55</v>
          </cell>
          <cell r="C57">
            <v>6006</v>
          </cell>
          <cell r="D57">
            <v>1</v>
          </cell>
          <cell r="E57">
            <v>1</v>
          </cell>
          <cell r="F57">
            <v>1</v>
          </cell>
          <cell r="G57">
            <v>1</v>
          </cell>
          <cell r="I57" t="str">
            <v>B</v>
          </cell>
          <cell r="J57" t="str">
            <v>V</v>
          </cell>
          <cell r="K57" t="str">
            <v>_Vorhaben</v>
          </cell>
          <cell r="L57" t="str">
            <v>_Vorhaben</v>
          </cell>
          <cell r="M57" t="str">
            <v>_Vorhaben</v>
          </cell>
          <cell r="N57" t="str">
            <v>_Vorhaben</v>
          </cell>
          <cell r="O57" t="str">
            <v>Sierning; Linienverbesserung</v>
          </cell>
        </row>
        <row r="58">
          <cell r="A58">
            <v>56</v>
          </cell>
          <cell r="B58">
            <v>50</v>
          </cell>
          <cell r="C58">
            <v>6007</v>
          </cell>
          <cell r="D58">
            <v>1</v>
          </cell>
          <cell r="E58">
            <v>1</v>
          </cell>
          <cell r="F58">
            <v>1</v>
          </cell>
          <cell r="G58">
            <v>1</v>
          </cell>
          <cell r="I58" t="str">
            <v>B</v>
          </cell>
          <cell r="J58" t="str">
            <v>V</v>
          </cell>
          <cell r="K58" t="str">
            <v>_Vorhaben</v>
          </cell>
          <cell r="L58" t="str">
            <v>_Vorhaben</v>
          </cell>
          <cell r="M58" t="str">
            <v>_Vorhaben</v>
          </cell>
          <cell r="N58" t="str">
            <v>_Vorhaben</v>
          </cell>
          <cell r="O58" t="str">
            <v>Aschbach - Krenstetten; Linienverbesserung</v>
          </cell>
        </row>
        <row r="59">
          <cell r="A59">
            <v>57</v>
          </cell>
          <cell r="B59">
            <v>56</v>
          </cell>
          <cell r="C59">
            <v>6008</v>
          </cell>
          <cell r="D59">
            <v>1</v>
          </cell>
          <cell r="E59">
            <v>2</v>
          </cell>
          <cell r="F59">
            <v>2</v>
          </cell>
          <cell r="G59">
            <v>2</v>
          </cell>
          <cell r="I59" t="str">
            <v>B</v>
          </cell>
          <cell r="J59" t="str">
            <v>V</v>
          </cell>
          <cell r="K59" t="str">
            <v>_Vorhaben</v>
          </cell>
          <cell r="L59" t="str">
            <v>_Vorhaben</v>
          </cell>
          <cell r="M59" t="str">
            <v>_Vorhaben</v>
          </cell>
          <cell r="N59" t="str">
            <v>_Vorhaben</v>
          </cell>
          <cell r="O59" t="str">
            <v>Knoten Rohr - Knoten Wagram (Güterzugumfahrung St. Pölten)</v>
          </cell>
        </row>
        <row r="60">
          <cell r="A60">
            <v>58</v>
          </cell>
          <cell r="B60">
            <v>57</v>
          </cell>
          <cell r="C60" t="str">
            <v>6008.001</v>
          </cell>
          <cell r="E60">
            <v>1</v>
          </cell>
          <cell r="F60">
            <v>1</v>
          </cell>
          <cell r="G60">
            <v>1</v>
          </cell>
          <cell r="I60" t="str">
            <v>B</v>
          </cell>
          <cell r="J60" t="str">
            <v>V</v>
          </cell>
          <cell r="K60" t="str">
            <v>_Vorhaben</v>
          </cell>
          <cell r="L60" t="str">
            <v>Knoten Rohr - Knoten Wagram (Güterzugumfahrung St. Pölten)</v>
          </cell>
          <cell r="M60" t="str">
            <v>Knoten Rohr - Knoten Wagram (Güterzugumfahrung St. Pölten)</v>
          </cell>
          <cell r="N60" t="str">
            <v>Knoten Rohr - Knoten Wagram (Güterzugumfahrung St. Pölten)</v>
          </cell>
          <cell r="O60" t="str">
            <v>GZU St. Pölten</v>
          </cell>
        </row>
        <row r="61">
          <cell r="A61">
            <v>59</v>
          </cell>
          <cell r="B61">
            <v>58</v>
          </cell>
          <cell r="C61" t="str">
            <v>6008.002</v>
          </cell>
          <cell r="E61">
            <v>1</v>
          </cell>
          <cell r="F61">
            <v>1</v>
          </cell>
          <cell r="G61">
            <v>1</v>
          </cell>
          <cell r="I61" t="str">
            <v>B</v>
          </cell>
          <cell r="J61" t="str">
            <v>V</v>
          </cell>
          <cell r="K61" t="str">
            <v>_Vorhaben</v>
          </cell>
          <cell r="L61" t="str">
            <v>Knoten Rohr - Knoten Wagram (Güterzugumfahrung St. Pölten)</v>
          </cell>
          <cell r="M61" t="str">
            <v>Knoten Rohr - Knoten Wagram (Güterzugumfahrung St. Pölten)</v>
          </cell>
          <cell r="N61" t="str">
            <v>Knoten Rohr - Knoten Wagram (Güterzugumfahrung St. Pölten)</v>
          </cell>
          <cell r="O61" t="str">
            <v>Knoten Rohr</v>
          </cell>
        </row>
        <row r="62">
          <cell r="A62">
            <v>60</v>
          </cell>
          <cell r="B62">
            <v>51</v>
          </cell>
          <cell r="C62">
            <v>6009</v>
          </cell>
          <cell r="D62">
            <v>1</v>
          </cell>
          <cell r="E62">
            <v>1</v>
          </cell>
          <cell r="F62">
            <v>1</v>
          </cell>
          <cell r="G62">
            <v>1</v>
          </cell>
          <cell r="I62" t="str">
            <v>B</v>
          </cell>
          <cell r="J62" t="str">
            <v>V</v>
          </cell>
          <cell r="K62" t="str">
            <v>_Vorhaben</v>
          </cell>
          <cell r="L62" t="str">
            <v>_Vorhaben</v>
          </cell>
          <cell r="M62" t="str">
            <v>_Vorhaben</v>
          </cell>
          <cell r="N62" t="str">
            <v>_Vorhaben</v>
          </cell>
          <cell r="O62" t="str">
            <v>Verbindungsstrecke zwischen West-, Süd- und Donauländebahn ("Lainzer Tunnel")</v>
          </cell>
        </row>
        <row r="63">
          <cell r="A63">
            <v>61</v>
          </cell>
          <cell r="B63">
            <v>60</v>
          </cell>
          <cell r="C63">
            <v>7001</v>
          </cell>
          <cell r="D63">
            <v>1</v>
          </cell>
          <cell r="E63">
            <v>1</v>
          </cell>
          <cell r="F63">
            <v>1</v>
          </cell>
          <cell r="G63">
            <v>1</v>
          </cell>
          <cell r="I63" t="str">
            <v>P</v>
          </cell>
          <cell r="J63" t="str">
            <v>V</v>
          </cell>
          <cell r="K63" t="str">
            <v>_Vorhaben</v>
          </cell>
          <cell r="L63" t="str">
            <v>_Vorhaben</v>
          </cell>
          <cell r="M63" t="str">
            <v>_Vorhaben</v>
          </cell>
          <cell r="N63" t="str">
            <v>_Vorhaben</v>
          </cell>
          <cell r="O63" t="str">
            <v>Verbindungsstrecke Koralmbahn - Grazer Ostbahn</v>
          </cell>
        </row>
        <row r="64">
          <cell r="A64">
            <v>62</v>
          </cell>
          <cell r="B64">
            <v>61</v>
          </cell>
          <cell r="C64">
            <v>7002</v>
          </cell>
          <cell r="D64">
            <v>1</v>
          </cell>
          <cell r="E64">
            <v>1</v>
          </cell>
          <cell r="F64">
            <v>1</v>
          </cell>
          <cell r="G64">
            <v>1</v>
          </cell>
          <cell r="I64" t="str">
            <v>P</v>
          </cell>
          <cell r="J64" t="str">
            <v>V</v>
          </cell>
          <cell r="K64" t="str">
            <v>_Vorhaben</v>
          </cell>
          <cell r="L64" t="str">
            <v>_Vorhaben</v>
          </cell>
          <cell r="M64" t="str">
            <v>_Vorhaben</v>
          </cell>
          <cell r="N64" t="str">
            <v>_Vorhaben</v>
          </cell>
          <cell r="O64" t="str">
            <v>Klagenfurt - Raum Villach (Verlängerung  der Koralmbahn)</v>
          </cell>
        </row>
        <row r="65">
          <cell r="A65">
            <v>63</v>
          </cell>
          <cell r="B65">
            <v>63</v>
          </cell>
          <cell r="C65">
            <v>7003</v>
          </cell>
          <cell r="D65">
            <v>1</v>
          </cell>
          <cell r="E65">
            <v>1</v>
          </cell>
          <cell r="F65">
            <v>1</v>
          </cell>
          <cell r="G65">
            <v>1</v>
          </cell>
          <cell r="I65" t="str">
            <v>B</v>
          </cell>
          <cell r="J65" t="str">
            <v>V</v>
          </cell>
          <cell r="K65" t="str">
            <v>_Vorhaben</v>
          </cell>
          <cell r="L65" t="str">
            <v>_Vorhaben</v>
          </cell>
          <cell r="M65" t="str">
            <v>_Vorhaben</v>
          </cell>
          <cell r="N65" t="str">
            <v>_Vorhaben</v>
          </cell>
          <cell r="O65" t="str">
            <v>Kottingburgstall; Linienverbesserung</v>
          </cell>
        </row>
        <row r="66">
          <cell r="A66">
            <v>64</v>
          </cell>
          <cell r="B66">
            <v>64</v>
          </cell>
          <cell r="C66">
            <v>7004</v>
          </cell>
          <cell r="D66">
            <v>1</v>
          </cell>
          <cell r="E66">
            <v>1</v>
          </cell>
          <cell r="F66">
            <v>1</v>
          </cell>
          <cell r="G66">
            <v>1</v>
          </cell>
          <cell r="I66" t="str">
            <v>B</v>
          </cell>
          <cell r="J66" t="str">
            <v>V</v>
          </cell>
          <cell r="K66" t="str">
            <v>_Vorhaben</v>
          </cell>
          <cell r="L66" t="str">
            <v>_Vorhaben</v>
          </cell>
          <cell r="M66" t="str">
            <v>_Vorhaben</v>
          </cell>
          <cell r="N66" t="str">
            <v>_Vorhaben</v>
          </cell>
          <cell r="O66" t="str">
            <v>Graz Puntigam - Werndorf, zweigleisiger Ausbau (Graz Werndorf, 1. Stufe)</v>
          </cell>
        </row>
        <row r="67">
          <cell r="A67">
            <v>65</v>
          </cell>
          <cell r="B67">
            <v>65</v>
          </cell>
          <cell r="C67">
            <v>7005</v>
          </cell>
          <cell r="D67">
            <v>1</v>
          </cell>
          <cell r="E67">
            <v>1</v>
          </cell>
          <cell r="F67">
            <v>1</v>
          </cell>
          <cell r="G67">
            <v>1</v>
          </cell>
          <cell r="I67" t="str">
            <v>B</v>
          </cell>
          <cell r="J67" t="str">
            <v>V</v>
          </cell>
          <cell r="K67" t="str">
            <v>_Vorhaben</v>
          </cell>
          <cell r="L67" t="str">
            <v>_Vorhaben</v>
          </cell>
          <cell r="M67" t="str">
            <v>_Vorhaben</v>
          </cell>
          <cell r="N67" t="str">
            <v>_Vorhaben</v>
          </cell>
          <cell r="O67" t="str">
            <v>Althofen - Klagenfurt, zweigleisiger Ausbau (1. Stufe)</v>
          </cell>
        </row>
        <row r="68">
          <cell r="A68">
            <v>66</v>
          </cell>
          <cell r="B68">
            <v>62</v>
          </cell>
          <cell r="C68">
            <v>7006</v>
          </cell>
          <cell r="D68">
            <v>1</v>
          </cell>
          <cell r="E68">
            <v>1</v>
          </cell>
          <cell r="F68">
            <v>1</v>
          </cell>
          <cell r="G68">
            <v>1</v>
          </cell>
          <cell r="I68" t="str">
            <v>B</v>
          </cell>
          <cell r="J68" t="str">
            <v>V</v>
          </cell>
          <cell r="K68" t="str">
            <v>_Vorhaben</v>
          </cell>
          <cell r="L68" t="str">
            <v>_Vorhaben</v>
          </cell>
          <cell r="M68" t="str">
            <v>_Vorhaben</v>
          </cell>
          <cell r="N68" t="str">
            <v>_Vorhaben</v>
          </cell>
          <cell r="O68" t="str">
            <v>Enns; Umfahrung</v>
          </cell>
        </row>
        <row r="69">
          <cell r="A69">
            <v>67</v>
          </cell>
          <cell r="B69">
            <v>59</v>
          </cell>
          <cell r="C69">
            <v>7007</v>
          </cell>
          <cell r="D69">
            <v>1</v>
          </cell>
          <cell r="E69">
            <v>1</v>
          </cell>
          <cell r="F69">
            <v>1</v>
          </cell>
          <cell r="G69">
            <v>1</v>
          </cell>
          <cell r="I69" t="str">
            <v>PB</v>
          </cell>
          <cell r="J69" t="str">
            <v>V</v>
          </cell>
          <cell r="K69" t="str">
            <v>_Vorhaben</v>
          </cell>
          <cell r="L69" t="str">
            <v>_Vorhaben</v>
          </cell>
          <cell r="M69" t="str">
            <v>_Vorhaben</v>
          </cell>
          <cell r="N69" t="str">
            <v>_Vorhaben</v>
          </cell>
          <cell r="O69" t="str">
            <v>Infrastruktur Terminal Werndorf</v>
          </cell>
        </row>
        <row r="70">
          <cell r="A70">
            <v>68</v>
          </cell>
          <cell r="B70">
            <v>66</v>
          </cell>
          <cell r="C70">
            <v>8001</v>
          </cell>
          <cell r="D70">
            <v>1</v>
          </cell>
          <cell r="E70">
            <v>1</v>
          </cell>
          <cell r="F70">
            <v>1</v>
          </cell>
          <cell r="G70">
            <v>1</v>
          </cell>
          <cell r="I70" t="str">
            <v>B</v>
          </cell>
          <cell r="J70" t="str">
            <v>V</v>
          </cell>
          <cell r="K70" t="str">
            <v>_Vorhaben</v>
          </cell>
          <cell r="L70" t="str">
            <v>_Vorhaben</v>
          </cell>
          <cell r="M70" t="str">
            <v>_Vorhaben</v>
          </cell>
          <cell r="N70" t="str">
            <v>_Vorhaben</v>
          </cell>
          <cell r="O70" t="str">
            <v>Koralmbahn Bahnstrom-Ü-Ltg. und UW (Graz -Werndorf, 1. Stufe)</v>
          </cell>
        </row>
        <row r="71">
          <cell r="A71">
            <v>69</v>
          </cell>
          <cell r="B71">
            <v>67</v>
          </cell>
          <cell r="C71">
            <v>8002</v>
          </cell>
          <cell r="D71">
            <v>1</v>
          </cell>
          <cell r="E71">
            <v>1</v>
          </cell>
          <cell r="F71">
            <v>1</v>
          </cell>
          <cell r="G71">
            <v>1</v>
          </cell>
          <cell r="I71" t="str">
            <v>PB</v>
          </cell>
          <cell r="J71" t="str">
            <v>V</v>
          </cell>
          <cell r="K71" t="str">
            <v>_Vorhaben</v>
          </cell>
          <cell r="L71" t="str">
            <v>_Vorhaben</v>
          </cell>
          <cell r="M71" t="str">
            <v>_Vorhaben</v>
          </cell>
          <cell r="N71" t="str">
            <v>_Vorhaben</v>
          </cell>
          <cell r="O71" t="str">
            <v>Lambach -Breitenschützing; Linienverbesserung</v>
          </cell>
        </row>
        <row r="73">
          <cell r="D73">
            <v>1</v>
          </cell>
          <cell r="E73">
            <v>1</v>
          </cell>
          <cell r="F73">
            <v>1</v>
          </cell>
          <cell r="G73">
            <v>1</v>
          </cell>
          <cell r="H73" t="str">
            <v>entfallen</v>
          </cell>
        </row>
        <row r="74">
          <cell r="E74">
            <v>2</v>
          </cell>
          <cell r="F74">
            <v>2</v>
          </cell>
          <cell r="G74">
            <v>2</v>
          </cell>
          <cell r="H74" t="str">
            <v>abgeschlossen</v>
          </cell>
          <cell r="O74" t="str">
            <v>Gesamt / Teilsumme</v>
          </cell>
        </row>
        <row r="75">
          <cell r="F75">
            <v>3</v>
          </cell>
          <cell r="G75">
            <v>3</v>
          </cell>
        </row>
        <row r="76">
          <cell r="G76">
            <v>4</v>
          </cell>
          <cell r="O76" t="str">
            <v>Q ..... Quote Übertragung</v>
          </cell>
        </row>
        <row r="77">
          <cell r="O77" t="str">
            <v>A ..... Aktualisierung 1998 (PB: 1.1.1998)</v>
          </cell>
        </row>
        <row r="78">
          <cell r="O78" t="str">
            <v>B ..... Aktualisierung 1999 (PB: 1.1.1999)</v>
          </cell>
        </row>
        <row r="80">
          <cell r="O80" t="str">
            <v>Gesamt</v>
          </cell>
        </row>
        <row r="82">
          <cell r="O82" t="str">
            <v>1. HL-Ü-VO (Q-PB: 1.1.1996)</v>
          </cell>
        </row>
        <row r="83">
          <cell r="O83" t="str">
            <v>2. HL-Ü-VO (Q-PB: 1.1.1996)</v>
          </cell>
        </row>
        <row r="84">
          <cell r="O84" t="str">
            <v>3. HL-Ü-VO (Q-PB: 1.1.1996)</v>
          </cell>
        </row>
        <row r="85">
          <cell r="O85" t="str">
            <v>5. HL-Ü-VO (Q-PB: 1.1.1996)</v>
          </cell>
        </row>
        <row r="86">
          <cell r="O86" t="str">
            <v>6. HL-Ü-VO (Q-PB: 1.1.1997)</v>
          </cell>
        </row>
        <row r="87">
          <cell r="O87" t="str">
            <v>7. HL-Ü-VO (Q-PB: 1.1.1998)</v>
          </cell>
        </row>
        <row r="88">
          <cell r="O88" t="str">
            <v>8. HL-Ü-VO (Q-PB: 1.1.1999)</v>
          </cell>
        </row>
        <row r="90">
          <cell r="O90" t="str">
            <v>Gesamt</v>
          </cell>
        </row>
      </sheetData>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BB_GESAMT"/>
      <sheetName val="Summen"/>
      <sheetName val="VST,Stäbe"/>
      <sheetName val="COR"/>
      <sheetName val="P"/>
      <sheetName val="EM"/>
      <sheetName val="INF"/>
      <sheetName val="FB"/>
      <sheetName val="PV"/>
      <sheetName val="GV"/>
      <sheetName val="TRAKTION"/>
      <sheetName val="TS"/>
      <sheetName val="Netz"/>
      <sheetName val="PE"/>
      <sheetName val="FW"/>
      <sheetName val="GS-A"/>
      <sheetName val="GS-I"/>
      <sheetName val="ST"/>
      <sheetName val="TELEKOM"/>
      <sheetName val="IM"/>
      <sheetName val="ENERGIE NETZ"/>
      <sheetName val="KW-A"/>
      <sheetName val="KW-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hebung"/>
      <sheetName val="FIP akt"/>
      <sheetName val="Übersicht Prio-KO"/>
      <sheetName val="Übersicht Prio Detail"/>
      <sheetName val="KB-Übersicht"/>
      <sheetName val="Rekonstruktion 24.08.05 (2)"/>
      <sheetName val="RP01"/>
      <sheetName val="Übersicht Bewertung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Pivot"/>
      <sheetName val="Steuerung_PC"/>
      <sheetName val="Steuerung_Konto"/>
      <sheetName val="PC_Gruppe"/>
      <sheetName val="Kopie_2"/>
      <sheetName val="Ergebnis_Summary"/>
      <sheetName val="FTE_Plan"/>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M-Italia"/>
      <sheetName val="Input costi construzione"/>
      <sheetName val="Input tariffe"/>
      <sheetName val="Inflation"/>
      <sheetName val="Sheet1"/>
      <sheetName val="Inputs"/>
    </sheetNames>
    <sheetDataSet>
      <sheetData sheetId="0">
        <row r="150">
          <cell r="G150">
            <v>43.425104536940196</v>
          </cell>
        </row>
        <row r="186">
          <cell r="G186">
            <v>3.4561656431983279E-2</v>
          </cell>
        </row>
      </sheetData>
      <sheetData sheetId="1"/>
      <sheetData sheetId="2"/>
      <sheetData sheetId="3"/>
      <sheetData sheetId="4" refreshError="1"/>
      <sheetData sheetId="5"/>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abSelected="1" workbookViewId="0"/>
  </sheetViews>
  <sheetFormatPr baseColWidth="10" defaultRowHeight="12.75"/>
  <sheetData>
    <row r="1" spans="1:9" ht="29.25">
      <c r="A1" s="598" t="s">
        <v>822</v>
      </c>
    </row>
    <row r="2" spans="1:9" ht="22.5">
      <c r="A2" s="599" t="s">
        <v>823</v>
      </c>
    </row>
    <row r="3" spans="1:9" ht="94.5" customHeight="1">
      <c r="A3" s="600" t="s">
        <v>802</v>
      </c>
      <c r="B3" s="600"/>
      <c r="C3" s="600"/>
      <c r="D3" s="600"/>
      <c r="E3" s="600"/>
      <c r="F3" s="600"/>
      <c r="G3" s="600"/>
      <c r="H3" s="600"/>
      <c r="I3" s="600"/>
    </row>
    <row r="4" spans="1:9" ht="27" customHeight="1">
      <c r="A4" s="596" t="s">
        <v>803</v>
      </c>
    </row>
    <row r="5" spans="1:9" ht="15">
      <c r="A5" s="597" t="s">
        <v>0</v>
      </c>
    </row>
    <row r="6" spans="1:9" ht="15">
      <c r="A6" s="597" t="s">
        <v>804</v>
      </c>
    </row>
    <row r="7" spans="1:9" ht="15">
      <c r="A7" s="597" t="s">
        <v>37</v>
      </c>
    </row>
    <row r="8" spans="1:9" ht="15">
      <c r="A8" s="597" t="s">
        <v>38</v>
      </c>
    </row>
    <row r="9" spans="1:9" ht="15">
      <c r="A9" s="597" t="s">
        <v>39</v>
      </c>
    </row>
    <row r="10" spans="1:9" ht="15">
      <c r="A10" s="597" t="s">
        <v>805</v>
      </c>
    </row>
    <row r="11" spans="1:9" ht="15">
      <c r="A11" s="597" t="s">
        <v>806</v>
      </c>
    </row>
    <row r="12" spans="1:9" ht="27" customHeight="1">
      <c r="A12" s="596" t="s">
        <v>807</v>
      </c>
    </row>
    <row r="13" spans="1:9" ht="15">
      <c r="A13" s="597" t="s">
        <v>695</v>
      </c>
    </row>
    <row r="14" spans="1:9" ht="15">
      <c r="A14" s="597" t="s">
        <v>808</v>
      </c>
    </row>
    <row r="15" spans="1:9" ht="30.75" customHeight="1">
      <c r="A15" s="601" t="s">
        <v>809</v>
      </c>
      <c r="B15" s="601"/>
      <c r="C15" s="601"/>
      <c r="D15" s="601"/>
      <c r="E15" s="601"/>
      <c r="F15" s="601"/>
      <c r="G15" s="601"/>
      <c r="H15" s="601"/>
      <c r="I15" s="601"/>
    </row>
    <row r="16" spans="1:9" ht="27" customHeight="1">
      <c r="A16" s="596" t="s">
        <v>810</v>
      </c>
    </row>
    <row r="17" spans="1:1" ht="15">
      <c r="A17" s="597" t="s">
        <v>679</v>
      </c>
    </row>
    <row r="18" spans="1:1" ht="15">
      <c r="A18" s="597" t="s">
        <v>53</v>
      </c>
    </row>
    <row r="19" spans="1:1" ht="15">
      <c r="A19" s="597" t="s">
        <v>220</v>
      </c>
    </row>
    <row r="20" spans="1:1" ht="15">
      <c r="A20" s="597" t="s">
        <v>68</v>
      </c>
    </row>
    <row r="21" spans="1:1" ht="15">
      <c r="A21" s="597" t="s">
        <v>511</v>
      </c>
    </row>
    <row r="22" spans="1:1" ht="15">
      <c r="A22" s="597" t="s">
        <v>303</v>
      </c>
    </row>
    <row r="23" spans="1:1" ht="27" customHeight="1">
      <c r="A23" s="596" t="s">
        <v>811</v>
      </c>
    </row>
    <row r="24" spans="1:1" ht="15">
      <c r="A24" s="597" t="s">
        <v>519</v>
      </c>
    </row>
    <row r="25" spans="1:1" ht="15">
      <c r="A25" s="597" t="s">
        <v>812</v>
      </c>
    </row>
    <row r="26" spans="1:1" ht="15">
      <c r="A26" s="597" t="s">
        <v>813</v>
      </c>
    </row>
    <row r="27" spans="1:1" ht="15">
      <c r="A27" s="597" t="s">
        <v>814</v>
      </c>
    </row>
    <row r="28" spans="1:1" ht="15">
      <c r="A28" s="597" t="s">
        <v>341</v>
      </c>
    </row>
    <row r="29" spans="1:1" ht="15">
      <c r="A29" s="597" t="s">
        <v>375</v>
      </c>
    </row>
    <row r="30" spans="1:1" ht="15">
      <c r="A30" s="597" t="s">
        <v>781</v>
      </c>
    </row>
    <row r="31" spans="1:1" ht="15">
      <c r="A31" s="597" t="s">
        <v>131</v>
      </c>
    </row>
    <row r="32" spans="1:1" ht="15">
      <c r="A32" s="597" t="s">
        <v>584</v>
      </c>
    </row>
    <row r="33" spans="1:9" ht="15">
      <c r="A33" s="597" t="s">
        <v>815</v>
      </c>
    </row>
    <row r="34" spans="1:9" ht="15">
      <c r="A34" s="597" t="s">
        <v>816</v>
      </c>
    </row>
    <row r="35" spans="1:9" ht="15">
      <c r="A35" s="597" t="s">
        <v>817</v>
      </c>
    </row>
    <row r="36" spans="1:9" ht="30.75" customHeight="1">
      <c r="A36" s="601" t="s">
        <v>540</v>
      </c>
      <c r="B36" s="601"/>
      <c r="C36" s="601"/>
      <c r="D36" s="601"/>
      <c r="E36" s="601"/>
      <c r="F36" s="601"/>
      <c r="G36" s="601"/>
      <c r="H36" s="601"/>
      <c r="I36" s="601"/>
    </row>
    <row r="37" spans="1:9" ht="30.75" customHeight="1">
      <c r="A37" s="601" t="s">
        <v>541</v>
      </c>
      <c r="B37" s="601"/>
      <c r="C37" s="601"/>
      <c r="D37" s="601"/>
      <c r="E37" s="601"/>
      <c r="F37" s="601"/>
      <c r="G37" s="601"/>
      <c r="H37" s="601"/>
      <c r="I37" s="601"/>
    </row>
    <row r="38" spans="1:9" ht="15">
      <c r="A38" s="597" t="s">
        <v>818</v>
      </c>
    </row>
    <row r="39" spans="1:9" ht="15">
      <c r="A39" s="597" t="s">
        <v>819</v>
      </c>
    </row>
    <row r="40" spans="1:9" ht="27" customHeight="1">
      <c r="A40" s="596" t="s">
        <v>820</v>
      </c>
    </row>
    <row r="41" spans="1:9" ht="15">
      <c r="A41" s="597" t="s">
        <v>778</v>
      </c>
    </row>
    <row r="42" spans="1:9" ht="15">
      <c r="A42" s="595"/>
    </row>
    <row r="43" spans="1:9" ht="15">
      <c r="A43" s="597" t="s">
        <v>821</v>
      </c>
    </row>
    <row r="46" spans="1:9" ht="15">
      <c r="A46" s="597"/>
    </row>
    <row r="47" spans="1:9" ht="15">
      <c r="A47" s="597"/>
    </row>
    <row r="48" spans="1:9" ht="15">
      <c r="A48" s="597"/>
    </row>
    <row r="49" spans="1:1" ht="15">
      <c r="A49" s="597"/>
    </row>
    <row r="50" spans="1:1" ht="15">
      <c r="A50" s="597"/>
    </row>
    <row r="51" spans="1:1" ht="15">
      <c r="A51" s="597"/>
    </row>
    <row r="52" spans="1:1" ht="15">
      <c r="A52" s="597"/>
    </row>
  </sheetData>
  <mergeCells count="4">
    <mergeCell ref="A3:I3"/>
    <mergeCell ref="A15:I15"/>
    <mergeCell ref="A36:I36"/>
    <mergeCell ref="A37:I37"/>
  </mergeCells>
  <pageMargins left="0.23" right="0.27" top="0.45" bottom="0.39" header="0.3" footer="0.3"/>
  <pageSetup paperSize="9" scale="96"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J23"/>
  <sheetViews>
    <sheetView workbookViewId="0"/>
  </sheetViews>
  <sheetFormatPr baseColWidth="10" defaultRowHeight="12.75"/>
  <cols>
    <col min="1" max="1" width="21.140625" style="127" customWidth="1"/>
    <col min="2" max="2" width="7.42578125" style="127" customWidth="1"/>
    <col min="3" max="7" width="7.42578125" style="127" bestFit="1" customWidth="1"/>
    <col min="8" max="8" width="8.85546875" style="127" bestFit="1" customWidth="1"/>
    <col min="9" max="9" width="7.5703125" style="127" bestFit="1" customWidth="1"/>
    <col min="10" max="10" width="7.5703125" style="127" customWidth="1"/>
    <col min="11" max="241" width="11.42578125" style="127"/>
    <col min="242" max="242" width="30.28515625" style="127" customWidth="1"/>
    <col min="243" max="249" width="0" style="127" hidden="1" customWidth="1"/>
    <col min="250" max="253" width="7.42578125" style="127" bestFit="1" customWidth="1"/>
    <col min="254" max="260" width="8.5703125" style="127" bestFit="1" customWidth="1"/>
    <col min="261" max="497" width="11.42578125" style="127"/>
    <col min="498" max="498" width="30.28515625" style="127" customWidth="1"/>
    <col min="499" max="505" width="0" style="127" hidden="1" customWidth="1"/>
    <col min="506" max="509" width="7.42578125" style="127" bestFit="1" customWidth="1"/>
    <col min="510" max="516" width="8.5703125" style="127" bestFit="1" customWidth="1"/>
    <col min="517" max="753" width="11.42578125" style="127"/>
    <col min="754" max="754" width="30.28515625" style="127" customWidth="1"/>
    <col min="755" max="761" width="0" style="127" hidden="1" customWidth="1"/>
    <col min="762" max="765" width="7.42578125" style="127" bestFit="1" customWidth="1"/>
    <col min="766" max="772" width="8.5703125" style="127" bestFit="1" customWidth="1"/>
    <col min="773" max="1009" width="11.42578125" style="127"/>
    <col min="1010" max="1010" width="30.28515625" style="127" customWidth="1"/>
    <col min="1011" max="1017" width="0" style="127" hidden="1" customWidth="1"/>
    <col min="1018" max="1021" width="7.42578125" style="127" bestFit="1" customWidth="1"/>
    <col min="1022" max="1028" width="8.5703125" style="127" bestFit="1" customWidth="1"/>
    <col min="1029" max="1265" width="11.42578125" style="127"/>
    <col min="1266" max="1266" width="30.28515625" style="127" customWidth="1"/>
    <col min="1267" max="1273" width="0" style="127" hidden="1" customWidth="1"/>
    <col min="1274" max="1277" width="7.42578125" style="127" bestFit="1" customWidth="1"/>
    <col min="1278" max="1284" width="8.5703125" style="127" bestFit="1" customWidth="1"/>
    <col min="1285" max="1521" width="11.42578125" style="127"/>
    <col min="1522" max="1522" width="30.28515625" style="127" customWidth="1"/>
    <col min="1523" max="1529" width="0" style="127" hidden="1" customWidth="1"/>
    <col min="1530" max="1533" width="7.42578125" style="127" bestFit="1" customWidth="1"/>
    <col min="1534" max="1540" width="8.5703125" style="127" bestFit="1" customWidth="1"/>
    <col min="1541" max="1777" width="11.42578125" style="127"/>
    <col min="1778" max="1778" width="30.28515625" style="127" customWidth="1"/>
    <col min="1779" max="1785" width="0" style="127" hidden="1" customWidth="1"/>
    <col min="1786" max="1789" width="7.42578125" style="127" bestFit="1" customWidth="1"/>
    <col min="1790" max="1796" width="8.5703125" style="127" bestFit="1" customWidth="1"/>
    <col min="1797" max="2033" width="11.42578125" style="127"/>
    <col min="2034" max="2034" width="30.28515625" style="127" customWidth="1"/>
    <col min="2035" max="2041" width="0" style="127" hidden="1" customWidth="1"/>
    <col min="2042" max="2045" width="7.42578125" style="127" bestFit="1" customWidth="1"/>
    <col min="2046" max="2052" width="8.5703125" style="127" bestFit="1" customWidth="1"/>
    <col min="2053" max="2289" width="11.42578125" style="127"/>
    <col min="2290" max="2290" width="30.28515625" style="127" customWidth="1"/>
    <col min="2291" max="2297" width="0" style="127" hidden="1" customWidth="1"/>
    <col min="2298" max="2301" width="7.42578125" style="127" bestFit="1" customWidth="1"/>
    <col min="2302" max="2308" width="8.5703125" style="127" bestFit="1" customWidth="1"/>
    <col min="2309" max="2545" width="11.42578125" style="127"/>
    <col min="2546" max="2546" width="30.28515625" style="127" customWidth="1"/>
    <col min="2547" max="2553" width="0" style="127" hidden="1" customWidth="1"/>
    <col min="2554" max="2557" width="7.42578125" style="127" bestFit="1" customWidth="1"/>
    <col min="2558" max="2564" width="8.5703125" style="127" bestFit="1" customWidth="1"/>
    <col min="2565" max="2801" width="11.42578125" style="127"/>
    <col min="2802" max="2802" width="30.28515625" style="127" customWidth="1"/>
    <col min="2803" max="2809" width="0" style="127" hidden="1" customWidth="1"/>
    <col min="2810" max="2813" width="7.42578125" style="127" bestFit="1" customWidth="1"/>
    <col min="2814" max="2820" width="8.5703125" style="127" bestFit="1" customWidth="1"/>
    <col min="2821" max="3057" width="11.42578125" style="127"/>
    <col min="3058" max="3058" width="30.28515625" style="127" customWidth="1"/>
    <col min="3059" max="3065" width="0" style="127" hidden="1" customWidth="1"/>
    <col min="3066" max="3069" width="7.42578125" style="127" bestFit="1" customWidth="1"/>
    <col min="3070" max="3076" width="8.5703125" style="127" bestFit="1" customWidth="1"/>
    <col min="3077" max="3313" width="11.42578125" style="127"/>
    <col min="3314" max="3314" width="30.28515625" style="127" customWidth="1"/>
    <col min="3315" max="3321" width="0" style="127" hidden="1" customWidth="1"/>
    <col min="3322" max="3325" width="7.42578125" style="127" bestFit="1" customWidth="1"/>
    <col min="3326" max="3332" width="8.5703125" style="127" bestFit="1" customWidth="1"/>
    <col min="3333" max="3569" width="11.42578125" style="127"/>
    <col min="3570" max="3570" width="30.28515625" style="127" customWidth="1"/>
    <col min="3571" max="3577" width="0" style="127" hidden="1" customWidth="1"/>
    <col min="3578" max="3581" width="7.42578125" style="127" bestFit="1" customWidth="1"/>
    <col min="3582" max="3588" width="8.5703125" style="127" bestFit="1" customWidth="1"/>
    <col min="3589" max="3825" width="11.42578125" style="127"/>
    <col min="3826" max="3826" width="30.28515625" style="127" customWidth="1"/>
    <col min="3827" max="3833" width="0" style="127" hidden="1" customWidth="1"/>
    <col min="3834" max="3837" width="7.42578125" style="127" bestFit="1" customWidth="1"/>
    <col min="3838" max="3844" width="8.5703125" style="127" bestFit="1" customWidth="1"/>
    <col min="3845" max="4081" width="11.42578125" style="127"/>
    <col min="4082" max="4082" width="30.28515625" style="127" customWidth="1"/>
    <col min="4083" max="4089" width="0" style="127" hidden="1" customWidth="1"/>
    <col min="4090" max="4093" width="7.42578125" style="127" bestFit="1" customWidth="1"/>
    <col min="4094" max="4100" width="8.5703125" style="127" bestFit="1" customWidth="1"/>
    <col min="4101" max="4337" width="11.42578125" style="127"/>
    <col min="4338" max="4338" width="30.28515625" style="127" customWidth="1"/>
    <col min="4339" max="4345" width="0" style="127" hidden="1" customWidth="1"/>
    <col min="4346" max="4349" width="7.42578125" style="127" bestFit="1" customWidth="1"/>
    <col min="4350" max="4356" width="8.5703125" style="127" bestFit="1" customWidth="1"/>
    <col min="4357" max="4593" width="11.42578125" style="127"/>
    <col min="4594" max="4594" width="30.28515625" style="127" customWidth="1"/>
    <col min="4595" max="4601" width="0" style="127" hidden="1" customWidth="1"/>
    <col min="4602" max="4605" width="7.42578125" style="127" bestFit="1" customWidth="1"/>
    <col min="4606" max="4612" width="8.5703125" style="127" bestFit="1" customWidth="1"/>
    <col min="4613" max="4849" width="11.42578125" style="127"/>
    <col min="4850" max="4850" width="30.28515625" style="127" customWidth="1"/>
    <col min="4851" max="4857" width="0" style="127" hidden="1" customWidth="1"/>
    <col min="4858" max="4861" width="7.42578125" style="127" bestFit="1" customWidth="1"/>
    <col min="4862" max="4868" width="8.5703125" style="127" bestFit="1" customWidth="1"/>
    <col min="4869" max="5105" width="11.42578125" style="127"/>
    <col min="5106" max="5106" width="30.28515625" style="127" customWidth="1"/>
    <col min="5107" max="5113" width="0" style="127" hidden="1" customWidth="1"/>
    <col min="5114" max="5117" width="7.42578125" style="127" bestFit="1" customWidth="1"/>
    <col min="5118" max="5124" width="8.5703125" style="127" bestFit="1" customWidth="1"/>
    <col min="5125" max="5361" width="11.42578125" style="127"/>
    <col min="5362" max="5362" width="30.28515625" style="127" customWidth="1"/>
    <col min="5363" max="5369" width="0" style="127" hidden="1" customWidth="1"/>
    <col min="5370" max="5373" width="7.42578125" style="127" bestFit="1" customWidth="1"/>
    <col min="5374" max="5380" width="8.5703125" style="127" bestFit="1" customWidth="1"/>
    <col min="5381" max="5617" width="11.42578125" style="127"/>
    <col min="5618" max="5618" width="30.28515625" style="127" customWidth="1"/>
    <col min="5619" max="5625" width="0" style="127" hidden="1" customWidth="1"/>
    <col min="5626" max="5629" width="7.42578125" style="127" bestFit="1" customWidth="1"/>
    <col min="5630" max="5636" width="8.5703125" style="127" bestFit="1" customWidth="1"/>
    <col min="5637" max="5873" width="11.42578125" style="127"/>
    <col min="5874" max="5874" width="30.28515625" style="127" customWidth="1"/>
    <col min="5875" max="5881" width="0" style="127" hidden="1" customWidth="1"/>
    <col min="5882" max="5885" width="7.42578125" style="127" bestFit="1" customWidth="1"/>
    <col min="5886" max="5892" width="8.5703125" style="127" bestFit="1" customWidth="1"/>
    <col min="5893" max="6129" width="11.42578125" style="127"/>
    <col min="6130" max="6130" width="30.28515625" style="127" customWidth="1"/>
    <col min="6131" max="6137" width="0" style="127" hidden="1" customWidth="1"/>
    <col min="6138" max="6141" width="7.42578125" style="127" bestFit="1" customWidth="1"/>
    <col min="6142" max="6148" width="8.5703125" style="127" bestFit="1" customWidth="1"/>
    <col min="6149" max="6385" width="11.42578125" style="127"/>
    <col min="6386" max="6386" width="30.28515625" style="127" customWidth="1"/>
    <col min="6387" max="6393" width="0" style="127" hidden="1" customWidth="1"/>
    <col min="6394" max="6397" width="7.42578125" style="127" bestFit="1" customWidth="1"/>
    <col min="6398" max="6404" width="8.5703125" style="127" bestFit="1" customWidth="1"/>
    <col min="6405" max="6641" width="11.42578125" style="127"/>
    <col min="6642" max="6642" width="30.28515625" style="127" customWidth="1"/>
    <col min="6643" max="6649" width="0" style="127" hidden="1" customWidth="1"/>
    <col min="6650" max="6653" width="7.42578125" style="127" bestFit="1" customWidth="1"/>
    <col min="6654" max="6660" width="8.5703125" style="127" bestFit="1" customWidth="1"/>
    <col min="6661" max="6897" width="11.42578125" style="127"/>
    <col min="6898" max="6898" width="30.28515625" style="127" customWidth="1"/>
    <col min="6899" max="6905" width="0" style="127" hidden="1" customWidth="1"/>
    <col min="6906" max="6909" width="7.42578125" style="127" bestFit="1" customWidth="1"/>
    <col min="6910" max="6916" width="8.5703125" style="127" bestFit="1" customWidth="1"/>
    <col min="6917" max="7153" width="11.42578125" style="127"/>
    <col min="7154" max="7154" width="30.28515625" style="127" customWidth="1"/>
    <col min="7155" max="7161" width="0" style="127" hidden="1" customWidth="1"/>
    <col min="7162" max="7165" width="7.42578125" style="127" bestFit="1" customWidth="1"/>
    <col min="7166" max="7172" width="8.5703125" style="127" bestFit="1" customWidth="1"/>
    <col min="7173" max="7409" width="11.42578125" style="127"/>
    <col min="7410" max="7410" width="30.28515625" style="127" customWidth="1"/>
    <col min="7411" max="7417" width="0" style="127" hidden="1" customWidth="1"/>
    <col min="7418" max="7421" width="7.42578125" style="127" bestFit="1" customWidth="1"/>
    <col min="7422" max="7428" width="8.5703125" style="127" bestFit="1" customWidth="1"/>
    <col min="7429" max="7665" width="11.42578125" style="127"/>
    <col min="7666" max="7666" width="30.28515625" style="127" customWidth="1"/>
    <col min="7667" max="7673" width="0" style="127" hidden="1" customWidth="1"/>
    <col min="7674" max="7677" width="7.42578125" style="127" bestFit="1" customWidth="1"/>
    <col min="7678" max="7684" width="8.5703125" style="127" bestFit="1" customWidth="1"/>
    <col min="7685" max="7921" width="11.42578125" style="127"/>
    <col min="7922" max="7922" width="30.28515625" style="127" customWidth="1"/>
    <col min="7923" max="7929" width="0" style="127" hidden="1" customWidth="1"/>
    <col min="7930" max="7933" width="7.42578125" style="127" bestFit="1" customWidth="1"/>
    <col min="7934" max="7940" width="8.5703125" style="127" bestFit="1" customWidth="1"/>
    <col min="7941" max="8177" width="11.42578125" style="127"/>
    <col min="8178" max="8178" width="30.28515625" style="127" customWidth="1"/>
    <col min="8179" max="8185" width="0" style="127" hidden="1" customWidth="1"/>
    <col min="8186" max="8189" width="7.42578125" style="127" bestFit="1" customWidth="1"/>
    <col min="8190" max="8196" width="8.5703125" style="127" bestFit="1" customWidth="1"/>
    <col min="8197" max="8433" width="11.42578125" style="127"/>
    <col min="8434" max="8434" width="30.28515625" style="127" customWidth="1"/>
    <col min="8435" max="8441" width="0" style="127" hidden="1" customWidth="1"/>
    <col min="8442" max="8445" width="7.42578125" style="127" bestFit="1" customWidth="1"/>
    <col min="8446" max="8452" width="8.5703125" style="127" bestFit="1" customWidth="1"/>
    <col min="8453" max="8689" width="11.42578125" style="127"/>
    <col min="8690" max="8690" width="30.28515625" style="127" customWidth="1"/>
    <col min="8691" max="8697" width="0" style="127" hidden="1" customWidth="1"/>
    <col min="8698" max="8701" width="7.42578125" style="127" bestFit="1" customWidth="1"/>
    <col min="8702" max="8708" width="8.5703125" style="127" bestFit="1" customWidth="1"/>
    <col min="8709" max="8945" width="11.42578125" style="127"/>
    <col min="8946" max="8946" width="30.28515625" style="127" customWidth="1"/>
    <col min="8947" max="8953" width="0" style="127" hidden="1" customWidth="1"/>
    <col min="8954" max="8957" width="7.42578125" style="127" bestFit="1" customWidth="1"/>
    <col min="8958" max="8964" width="8.5703125" style="127" bestFit="1" customWidth="1"/>
    <col min="8965" max="9201" width="11.42578125" style="127"/>
    <col min="9202" max="9202" width="30.28515625" style="127" customWidth="1"/>
    <col min="9203" max="9209" width="0" style="127" hidden="1" customWidth="1"/>
    <col min="9210" max="9213" width="7.42578125" style="127" bestFit="1" customWidth="1"/>
    <col min="9214" max="9220" width="8.5703125" style="127" bestFit="1" customWidth="1"/>
    <col min="9221" max="9457" width="11.42578125" style="127"/>
    <col min="9458" max="9458" width="30.28515625" style="127" customWidth="1"/>
    <col min="9459" max="9465" width="0" style="127" hidden="1" customWidth="1"/>
    <col min="9466" max="9469" width="7.42578125" style="127" bestFit="1" customWidth="1"/>
    <col min="9470" max="9476" width="8.5703125" style="127" bestFit="1" customWidth="1"/>
    <col min="9477" max="9713" width="11.42578125" style="127"/>
    <col min="9714" max="9714" width="30.28515625" style="127" customWidth="1"/>
    <col min="9715" max="9721" width="0" style="127" hidden="1" customWidth="1"/>
    <col min="9722" max="9725" width="7.42578125" style="127" bestFit="1" customWidth="1"/>
    <col min="9726" max="9732" width="8.5703125" style="127" bestFit="1" customWidth="1"/>
    <col min="9733" max="9969" width="11.42578125" style="127"/>
    <col min="9970" max="9970" width="30.28515625" style="127" customWidth="1"/>
    <col min="9971" max="9977" width="0" style="127" hidden="1" customWidth="1"/>
    <col min="9978" max="9981" width="7.42578125" style="127" bestFit="1" customWidth="1"/>
    <col min="9982" max="9988" width="8.5703125" style="127" bestFit="1" customWidth="1"/>
    <col min="9989" max="10225" width="11.42578125" style="127"/>
    <col min="10226" max="10226" width="30.28515625" style="127" customWidth="1"/>
    <col min="10227" max="10233" width="0" style="127" hidden="1" customWidth="1"/>
    <col min="10234" max="10237" width="7.42578125" style="127" bestFit="1" customWidth="1"/>
    <col min="10238" max="10244" width="8.5703125" style="127" bestFit="1" customWidth="1"/>
    <col min="10245" max="10481" width="11.42578125" style="127"/>
    <col min="10482" max="10482" width="30.28515625" style="127" customWidth="1"/>
    <col min="10483" max="10489" width="0" style="127" hidden="1" customWidth="1"/>
    <col min="10490" max="10493" width="7.42578125" style="127" bestFit="1" customWidth="1"/>
    <col min="10494" max="10500" width="8.5703125" style="127" bestFit="1" customWidth="1"/>
    <col min="10501" max="10737" width="11.42578125" style="127"/>
    <col min="10738" max="10738" width="30.28515625" style="127" customWidth="1"/>
    <col min="10739" max="10745" width="0" style="127" hidden="1" customWidth="1"/>
    <col min="10746" max="10749" width="7.42578125" style="127" bestFit="1" customWidth="1"/>
    <col min="10750" max="10756" width="8.5703125" style="127" bestFit="1" customWidth="1"/>
    <col min="10757" max="10993" width="11.42578125" style="127"/>
    <col min="10994" max="10994" width="30.28515625" style="127" customWidth="1"/>
    <col min="10995" max="11001" width="0" style="127" hidden="1" customWidth="1"/>
    <col min="11002" max="11005" width="7.42578125" style="127" bestFit="1" customWidth="1"/>
    <col min="11006" max="11012" width="8.5703125" style="127" bestFit="1" customWidth="1"/>
    <col min="11013" max="11249" width="11.42578125" style="127"/>
    <col min="11250" max="11250" width="30.28515625" style="127" customWidth="1"/>
    <col min="11251" max="11257" width="0" style="127" hidden="1" customWidth="1"/>
    <col min="11258" max="11261" width="7.42578125" style="127" bestFit="1" customWidth="1"/>
    <col min="11262" max="11268" width="8.5703125" style="127" bestFit="1" customWidth="1"/>
    <col min="11269" max="11505" width="11.42578125" style="127"/>
    <col min="11506" max="11506" width="30.28515625" style="127" customWidth="1"/>
    <col min="11507" max="11513" width="0" style="127" hidden="1" customWidth="1"/>
    <col min="11514" max="11517" width="7.42578125" style="127" bestFit="1" customWidth="1"/>
    <col min="11518" max="11524" width="8.5703125" style="127" bestFit="1" customWidth="1"/>
    <col min="11525" max="11761" width="11.42578125" style="127"/>
    <col min="11762" max="11762" width="30.28515625" style="127" customWidth="1"/>
    <col min="11763" max="11769" width="0" style="127" hidden="1" customWidth="1"/>
    <col min="11770" max="11773" width="7.42578125" style="127" bestFit="1" customWidth="1"/>
    <col min="11774" max="11780" width="8.5703125" style="127" bestFit="1" customWidth="1"/>
    <col min="11781" max="12017" width="11.42578125" style="127"/>
    <col min="12018" max="12018" width="30.28515625" style="127" customWidth="1"/>
    <col min="12019" max="12025" width="0" style="127" hidden="1" customWidth="1"/>
    <col min="12026" max="12029" width="7.42578125" style="127" bestFit="1" customWidth="1"/>
    <col min="12030" max="12036" width="8.5703125" style="127" bestFit="1" customWidth="1"/>
    <col min="12037" max="12273" width="11.42578125" style="127"/>
    <col min="12274" max="12274" width="30.28515625" style="127" customWidth="1"/>
    <col min="12275" max="12281" width="0" style="127" hidden="1" customWidth="1"/>
    <col min="12282" max="12285" width="7.42578125" style="127" bestFit="1" customWidth="1"/>
    <col min="12286" max="12292" width="8.5703125" style="127" bestFit="1" customWidth="1"/>
    <col min="12293" max="12529" width="11.42578125" style="127"/>
    <col min="12530" max="12530" width="30.28515625" style="127" customWidth="1"/>
    <col min="12531" max="12537" width="0" style="127" hidden="1" customWidth="1"/>
    <col min="12538" max="12541" width="7.42578125" style="127" bestFit="1" customWidth="1"/>
    <col min="12542" max="12548" width="8.5703125" style="127" bestFit="1" customWidth="1"/>
    <col min="12549" max="12785" width="11.42578125" style="127"/>
    <col min="12786" max="12786" width="30.28515625" style="127" customWidth="1"/>
    <col min="12787" max="12793" width="0" style="127" hidden="1" customWidth="1"/>
    <col min="12794" max="12797" width="7.42578125" style="127" bestFit="1" customWidth="1"/>
    <col min="12798" max="12804" width="8.5703125" style="127" bestFit="1" customWidth="1"/>
    <col min="12805" max="13041" width="11.42578125" style="127"/>
    <col min="13042" max="13042" width="30.28515625" style="127" customWidth="1"/>
    <col min="13043" max="13049" width="0" style="127" hidden="1" customWidth="1"/>
    <col min="13050" max="13053" width="7.42578125" style="127" bestFit="1" customWidth="1"/>
    <col min="13054" max="13060" width="8.5703125" style="127" bestFit="1" customWidth="1"/>
    <col min="13061" max="13297" width="11.42578125" style="127"/>
    <col min="13298" max="13298" width="30.28515625" style="127" customWidth="1"/>
    <col min="13299" max="13305" width="0" style="127" hidden="1" customWidth="1"/>
    <col min="13306" max="13309" width="7.42578125" style="127" bestFit="1" customWidth="1"/>
    <col min="13310" max="13316" width="8.5703125" style="127" bestFit="1" customWidth="1"/>
    <col min="13317" max="13553" width="11.42578125" style="127"/>
    <col min="13554" max="13554" width="30.28515625" style="127" customWidth="1"/>
    <col min="13555" max="13561" width="0" style="127" hidden="1" customWidth="1"/>
    <col min="13562" max="13565" width="7.42578125" style="127" bestFit="1" customWidth="1"/>
    <col min="13566" max="13572" width="8.5703125" style="127" bestFit="1" customWidth="1"/>
    <col min="13573" max="13809" width="11.42578125" style="127"/>
    <col min="13810" max="13810" width="30.28515625" style="127" customWidth="1"/>
    <col min="13811" max="13817" width="0" style="127" hidden="1" customWidth="1"/>
    <col min="13818" max="13821" width="7.42578125" style="127" bestFit="1" customWidth="1"/>
    <col min="13822" max="13828" width="8.5703125" style="127" bestFit="1" customWidth="1"/>
    <col min="13829" max="14065" width="11.42578125" style="127"/>
    <col min="14066" max="14066" width="30.28515625" style="127" customWidth="1"/>
    <col min="14067" max="14073" width="0" style="127" hidden="1" customWidth="1"/>
    <col min="14074" max="14077" width="7.42578125" style="127" bestFit="1" customWidth="1"/>
    <col min="14078" max="14084" width="8.5703125" style="127" bestFit="1" customWidth="1"/>
    <col min="14085" max="14321" width="11.42578125" style="127"/>
    <col min="14322" max="14322" width="30.28515625" style="127" customWidth="1"/>
    <col min="14323" max="14329" width="0" style="127" hidden="1" customWidth="1"/>
    <col min="14330" max="14333" width="7.42578125" style="127" bestFit="1" customWidth="1"/>
    <col min="14334" max="14340" width="8.5703125" style="127" bestFit="1" customWidth="1"/>
    <col min="14341" max="14577" width="11.42578125" style="127"/>
    <col min="14578" max="14578" width="30.28515625" style="127" customWidth="1"/>
    <col min="14579" max="14585" width="0" style="127" hidden="1" customWidth="1"/>
    <col min="14586" max="14589" width="7.42578125" style="127" bestFit="1" customWidth="1"/>
    <col min="14590" max="14596" width="8.5703125" style="127" bestFit="1" customWidth="1"/>
    <col min="14597" max="14833" width="11.42578125" style="127"/>
    <col min="14834" max="14834" width="30.28515625" style="127" customWidth="1"/>
    <col min="14835" max="14841" width="0" style="127" hidden="1" customWidth="1"/>
    <col min="14842" max="14845" width="7.42578125" style="127" bestFit="1" customWidth="1"/>
    <col min="14846" max="14852" width="8.5703125" style="127" bestFit="1" customWidth="1"/>
    <col min="14853" max="15089" width="11.42578125" style="127"/>
    <col min="15090" max="15090" width="30.28515625" style="127" customWidth="1"/>
    <col min="15091" max="15097" width="0" style="127" hidden="1" customWidth="1"/>
    <col min="15098" max="15101" width="7.42578125" style="127" bestFit="1" customWidth="1"/>
    <col min="15102" max="15108" width="8.5703125" style="127" bestFit="1" customWidth="1"/>
    <col min="15109" max="15345" width="11.42578125" style="127"/>
    <col min="15346" max="15346" width="30.28515625" style="127" customWidth="1"/>
    <col min="15347" max="15353" width="0" style="127" hidden="1" customWidth="1"/>
    <col min="15354" max="15357" width="7.42578125" style="127" bestFit="1" customWidth="1"/>
    <col min="15358" max="15364" width="8.5703125" style="127" bestFit="1" customWidth="1"/>
    <col min="15365" max="15601" width="11.42578125" style="127"/>
    <col min="15602" max="15602" width="30.28515625" style="127" customWidth="1"/>
    <col min="15603" max="15609" width="0" style="127" hidden="1" customWidth="1"/>
    <col min="15610" max="15613" width="7.42578125" style="127" bestFit="1" customWidth="1"/>
    <col min="15614" max="15620" width="8.5703125" style="127" bestFit="1" customWidth="1"/>
    <col min="15621" max="15857" width="11.42578125" style="127"/>
    <col min="15858" max="15858" width="30.28515625" style="127" customWidth="1"/>
    <col min="15859" max="15865" width="0" style="127" hidden="1" customWidth="1"/>
    <col min="15866" max="15869" width="7.42578125" style="127" bestFit="1" customWidth="1"/>
    <col min="15870" max="15876" width="8.5703125" style="127" bestFit="1" customWidth="1"/>
    <col min="15877" max="16113" width="11.42578125" style="127"/>
    <col min="16114" max="16114" width="30.28515625" style="127" customWidth="1"/>
    <col min="16115" max="16121" width="0" style="127" hidden="1" customWidth="1"/>
    <col min="16122" max="16125" width="7.42578125" style="127" bestFit="1" customWidth="1"/>
    <col min="16126" max="16132" width="8.5703125" style="127" bestFit="1" customWidth="1"/>
    <col min="16133" max="16384" width="11.42578125" style="127"/>
  </cols>
  <sheetData>
    <row r="1" spans="1:10" s="34" customFormat="1" ht="15">
      <c r="A1" s="67" t="s">
        <v>186</v>
      </c>
      <c r="B1" s="33"/>
      <c r="C1" s="33"/>
    </row>
    <row r="2" spans="1:10" s="37" customFormat="1" ht="14.25" customHeight="1">
      <c r="A2" s="68" t="s">
        <v>45</v>
      </c>
      <c r="B2" s="36"/>
      <c r="C2" s="36"/>
    </row>
    <row r="3" spans="1:10" s="28" customFormat="1" ht="14.25">
      <c r="A3" s="89"/>
      <c r="B3" s="57"/>
      <c r="C3" s="57"/>
    </row>
    <row r="4" spans="1:10" s="28" customFormat="1" ht="37.5" customHeight="1">
      <c r="A4" s="289"/>
      <c r="B4" s="290">
        <v>2007</v>
      </c>
      <c r="C4" s="290">
        <v>2008</v>
      </c>
      <c r="D4" s="290">
        <v>2009</v>
      </c>
      <c r="E4" s="290">
        <v>2010</v>
      </c>
      <c r="F4" s="290" t="s">
        <v>484</v>
      </c>
      <c r="G4" s="290" t="s">
        <v>388</v>
      </c>
      <c r="H4" s="290" t="s">
        <v>654</v>
      </c>
      <c r="I4" s="290" t="s">
        <v>789</v>
      </c>
      <c r="J4" s="290" t="s">
        <v>800</v>
      </c>
    </row>
    <row r="5" spans="1:10" s="383" customFormat="1" ht="23.25" customHeight="1">
      <c r="A5" s="324"/>
      <c r="B5" s="382"/>
      <c r="C5" s="382"/>
      <c r="D5" s="382"/>
      <c r="E5" s="382"/>
      <c r="F5" s="382"/>
      <c r="G5" s="382"/>
      <c r="H5" s="116" t="s">
        <v>385</v>
      </c>
      <c r="I5" s="116" t="s">
        <v>385</v>
      </c>
      <c r="J5" s="116" t="s">
        <v>385</v>
      </c>
    </row>
    <row r="6" spans="1:10" s="21" customFormat="1" ht="14.25">
      <c r="A6" s="103" t="s">
        <v>507</v>
      </c>
      <c r="B6" s="57"/>
      <c r="C6" s="57"/>
      <c r="D6" s="57"/>
      <c r="E6" s="57"/>
      <c r="F6" s="57"/>
      <c r="G6" s="57"/>
      <c r="H6" s="57"/>
      <c r="I6" s="57"/>
      <c r="J6" s="57"/>
    </row>
    <row r="7" spans="1:10" ht="14.25" customHeight="1">
      <c r="A7" s="137" t="s">
        <v>486</v>
      </c>
      <c r="B7" s="139">
        <v>26.3965827311875</v>
      </c>
      <c r="C7" s="139">
        <v>28.399636066547835</v>
      </c>
      <c r="D7" s="139">
        <v>25.144655501976626</v>
      </c>
      <c r="E7" s="139">
        <v>23.595764908035697</v>
      </c>
      <c r="F7" s="139">
        <v>22.661918526934897</v>
      </c>
      <c r="G7" s="139">
        <v>23.739237925238761</v>
      </c>
      <c r="H7" s="139">
        <v>24.127721529899713</v>
      </c>
      <c r="I7" s="139">
        <v>23.374043166266638</v>
      </c>
      <c r="J7" s="139">
        <v>22.231775228211319</v>
      </c>
    </row>
    <row r="8" spans="1:10" ht="14.25" customHeight="1">
      <c r="A8" s="137" t="s">
        <v>198</v>
      </c>
      <c r="B8" s="139">
        <v>2.4239106634552221</v>
      </c>
      <c r="C8" s="139">
        <v>2.345584698525875</v>
      </c>
      <c r="D8" s="139">
        <v>2.4432715003547796</v>
      </c>
      <c r="E8" s="139">
        <v>2.432977399049673</v>
      </c>
      <c r="F8" s="139">
        <v>2.4067638016307979</v>
      </c>
      <c r="G8" s="139">
        <v>2.4537139581243239</v>
      </c>
      <c r="H8" s="139">
        <v>2.3317592441817769</v>
      </c>
      <c r="I8" s="139">
        <v>2.2582695238506578</v>
      </c>
      <c r="J8" s="139">
        <v>2.1009128452923602</v>
      </c>
    </row>
    <row r="9" spans="1:10" ht="14.25" customHeight="1">
      <c r="A9" s="137" t="s">
        <v>488</v>
      </c>
      <c r="B9" s="139">
        <v>25.349368294285092</v>
      </c>
      <c r="C9" s="139">
        <v>25.017045808222278</v>
      </c>
      <c r="D9" s="139">
        <v>22.581521424330624</v>
      </c>
      <c r="E9" s="139">
        <v>20.842018129854647</v>
      </c>
      <c r="F9" s="139">
        <v>21.204363053067773</v>
      </c>
      <c r="G9" s="139">
        <v>21.475649177209416</v>
      </c>
      <c r="H9" s="139">
        <v>22.78556308010613</v>
      </c>
      <c r="I9" s="139">
        <v>22.272888116936407</v>
      </c>
      <c r="J9" s="139">
        <v>21.281489294597908</v>
      </c>
    </row>
    <row r="10" spans="1:10" ht="14.25" customHeight="1">
      <c r="A10" s="137" t="s">
        <v>509</v>
      </c>
      <c r="B10" s="139">
        <v>15.923976352091088</v>
      </c>
      <c r="C10" s="139">
        <v>15.901725235548763</v>
      </c>
      <c r="D10" s="139">
        <v>13.625670460633971</v>
      </c>
      <c r="E10" s="139">
        <v>13.962308838742482</v>
      </c>
      <c r="F10" s="139">
        <v>14.012592567838524</v>
      </c>
      <c r="G10" s="139">
        <v>14.269119294862609</v>
      </c>
      <c r="H10" s="139">
        <v>14.623703292177129</v>
      </c>
      <c r="I10" s="139">
        <v>14.771920948226395</v>
      </c>
      <c r="J10" s="139">
        <v>14.637956273877389</v>
      </c>
    </row>
    <row r="11" spans="1:10" ht="14.25" customHeight="1">
      <c r="A11" s="137" t="s">
        <v>675</v>
      </c>
      <c r="B11" s="139">
        <v>3.0070825129552592</v>
      </c>
      <c r="C11" s="139">
        <v>3.2414992006903773</v>
      </c>
      <c r="D11" s="139">
        <v>3.3589132890221118</v>
      </c>
      <c r="E11" s="139">
        <v>3.3692774358704609</v>
      </c>
      <c r="F11" s="139">
        <v>3.3524929822216283</v>
      </c>
      <c r="G11" s="139">
        <v>3.4516162655861162</v>
      </c>
      <c r="H11" s="139">
        <v>3.851856818551902</v>
      </c>
      <c r="I11" s="139">
        <v>3.8547920355893406</v>
      </c>
      <c r="J11" s="139">
        <v>3.8458814848315344</v>
      </c>
    </row>
    <row r="12" spans="1:10" ht="14.25" customHeight="1">
      <c r="A12" s="140" t="s">
        <v>487</v>
      </c>
      <c r="B12" s="139">
        <v>1.0472144369024123</v>
      </c>
      <c r="C12" s="139">
        <v>3.382590258325556</v>
      </c>
      <c r="D12" s="139">
        <v>2.5631340776460019</v>
      </c>
      <c r="E12" s="139">
        <v>2.7537467781810512</v>
      </c>
      <c r="F12" s="139">
        <v>1.4575554738671277</v>
      </c>
      <c r="G12" s="139">
        <v>2.2635887480293428</v>
      </c>
      <c r="H12" s="139">
        <v>1.3421584497935823</v>
      </c>
      <c r="I12" s="139">
        <v>1.1011550493302309</v>
      </c>
      <c r="J12" s="139">
        <v>0.95028593361341296</v>
      </c>
    </row>
    <row r="13" spans="1:10" s="138" customFormat="1" ht="23.25" customHeight="1">
      <c r="A13" s="141" t="s">
        <v>187</v>
      </c>
      <c r="B13" s="142">
        <v>53.782935552149482</v>
      </c>
      <c r="C13" s="142">
        <v>57.285388903035958</v>
      </c>
      <c r="D13" s="142">
        <v>61.078167311061883</v>
      </c>
      <c r="E13" s="142">
        <v>61.988673224273668</v>
      </c>
      <c r="F13" s="142">
        <v>61.213741478411976</v>
      </c>
      <c r="G13" s="142">
        <v>61.741866555484613</v>
      </c>
      <c r="H13" s="142">
        <v>61.923326213214047</v>
      </c>
      <c r="I13" s="142">
        <v>60.949118852394321</v>
      </c>
      <c r="J13" s="142">
        <v>59.747190784379356</v>
      </c>
    </row>
    <row r="14" spans="1:10" ht="30" customHeight="1">
      <c r="A14" s="143" t="s">
        <v>188</v>
      </c>
      <c r="B14" s="143"/>
      <c r="C14" s="143"/>
      <c r="D14" s="143"/>
      <c r="E14" s="143"/>
      <c r="F14" s="143"/>
      <c r="G14" s="143"/>
      <c r="H14" s="143"/>
      <c r="I14" s="143"/>
      <c r="J14" s="143"/>
    </row>
    <row r="15" spans="1:10" s="138" customFormat="1" ht="23.25" customHeight="1">
      <c r="A15" s="141" t="s">
        <v>199</v>
      </c>
      <c r="B15" s="144">
        <v>274.02</v>
      </c>
      <c r="C15" s="144">
        <v>282.74400000000003</v>
      </c>
      <c r="D15" s="144">
        <v>276.22800000000001</v>
      </c>
      <c r="E15" s="144">
        <v>285.16500000000002</v>
      </c>
      <c r="F15" s="144">
        <v>299.24</v>
      </c>
      <c r="G15" s="144">
        <v>307.00400000000002</v>
      </c>
      <c r="H15" s="144">
        <v>313.197</v>
      </c>
      <c r="I15" s="144">
        <v>324.142</v>
      </c>
      <c r="J15" s="144">
        <v>336.09199999999998</v>
      </c>
    </row>
    <row r="17" spans="1:10" ht="14.25" customHeight="1">
      <c r="A17" s="137" t="s">
        <v>189</v>
      </c>
      <c r="B17" s="513"/>
      <c r="C17" s="513"/>
      <c r="D17" s="513"/>
      <c r="E17" s="513"/>
      <c r="F17" s="513"/>
      <c r="G17" s="513"/>
      <c r="H17" s="513"/>
      <c r="I17" s="513"/>
      <c r="J17" s="513"/>
    </row>
    <row r="18" spans="1:10" ht="14.25" customHeight="1">
      <c r="A18" s="137" t="s">
        <v>485</v>
      </c>
    </row>
    <row r="19" spans="1:10" ht="14.25" customHeight="1">
      <c r="A19" s="137" t="s">
        <v>677</v>
      </c>
    </row>
    <row r="20" spans="1:10" ht="14.25" customHeight="1">
      <c r="A20" s="137" t="s">
        <v>676</v>
      </c>
    </row>
    <row r="21" spans="1:10" ht="14.25" customHeight="1">
      <c r="A21" s="309" t="s">
        <v>701</v>
      </c>
      <c r="B21" s="309"/>
      <c r="C21" s="309"/>
      <c r="D21" s="309"/>
      <c r="E21" s="309"/>
      <c r="F21" s="309"/>
      <c r="G21" s="309"/>
      <c r="H21" s="309"/>
      <c r="I21" s="309"/>
    </row>
    <row r="22" spans="1:10" ht="14.25" customHeight="1">
      <c r="A22" s="309" t="s">
        <v>702</v>
      </c>
    </row>
    <row r="23" spans="1:10" ht="14.25" customHeight="1">
      <c r="A23" s="309" t="s">
        <v>703</v>
      </c>
    </row>
  </sheetData>
  <printOptions horizontalCentered="1"/>
  <pageMargins left="0.19685039370078741" right="0.19685039370078741" top="0.47244094488188981" bottom="0.31496062992125984" header="0.19685039370078741" footer="0.15748031496062992"/>
  <pageSetup paperSize="9" orientation="portrait" r:id="rId1"/>
  <headerFooter alignWithMargins="0"/>
  <ignoredErrors>
    <ignoredError sqref="F4:G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workbookViewId="0"/>
  </sheetViews>
  <sheetFormatPr baseColWidth="10" defaultRowHeight="12.75"/>
  <cols>
    <col min="1" max="1" width="5.5703125" style="240" customWidth="1"/>
    <col min="2" max="2" width="9.7109375" style="240" hidden="1" customWidth="1"/>
    <col min="3" max="3" width="6.85546875" style="240" customWidth="1"/>
    <col min="4" max="4" width="9.42578125" style="240" customWidth="1"/>
    <col min="5" max="5" width="7.5703125" style="240" customWidth="1"/>
    <col min="6" max="6" width="9.42578125" style="240" customWidth="1"/>
    <col min="7" max="7" width="7.5703125" style="240" customWidth="1"/>
    <col min="8" max="8" width="9.42578125" style="240" customWidth="1"/>
    <col min="9" max="9" width="7.5703125" style="240" customWidth="1"/>
    <col min="10" max="10" width="9.42578125" style="240" customWidth="1"/>
    <col min="11" max="11" width="7.5703125" style="240" customWidth="1"/>
    <col min="12" max="12" width="9.42578125" style="240" customWidth="1"/>
    <col min="13" max="236" width="11.42578125" style="240"/>
    <col min="237" max="237" width="30.28515625" style="240" customWidth="1"/>
    <col min="238" max="244" width="0" style="240" hidden="1" customWidth="1"/>
    <col min="245" max="248" width="7.42578125" style="240" bestFit="1" customWidth="1"/>
    <col min="249" max="255" width="8.5703125" style="240" bestFit="1" customWidth="1"/>
    <col min="256" max="492" width="11.42578125" style="240"/>
    <col min="493" max="493" width="30.28515625" style="240" customWidth="1"/>
    <col min="494" max="500" width="0" style="240" hidden="1" customWidth="1"/>
    <col min="501" max="504" width="7.42578125" style="240" bestFit="1" customWidth="1"/>
    <col min="505" max="511" width="8.5703125" style="240" bestFit="1" customWidth="1"/>
    <col min="512" max="748" width="11.42578125" style="240"/>
    <col min="749" max="749" width="30.28515625" style="240" customWidth="1"/>
    <col min="750" max="756" width="0" style="240" hidden="1" customWidth="1"/>
    <col min="757" max="760" width="7.42578125" style="240" bestFit="1" customWidth="1"/>
    <col min="761" max="767" width="8.5703125" style="240" bestFit="1" customWidth="1"/>
    <col min="768" max="1004" width="11.42578125" style="240"/>
    <col min="1005" max="1005" width="30.28515625" style="240" customWidth="1"/>
    <col min="1006" max="1012" width="0" style="240" hidden="1" customWidth="1"/>
    <col min="1013" max="1016" width="7.42578125" style="240" bestFit="1" customWidth="1"/>
    <col min="1017" max="1023" width="8.5703125" style="240" bestFit="1" customWidth="1"/>
    <col min="1024" max="1260" width="11.42578125" style="240"/>
    <col min="1261" max="1261" width="30.28515625" style="240" customWidth="1"/>
    <col min="1262" max="1268" width="0" style="240" hidden="1" customWidth="1"/>
    <col min="1269" max="1272" width="7.42578125" style="240" bestFit="1" customWidth="1"/>
    <col min="1273" max="1279" width="8.5703125" style="240" bestFit="1" customWidth="1"/>
    <col min="1280" max="1516" width="11.42578125" style="240"/>
    <col min="1517" max="1517" width="30.28515625" style="240" customWidth="1"/>
    <col min="1518" max="1524" width="0" style="240" hidden="1" customWidth="1"/>
    <col min="1525" max="1528" width="7.42578125" style="240" bestFit="1" customWidth="1"/>
    <col min="1529" max="1535" width="8.5703125" style="240" bestFit="1" customWidth="1"/>
    <col min="1536" max="1772" width="11.42578125" style="240"/>
    <col min="1773" max="1773" width="30.28515625" style="240" customWidth="1"/>
    <col min="1774" max="1780" width="0" style="240" hidden="1" customWidth="1"/>
    <col min="1781" max="1784" width="7.42578125" style="240" bestFit="1" customWidth="1"/>
    <col min="1785" max="1791" width="8.5703125" style="240" bestFit="1" customWidth="1"/>
    <col min="1792" max="2028" width="11.42578125" style="240"/>
    <col min="2029" max="2029" width="30.28515625" style="240" customWidth="1"/>
    <col min="2030" max="2036" width="0" style="240" hidden="1" customWidth="1"/>
    <col min="2037" max="2040" width="7.42578125" style="240" bestFit="1" customWidth="1"/>
    <col min="2041" max="2047" width="8.5703125" style="240" bestFit="1" customWidth="1"/>
    <col min="2048" max="2284" width="11.42578125" style="240"/>
    <col min="2285" max="2285" width="30.28515625" style="240" customWidth="1"/>
    <col min="2286" max="2292" width="0" style="240" hidden="1" customWidth="1"/>
    <col min="2293" max="2296" width="7.42578125" style="240" bestFit="1" customWidth="1"/>
    <col min="2297" max="2303" width="8.5703125" style="240" bestFit="1" customWidth="1"/>
    <col min="2304" max="2540" width="11.42578125" style="240"/>
    <col min="2541" max="2541" width="30.28515625" style="240" customWidth="1"/>
    <col min="2542" max="2548" width="0" style="240" hidden="1" customWidth="1"/>
    <col min="2549" max="2552" width="7.42578125" style="240" bestFit="1" customWidth="1"/>
    <col min="2553" max="2559" width="8.5703125" style="240" bestFit="1" customWidth="1"/>
    <col min="2560" max="2796" width="11.42578125" style="240"/>
    <col min="2797" max="2797" width="30.28515625" style="240" customWidth="1"/>
    <col min="2798" max="2804" width="0" style="240" hidden="1" customWidth="1"/>
    <col min="2805" max="2808" width="7.42578125" style="240" bestFit="1" customWidth="1"/>
    <col min="2809" max="2815" width="8.5703125" style="240" bestFit="1" customWidth="1"/>
    <col min="2816" max="3052" width="11.42578125" style="240"/>
    <col min="3053" max="3053" width="30.28515625" style="240" customWidth="1"/>
    <col min="3054" max="3060" width="0" style="240" hidden="1" customWidth="1"/>
    <col min="3061" max="3064" width="7.42578125" style="240" bestFit="1" customWidth="1"/>
    <col min="3065" max="3071" width="8.5703125" style="240" bestFit="1" customWidth="1"/>
    <col min="3072" max="3308" width="11.42578125" style="240"/>
    <col min="3309" max="3309" width="30.28515625" style="240" customWidth="1"/>
    <col min="3310" max="3316" width="0" style="240" hidden="1" customWidth="1"/>
    <col min="3317" max="3320" width="7.42578125" style="240" bestFit="1" customWidth="1"/>
    <col min="3321" max="3327" width="8.5703125" style="240" bestFit="1" customWidth="1"/>
    <col min="3328" max="3564" width="11.42578125" style="240"/>
    <col min="3565" max="3565" width="30.28515625" style="240" customWidth="1"/>
    <col min="3566" max="3572" width="0" style="240" hidden="1" customWidth="1"/>
    <col min="3573" max="3576" width="7.42578125" style="240" bestFit="1" customWidth="1"/>
    <col min="3577" max="3583" width="8.5703125" style="240" bestFit="1" customWidth="1"/>
    <col min="3584" max="3820" width="11.42578125" style="240"/>
    <col min="3821" max="3821" width="30.28515625" style="240" customWidth="1"/>
    <col min="3822" max="3828" width="0" style="240" hidden="1" customWidth="1"/>
    <col min="3829" max="3832" width="7.42578125" style="240" bestFit="1" customWidth="1"/>
    <col min="3833" max="3839" width="8.5703125" style="240" bestFit="1" customWidth="1"/>
    <col min="3840" max="4076" width="11.42578125" style="240"/>
    <col min="4077" max="4077" width="30.28515625" style="240" customWidth="1"/>
    <col min="4078" max="4084" width="0" style="240" hidden="1" customWidth="1"/>
    <col min="4085" max="4088" width="7.42578125" style="240" bestFit="1" customWidth="1"/>
    <col min="4089" max="4095" width="8.5703125" style="240" bestFit="1" customWidth="1"/>
    <col min="4096" max="4332" width="11.42578125" style="240"/>
    <col min="4333" max="4333" width="30.28515625" style="240" customWidth="1"/>
    <col min="4334" max="4340" width="0" style="240" hidden="1" customWidth="1"/>
    <col min="4341" max="4344" width="7.42578125" style="240" bestFit="1" customWidth="1"/>
    <col min="4345" max="4351" width="8.5703125" style="240" bestFit="1" customWidth="1"/>
    <col min="4352" max="4588" width="11.42578125" style="240"/>
    <col min="4589" max="4589" width="30.28515625" style="240" customWidth="1"/>
    <col min="4590" max="4596" width="0" style="240" hidden="1" customWidth="1"/>
    <col min="4597" max="4600" width="7.42578125" style="240" bestFit="1" customWidth="1"/>
    <col min="4601" max="4607" width="8.5703125" style="240" bestFit="1" customWidth="1"/>
    <col min="4608" max="4844" width="11.42578125" style="240"/>
    <col min="4845" max="4845" width="30.28515625" style="240" customWidth="1"/>
    <col min="4846" max="4852" width="0" style="240" hidden="1" customWidth="1"/>
    <col min="4853" max="4856" width="7.42578125" style="240" bestFit="1" customWidth="1"/>
    <col min="4857" max="4863" width="8.5703125" style="240" bestFit="1" customWidth="1"/>
    <col min="4864" max="5100" width="11.42578125" style="240"/>
    <col min="5101" max="5101" width="30.28515625" style="240" customWidth="1"/>
    <col min="5102" max="5108" width="0" style="240" hidden="1" customWidth="1"/>
    <col min="5109" max="5112" width="7.42578125" style="240" bestFit="1" customWidth="1"/>
    <col min="5113" max="5119" width="8.5703125" style="240" bestFit="1" customWidth="1"/>
    <col min="5120" max="5356" width="11.42578125" style="240"/>
    <col min="5357" max="5357" width="30.28515625" style="240" customWidth="1"/>
    <col min="5358" max="5364" width="0" style="240" hidden="1" customWidth="1"/>
    <col min="5365" max="5368" width="7.42578125" style="240" bestFit="1" customWidth="1"/>
    <col min="5369" max="5375" width="8.5703125" style="240" bestFit="1" customWidth="1"/>
    <col min="5376" max="5612" width="11.42578125" style="240"/>
    <col min="5613" max="5613" width="30.28515625" style="240" customWidth="1"/>
    <col min="5614" max="5620" width="0" style="240" hidden="1" customWidth="1"/>
    <col min="5621" max="5624" width="7.42578125" style="240" bestFit="1" customWidth="1"/>
    <col min="5625" max="5631" width="8.5703125" style="240" bestFit="1" customWidth="1"/>
    <col min="5632" max="5868" width="11.42578125" style="240"/>
    <col min="5869" max="5869" width="30.28515625" style="240" customWidth="1"/>
    <col min="5870" max="5876" width="0" style="240" hidden="1" customWidth="1"/>
    <col min="5877" max="5880" width="7.42578125" style="240" bestFit="1" customWidth="1"/>
    <col min="5881" max="5887" width="8.5703125" style="240" bestFit="1" customWidth="1"/>
    <col min="5888" max="6124" width="11.42578125" style="240"/>
    <col min="6125" max="6125" width="30.28515625" style="240" customWidth="1"/>
    <col min="6126" max="6132" width="0" style="240" hidden="1" customWidth="1"/>
    <col min="6133" max="6136" width="7.42578125" style="240" bestFit="1" customWidth="1"/>
    <col min="6137" max="6143" width="8.5703125" style="240" bestFit="1" customWidth="1"/>
    <col min="6144" max="6380" width="11.42578125" style="240"/>
    <col min="6381" max="6381" width="30.28515625" style="240" customWidth="1"/>
    <col min="6382" max="6388" width="0" style="240" hidden="1" customWidth="1"/>
    <col min="6389" max="6392" width="7.42578125" style="240" bestFit="1" customWidth="1"/>
    <col min="6393" max="6399" width="8.5703125" style="240" bestFit="1" customWidth="1"/>
    <col min="6400" max="6636" width="11.42578125" style="240"/>
    <col min="6637" max="6637" width="30.28515625" style="240" customWidth="1"/>
    <col min="6638" max="6644" width="0" style="240" hidden="1" customWidth="1"/>
    <col min="6645" max="6648" width="7.42578125" style="240" bestFit="1" customWidth="1"/>
    <col min="6649" max="6655" width="8.5703125" style="240" bestFit="1" customWidth="1"/>
    <col min="6656" max="6892" width="11.42578125" style="240"/>
    <col min="6893" max="6893" width="30.28515625" style="240" customWidth="1"/>
    <col min="6894" max="6900" width="0" style="240" hidden="1" customWidth="1"/>
    <col min="6901" max="6904" width="7.42578125" style="240" bestFit="1" customWidth="1"/>
    <col min="6905" max="6911" width="8.5703125" style="240" bestFit="1" customWidth="1"/>
    <col min="6912" max="7148" width="11.42578125" style="240"/>
    <col min="7149" max="7149" width="30.28515625" style="240" customWidth="1"/>
    <col min="7150" max="7156" width="0" style="240" hidden="1" customWidth="1"/>
    <col min="7157" max="7160" width="7.42578125" style="240" bestFit="1" customWidth="1"/>
    <col min="7161" max="7167" width="8.5703125" style="240" bestFit="1" customWidth="1"/>
    <col min="7168" max="7404" width="11.42578125" style="240"/>
    <col min="7405" max="7405" width="30.28515625" style="240" customWidth="1"/>
    <col min="7406" max="7412" width="0" style="240" hidden="1" customWidth="1"/>
    <col min="7413" max="7416" width="7.42578125" style="240" bestFit="1" customWidth="1"/>
    <col min="7417" max="7423" width="8.5703125" style="240" bestFit="1" customWidth="1"/>
    <col min="7424" max="7660" width="11.42578125" style="240"/>
    <col min="7661" max="7661" width="30.28515625" style="240" customWidth="1"/>
    <col min="7662" max="7668" width="0" style="240" hidden="1" customWidth="1"/>
    <col min="7669" max="7672" width="7.42578125" style="240" bestFit="1" customWidth="1"/>
    <col min="7673" max="7679" width="8.5703125" style="240" bestFit="1" customWidth="1"/>
    <col min="7680" max="7916" width="11.42578125" style="240"/>
    <col min="7917" max="7917" width="30.28515625" style="240" customWidth="1"/>
    <col min="7918" max="7924" width="0" style="240" hidden="1" customWidth="1"/>
    <col min="7925" max="7928" width="7.42578125" style="240" bestFit="1" customWidth="1"/>
    <col min="7929" max="7935" width="8.5703125" style="240" bestFit="1" customWidth="1"/>
    <col min="7936" max="8172" width="11.42578125" style="240"/>
    <col min="8173" max="8173" width="30.28515625" style="240" customWidth="1"/>
    <col min="8174" max="8180" width="0" style="240" hidden="1" customWidth="1"/>
    <col min="8181" max="8184" width="7.42578125" style="240" bestFit="1" customWidth="1"/>
    <col min="8185" max="8191" width="8.5703125" style="240" bestFit="1" customWidth="1"/>
    <col min="8192" max="8428" width="11.42578125" style="240"/>
    <col min="8429" max="8429" width="30.28515625" style="240" customWidth="1"/>
    <col min="8430" max="8436" width="0" style="240" hidden="1" customWidth="1"/>
    <col min="8437" max="8440" width="7.42578125" style="240" bestFit="1" customWidth="1"/>
    <col min="8441" max="8447" width="8.5703125" style="240" bestFit="1" customWidth="1"/>
    <col min="8448" max="8684" width="11.42578125" style="240"/>
    <col min="8685" max="8685" width="30.28515625" style="240" customWidth="1"/>
    <col min="8686" max="8692" width="0" style="240" hidden="1" customWidth="1"/>
    <col min="8693" max="8696" width="7.42578125" style="240" bestFit="1" customWidth="1"/>
    <col min="8697" max="8703" width="8.5703125" style="240" bestFit="1" customWidth="1"/>
    <col min="8704" max="8940" width="11.42578125" style="240"/>
    <col min="8941" max="8941" width="30.28515625" style="240" customWidth="1"/>
    <col min="8942" max="8948" width="0" style="240" hidden="1" customWidth="1"/>
    <col min="8949" max="8952" width="7.42578125" style="240" bestFit="1" customWidth="1"/>
    <col min="8953" max="8959" width="8.5703125" style="240" bestFit="1" customWidth="1"/>
    <col min="8960" max="9196" width="11.42578125" style="240"/>
    <col min="9197" max="9197" width="30.28515625" style="240" customWidth="1"/>
    <col min="9198" max="9204" width="0" style="240" hidden="1" customWidth="1"/>
    <col min="9205" max="9208" width="7.42578125" style="240" bestFit="1" customWidth="1"/>
    <col min="9209" max="9215" width="8.5703125" style="240" bestFit="1" customWidth="1"/>
    <col min="9216" max="9452" width="11.42578125" style="240"/>
    <col min="9453" max="9453" width="30.28515625" style="240" customWidth="1"/>
    <col min="9454" max="9460" width="0" style="240" hidden="1" customWidth="1"/>
    <col min="9461" max="9464" width="7.42578125" style="240" bestFit="1" customWidth="1"/>
    <col min="9465" max="9471" width="8.5703125" style="240" bestFit="1" customWidth="1"/>
    <col min="9472" max="9708" width="11.42578125" style="240"/>
    <col min="9709" max="9709" width="30.28515625" style="240" customWidth="1"/>
    <col min="9710" max="9716" width="0" style="240" hidden="1" customWidth="1"/>
    <col min="9717" max="9720" width="7.42578125" style="240" bestFit="1" customWidth="1"/>
    <col min="9721" max="9727" width="8.5703125" style="240" bestFit="1" customWidth="1"/>
    <col min="9728" max="9964" width="11.42578125" style="240"/>
    <col min="9965" max="9965" width="30.28515625" style="240" customWidth="1"/>
    <col min="9966" max="9972" width="0" style="240" hidden="1" customWidth="1"/>
    <col min="9973" max="9976" width="7.42578125" style="240" bestFit="1" customWidth="1"/>
    <col min="9977" max="9983" width="8.5703125" style="240" bestFit="1" customWidth="1"/>
    <col min="9984" max="10220" width="11.42578125" style="240"/>
    <col min="10221" max="10221" width="30.28515625" style="240" customWidth="1"/>
    <col min="10222" max="10228" width="0" style="240" hidden="1" customWidth="1"/>
    <col min="10229" max="10232" width="7.42578125" style="240" bestFit="1" customWidth="1"/>
    <col min="10233" max="10239" width="8.5703125" style="240" bestFit="1" customWidth="1"/>
    <col min="10240" max="10476" width="11.42578125" style="240"/>
    <col min="10477" max="10477" width="30.28515625" style="240" customWidth="1"/>
    <col min="10478" max="10484" width="0" style="240" hidden="1" customWidth="1"/>
    <col min="10485" max="10488" width="7.42578125" style="240" bestFit="1" customWidth="1"/>
    <col min="10489" max="10495" width="8.5703125" style="240" bestFit="1" customWidth="1"/>
    <col min="10496" max="10732" width="11.42578125" style="240"/>
    <col min="10733" max="10733" width="30.28515625" style="240" customWidth="1"/>
    <col min="10734" max="10740" width="0" style="240" hidden="1" customWidth="1"/>
    <col min="10741" max="10744" width="7.42578125" style="240" bestFit="1" customWidth="1"/>
    <col min="10745" max="10751" width="8.5703125" style="240" bestFit="1" customWidth="1"/>
    <col min="10752" max="10988" width="11.42578125" style="240"/>
    <col min="10989" max="10989" width="30.28515625" style="240" customWidth="1"/>
    <col min="10990" max="10996" width="0" style="240" hidden="1" customWidth="1"/>
    <col min="10997" max="11000" width="7.42578125" style="240" bestFit="1" customWidth="1"/>
    <col min="11001" max="11007" width="8.5703125" style="240" bestFit="1" customWidth="1"/>
    <col min="11008" max="11244" width="11.42578125" style="240"/>
    <col min="11245" max="11245" width="30.28515625" style="240" customWidth="1"/>
    <col min="11246" max="11252" width="0" style="240" hidden="1" customWidth="1"/>
    <col min="11253" max="11256" width="7.42578125" style="240" bestFit="1" customWidth="1"/>
    <col min="11257" max="11263" width="8.5703125" style="240" bestFit="1" customWidth="1"/>
    <col min="11264" max="11500" width="11.42578125" style="240"/>
    <col min="11501" max="11501" width="30.28515625" style="240" customWidth="1"/>
    <col min="11502" max="11508" width="0" style="240" hidden="1" customWidth="1"/>
    <col min="11509" max="11512" width="7.42578125" style="240" bestFit="1" customWidth="1"/>
    <col min="11513" max="11519" width="8.5703125" style="240" bestFit="1" customWidth="1"/>
    <col min="11520" max="11756" width="11.42578125" style="240"/>
    <col min="11757" max="11757" width="30.28515625" style="240" customWidth="1"/>
    <col min="11758" max="11764" width="0" style="240" hidden="1" customWidth="1"/>
    <col min="11765" max="11768" width="7.42578125" style="240" bestFit="1" customWidth="1"/>
    <col min="11769" max="11775" width="8.5703125" style="240" bestFit="1" customWidth="1"/>
    <col min="11776" max="12012" width="11.42578125" style="240"/>
    <col min="12013" max="12013" width="30.28515625" style="240" customWidth="1"/>
    <col min="12014" max="12020" width="0" style="240" hidden="1" customWidth="1"/>
    <col min="12021" max="12024" width="7.42578125" style="240" bestFit="1" customWidth="1"/>
    <col min="12025" max="12031" width="8.5703125" style="240" bestFit="1" customWidth="1"/>
    <col min="12032" max="12268" width="11.42578125" style="240"/>
    <col min="12269" max="12269" width="30.28515625" style="240" customWidth="1"/>
    <col min="12270" max="12276" width="0" style="240" hidden="1" customWidth="1"/>
    <col min="12277" max="12280" width="7.42578125" style="240" bestFit="1" customWidth="1"/>
    <col min="12281" max="12287" width="8.5703125" style="240" bestFit="1" customWidth="1"/>
    <col min="12288" max="12524" width="11.42578125" style="240"/>
    <col min="12525" max="12525" width="30.28515625" style="240" customWidth="1"/>
    <col min="12526" max="12532" width="0" style="240" hidden="1" customWidth="1"/>
    <col min="12533" max="12536" width="7.42578125" style="240" bestFit="1" customWidth="1"/>
    <col min="12537" max="12543" width="8.5703125" style="240" bestFit="1" customWidth="1"/>
    <col min="12544" max="12780" width="11.42578125" style="240"/>
    <col min="12781" max="12781" width="30.28515625" style="240" customWidth="1"/>
    <col min="12782" max="12788" width="0" style="240" hidden="1" customWidth="1"/>
    <col min="12789" max="12792" width="7.42578125" style="240" bestFit="1" customWidth="1"/>
    <col min="12793" max="12799" width="8.5703125" style="240" bestFit="1" customWidth="1"/>
    <col min="12800" max="13036" width="11.42578125" style="240"/>
    <col min="13037" max="13037" width="30.28515625" style="240" customWidth="1"/>
    <col min="13038" max="13044" width="0" style="240" hidden="1" customWidth="1"/>
    <col min="13045" max="13048" width="7.42578125" style="240" bestFit="1" customWidth="1"/>
    <col min="13049" max="13055" width="8.5703125" style="240" bestFit="1" customWidth="1"/>
    <col min="13056" max="13292" width="11.42578125" style="240"/>
    <col min="13293" max="13293" width="30.28515625" style="240" customWidth="1"/>
    <col min="13294" max="13300" width="0" style="240" hidden="1" customWidth="1"/>
    <col min="13301" max="13304" width="7.42578125" style="240" bestFit="1" customWidth="1"/>
    <col min="13305" max="13311" width="8.5703125" style="240" bestFit="1" customWidth="1"/>
    <col min="13312" max="13548" width="11.42578125" style="240"/>
    <col min="13549" max="13549" width="30.28515625" style="240" customWidth="1"/>
    <col min="13550" max="13556" width="0" style="240" hidden="1" customWidth="1"/>
    <col min="13557" max="13560" width="7.42578125" style="240" bestFit="1" customWidth="1"/>
    <col min="13561" max="13567" width="8.5703125" style="240" bestFit="1" customWidth="1"/>
    <col min="13568" max="13804" width="11.42578125" style="240"/>
    <col min="13805" max="13805" width="30.28515625" style="240" customWidth="1"/>
    <col min="13806" max="13812" width="0" style="240" hidden="1" customWidth="1"/>
    <col min="13813" max="13816" width="7.42578125" style="240" bestFit="1" customWidth="1"/>
    <col min="13817" max="13823" width="8.5703125" style="240" bestFit="1" customWidth="1"/>
    <col min="13824" max="14060" width="11.42578125" style="240"/>
    <col min="14061" max="14061" width="30.28515625" style="240" customWidth="1"/>
    <col min="14062" max="14068" width="0" style="240" hidden="1" customWidth="1"/>
    <col min="14069" max="14072" width="7.42578125" style="240" bestFit="1" customWidth="1"/>
    <col min="14073" max="14079" width="8.5703125" style="240" bestFit="1" customWidth="1"/>
    <col min="14080" max="14316" width="11.42578125" style="240"/>
    <col min="14317" max="14317" width="30.28515625" style="240" customWidth="1"/>
    <col min="14318" max="14324" width="0" style="240" hidden="1" customWidth="1"/>
    <col min="14325" max="14328" width="7.42578125" style="240" bestFit="1" customWidth="1"/>
    <col min="14329" max="14335" width="8.5703125" style="240" bestFit="1" customWidth="1"/>
    <col min="14336" max="14572" width="11.42578125" style="240"/>
    <col min="14573" max="14573" width="30.28515625" style="240" customWidth="1"/>
    <col min="14574" max="14580" width="0" style="240" hidden="1" customWidth="1"/>
    <col min="14581" max="14584" width="7.42578125" style="240" bestFit="1" customWidth="1"/>
    <col min="14585" max="14591" width="8.5703125" style="240" bestFit="1" customWidth="1"/>
    <col min="14592" max="14828" width="11.42578125" style="240"/>
    <col min="14829" max="14829" width="30.28515625" style="240" customWidth="1"/>
    <col min="14830" max="14836" width="0" style="240" hidden="1" customWidth="1"/>
    <col min="14837" max="14840" width="7.42578125" style="240" bestFit="1" customWidth="1"/>
    <col min="14841" max="14847" width="8.5703125" style="240" bestFit="1" customWidth="1"/>
    <col min="14848" max="15084" width="11.42578125" style="240"/>
    <col min="15085" max="15085" width="30.28515625" style="240" customWidth="1"/>
    <col min="15086" max="15092" width="0" style="240" hidden="1" customWidth="1"/>
    <col min="15093" max="15096" width="7.42578125" style="240" bestFit="1" customWidth="1"/>
    <col min="15097" max="15103" width="8.5703125" style="240" bestFit="1" customWidth="1"/>
    <col min="15104" max="15340" width="11.42578125" style="240"/>
    <col min="15341" max="15341" width="30.28515625" style="240" customWidth="1"/>
    <col min="15342" max="15348" width="0" style="240" hidden="1" customWidth="1"/>
    <col min="15349" max="15352" width="7.42578125" style="240" bestFit="1" customWidth="1"/>
    <col min="15353" max="15359" width="8.5703125" style="240" bestFit="1" customWidth="1"/>
    <col min="15360" max="15596" width="11.42578125" style="240"/>
    <col min="15597" max="15597" width="30.28515625" style="240" customWidth="1"/>
    <col min="15598" max="15604" width="0" style="240" hidden="1" customWidth="1"/>
    <col min="15605" max="15608" width="7.42578125" style="240" bestFit="1" customWidth="1"/>
    <col min="15609" max="15615" width="8.5703125" style="240" bestFit="1" customWidth="1"/>
    <col min="15616" max="15852" width="11.42578125" style="240"/>
    <col min="15853" max="15853" width="30.28515625" style="240" customWidth="1"/>
    <col min="15854" max="15860" width="0" style="240" hidden="1" customWidth="1"/>
    <col min="15861" max="15864" width="7.42578125" style="240" bestFit="1" customWidth="1"/>
    <col min="15865" max="15871" width="8.5703125" style="240" bestFit="1" customWidth="1"/>
    <col min="15872" max="16108" width="11.42578125" style="240"/>
    <col min="16109" max="16109" width="30.28515625" style="240" customWidth="1"/>
    <col min="16110" max="16116" width="0" style="240" hidden="1" customWidth="1"/>
    <col min="16117" max="16120" width="7.42578125" style="240" bestFit="1" customWidth="1"/>
    <col min="16121" max="16127" width="8.5703125" style="240" bestFit="1" customWidth="1"/>
    <col min="16128" max="16384" width="11.42578125" style="240"/>
  </cols>
  <sheetData>
    <row r="1" spans="1:16" s="201" customFormat="1" ht="13.5" customHeight="1">
      <c r="A1" s="154" t="s">
        <v>707</v>
      </c>
      <c r="B1" s="154"/>
      <c r="C1" s="154"/>
      <c r="D1" s="154"/>
      <c r="E1" s="154"/>
      <c r="F1" s="154"/>
      <c r="G1" s="154"/>
      <c r="H1" s="154"/>
      <c r="I1" s="154"/>
      <c r="J1" s="154"/>
      <c r="K1" s="154"/>
      <c r="L1" s="154"/>
      <c r="M1" s="145"/>
      <c r="N1" s="145"/>
      <c r="O1" s="145"/>
      <c r="P1" s="145"/>
    </row>
    <row r="2" spans="1:16" s="201" customFormat="1" ht="12" customHeight="1">
      <c r="A2" s="154" t="s">
        <v>706</v>
      </c>
      <c r="B2" s="154"/>
      <c r="C2" s="154"/>
      <c r="D2" s="154"/>
      <c r="E2" s="154"/>
      <c r="F2" s="154"/>
      <c r="G2" s="154"/>
      <c r="H2" s="154"/>
      <c r="I2" s="154"/>
      <c r="J2" s="154"/>
      <c r="K2" s="154"/>
      <c r="L2" s="154"/>
      <c r="M2" s="145"/>
      <c r="N2" s="145"/>
      <c r="O2" s="145"/>
      <c r="P2" s="145"/>
    </row>
    <row r="3" spans="1:16" s="203" customFormat="1" ht="12" customHeight="1">
      <c r="A3" s="152" t="s">
        <v>238</v>
      </c>
      <c r="B3" s="152"/>
      <c r="C3" s="152"/>
      <c r="D3" s="152"/>
      <c r="E3" s="152"/>
      <c r="F3" s="152"/>
      <c r="G3" s="152"/>
      <c r="H3" s="152"/>
      <c r="I3" s="152"/>
      <c r="J3" s="152"/>
      <c r="K3" s="152"/>
      <c r="L3" s="152"/>
      <c r="M3" s="150"/>
      <c r="N3" s="150"/>
      <c r="O3" s="150"/>
      <c r="P3" s="150"/>
    </row>
    <row r="4" spans="1:16" s="129" customFormat="1" ht="7.5" customHeight="1">
      <c r="A4" s="153"/>
      <c r="B4" s="153"/>
      <c r="C4" s="153"/>
      <c r="D4" s="153"/>
      <c r="E4" s="153"/>
      <c r="F4" s="153"/>
      <c r="G4" s="153"/>
      <c r="H4" s="153"/>
      <c r="I4" s="153"/>
      <c r="J4" s="153"/>
      <c r="K4" s="153"/>
      <c r="L4" s="153"/>
      <c r="M4" s="137"/>
      <c r="N4" s="137"/>
      <c r="O4" s="137"/>
      <c r="P4" s="137"/>
    </row>
    <row r="5" spans="1:16" s="129" customFormat="1" ht="28.5" customHeight="1">
      <c r="A5" s="234"/>
      <c r="B5" s="307" t="s">
        <v>190</v>
      </c>
      <c r="C5" s="603" t="s">
        <v>563</v>
      </c>
      <c r="D5" s="603"/>
      <c r="E5" s="603" t="s">
        <v>242</v>
      </c>
      <c r="F5" s="604"/>
      <c r="G5" s="603" t="s">
        <v>239</v>
      </c>
      <c r="H5" s="603"/>
      <c r="I5" s="604" t="s">
        <v>240</v>
      </c>
      <c r="J5" s="604"/>
      <c r="K5" s="605" t="s">
        <v>704</v>
      </c>
      <c r="L5" s="606"/>
      <c r="M5" s="137"/>
      <c r="N5" s="137"/>
      <c r="O5" s="137"/>
      <c r="P5" s="137"/>
    </row>
    <row r="6" spans="1:16" s="237" customFormat="1" ht="18.75" customHeight="1">
      <c r="A6" s="235"/>
      <c r="B6" s="235" t="s">
        <v>241</v>
      </c>
      <c r="C6" s="235" t="s">
        <v>49</v>
      </c>
      <c r="D6" s="235" t="s">
        <v>45</v>
      </c>
      <c r="E6" s="235" t="s">
        <v>49</v>
      </c>
      <c r="F6" s="235" t="s">
        <v>45</v>
      </c>
      <c r="G6" s="235" t="s">
        <v>49</v>
      </c>
      <c r="H6" s="235" t="s">
        <v>45</v>
      </c>
      <c r="I6" s="235" t="s">
        <v>49</v>
      </c>
      <c r="J6" s="235" t="s">
        <v>45</v>
      </c>
      <c r="K6" s="235" t="s">
        <v>49</v>
      </c>
      <c r="L6" s="235" t="s">
        <v>45</v>
      </c>
      <c r="M6" s="236"/>
      <c r="N6" s="236"/>
      <c r="O6" s="236"/>
      <c r="P6" s="236"/>
    </row>
    <row r="7" spans="1:16" s="238" customFormat="1" ht="6.75" customHeight="1">
      <c r="A7" s="155"/>
      <c r="B7" s="155"/>
      <c r="C7" s="155"/>
      <c r="D7" s="155"/>
      <c r="E7" s="155"/>
      <c r="F7" s="155"/>
      <c r="G7" s="155"/>
      <c r="H7" s="155"/>
      <c r="I7" s="155"/>
      <c r="J7" s="155"/>
      <c r="K7" s="155"/>
      <c r="L7" s="155"/>
      <c r="M7" s="167"/>
      <c r="N7" s="167"/>
      <c r="O7" s="167"/>
      <c r="P7" s="167"/>
    </row>
    <row r="8" spans="1:16" ht="15">
      <c r="A8" s="152">
        <v>1979</v>
      </c>
      <c r="B8" s="156">
        <v>71315.383999999991</v>
      </c>
      <c r="C8" s="156">
        <v>-1975.9889942543582</v>
      </c>
      <c r="D8" s="243">
        <f t="shared" ref="D8:D44" si="0">C8/B8*100</f>
        <v>-2.7707752288823944</v>
      </c>
      <c r="E8" s="244">
        <v>0</v>
      </c>
      <c r="F8" s="245">
        <f t="shared" ref="F8:F44" si="1">E8/B8*100</f>
        <v>0</v>
      </c>
      <c r="G8" s="156">
        <v>1302.8936027251691</v>
      </c>
      <c r="H8" s="243">
        <f t="shared" ref="H8:H44" si="2">G8/B8*100</f>
        <v>1.8269460663987582</v>
      </c>
      <c r="I8" s="156">
        <v>-673.09539152918319</v>
      </c>
      <c r="J8" s="243">
        <f t="shared" ref="J8:J41" si="3">I8/B8*100</f>
        <v>-0.94382916248362791</v>
      </c>
      <c r="K8" s="244">
        <v>0</v>
      </c>
      <c r="L8" s="245">
        <v>0</v>
      </c>
      <c r="M8" s="147"/>
      <c r="N8" s="239"/>
      <c r="O8" s="239"/>
      <c r="P8" s="239"/>
    </row>
    <row r="9" spans="1:16" ht="15">
      <c r="A9" s="152">
        <v>1980</v>
      </c>
      <c r="B9" s="156">
        <v>76595.709999999992</v>
      </c>
      <c r="C9" s="156">
        <v>-1597.7113094945457</v>
      </c>
      <c r="D9" s="243">
        <f t="shared" si="0"/>
        <v>-2.085901820734537</v>
      </c>
      <c r="E9" s="156">
        <v>27002.390936244123</v>
      </c>
      <c r="F9" s="245">
        <f t="shared" si="1"/>
        <v>35.25313746193374</v>
      </c>
      <c r="G9" s="156">
        <v>1540.2125413726087</v>
      </c>
      <c r="H9" s="243">
        <f t="shared" si="2"/>
        <v>2.010833950586278</v>
      </c>
      <c r="I9" s="156">
        <v>-57.498768121936564</v>
      </c>
      <c r="J9" s="243">
        <f t="shared" si="3"/>
        <v>-7.50678701482584E-2</v>
      </c>
      <c r="K9" s="244">
        <v>0</v>
      </c>
      <c r="L9" s="245">
        <v>0</v>
      </c>
      <c r="M9" s="147"/>
      <c r="N9" s="239"/>
      <c r="O9" s="239"/>
      <c r="P9" s="239"/>
    </row>
    <row r="10" spans="1:16" ht="15">
      <c r="A10" s="152">
        <v>1981</v>
      </c>
      <c r="B10" s="156">
        <v>81596.948999999993</v>
      </c>
      <c r="C10" s="156">
        <v>-1711.9415156088642</v>
      </c>
      <c r="D10" s="243">
        <f t="shared" si="0"/>
        <v>-2.0980459889607688</v>
      </c>
      <c r="E10" s="156">
        <v>30156.755303300073</v>
      </c>
      <c r="F10" s="245">
        <f t="shared" si="1"/>
        <v>36.95818982557801</v>
      </c>
      <c r="G10" s="156">
        <v>1845.4621818807937</v>
      </c>
      <c r="H10" s="243">
        <f t="shared" si="2"/>
        <v>2.2616803746924332</v>
      </c>
      <c r="I10" s="156">
        <v>133.52066627193562</v>
      </c>
      <c r="J10" s="243">
        <f t="shared" si="3"/>
        <v>0.16363438573167194</v>
      </c>
      <c r="K10" s="244">
        <v>0</v>
      </c>
      <c r="L10" s="245">
        <v>0</v>
      </c>
      <c r="M10" s="147"/>
      <c r="N10" s="239"/>
      <c r="O10" s="239"/>
      <c r="P10" s="239"/>
    </row>
    <row r="11" spans="1:16" ht="15" customHeight="1">
      <c r="A11" s="152">
        <v>1982</v>
      </c>
      <c r="B11" s="156">
        <v>87625.032000000007</v>
      </c>
      <c r="C11" s="156">
        <v>-3197.6217008159033</v>
      </c>
      <c r="D11" s="243">
        <f t="shared" si="0"/>
        <v>-3.6492103087801473</v>
      </c>
      <c r="E11" s="156">
        <v>34410.150941476561</v>
      </c>
      <c r="F11" s="245">
        <f t="shared" si="1"/>
        <v>39.26977275338006</v>
      </c>
      <c r="G11" s="156">
        <v>2242.1252821766843</v>
      </c>
      <c r="H11" s="243">
        <f t="shared" si="2"/>
        <v>2.558772568752596</v>
      </c>
      <c r="I11" s="156">
        <v>-955.49641863923034</v>
      </c>
      <c r="J11" s="243">
        <f t="shared" si="3"/>
        <v>-1.0904377400275647</v>
      </c>
      <c r="K11" s="244">
        <v>0</v>
      </c>
      <c r="L11" s="245">
        <v>0</v>
      </c>
      <c r="M11" s="147"/>
      <c r="N11" s="239"/>
      <c r="O11" s="239"/>
      <c r="P11" s="239"/>
    </row>
    <row r="12" spans="1:16" s="242" customFormat="1" ht="12.75" customHeight="1">
      <c r="A12" s="152">
        <v>1983</v>
      </c>
      <c r="B12" s="156">
        <v>93331.880999999994</v>
      </c>
      <c r="C12" s="156">
        <v>-4209.7139250765313</v>
      </c>
      <c r="D12" s="243">
        <f t="shared" si="0"/>
        <v>-4.5104779631265881</v>
      </c>
      <c r="E12" s="156">
        <v>40575.060136770269</v>
      </c>
      <c r="F12" s="245">
        <f t="shared" si="1"/>
        <v>43.473955203763943</v>
      </c>
      <c r="G12" s="156">
        <v>2327.8338497368882</v>
      </c>
      <c r="H12" s="243">
        <f t="shared" si="2"/>
        <v>2.4941465068478457</v>
      </c>
      <c r="I12" s="156">
        <v>-1881.8800753396513</v>
      </c>
      <c r="J12" s="243">
        <f t="shared" si="3"/>
        <v>-2.0163314562787518</v>
      </c>
      <c r="K12" s="244">
        <v>0</v>
      </c>
      <c r="L12" s="245">
        <v>0</v>
      </c>
      <c r="M12" s="147"/>
      <c r="N12" s="241"/>
      <c r="O12" s="241"/>
      <c r="P12" s="241"/>
    </row>
    <row r="13" spans="1:16" ht="12.75" customHeight="1">
      <c r="A13" s="152">
        <v>1984</v>
      </c>
      <c r="B13" s="156">
        <v>98011.346000000005</v>
      </c>
      <c r="C13" s="156">
        <v>-2883.1670639493163</v>
      </c>
      <c r="D13" s="243">
        <f t="shared" si="0"/>
        <v>-2.9416666351560115</v>
      </c>
      <c r="E13" s="156">
        <v>44935.866223846868</v>
      </c>
      <c r="F13" s="245">
        <f t="shared" si="1"/>
        <v>45.847616686997512</v>
      </c>
      <c r="G13" s="156">
        <v>2795.9516791003443</v>
      </c>
      <c r="H13" s="243">
        <f t="shared" si="2"/>
        <v>2.8526816467762255</v>
      </c>
      <c r="I13" s="156">
        <v>-87.21538484895791</v>
      </c>
      <c r="J13" s="243">
        <f t="shared" si="3"/>
        <v>-8.8984988379771771E-2</v>
      </c>
      <c r="K13" s="244">
        <v>0</v>
      </c>
      <c r="L13" s="245">
        <v>0</v>
      </c>
      <c r="M13" s="147"/>
      <c r="N13" s="239"/>
      <c r="O13" s="239"/>
      <c r="P13" s="239"/>
    </row>
    <row r="14" spans="1:16" s="242" customFormat="1" ht="12.75" customHeight="1">
      <c r="A14" s="152">
        <v>1985</v>
      </c>
      <c r="B14" s="156">
        <v>103419.239</v>
      </c>
      <c r="C14" s="156">
        <v>-3180.7652210644264</v>
      </c>
      <c r="D14" s="243">
        <f t="shared" si="0"/>
        <v>-3.0756030036775135</v>
      </c>
      <c r="E14" s="156">
        <v>49578.570234660576</v>
      </c>
      <c r="F14" s="245">
        <f t="shared" si="1"/>
        <v>47.939407323100276</v>
      </c>
      <c r="G14" s="156">
        <v>3103.4900572943602</v>
      </c>
      <c r="H14" s="243">
        <f t="shared" si="2"/>
        <v>3.0008827054841896</v>
      </c>
      <c r="I14" s="156">
        <v>-77.275163770069867</v>
      </c>
      <c r="J14" s="243">
        <f t="shared" si="3"/>
        <v>-7.4720298193327317E-2</v>
      </c>
      <c r="K14" s="244">
        <v>0</v>
      </c>
      <c r="L14" s="245">
        <v>0</v>
      </c>
      <c r="M14" s="147"/>
      <c r="N14" s="241"/>
      <c r="O14" s="241"/>
      <c r="P14" s="241"/>
    </row>
    <row r="15" spans="1:16" ht="15">
      <c r="A15" s="152">
        <v>1986</v>
      </c>
      <c r="B15" s="156">
        <v>108956.92200000001</v>
      </c>
      <c r="C15" s="156">
        <v>-4495.7924998215667</v>
      </c>
      <c r="D15" s="243">
        <f t="shared" si="0"/>
        <v>-4.1262109990786691</v>
      </c>
      <c r="E15" s="156">
        <v>57104.932305254966</v>
      </c>
      <c r="F15" s="245">
        <f t="shared" si="1"/>
        <v>52.41055938167468</v>
      </c>
      <c r="G15" s="156">
        <v>3371.2998712459635</v>
      </c>
      <c r="H15" s="243">
        <f t="shared" si="2"/>
        <v>3.0941585071997202</v>
      </c>
      <c r="I15" s="156">
        <v>-1124.4926285755969</v>
      </c>
      <c r="J15" s="243">
        <f t="shared" si="3"/>
        <v>-1.0320524918789435</v>
      </c>
      <c r="K15" s="244">
        <v>0</v>
      </c>
      <c r="L15" s="245">
        <v>0</v>
      </c>
      <c r="M15" s="147"/>
      <c r="N15" s="239"/>
      <c r="O15" s="239"/>
      <c r="P15" s="239"/>
    </row>
    <row r="16" spans="1:16" ht="15">
      <c r="A16" s="152">
        <v>1987</v>
      </c>
      <c r="B16" s="156">
        <v>113089.09199999999</v>
      </c>
      <c r="C16" s="156">
        <v>-5351.3714490921757</v>
      </c>
      <c r="D16" s="243">
        <f t="shared" si="0"/>
        <v>-4.7319961231028156</v>
      </c>
      <c r="E16" s="156">
        <v>63956.963147605784</v>
      </c>
      <c r="F16" s="245">
        <f t="shared" si="1"/>
        <v>56.554493467509481</v>
      </c>
      <c r="G16" s="156">
        <v>3790.729941404571</v>
      </c>
      <c r="H16" s="243">
        <f t="shared" si="2"/>
        <v>3.3519854783205538</v>
      </c>
      <c r="I16" s="156">
        <v>-1560.6415076876283</v>
      </c>
      <c r="J16" s="243">
        <f t="shared" si="3"/>
        <v>-1.3800106447822824</v>
      </c>
      <c r="K16" s="244">
        <v>0</v>
      </c>
      <c r="L16" s="245">
        <v>0</v>
      </c>
      <c r="M16" s="147"/>
      <c r="N16" s="239"/>
      <c r="O16" s="239"/>
      <c r="P16" s="239"/>
    </row>
    <row r="17" spans="1:16" ht="15">
      <c r="A17" s="152">
        <v>1988</v>
      </c>
      <c r="B17" s="156">
        <v>118582.10699999999</v>
      </c>
      <c r="C17" s="156">
        <v>-4164.0273520518695</v>
      </c>
      <c r="D17" s="243">
        <f t="shared" si="0"/>
        <v>-3.5115140533401639</v>
      </c>
      <c r="E17" s="156">
        <v>68264.209355900661</v>
      </c>
      <c r="F17" s="245">
        <f t="shared" si="1"/>
        <v>57.567040325823072</v>
      </c>
      <c r="G17" s="156">
        <v>3927.2937443431374</v>
      </c>
      <c r="H17" s="243">
        <f t="shared" si="2"/>
        <v>3.3118771825694902</v>
      </c>
      <c r="I17" s="156">
        <v>-236.73360770871568</v>
      </c>
      <c r="J17" s="243">
        <f t="shared" si="3"/>
        <v>-0.19963687077065995</v>
      </c>
      <c r="K17" s="244">
        <v>0</v>
      </c>
      <c r="L17" s="245">
        <v>0</v>
      </c>
      <c r="M17" s="147"/>
      <c r="N17" s="239"/>
      <c r="O17" s="239"/>
      <c r="P17" s="239"/>
    </row>
    <row r="18" spans="1:16" ht="15">
      <c r="A18" s="152">
        <v>1989</v>
      </c>
      <c r="B18" s="156">
        <v>126835.81</v>
      </c>
      <c r="C18" s="156">
        <v>-3989.8593158078893</v>
      </c>
      <c r="D18" s="243">
        <f t="shared" si="0"/>
        <v>-3.1456883634108452</v>
      </c>
      <c r="E18" s="156">
        <v>71704.541325407146</v>
      </c>
      <c r="F18" s="245">
        <f t="shared" si="1"/>
        <v>56.533357042784019</v>
      </c>
      <c r="G18" s="156">
        <v>4186.9070892088366</v>
      </c>
      <c r="H18" s="243">
        <f t="shared" si="2"/>
        <v>3.3010449408639695</v>
      </c>
      <c r="I18" s="156">
        <v>197.04777340094188</v>
      </c>
      <c r="J18" s="243">
        <f t="shared" si="3"/>
        <v>0.15535657745311982</v>
      </c>
      <c r="K18" s="244">
        <v>0</v>
      </c>
      <c r="L18" s="245">
        <v>0</v>
      </c>
      <c r="M18" s="147"/>
      <c r="N18" s="239"/>
      <c r="O18" s="239"/>
      <c r="P18" s="239"/>
    </row>
    <row r="19" spans="1:16" ht="15">
      <c r="A19" s="152">
        <v>1990</v>
      </c>
      <c r="B19" s="156">
        <v>136212.90899999999</v>
      </c>
      <c r="C19" s="156">
        <v>-3547.5607150651808</v>
      </c>
      <c r="D19" s="243">
        <f t="shared" si="0"/>
        <v>-2.604423281985103</v>
      </c>
      <c r="E19" s="156">
        <v>76518.462533520345</v>
      </c>
      <c r="F19" s="245">
        <f t="shared" si="1"/>
        <v>56.175632027299528</v>
      </c>
      <c r="G19" s="156">
        <v>4664.5891312240637</v>
      </c>
      <c r="H19" s="243">
        <f t="shared" si="2"/>
        <v>3.424483894712258</v>
      </c>
      <c r="I19" s="156">
        <v>1117.0284161589007</v>
      </c>
      <c r="J19" s="243">
        <f t="shared" si="3"/>
        <v>0.82006061272716868</v>
      </c>
      <c r="K19" s="244">
        <v>0</v>
      </c>
      <c r="L19" s="245">
        <v>0</v>
      </c>
      <c r="M19" s="147"/>
      <c r="N19" s="239"/>
      <c r="O19" s="239"/>
      <c r="P19" s="239"/>
    </row>
    <row r="20" spans="1:16" ht="15">
      <c r="A20" s="152">
        <v>1991</v>
      </c>
      <c r="B20" s="156">
        <v>146083.16199999998</v>
      </c>
      <c r="C20" s="156">
        <v>-4403.706813287964</v>
      </c>
      <c r="D20" s="243">
        <f t="shared" si="0"/>
        <v>-3.0145204642325343</v>
      </c>
      <c r="E20" s="156">
        <v>82330.981155934103</v>
      </c>
      <c r="F20" s="245">
        <f t="shared" si="1"/>
        <v>56.358980753671062</v>
      </c>
      <c r="G20" s="156">
        <v>5300.9998440892068</v>
      </c>
      <c r="H20" s="243">
        <f t="shared" si="2"/>
        <v>3.6287548623086399</v>
      </c>
      <c r="I20" s="156">
        <v>897.29303080124191</v>
      </c>
      <c r="J20" s="243">
        <f t="shared" si="3"/>
        <v>0.61423439807610547</v>
      </c>
      <c r="K20" s="244">
        <v>0</v>
      </c>
      <c r="L20" s="245">
        <v>0</v>
      </c>
      <c r="M20" s="147"/>
      <c r="N20" s="239"/>
      <c r="O20" s="239"/>
      <c r="P20" s="239"/>
    </row>
    <row r="21" spans="1:16" ht="15">
      <c r="A21" s="152">
        <v>1992</v>
      </c>
      <c r="B21" s="156">
        <v>154206.88100000002</v>
      </c>
      <c r="C21" s="156">
        <v>-3188.7898767011443</v>
      </c>
      <c r="D21" s="243">
        <f t="shared" si="0"/>
        <v>-2.0678648423614403</v>
      </c>
      <c r="E21" s="156">
        <v>86813.586913076011</v>
      </c>
      <c r="F21" s="245">
        <f t="shared" si="1"/>
        <v>56.29683082240409</v>
      </c>
      <c r="G21" s="156">
        <v>5755.7059464881104</v>
      </c>
      <c r="H21" s="243">
        <f t="shared" si="2"/>
        <v>3.7324572737374209</v>
      </c>
      <c r="I21" s="156">
        <v>2566.9160697869602</v>
      </c>
      <c r="J21" s="243">
        <f t="shared" si="3"/>
        <v>1.664592431375977</v>
      </c>
      <c r="K21" s="244">
        <v>0</v>
      </c>
      <c r="L21" s="245">
        <v>0</v>
      </c>
      <c r="M21" s="147"/>
      <c r="N21" s="239"/>
      <c r="O21" s="239"/>
      <c r="P21" s="239"/>
    </row>
    <row r="22" spans="1:16" ht="15">
      <c r="A22" s="152">
        <v>1993</v>
      </c>
      <c r="B22" s="156">
        <v>159160.39599999998</v>
      </c>
      <c r="C22" s="156">
        <v>-7142.5852330927883</v>
      </c>
      <c r="D22" s="243">
        <f t="shared" si="0"/>
        <v>-4.4876649044607735</v>
      </c>
      <c r="E22" s="156">
        <v>97041.779612363083</v>
      </c>
      <c r="F22" s="245">
        <f t="shared" si="1"/>
        <v>60.971059416290409</v>
      </c>
      <c r="G22" s="156">
        <v>6179.1361817780262</v>
      </c>
      <c r="H22" s="243">
        <f t="shared" si="2"/>
        <v>3.8823327517845749</v>
      </c>
      <c r="I22" s="156">
        <v>-963.44905131477663</v>
      </c>
      <c r="J22" s="243">
        <f t="shared" si="3"/>
        <v>-0.60533215267620766</v>
      </c>
      <c r="K22" s="244">
        <v>0</v>
      </c>
      <c r="L22" s="245">
        <v>0</v>
      </c>
      <c r="M22" s="147"/>
      <c r="N22" s="239"/>
      <c r="O22" s="239"/>
      <c r="P22" s="239"/>
    </row>
    <row r="23" spans="1:16" ht="15">
      <c r="A23" s="152">
        <v>1994</v>
      </c>
      <c r="B23" s="156">
        <v>167009.878</v>
      </c>
      <c r="C23" s="156">
        <v>-8324.8796943222587</v>
      </c>
      <c r="D23" s="243">
        <f t="shared" si="0"/>
        <v>-4.9846630594642187</v>
      </c>
      <c r="E23" s="156">
        <v>107078.18870228119</v>
      </c>
      <c r="F23" s="245">
        <f t="shared" si="1"/>
        <v>64.114883493466891</v>
      </c>
      <c r="G23" s="156">
        <v>6136.3370336948356</v>
      </c>
      <c r="H23" s="243">
        <f t="shared" si="2"/>
        <v>3.6742359836313612</v>
      </c>
      <c r="I23" s="156">
        <v>-2188.5426606274195</v>
      </c>
      <c r="J23" s="243">
        <f t="shared" si="3"/>
        <v>-1.3104270758328556</v>
      </c>
      <c r="K23" s="244">
        <v>0</v>
      </c>
      <c r="L23" s="245">
        <v>0</v>
      </c>
      <c r="M23" s="147"/>
      <c r="N23" s="239"/>
      <c r="O23" s="239"/>
      <c r="P23" s="239"/>
    </row>
    <row r="24" spans="1:16" ht="15">
      <c r="A24" s="152">
        <v>1995</v>
      </c>
      <c r="B24" s="156">
        <v>174794.21900000001</v>
      </c>
      <c r="C24" s="156">
        <v>-10108.629745117869</v>
      </c>
      <c r="D24" s="243">
        <f t="shared" si="0"/>
        <v>-5.7831602228892178</v>
      </c>
      <c r="E24" s="156">
        <v>119207.70036839445</v>
      </c>
      <c r="F24" s="245">
        <f t="shared" si="1"/>
        <v>68.198880403701708</v>
      </c>
      <c r="G24" s="156">
        <v>6960.7970870807849</v>
      </c>
      <c r="H24" s="243">
        <f t="shared" si="2"/>
        <v>3.9822810656459895</v>
      </c>
      <c r="I24" s="156">
        <v>-3147.832658037084</v>
      </c>
      <c r="J24" s="243">
        <f t="shared" si="3"/>
        <v>-1.8008791572432288</v>
      </c>
      <c r="K24" s="244">
        <v>0</v>
      </c>
      <c r="L24" s="245">
        <v>0</v>
      </c>
      <c r="M24" s="147"/>
      <c r="N24" s="239"/>
      <c r="O24" s="239"/>
      <c r="P24" s="239"/>
    </row>
    <row r="25" spans="1:16" ht="15">
      <c r="A25" s="152">
        <v>1996</v>
      </c>
      <c r="B25" s="156">
        <v>180560.06599999999</v>
      </c>
      <c r="C25" s="156">
        <v>-7186.8203377273749</v>
      </c>
      <c r="D25" s="243">
        <f t="shared" si="0"/>
        <v>-3.9802933710310975</v>
      </c>
      <c r="E25" s="156">
        <v>123023.51289630255</v>
      </c>
      <c r="F25" s="245">
        <f t="shared" si="1"/>
        <v>68.134397390119787</v>
      </c>
      <c r="G25" s="156">
        <v>6952.4878147594573</v>
      </c>
      <c r="H25" s="243">
        <f t="shared" si="2"/>
        <v>3.8505124465115435</v>
      </c>
      <c r="I25" s="156">
        <v>-234.33252296791761</v>
      </c>
      <c r="J25" s="243">
        <f t="shared" si="3"/>
        <v>-0.12978092451955439</v>
      </c>
      <c r="K25" s="244">
        <v>0</v>
      </c>
      <c r="L25" s="245">
        <v>0</v>
      </c>
      <c r="M25" s="147"/>
      <c r="N25" s="239"/>
      <c r="O25" s="239"/>
      <c r="P25" s="239"/>
    </row>
    <row r="26" spans="1:16" ht="15">
      <c r="A26" s="152">
        <v>1997</v>
      </c>
      <c r="B26" s="156">
        <v>184320.967</v>
      </c>
      <c r="C26" s="156">
        <v>-3326.7706820884487</v>
      </c>
      <c r="D26" s="243">
        <f t="shared" si="0"/>
        <v>-1.8048791389470349</v>
      </c>
      <c r="E26" s="156">
        <v>118179.41717560441</v>
      </c>
      <c r="F26" s="245">
        <f t="shared" si="1"/>
        <v>64.116100896760386</v>
      </c>
      <c r="G26" s="156">
        <v>6633.8712570560347</v>
      </c>
      <c r="H26" s="243">
        <f t="shared" si="2"/>
        <v>3.599086617778017</v>
      </c>
      <c r="I26" s="156">
        <v>3307.100574967586</v>
      </c>
      <c r="J26" s="243">
        <f t="shared" si="3"/>
        <v>1.7942074788309819</v>
      </c>
      <c r="K26" s="244">
        <v>0</v>
      </c>
      <c r="L26" s="245">
        <v>0</v>
      </c>
      <c r="M26" s="147"/>
      <c r="N26" s="239"/>
      <c r="O26" s="239"/>
      <c r="P26" s="239"/>
    </row>
    <row r="27" spans="1:16" ht="15">
      <c r="A27" s="152">
        <v>1998</v>
      </c>
      <c r="B27" s="156">
        <v>191911.29499999998</v>
      </c>
      <c r="C27" s="156">
        <v>-4514.5181451473181</v>
      </c>
      <c r="D27" s="243">
        <f t="shared" si="0"/>
        <v>-2.3523983542226206</v>
      </c>
      <c r="E27" s="156">
        <v>123641.22387301653</v>
      </c>
      <c r="F27" s="245">
        <f t="shared" si="1"/>
        <v>64.426236023792413</v>
      </c>
      <c r="G27" s="156">
        <v>6864.2225790382172</v>
      </c>
      <c r="H27" s="243">
        <f t="shared" si="2"/>
        <v>3.5767684122178518</v>
      </c>
      <c r="I27" s="156">
        <v>2349.7044338908991</v>
      </c>
      <c r="J27" s="243">
        <f t="shared" si="3"/>
        <v>1.2243700579952312</v>
      </c>
      <c r="K27" s="244">
        <v>0</v>
      </c>
      <c r="L27" s="245">
        <v>0</v>
      </c>
      <c r="M27" s="147"/>
      <c r="N27" s="239"/>
      <c r="O27" s="239"/>
      <c r="P27" s="239"/>
    </row>
    <row r="28" spans="1:16" ht="15">
      <c r="A28" s="152">
        <v>1999</v>
      </c>
      <c r="B28" s="156">
        <v>199266.448</v>
      </c>
      <c r="C28" s="156">
        <v>-4576.6372116046696</v>
      </c>
      <c r="D28" s="243">
        <f t="shared" si="0"/>
        <v>-2.296742506096495</v>
      </c>
      <c r="E28" s="156">
        <v>133145.8901452451</v>
      </c>
      <c r="F28" s="245">
        <f t="shared" si="1"/>
        <v>66.818017524578494</v>
      </c>
      <c r="G28" s="156">
        <v>6724.2492608273906</v>
      </c>
      <c r="H28" s="243">
        <f t="shared" si="2"/>
        <v>3.374501492006015</v>
      </c>
      <c r="I28" s="156">
        <v>2147.612049222721</v>
      </c>
      <c r="J28" s="243">
        <f t="shared" si="3"/>
        <v>1.07775898590952</v>
      </c>
      <c r="K28" s="244">
        <v>0</v>
      </c>
      <c r="L28" s="245">
        <v>0</v>
      </c>
      <c r="M28" s="147"/>
      <c r="N28" s="239"/>
      <c r="O28" s="239"/>
      <c r="P28" s="239"/>
    </row>
    <row r="29" spans="1:16" ht="15">
      <c r="A29" s="152">
        <v>2000</v>
      </c>
      <c r="B29" s="156">
        <v>208473.592</v>
      </c>
      <c r="C29" s="156">
        <v>-3499.1950058411749</v>
      </c>
      <c r="D29" s="243">
        <f t="shared" si="0"/>
        <v>-1.6784835778342488</v>
      </c>
      <c r="E29" s="156">
        <v>137994.6193392878</v>
      </c>
      <c r="F29" s="245">
        <f t="shared" si="1"/>
        <v>66.192853500259062</v>
      </c>
      <c r="G29" s="156">
        <v>7173.114533900829</v>
      </c>
      <c r="H29" s="243">
        <f t="shared" si="2"/>
        <v>3.4407785010491061</v>
      </c>
      <c r="I29" s="156">
        <v>3673.9195280596541</v>
      </c>
      <c r="J29" s="243">
        <f t="shared" si="3"/>
        <v>1.762294923214857</v>
      </c>
      <c r="K29" s="244">
        <v>0</v>
      </c>
      <c r="L29" s="245">
        <v>0</v>
      </c>
      <c r="M29" s="147"/>
      <c r="N29" s="239"/>
      <c r="O29" s="239"/>
      <c r="P29" s="239"/>
    </row>
    <row r="30" spans="1:16" ht="15">
      <c r="A30" s="152">
        <v>2001</v>
      </c>
      <c r="B30" s="156">
        <v>214200.92299999998</v>
      </c>
      <c r="C30" s="156">
        <v>-104.88657596624398</v>
      </c>
      <c r="D30" s="243">
        <f t="shared" si="0"/>
        <v>-4.8966444447227704E-2</v>
      </c>
      <c r="E30" s="156">
        <v>143113.95859300511</v>
      </c>
      <c r="F30" s="245">
        <f t="shared" si="1"/>
        <v>66.812951404978364</v>
      </c>
      <c r="G30" s="156">
        <v>7218.2372098234055</v>
      </c>
      <c r="H30" s="243">
        <f t="shared" si="2"/>
        <v>3.3698441205238905</v>
      </c>
      <c r="I30" s="156">
        <v>7113.3506338571615</v>
      </c>
      <c r="J30" s="243">
        <f t="shared" si="3"/>
        <v>3.3208776760766625</v>
      </c>
      <c r="K30" s="244">
        <v>0</v>
      </c>
      <c r="L30" s="245">
        <v>0</v>
      </c>
      <c r="M30" s="147"/>
      <c r="N30" s="239"/>
      <c r="O30" s="239"/>
      <c r="P30" s="239"/>
    </row>
    <row r="31" spans="1:16" ht="15">
      <c r="A31" s="152">
        <v>2002</v>
      </c>
      <c r="B31" s="156">
        <v>220529.174</v>
      </c>
      <c r="C31" s="156">
        <v>-1564.6280959134019</v>
      </c>
      <c r="D31" s="243">
        <f t="shared" si="0"/>
        <v>-0.70948803168935914</v>
      </c>
      <c r="E31" s="156">
        <v>146019.75368576002</v>
      </c>
      <c r="F31" s="245">
        <f t="shared" si="1"/>
        <v>66.213349933356227</v>
      </c>
      <c r="G31" s="156">
        <v>6897.6464596639926</v>
      </c>
      <c r="H31" s="243">
        <f t="shared" si="2"/>
        <v>3.1277705051686233</v>
      </c>
      <c r="I31" s="156">
        <v>5333.0183637505907</v>
      </c>
      <c r="J31" s="243">
        <f t="shared" si="3"/>
        <v>2.4182824734792643</v>
      </c>
      <c r="K31" s="244">
        <v>0</v>
      </c>
      <c r="L31" s="245">
        <v>0</v>
      </c>
      <c r="M31" s="147"/>
      <c r="N31" s="239"/>
      <c r="O31" s="239"/>
      <c r="P31" s="239"/>
    </row>
    <row r="32" spans="1:16" ht="15">
      <c r="A32" s="152">
        <v>2003</v>
      </c>
      <c r="B32" s="156">
        <v>224995.95800000001</v>
      </c>
      <c r="C32" s="156">
        <v>-3390.1063073954429</v>
      </c>
      <c r="D32" s="243">
        <f t="shared" si="0"/>
        <v>-1.5067409821626407</v>
      </c>
      <c r="E32" s="156">
        <v>146859.49306777999</v>
      </c>
      <c r="F32" s="245">
        <f t="shared" si="1"/>
        <v>65.27205838416883</v>
      </c>
      <c r="G32" s="156">
        <v>6593.8814924937005</v>
      </c>
      <c r="H32" s="243">
        <f t="shared" si="2"/>
        <v>2.9306666444619864</v>
      </c>
      <c r="I32" s="156">
        <v>3203.7751850982577</v>
      </c>
      <c r="J32" s="243">
        <f t="shared" si="3"/>
        <v>1.4239256622993457</v>
      </c>
      <c r="K32" s="156">
        <v>-2080.1</v>
      </c>
      <c r="L32" s="243">
        <v>-0.9</v>
      </c>
      <c r="M32" s="147"/>
      <c r="N32" s="544"/>
      <c r="O32" s="545"/>
      <c r="P32" s="239"/>
    </row>
    <row r="33" spans="1:16" ht="15">
      <c r="A33" s="152">
        <v>2004</v>
      </c>
      <c r="B33" s="156">
        <v>234707.83</v>
      </c>
      <c r="C33" s="156">
        <v>-10439.707902960916</v>
      </c>
      <c r="D33" s="243">
        <f t="shared" si="0"/>
        <v>-4.4479589381235884</v>
      </c>
      <c r="E33" s="156">
        <v>151869.83047504874</v>
      </c>
      <c r="F33" s="245">
        <f t="shared" si="1"/>
        <v>64.705907116540914</v>
      </c>
      <c r="G33" s="156">
        <v>6652.8856162860338</v>
      </c>
      <c r="H33" s="243">
        <f t="shared" si="2"/>
        <v>2.834539272203247</v>
      </c>
      <c r="I33" s="156">
        <v>-3786.822286674882</v>
      </c>
      <c r="J33" s="243">
        <f t="shared" si="3"/>
        <v>-1.613419665920341</v>
      </c>
      <c r="K33" s="156">
        <v>-1729.8</v>
      </c>
      <c r="L33" s="243">
        <v>-0.7</v>
      </c>
      <c r="M33" s="147"/>
      <c r="N33" s="544"/>
      <c r="O33" s="545"/>
      <c r="P33" s="239"/>
    </row>
    <row r="34" spans="1:16" ht="15">
      <c r="A34" s="152">
        <v>2005</v>
      </c>
      <c r="B34" s="156">
        <v>245243.41399999999</v>
      </c>
      <c r="C34" s="156">
        <v>-4162.3346491480625</v>
      </c>
      <c r="D34" s="243">
        <f t="shared" si="0"/>
        <v>-1.6972258627699837</v>
      </c>
      <c r="E34" s="156">
        <v>157428.54248815813</v>
      </c>
      <c r="F34" s="245">
        <f t="shared" si="1"/>
        <v>64.192770733552962</v>
      </c>
      <c r="G34" s="156">
        <v>7061.939356058353</v>
      </c>
      <c r="H34" s="243">
        <f t="shared" si="2"/>
        <v>2.8795633044230713</v>
      </c>
      <c r="I34" s="156">
        <v>2899.6047069102906</v>
      </c>
      <c r="J34" s="243">
        <f t="shared" si="3"/>
        <v>1.1823374416530879</v>
      </c>
      <c r="K34" s="156">
        <v>-3152.4</v>
      </c>
      <c r="L34" s="243">
        <v>-1.3</v>
      </c>
      <c r="M34" s="147"/>
      <c r="N34" s="544"/>
      <c r="O34" s="545"/>
      <c r="P34" s="239"/>
    </row>
    <row r="35" spans="1:16" ht="15">
      <c r="A35" s="152">
        <v>2006</v>
      </c>
      <c r="B35" s="156">
        <v>259034.47699999998</v>
      </c>
      <c r="C35" s="156">
        <v>-4006.4935154916748</v>
      </c>
      <c r="D35" s="243">
        <f t="shared" si="0"/>
        <v>-1.5467028026125167</v>
      </c>
      <c r="E35" s="156">
        <v>161392.82529686773</v>
      </c>
      <c r="F35" s="245">
        <f t="shared" si="1"/>
        <v>62.305538307500171</v>
      </c>
      <c r="G35" s="156">
        <v>7095.3512072100011</v>
      </c>
      <c r="H35" s="243">
        <f t="shared" si="2"/>
        <v>2.7391532159674643</v>
      </c>
      <c r="I35" s="156">
        <v>3088.8576917183264</v>
      </c>
      <c r="J35" s="243">
        <f t="shared" si="3"/>
        <v>1.1924504133549476</v>
      </c>
      <c r="K35" s="156">
        <v>-4703.5</v>
      </c>
      <c r="L35" s="243">
        <v>-1.8</v>
      </c>
      <c r="M35" s="147"/>
      <c r="N35" s="544"/>
      <c r="O35" s="545"/>
      <c r="P35" s="239"/>
    </row>
    <row r="36" spans="1:16" ht="15">
      <c r="A36" s="152">
        <v>2007</v>
      </c>
      <c r="B36" s="156">
        <v>274019.77900000004</v>
      </c>
      <c r="C36" s="156">
        <v>-2371.7758782926685</v>
      </c>
      <c r="D36" s="243">
        <f t="shared" si="0"/>
        <v>-0.86554915376844677</v>
      </c>
      <c r="E36" s="156">
        <v>165023.73114974299</v>
      </c>
      <c r="F36" s="245">
        <f t="shared" si="1"/>
        <v>60.223291819289791</v>
      </c>
      <c r="G36" s="156">
        <v>7523.5860941699311</v>
      </c>
      <c r="H36" s="243">
        <f t="shared" si="2"/>
        <v>2.7456361440864931</v>
      </c>
      <c r="I36" s="156">
        <v>5151.8102158772626</v>
      </c>
      <c r="J36" s="243">
        <f t="shared" si="3"/>
        <v>1.8800869903180462</v>
      </c>
      <c r="K36" s="156">
        <v>-5346.7</v>
      </c>
      <c r="L36" s="243">
        <v>-2</v>
      </c>
      <c r="M36" s="147"/>
      <c r="N36" s="544"/>
      <c r="O36" s="545"/>
      <c r="P36" s="239"/>
    </row>
    <row r="37" spans="1:16" ht="15">
      <c r="A37" s="152">
        <v>2008</v>
      </c>
      <c r="B37" s="156">
        <v>282745.99400000001</v>
      </c>
      <c r="C37" s="156">
        <v>-2634.7880257024954</v>
      </c>
      <c r="D37" s="243">
        <f t="shared" si="0"/>
        <v>-0.9318568897929268</v>
      </c>
      <c r="E37" s="156">
        <v>180475.17551944737</v>
      </c>
      <c r="F37" s="245">
        <f t="shared" si="1"/>
        <v>63.82943679104693</v>
      </c>
      <c r="G37" s="156">
        <v>7314.5260751159585</v>
      </c>
      <c r="H37" s="243">
        <f t="shared" si="2"/>
        <v>2.5869601091911347</v>
      </c>
      <c r="I37" s="156">
        <v>4679.7380494134632</v>
      </c>
      <c r="J37" s="243">
        <f t="shared" si="3"/>
        <v>1.6551032193982078</v>
      </c>
      <c r="K37" s="156">
        <v>-5430.7</v>
      </c>
      <c r="L37" s="243">
        <v>-1.9</v>
      </c>
      <c r="M37" s="147"/>
      <c r="N37" s="544"/>
      <c r="O37" s="545"/>
      <c r="P37" s="239"/>
    </row>
    <row r="38" spans="1:16" ht="15">
      <c r="A38" s="152">
        <v>2009</v>
      </c>
      <c r="B38" s="156">
        <v>276150.99900000001</v>
      </c>
      <c r="C38" s="156">
        <v>-11330.238691085891</v>
      </c>
      <c r="D38" s="243">
        <f t="shared" si="0"/>
        <v>-4.1029142505785003</v>
      </c>
      <c r="E38" s="156">
        <v>191069</v>
      </c>
      <c r="F38" s="245">
        <f t="shared" si="1"/>
        <v>69.190044827612581</v>
      </c>
      <c r="G38" s="156">
        <v>7646.8043814278917</v>
      </c>
      <c r="H38" s="243">
        <f t="shared" si="2"/>
        <v>2.7690663474398263</v>
      </c>
      <c r="I38" s="156">
        <v>-3683.4343096579996</v>
      </c>
      <c r="J38" s="243">
        <f t="shared" si="3"/>
        <v>-1.3338479031386736</v>
      </c>
      <c r="K38" s="156">
        <v>-7787.46</v>
      </c>
      <c r="L38" s="243">
        <v>-2.8</v>
      </c>
      <c r="M38" s="147"/>
      <c r="N38" s="544"/>
      <c r="O38" s="545"/>
      <c r="P38" s="239"/>
    </row>
    <row r="39" spans="1:16" ht="15">
      <c r="A39" s="152">
        <v>2010</v>
      </c>
      <c r="B39" s="156">
        <v>286396.86599999998</v>
      </c>
      <c r="C39" s="156">
        <v>-12866.01038860195</v>
      </c>
      <c r="D39" s="243">
        <f t="shared" si="0"/>
        <v>-4.4923712218980603</v>
      </c>
      <c r="E39" s="156">
        <v>206087</v>
      </c>
      <c r="F39" s="245">
        <f t="shared" si="1"/>
        <v>71.958538820044211</v>
      </c>
      <c r="G39" s="156">
        <v>7607.2061219987718</v>
      </c>
      <c r="H39" s="243">
        <f t="shared" si="2"/>
        <v>2.6561764548075648</v>
      </c>
      <c r="I39" s="156">
        <v>-5258.8042666031779</v>
      </c>
      <c r="J39" s="243">
        <f t="shared" si="3"/>
        <v>-1.8361947670904952</v>
      </c>
      <c r="K39" s="156">
        <v>-9164.7000000000007</v>
      </c>
      <c r="L39" s="243">
        <v>-3.2</v>
      </c>
      <c r="N39" s="544"/>
      <c r="O39" s="545"/>
      <c r="P39" s="239"/>
    </row>
    <row r="40" spans="1:16" ht="15">
      <c r="A40" s="152">
        <v>2011</v>
      </c>
      <c r="B40" s="156">
        <v>300712.43700000003</v>
      </c>
      <c r="C40" s="156">
        <v>-7590.9719848532986</v>
      </c>
      <c r="D40" s="243">
        <f t="shared" si="0"/>
        <v>-2.524329243107859</v>
      </c>
      <c r="E40" s="156">
        <v>217782</v>
      </c>
      <c r="F40" s="245">
        <f t="shared" si="1"/>
        <v>72.4220129279189</v>
      </c>
      <c r="G40" s="156">
        <v>7833.9770599762924</v>
      </c>
      <c r="H40" s="243">
        <f t="shared" si="2"/>
        <v>2.6051390285451648</v>
      </c>
      <c r="I40" s="156">
        <v>243.00507512299373</v>
      </c>
      <c r="J40" s="243">
        <f t="shared" si="3"/>
        <v>8.0809785437305909E-2</v>
      </c>
      <c r="K40" s="156">
        <v>-6736</v>
      </c>
      <c r="L40" s="243">
        <v>-2.2000000000000002</v>
      </c>
      <c r="N40" s="544"/>
      <c r="O40" s="545"/>
      <c r="P40" s="239"/>
    </row>
    <row r="41" spans="1:16" ht="15">
      <c r="A41" s="152">
        <v>2012</v>
      </c>
      <c r="B41" s="156">
        <v>308240</v>
      </c>
      <c r="C41" s="156">
        <v>-9625.0779893468716</v>
      </c>
      <c r="D41" s="243">
        <f t="shared" si="0"/>
        <v>-3.1225921325418087</v>
      </c>
      <c r="E41" s="156">
        <v>230192</v>
      </c>
      <c r="F41" s="245">
        <f t="shared" si="1"/>
        <v>74.679470542434473</v>
      </c>
      <c r="G41" s="156">
        <v>8196.1503566049032</v>
      </c>
      <c r="H41" s="243">
        <f t="shared" si="2"/>
        <v>2.6590158177410146</v>
      </c>
      <c r="I41" s="156">
        <v>-1428.9276327419684</v>
      </c>
      <c r="J41" s="243">
        <f t="shared" si="3"/>
        <v>-0.46357631480079431</v>
      </c>
      <c r="K41" s="156">
        <v>-4931.8</v>
      </c>
      <c r="L41" s="243">
        <v>-1.6</v>
      </c>
      <c r="N41" s="544"/>
      <c r="O41" s="545"/>
      <c r="P41" s="239"/>
    </row>
    <row r="42" spans="1:16" ht="15">
      <c r="A42" s="152">
        <v>2013</v>
      </c>
      <c r="B42" s="156">
        <v>313196.67123407661</v>
      </c>
      <c r="C42" s="156">
        <v>-4776.1581196235575</v>
      </c>
      <c r="D42" s="243">
        <f t="shared" si="0"/>
        <v>-1.5249709075145172</v>
      </c>
      <c r="E42" s="156">
        <v>233303</v>
      </c>
      <c r="F42" s="245">
        <f t="shared" si="1"/>
        <v>74.490893878509397</v>
      </c>
      <c r="G42" s="156">
        <v>7993.0179561705172</v>
      </c>
      <c r="H42" s="243">
        <f t="shared" si="2"/>
        <v>2.5520762799540431</v>
      </c>
      <c r="I42" s="156">
        <v>3216.859836546997</v>
      </c>
      <c r="J42" s="243">
        <f>I42/B42*100</f>
        <v>1.0271053724395378</v>
      </c>
      <c r="K42" s="156">
        <v>-3441.8</v>
      </c>
      <c r="L42" s="243">
        <v>-1.1000000000000001</v>
      </c>
      <c r="N42" s="544"/>
      <c r="O42" s="545"/>
      <c r="P42" s="239"/>
    </row>
    <row r="43" spans="1:16" ht="15">
      <c r="A43" s="152">
        <v>2014</v>
      </c>
      <c r="B43" s="156">
        <v>324142</v>
      </c>
      <c r="C43" s="156">
        <v>-8696.7415241253711</v>
      </c>
      <c r="D43" s="243">
        <f t="shared" si="0"/>
        <v>-2.6830035984615912</v>
      </c>
      <c r="E43" s="156">
        <v>256800</v>
      </c>
      <c r="F43" s="245">
        <f t="shared" si="1"/>
        <v>79.224537394105056</v>
      </c>
      <c r="G43" s="156">
        <v>8288.8971803400018</v>
      </c>
      <c r="H43" s="243">
        <f t="shared" si="2"/>
        <v>2.5571808591111309</v>
      </c>
      <c r="I43" s="156">
        <v>-407.84434378536025</v>
      </c>
      <c r="J43" s="243">
        <f t="shared" ref="J43:J44" si="4">I43/B43*100</f>
        <v>-0.1258227393504576</v>
      </c>
      <c r="K43" s="156">
        <v>-3366.7</v>
      </c>
      <c r="L43" s="243">
        <v>-1</v>
      </c>
      <c r="N43" s="544"/>
      <c r="O43" s="545"/>
      <c r="P43" s="239"/>
    </row>
    <row r="44" spans="1:16" ht="15">
      <c r="A44" s="152">
        <v>2015</v>
      </c>
      <c r="B44" s="156">
        <v>336092</v>
      </c>
      <c r="C44" s="156">
        <v>-4672.9823559997494</v>
      </c>
      <c r="D44" s="243">
        <f t="shared" si="0"/>
        <v>-1.3903878568962513</v>
      </c>
      <c r="E44" s="156">
        <v>260670.00000000003</v>
      </c>
      <c r="F44" s="245">
        <f t="shared" si="1"/>
        <v>77.559120716946566</v>
      </c>
      <c r="G44" s="156">
        <v>8542</v>
      </c>
      <c r="H44" s="243">
        <f t="shared" si="2"/>
        <v>2.5415659997857731</v>
      </c>
      <c r="I44" s="156">
        <v>3869.0176440002397</v>
      </c>
      <c r="J44" s="243">
        <f t="shared" si="4"/>
        <v>1.1511781428895183</v>
      </c>
      <c r="K44" s="156">
        <v>-3017.2</v>
      </c>
      <c r="L44" s="243">
        <v>-0.9</v>
      </c>
      <c r="N44" s="544"/>
      <c r="O44" s="545"/>
      <c r="P44" s="239"/>
    </row>
    <row r="45" spans="1:16" ht="7.5" customHeight="1">
      <c r="A45" s="161"/>
      <c r="B45" s="246"/>
      <c r="C45" s="246"/>
      <c r="D45" s="246"/>
      <c r="E45" s="246"/>
      <c r="F45" s="246"/>
      <c r="G45" s="246"/>
      <c r="H45" s="246"/>
      <c r="I45" s="246"/>
      <c r="J45" s="246"/>
      <c r="K45" s="246"/>
      <c r="L45" s="247"/>
      <c r="M45" s="305"/>
      <c r="N45" s="305"/>
      <c r="O45" s="239"/>
      <c r="P45" s="239"/>
    </row>
    <row r="46" spans="1:16" ht="7.5" customHeight="1">
      <c r="A46" s="152"/>
      <c r="B46" s="248"/>
      <c r="C46" s="248"/>
      <c r="D46" s="248"/>
      <c r="E46" s="248"/>
      <c r="F46" s="248"/>
      <c r="G46" s="248"/>
      <c r="H46" s="248"/>
      <c r="I46" s="248"/>
      <c r="J46" s="248"/>
      <c r="K46" s="248"/>
      <c r="L46" s="248"/>
      <c r="M46" s="239"/>
      <c r="N46" s="305"/>
      <c r="O46" s="239"/>
      <c r="P46" s="239"/>
    </row>
    <row r="47" spans="1:16" ht="15">
      <c r="A47" s="150" t="s">
        <v>493</v>
      </c>
      <c r="B47" s="239"/>
      <c r="C47" s="239"/>
      <c r="D47" s="239"/>
      <c r="E47" s="239"/>
      <c r="F47" s="239"/>
      <c r="G47" s="306"/>
      <c r="H47" s="306"/>
      <c r="I47" s="306"/>
      <c r="J47" s="306"/>
      <c r="K47" s="306"/>
      <c r="L47" s="239"/>
      <c r="M47" s="239"/>
      <c r="N47" s="305"/>
      <c r="O47" s="239"/>
      <c r="P47" s="239"/>
    </row>
    <row r="48" spans="1:16" ht="14.25">
      <c r="A48" s="150" t="s">
        <v>705</v>
      </c>
      <c r="N48" s="305"/>
    </row>
    <row r="49" spans="3:14" ht="14.25">
      <c r="C49" s="156"/>
      <c r="G49" s="156"/>
      <c r="N49" s="305"/>
    </row>
  </sheetData>
  <mergeCells count="5">
    <mergeCell ref="C5:D5"/>
    <mergeCell ref="E5:F5"/>
    <mergeCell ref="G5:H5"/>
    <mergeCell ref="I5:J5"/>
    <mergeCell ref="K5:L5"/>
  </mergeCells>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K27"/>
  <sheetViews>
    <sheetView showGridLines="0" workbookViewId="0"/>
  </sheetViews>
  <sheetFormatPr baseColWidth="10" defaultRowHeight="12.75"/>
  <cols>
    <col min="1" max="1" width="36.85546875" style="24" customWidth="1"/>
    <col min="2" max="6" width="5.85546875" style="24" customWidth="1"/>
    <col min="7" max="7" width="8.85546875" style="24" customWidth="1"/>
    <col min="8" max="8" width="7.28515625" style="24" customWidth="1"/>
    <col min="9" max="9" width="7.5703125" style="24" customWidth="1"/>
    <col min="10" max="16384" width="11.42578125" style="24"/>
  </cols>
  <sheetData>
    <row r="1" spans="1:9" s="21" customFormat="1" ht="15">
      <c r="A1" s="74" t="s">
        <v>679</v>
      </c>
      <c r="B1" s="52"/>
      <c r="C1" s="52"/>
      <c r="D1" s="52"/>
      <c r="E1" s="52"/>
      <c r="F1" s="52"/>
      <c r="G1" s="52"/>
      <c r="H1" s="52"/>
    </row>
    <row r="2" spans="1:9" s="21" customFormat="1" ht="15">
      <c r="A2" s="52" t="s">
        <v>49</v>
      </c>
      <c r="B2" s="52"/>
      <c r="C2" s="52"/>
      <c r="D2" s="52"/>
      <c r="E2" s="52"/>
      <c r="F2" s="52"/>
      <c r="G2" s="52"/>
      <c r="H2" s="52"/>
    </row>
    <row r="3" spans="1:9" s="21" customFormat="1" ht="15">
      <c r="A3" s="52"/>
      <c r="B3" s="52"/>
      <c r="C3" s="52"/>
      <c r="D3" s="52"/>
      <c r="E3" s="52"/>
      <c r="F3" s="52"/>
      <c r="G3" s="52"/>
      <c r="H3" s="52"/>
    </row>
    <row r="4" spans="1:9" s="28" customFormat="1" ht="37.5" customHeight="1">
      <c r="A4" s="289"/>
      <c r="B4" s="290" t="s">
        <v>172</v>
      </c>
      <c r="C4" s="290" t="s">
        <v>173</v>
      </c>
      <c r="D4" s="290" t="s">
        <v>174</v>
      </c>
      <c r="E4" s="290" t="s">
        <v>377</v>
      </c>
      <c r="F4" s="290" t="s">
        <v>603</v>
      </c>
      <c r="G4" s="290" t="s">
        <v>654</v>
      </c>
      <c r="H4" s="290" t="s">
        <v>789</v>
      </c>
      <c r="I4" s="290" t="s">
        <v>790</v>
      </c>
    </row>
    <row r="5" spans="1:9" ht="22.5" customHeight="1">
      <c r="A5" s="57" t="s">
        <v>510</v>
      </c>
      <c r="B5" s="57"/>
      <c r="C5" s="91"/>
      <c r="D5" s="91"/>
      <c r="E5" s="91"/>
      <c r="F5" s="91"/>
      <c r="G5" s="284" t="s">
        <v>385</v>
      </c>
      <c r="H5" s="284" t="s">
        <v>385</v>
      </c>
      <c r="I5" s="284" t="s">
        <v>385</v>
      </c>
    </row>
    <row r="6" spans="1:9" ht="14.25">
      <c r="A6" s="57" t="s">
        <v>175</v>
      </c>
      <c r="B6" s="92">
        <v>44961.173999999999</v>
      </c>
      <c r="C6" s="92">
        <v>37637.917000000001</v>
      </c>
      <c r="D6" s="92">
        <v>39815.618000000002</v>
      </c>
      <c r="E6" s="92">
        <v>41931.281999999999</v>
      </c>
      <c r="F6" s="92">
        <v>43806.8</v>
      </c>
      <c r="G6" s="92">
        <v>45801.2</v>
      </c>
      <c r="H6" s="92">
        <v>47881.8</v>
      </c>
      <c r="I6" s="92">
        <v>49196.800000000003</v>
      </c>
    </row>
    <row r="7" spans="1:9" ht="14.25">
      <c r="A7" s="57" t="s">
        <v>176</v>
      </c>
      <c r="B7" s="92">
        <v>1759.0014999999999</v>
      </c>
      <c r="C7" s="92">
        <v>1609.193</v>
      </c>
      <c r="D7" s="92">
        <v>1658.248</v>
      </c>
      <c r="E7" s="92">
        <v>1812.2460000000001</v>
      </c>
      <c r="F7" s="92">
        <v>1926.58</v>
      </c>
      <c r="G7" s="92">
        <v>2166.9450000000002</v>
      </c>
      <c r="H7" s="92">
        <v>2214.3409999999999</v>
      </c>
      <c r="I7" s="92">
        <v>2343.8490000000002</v>
      </c>
    </row>
    <row r="8" spans="1:9" ht="14.25">
      <c r="A8" s="57" t="s">
        <v>675</v>
      </c>
      <c r="B8" s="92">
        <v>9165.1445000000003</v>
      </c>
      <c r="C8" s="92">
        <v>9278.259</v>
      </c>
      <c r="D8" s="92">
        <v>9608.4060000000009</v>
      </c>
      <c r="E8" s="92">
        <v>10032.386999999999</v>
      </c>
      <c r="F8" s="92">
        <v>10596.6</v>
      </c>
      <c r="G8" s="92">
        <v>12063.9</v>
      </c>
      <c r="H8" s="92">
        <v>12495</v>
      </c>
      <c r="I8" s="92">
        <v>12925.7</v>
      </c>
    </row>
    <row r="9" spans="1:9" ht="14.25">
      <c r="A9" s="57" t="s">
        <v>252</v>
      </c>
      <c r="B9" s="93">
        <v>14848.876077000003</v>
      </c>
      <c r="C9" s="93">
        <v>13851.116</v>
      </c>
      <c r="D9" s="93">
        <v>8351.8690000000006</v>
      </c>
      <c r="E9" s="93">
        <v>9675.9210000000057</v>
      </c>
      <c r="F9" s="93">
        <v>9601.1200000000008</v>
      </c>
      <c r="G9" s="93">
        <v>11331.655000000001</v>
      </c>
      <c r="H9" s="93">
        <v>9604.6440000000002</v>
      </c>
      <c r="I9" s="93">
        <v>7059.033999999996</v>
      </c>
    </row>
    <row r="10" spans="1:9" ht="14.25">
      <c r="A10" s="112" t="s">
        <v>680</v>
      </c>
      <c r="B10" s="113">
        <v>70734.196077000001</v>
      </c>
      <c r="C10" s="113">
        <v>62376.485000000001</v>
      </c>
      <c r="D10" s="113">
        <v>59434.141000000003</v>
      </c>
      <c r="E10" s="113">
        <v>63451.836000000003</v>
      </c>
      <c r="F10" s="113">
        <v>65931.100000000006</v>
      </c>
      <c r="G10" s="113">
        <v>71363.7</v>
      </c>
      <c r="H10" s="113">
        <v>72195.785000000003</v>
      </c>
      <c r="I10" s="113">
        <v>71525.383000000002</v>
      </c>
    </row>
    <row r="11" spans="1:9" ht="30" customHeight="1">
      <c r="A11" s="94" t="s">
        <v>681</v>
      </c>
      <c r="B11" s="95"/>
      <c r="C11" s="95"/>
      <c r="D11" s="95"/>
      <c r="E11" s="95"/>
      <c r="F11" s="95"/>
      <c r="G11" s="95"/>
      <c r="H11" s="95"/>
      <c r="I11" s="95"/>
    </row>
    <row r="12" spans="1:9" ht="22.5" customHeight="1">
      <c r="A12" s="57" t="s">
        <v>510</v>
      </c>
      <c r="B12" s="57"/>
      <c r="C12" s="57"/>
      <c r="D12" s="57"/>
      <c r="E12" s="57"/>
      <c r="F12" s="57"/>
      <c r="G12" s="57"/>
      <c r="H12" s="57"/>
    </row>
    <row r="13" spans="1:9" ht="14.25">
      <c r="A13" s="57" t="s">
        <v>175</v>
      </c>
      <c r="B13" s="96">
        <f t="shared" ref="B13:I13" si="0">B6/B10*100</f>
        <v>63.56356118200037</v>
      </c>
      <c r="C13" s="96">
        <f t="shared" si="0"/>
        <v>60.339913350359517</v>
      </c>
      <c r="D13" s="96">
        <f t="shared" si="0"/>
        <v>66.991155807232076</v>
      </c>
      <c r="E13" s="96">
        <f t="shared" si="0"/>
        <v>66.083638620007775</v>
      </c>
      <c r="F13" s="96">
        <f t="shared" si="0"/>
        <v>66.443302174542822</v>
      </c>
      <c r="G13" s="96">
        <f t="shared" si="0"/>
        <v>64.179968247162066</v>
      </c>
      <c r="H13" s="96">
        <f t="shared" si="0"/>
        <v>66.32215440278128</v>
      </c>
      <c r="I13" s="96">
        <f t="shared" si="0"/>
        <v>68.782295090960929</v>
      </c>
    </row>
    <row r="14" spans="1:9" ht="14.25">
      <c r="A14" s="57" t="s">
        <v>52</v>
      </c>
      <c r="B14" s="96">
        <f t="shared" ref="B14:I14" si="1">B7/B10*100</f>
        <v>2.4867766901389277</v>
      </c>
      <c r="C14" s="96">
        <f t="shared" si="1"/>
        <v>2.5798071180189135</v>
      </c>
      <c r="D14" s="96">
        <f t="shared" si="1"/>
        <v>2.79005967294118</v>
      </c>
      <c r="E14" s="96">
        <f t="shared" si="1"/>
        <v>2.856097024521087</v>
      </c>
      <c r="F14" s="96">
        <f t="shared" si="1"/>
        <v>2.922111112964898</v>
      </c>
      <c r="G14" s="96">
        <f t="shared" si="1"/>
        <v>3.0364807318006215</v>
      </c>
      <c r="H14" s="96">
        <f t="shared" si="1"/>
        <v>3.0671333513445416</v>
      </c>
      <c r="I14" s="96">
        <f t="shared" si="1"/>
        <v>3.2769471503563992</v>
      </c>
    </row>
    <row r="15" spans="1:9" ht="14.25">
      <c r="A15" s="57" t="s">
        <v>675</v>
      </c>
      <c r="B15" s="96">
        <f t="shared" ref="B15:I15" si="2">B8/B10*100</f>
        <v>12.957162176584273</v>
      </c>
      <c r="C15" s="96">
        <f t="shared" si="2"/>
        <v>14.874610199660978</v>
      </c>
      <c r="D15" s="96">
        <f t="shared" si="2"/>
        <v>16.166475763484158</v>
      </c>
      <c r="E15" s="96">
        <f t="shared" si="2"/>
        <v>15.811027122997668</v>
      </c>
      <c r="F15" s="96">
        <f t="shared" si="2"/>
        <v>16.07223298261367</v>
      </c>
      <c r="G15" s="96">
        <f t="shared" si="2"/>
        <v>16.90481295112221</v>
      </c>
      <c r="H15" s="96">
        <f t="shared" si="2"/>
        <v>17.307104562960287</v>
      </c>
      <c r="I15" s="96">
        <f t="shared" si="2"/>
        <v>18.071486593787274</v>
      </c>
    </row>
    <row r="16" spans="1:9" ht="14.25">
      <c r="A16" s="57" t="s">
        <v>252</v>
      </c>
      <c r="B16" s="96">
        <f t="shared" ref="B16:E16" si="3">B9/B10*100</f>
        <v>20.992499951276432</v>
      </c>
      <c r="C16" s="96">
        <f t="shared" si="3"/>
        <v>22.205669331960593</v>
      </c>
      <c r="D16" s="96">
        <f t="shared" si="3"/>
        <v>14.052308756342589</v>
      </c>
      <c r="E16" s="96">
        <f t="shared" si="3"/>
        <v>15.249237232473471</v>
      </c>
      <c r="F16" s="96">
        <f>F9/F10*100</f>
        <v>14.562353729878616</v>
      </c>
      <c r="G16" s="96">
        <f>G9/G10*100</f>
        <v>15.8787380699151</v>
      </c>
      <c r="H16" s="96">
        <f>H9/H10*100</f>
        <v>13.303607682913899</v>
      </c>
      <c r="I16" s="96">
        <f>I9/I10*100</f>
        <v>9.8692711648953981</v>
      </c>
    </row>
    <row r="17" spans="1:11" ht="14.25">
      <c r="A17" s="112" t="s">
        <v>680</v>
      </c>
      <c r="B17" s="114">
        <f t="shared" ref="B17:F17" si="4">SUM(B13:B16)</f>
        <v>100</v>
      </c>
      <c r="C17" s="114">
        <f t="shared" si="4"/>
        <v>100</v>
      </c>
      <c r="D17" s="114">
        <f t="shared" si="4"/>
        <v>100</v>
      </c>
      <c r="E17" s="114">
        <f t="shared" si="4"/>
        <v>100.00000000000001</v>
      </c>
      <c r="F17" s="114">
        <f t="shared" si="4"/>
        <v>100</v>
      </c>
      <c r="G17" s="114">
        <f t="shared" ref="G17:H17" si="5">SUM(G13:G16)</f>
        <v>100</v>
      </c>
      <c r="H17" s="114">
        <f t="shared" si="5"/>
        <v>100</v>
      </c>
      <c r="I17" s="114">
        <f t="shared" ref="I17" si="6">SUM(I13:I16)</f>
        <v>99.999999999999986</v>
      </c>
    </row>
    <row r="18" spans="1:11" s="25" customFormat="1" ht="14.25">
      <c r="A18" s="97"/>
      <c r="B18" s="98"/>
      <c r="C18" s="98"/>
      <c r="D18" s="98"/>
      <c r="E18" s="98"/>
      <c r="F18" s="98"/>
      <c r="G18" s="98"/>
      <c r="H18" s="98"/>
      <c r="I18" s="98"/>
    </row>
    <row r="19" spans="1:11" ht="15">
      <c r="A19" s="52"/>
      <c r="B19" s="52"/>
      <c r="C19" s="52"/>
      <c r="D19" s="52"/>
      <c r="E19" s="52"/>
      <c r="F19" s="52"/>
      <c r="G19" s="52"/>
      <c r="H19" s="52"/>
    </row>
    <row r="20" spans="1:11" ht="14.25" hidden="1" customHeight="1">
      <c r="A20" s="36" t="s">
        <v>167</v>
      </c>
      <c r="B20" s="52"/>
      <c r="C20" s="52"/>
      <c r="D20" s="52"/>
      <c r="E20" s="52"/>
      <c r="F20" s="52"/>
      <c r="G20" s="52"/>
      <c r="H20" s="52"/>
    </row>
    <row r="21" spans="1:11" ht="14.25" customHeight="1">
      <c r="A21" s="36" t="s">
        <v>495</v>
      </c>
      <c r="B21" s="52"/>
      <c r="C21" s="52"/>
      <c r="D21" s="52"/>
      <c r="E21" s="52"/>
      <c r="F21" s="52"/>
      <c r="G21" s="52"/>
      <c r="H21" s="52"/>
    </row>
    <row r="22" spans="1:11" ht="14.25" customHeight="1">
      <c r="A22" s="57" t="s">
        <v>177</v>
      </c>
      <c r="B22" s="52"/>
      <c r="C22" s="52"/>
      <c r="D22" s="52"/>
      <c r="E22" s="52"/>
      <c r="F22" s="52"/>
      <c r="G22" s="52"/>
      <c r="H22" s="52"/>
    </row>
    <row r="23" spans="1:11" s="387" customFormat="1" ht="14.25" customHeight="1">
      <c r="A23" s="475" t="s">
        <v>682</v>
      </c>
      <c r="B23" s="386"/>
      <c r="C23" s="386"/>
      <c r="D23" s="386"/>
      <c r="E23" s="386"/>
      <c r="F23" s="386"/>
      <c r="G23" s="386"/>
      <c r="H23" s="386"/>
    </row>
    <row r="24" spans="1:11" s="310" customFormat="1" ht="40.5" customHeight="1">
      <c r="A24" s="602" t="s">
        <v>678</v>
      </c>
      <c r="B24" s="602"/>
      <c r="C24" s="602"/>
      <c r="D24" s="602"/>
      <c r="E24" s="602"/>
      <c r="F24" s="602"/>
      <c r="G24" s="602"/>
      <c r="H24" s="602"/>
      <c r="I24" s="602"/>
      <c r="J24" s="474"/>
      <c r="K24" s="474"/>
    </row>
    <row r="25" spans="1:11" ht="15">
      <c r="A25" s="52"/>
      <c r="B25" s="52"/>
      <c r="C25" s="52"/>
      <c r="D25" s="52"/>
      <c r="E25" s="52"/>
      <c r="F25" s="52"/>
      <c r="G25" s="52"/>
      <c r="H25" s="52"/>
    </row>
    <row r="26" spans="1:11" ht="15">
      <c r="A26" s="52"/>
      <c r="B26" s="52"/>
      <c r="C26" s="52"/>
      <c r="D26" s="52"/>
      <c r="E26" s="52"/>
      <c r="F26" s="52"/>
      <c r="G26" s="52"/>
      <c r="H26" s="52"/>
    </row>
    <row r="27" spans="1:11">
      <c r="A27" s="26"/>
    </row>
  </sheetData>
  <mergeCells count="1">
    <mergeCell ref="A24:I24"/>
  </mergeCells>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K40"/>
  <sheetViews>
    <sheetView workbookViewId="0"/>
  </sheetViews>
  <sheetFormatPr baseColWidth="10" defaultRowHeight="12.75"/>
  <cols>
    <col min="1" max="1" width="21.28515625" style="15" customWidth="1"/>
    <col min="2" max="11" width="6.85546875" style="15" customWidth="1"/>
    <col min="12" max="16384" width="11.42578125" style="15"/>
  </cols>
  <sheetData>
    <row r="1" spans="1:11" s="21" customFormat="1" ht="15">
      <c r="A1" s="74" t="s">
        <v>53</v>
      </c>
      <c r="B1" s="52"/>
      <c r="C1" s="52"/>
      <c r="D1" s="52"/>
      <c r="E1" s="52"/>
      <c r="F1" s="52"/>
      <c r="G1" s="52"/>
      <c r="H1" s="52"/>
      <c r="I1" s="52"/>
      <c r="J1" s="52"/>
      <c r="K1" s="52"/>
    </row>
    <row r="2" spans="1:11" s="21" customFormat="1" ht="15">
      <c r="A2" s="71" t="s">
        <v>54</v>
      </c>
      <c r="B2" s="52"/>
      <c r="C2" s="52"/>
      <c r="D2" s="52"/>
      <c r="E2" s="52"/>
      <c r="F2" s="52"/>
      <c r="G2" s="52"/>
      <c r="H2" s="52"/>
      <c r="I2" s="52"/>
      <c r="J2" s="52"/>
      <c r="K2" s="52"/>
    </row>
    <row r="3" spans="1:11" s="21" customFormat="1" ht="15">
      <c r="A3" s="52"/>
      <c r="B3" s="52"/>
      <c r="C3" s="52"/>
      <c r="D3" s="52"/>
      <c r="E3" s="52"/>
      <c r="F3" s="52"/>
      <c r="G3" s="52"/>
      <c r="H3" s="52"/>
      <c r="I3" s="52"/>
      <c r="J3" s="52"/>
      <c r="K3" s="52"/>
    </row>
    <row r="4" spans="1:11" s="28" customFormat="1" ht="37.5" customHeight="1">
      <c r="A4" s="289"/>
      <c r="B4" s="290" t="s">
        <v>170</v>
      </c>
      <c r="C4" s="290" t="s">
        <v>171</v>
      </c>
      <c r="D4" s="290" t="s">
        <v>172</v>
      </c>
      <c r="E4" s="290" t="s">
        <v>173</v>
      </c>
      <c r="F4" s="290" t="s">
        <v>174</v>
      </c>
      <c r="G4" s="290" t="s">
        <v>376</v>
      </c>
      <c r="H4" s="290" t="s">
        <v>638</v>
      </c>
      <c r="I4" s="290" t="s">
        <v>637</v>
      </c>
      <c r="J4" s="290" t="s">
        <v>791</v>
      </c>
      <c r="K4" s="290" t="s">
        <v>792</v>
      </c>
    </row>
    <row r="5" spans="1:11" s="322" customFormat="1" ht="19.5" customHeight="1">
      <c r="A5" s="384"/>
      <c r="B5" s="385"/>
      <c r="C5" s="385"/>
      <c r="D5" s="385"/>
      <c r="E5" s="385"/>
      <c r="F5" s="385"/>
      <c r="G5" s="385"/>
      <c r="H5" s="385"/>
      <c r="I5" s="469" t="s">
        <v>602</v>
      </c>
      <c r="J5" s="469" t="s">
        <v>379</v>
      </c>
      <c r="K5" s="469" t="s">
        <v>379</v>
      </c>
    </row>
    <row r="6" spans="1:11" s="53" customFormat="1" ht="15" customHeight="1">
      <c r="A6" s="91" t="s">
        <v>55</v>
      </c>
      <c r="B6" s="104">
        <v>2524.5339640000002</v>
      </c>
      <c r="C6" s="104">
        <v>2628.7603770000001</v>
      </c>
      <c r="D6" s="104">
        <v>2741.7829999999999</v>
      </c>
      <c r="E6" s="104">
        <v>2605.3989999999999</v>
      </c>
      <c r="F6" s="104">
        <v>2668.3919999999998</v>
      </c>
      <c r="G6" s="104">
        <v>2678.2060000000001</v>
      </c>
      <c r="H6" s="104">
        <v>2602.951</v>
      </c>
      <c r="I6" s="104">
        <v>3120.7379999999998</v>
      </c>
      <c r="J6" s="104">
        <v>3500</v>
      </c>
      <c r="K6" s="104">
        <v>3500</v>
      </c>
    </row>
    <row r="7" spans="1:11" s="52" customFormat="1" ht="15" customHeight="1">
      <c r="A7" s="91" t="s">
        <v>56</v>
      </c>
      <c r="B7" s="104">
        <v>18092.005993999999</v>
      </c>
      <c r="C7" s="104">
        <v>19663.583436000001</v>
      </c>
      <c r="D7" s="104">
        <v>21308.438999999998</v>
      </c>
      <c r="E7" s="104">
        <v>19897.471000000001</v>
      </c>
      <c r="F7" s="104">
        <v>20433.422999999999</v>
      </c>
      <c r="G7" s="92">
        <v>21783.868999999999</v>
      </c>
      <c r="H7" s="92">
        <v>23391.978999999999</v>
      </c>
      <c r="I7" s="92">
        <v>24597.127</v>
      </c>
      <c r="J7" s="92">
        <v>26000</v>
      </c>
      <c r="K7" s="92">
        <v>27300</v>
      </c>
    </row>
    <row r="8" spans="1:11" s="52" customFormat="1" ht="15">
      <c r="A8" s="108" t="s">
        <v>380</v>
      </c>
      <c r="B8" s="104">
        <v>2239.5349999999999</v>
      </c>
      <c r="C8" s="104">
        <v>3172.6039999999998</v>
      </c>
      <c r="D8" s="104">
        <v>3750.335</v>
      </c>
      <c r="E8" s="104">
        <v>3015.1289999999999</v>
      </c>
      <c r="F8" s="104">
        <v>2556.4450000000002</v>
      </c>
      <c r="G8" s="92">
        <v>2712.2170000000001</v>
      </c>
      <c r="H8" s="92">
        <v>2511.4960000000001</v>
      </c>
      <c r="I8" s="92">
        <v>2589.9299999999998</v>
      </c>
      <c r="J8" s="92">
        <v>2650</v>
      </c>
      <c r="K8" s="92">
        <v>2700</v>
      </c>
    </row>
    <row r="9" spans="1:11" s="52" customFormat="1" ht="15" customHeight="1">
      <c r="A9" s="91" t="s">
        <v>57</v>
      </c>
      <c r="B9" s="104">
        <v>4833.2049770000003</v>
      </c>
      <c r="C9" s="104">
        <v>5741.4518859999998</v>
      </c>
      <c r="D9" s="104">
        <v>5934.4250000000002</v>
      </c>
      <c r="E9" s="104">
        <v>3834.2510000000002</v>
      </c>
      <c r="F9" s="104">
        <v>4632.6180000000004</v>
      </c>
      <c r="G9" s="92">
        <v>5277.0950000000003</v>
      </c>
      <c r="H9" s="92">
        <v>5326.6289999999999</v>
      </c>
      <c r="I9" s="92">
        <v>6018.01</v>
      </c>
      <c r="J9" s="92">
        <v>6200</v>
      </c>
      <c r="K9" s="92">
        <v>6600</v>
      </c>
    </row>
    <row r="10" spans="1:11" s="52" customFormat="1" ht="15" customHeight="1">
      <c r="A10" s="91" t="s">
        <v>58</v>
      </c>
      <c r="B10" s="104">
        <v>20171.101547999999</v>
      </c>
      <c r="C10" s="104">
        <v>20831.597549999999</v>
      </c>
      <c r="D10" s="104">
        <v>21853.079000000002</v>
      </c>
      <c r="E10" s="104">
        <v>21628.282999999999</v>
      </c>
      <c r="F10" s="104">
        <v>22466.687000000002</v>
      </c>
      <c r="G10" s="92">
        <v>23391.392</v>
      </c>
      <c r="H10" s="92">
        <v>24602.332999999999</v>
      </c>
      <c r="I10" s="92">
        <v>24866.708999999999</v>
      </c>
      <c r="J10" s="92">
        <v>25600</v>
      </c>
      <c r="K10" s="92">
        <v>26300</v>
      </c>
    </row>
    <row r="11" spans="1:11" s="52" customFormat="1" ht="15" customHeight="1">
      <c r="A11" s="91" t="s">
        <v>181</v>
      </c>
      <c r="B11" s="104">
        <v>255.546075</v>
      </c>
      <c r="C11" s="104">
        <v>263.23504400000002</v>
      </c>
      <c r="D11" s="104">
        <v>229.708</v>
      </c>
      <c r="E11" s="291" t="s">
        <v>59</v>
      </c>
      <c r="F11" s="291" t="s">
        <v>59</v>
      </c>
      <c r="G11" s="292" t="s">
        <v>59</v>
      </c>
      <c r="H11" s="292" t="s">
        <v>59</v>
      </c>
      <c r="I11" s="292" t="s">
        <v>59</v>
      </c>
      <c r="J11" s="292" t="s">
        <v>59</v>
      </c>
      <c r="K11" s="292" t="s">
        <v>59</v>
      </c>
    </row>
    <row r="12" spans="1:11" s="52" customFormat="1" ht="15" customHeight="1">
      <c r="A12" s="91" t="s">
        <v>60</v>
      </c>
      <c r="B12" s="104">
        <v>1408.4888060000001</v>
      </c>
      <c r="C12" s="104">
        <v>1446.158261</v>
      </c>
      <c r="D12" s="104">
        <v>1424.4880000000001</v>
      </c>
      <c r="E12" s="104">
        <v>1457.6010000000001</v>
      </c>
      <c r="F12" s="104">
        <v>1501.9880000000001</v>
      </c>
      <c r="G12" s="92">
        <v>1568.377</v>
      </c>
      <c r="H12" s="92">
        <v>1620.787</v>
      </c>
      <c r="I12" s="92">
        <v>1662.059</v>
      </c>
      <c r="J12" s="92">
        <v>1730</v>
      </c>
      <c r="K12" s="92">
        <v>1840</v>
      </c>
    </row>
    <row r="13" spans="1:11" s="52" customFormat="1" ht="15" customHeight="1">
      <c r="A13" s="91" t="s">
        <v>61</v>
      </c>
      <c r="B13" s="104">
        <v>3552.719544</v>
      </c>
      <c r="C13" s="104">
        <v>3688.8281699999998</v>
      </c>
      <c r="D13" s="104">
        <v>3893.9430000000002</v>
      </c>
      <c r="E13" s="104">
        <v>3800.3850000000002</v>
      </c>
      <c r="F13" s="104">
        <v>3853.6909999999998</v>
      </c>
      <c r="G13" s="92">
        <v>4212.5150000000003</v>
      </c>
      <c r="H13" s="92">
        <v>4181.375</v>
      </c>
      <c r="I13" s="92">
        <v>4165.4709999999995</v>
      </c>
      <c r="J13" s="92">
        <v>4150</v>
      </c>
      <c r="K13" s="92">
        <v>4200</v>
      </c>
    </row>
    <row r="14" spans="1:11" s="52" customFormat="1" ht="15" customHeight="1">
      <c r="A14" s="91" t="s">
        <v>62</v>
      </c>
      <c r="B14" s="104">
        <v>805.91390799999999</v>
      </c>
      <c r="C14" s="104">
        <v>806.319481</v>
      </c>
      <c r="D14" s="104">
        <v>810.8895</v>
      </c>
      <c r="E14" s="104">
        <v>796.58500000000004</v>
      </c>
      <c r="F14" s="104">
        <v>818.60500000000002</v>
      </c>
      <c r="G14" s="92">
        <v>466.89100000000002</v>
      </c>
      <c r="H14" s="92">
        <v>477.35199999999998</v>
      </c>
      <c r="I14" s="92">
        <v>476.43299999999999</v>
      </c>
      <c r="J14" s="92">
        <v>490</v>
      </c>
      <c r="K14" s="92">
        <v>500</v>
      </c>
    </row>
    <row r="15" spans="1:11" s="52" customFormat="1" ht="15" customHeight="1">
      <c r="A15" s="91" t="s">
        <v>63</v>
      </c>
      <c r="B15" s="104">
        <v>668.55461400000002</v>
      </c>
      <c r="C15" s="104">
        <v>764.36094800000001</v>
      </c>
      <c r="D15" s="104">
        <v>709.08799999999997</v>
      </c>
      <c r="E15" s="104">
        <v>655.32799999999997</v>
      </c>
      <c r="F15" s="104">
        <v>726.17499999999995</v>
      </c>
      <c r="G15" s="92">
        <v>791.75400000000002</v>
      </c>
      <c r="H15" s="92">
        <v>830.98800000000006</v>
      </c>
      <c r="I15" s="92">
        <v>885.81799999999998</v>
      </c>
      <c r="J15" s="92">
        <v>890</v>
      </c>
      <c r="K15" s="92">
        <v>900</v>
      </c>
    </row>
    <row r="16" spans="1:11" s="52" customFormat="1" ht="15" customHeight="1">
      <c r="A16" s="91" t="s">
        <v>64</v>
      </c>
      <c r="B16" s="293">
        <v>490.17819300000002</v>
      </c>
      <c r="C16" s="293">
        <v>456.20160199999998</v>
      </c>
      <c r="D16" s="293">
        <v>471.89</v>
      </c>
      <c r="E16" s="293">
        <v>436.99599999999998</v>
      </c>
      <c r="F16" s="293">
        <v>452.25299999999999</v>
      </c>
      <c r="G16" s="92">
        <v>481.07499999999999</v>
      </c>
      <c r="H16" s="92">
        <v>507.44900000000001</v>
      </c>
      <c r="I16" s="92">
        <v>457.38</v>
      </c>
      <c r="J16" s="92">
        <v>520</v>
      </c>
      <c r="K16" s="92">
        <v>560</v>
      </c>
    </row>
    <row r="17" spans="1:11" s="52" customFormat="1" ht="15" customHeight="1">
      <c r="A17" s="91" t="s">
        <v>65</v>
      </c>
      <c r="B17" s="293">
        <v>980.02689799999996</v>
      </c>
      <c r="C17" s="293">
        <v>993.20973000000004</v>
      </c>
      <c r="D17" s="293">
        <v>1021.7859999999999</v>
      </c>
      <c r="E17" s="293">
        <v>1033.367</v>
      </c>
      <c r="F17" s="293">
        <v>1017.356</v>
      </c>
      <c r="G17" s="92">
        <v>1071.473</v>
      </c>
      <c r="H17" s="92">
        <v>1052.6790000000001</v>
      </c>
      <c r="I17" s="92">
        <v>1055.884</v>
      </c>
      <c r="J17" s="92">
        <v>1070</v>
      </c>
      <c r="K17" s="92">
        <v>1080</v>
      </c>
    </row>
    <row r="18" spans="1:11" s="52" customFormat="1" ht="27">
      <c r="A18" s="108" t="s">
        <v>708</v>
      </c>
      <c r="B18" s="293">
        <v>1376.095838</v>
      </c>
      <c r="C18" s="293">
        <v>1410.045705</v>
      </c>
      <c r="D18" s="293">
        <v>1474.787</v>
      </c>
      <c r="E18" s="293">
        <v>1520.8340000000001</v>
      </c>
      <c r="F18" s="293">
        <v>1553.952</v>
      </c>
      <c r="G18" s="92">
        <v>1661.7860000000001</v>
      </c>
      <c r="H18" s="92">
        <v>1727.94</v>
      </c>
      <c r="I18" s="92">
        <v>1782.393</v>
      </c>
      <c r="J18" s="92">
        <v>2050</v>
      </c>
      <c r="K18" s="92">
        <v>2150</v>
      </c>
    </row>
    <row r="19" spans="1:11" s="52" customFormat="1" ht="15" customHeight="1">
      <c r="A19" s="91" t="s">
        <v>66</v>
      </c>
      <c r="B19" s="104">
        <v>141.00989799999999</v>
      </c>
      <c r="C19" s="104">
        <v>129.57176200000001</v>
      </c>
      <c r="D19" s="104">
        <v>77.162000000000006</v>
      </c>
      <c r="E19" s="104">
        <v>68.379000000000005</v>
      </c>
      <c r="F19" s="104">
        <v>69.691999999999993</v>
      </c>
      <c r="G19" s="92">
        <v>58.887</v>
      </c>
      <c r="H19" s="92">
        <v>45.384</v>
      </c>
      <c r="I19" s="92">
        <v>47.898000000000003</v>
      </c>
      <c r="J19" s="92">
        <v>50</v>
      </c>
      <c r="K19" s="92">
        <v>50</v>
      </c>
    </row>
    <row r="20" spans="1:11" s="52" customFormat="1" ht="15" customHeight="1">
      <c r="A20" s="91" t="s">
        <v>67</v>
      </c>
      <c r="B20" s="104">
        <f t="shared" ref="B20:G20" si="0">B21-SUM(B6:B19)</f>
        <v>2858.7655489999961</v>
      </c>
      <c r="C20" s="104">
        <f t="shared" si="0"/>
        <v>2699.2929000000076</v>
      </c>
      <c r="D20" s="104">
        <f t="shared" si="0"/>
        <v>2826.46888700001</v>
      </c>
      <c r="E20" s="104">
        <f t="shared" si="0"/>
        <v>2564.0499999999884</v>
      </c>
      <c r="F20" s="104">
        <f t="shared" si="0"/>
        <v>2740.5199999999968</v>
      </c>
      <c r="G20" s="104">
        <f t="shared" si="0"/>
        <v>3702.1440000000002</v>
      </c>
      <c r="H20" s="104">
        <f>H21-SUM(H6:H19)</f>
        <v>4273.7609999999986</v>
      </c>
      <c r="I20" s="104">
        <f t="shared" ref="I20:K20" si="1">I21-SUM(I6:I19)</f>
        <v>4644.5099999999948</v>
      </c>
      <c r="J20" s="104">
        <f t="shared" si="1"/>
        <v>4480</v>
      </c>
      <c r="K20" s="104">
        <f t="shared" si="1"/>
        <v>4100</v>
      </c>
    </row>
    <row r="21" spans="1:11" s="59" customFormat="1" ht="15" customHeight="1">
      <c r="A21" s="110" t="s">
        <v>491</v>
      </c>
      <c r="B21" s="111">
        <v>60397.680805999997</v>
      </c>
      <c r="C21" s="111">
        <v>64695.220851999999</v>
      </c>
      <c r="D21" s="111">
        <v>68528.271387000001</v>
      </c>
      <c r="E21" s="111">
        <v>63314.057999999997</v>
      </c>
      <c r="F21" s="111">
        <v>65491.796999999999</v>
      </c>
      <c r="G21" s="111">
        <v>69857.680999999997</v>
      </c>
      <c r="H21" s="111">
        <v>73153.103000000003</v>
      </c>
      <c r="I21" s="111">
        <v>76370.36</v>
      </c>
      <c r="J21" s="111">
        <v>79380</v>
      </c>
      <c r="K21" s="111">
        <v>81780</v>
      </c>
    </row>
    <row r="22" spans="1:11" s="59" customFormat="1" ht="15" customHeight="1">
      <c r="A22" s="110" t="s">
        <v>45</v>
      </c>
      <c r="B22" s="249">
        <v>23.316507024560483</v>
      </c>
      <c r="C22" s="249">
        <v>23.609671137873146</v>
      </c>
      <c r="D22" s="249">
        <v>24.236861396528308</v>
      </c>
      <c r="E22" s="249">
        <v>22.92094139623789</v>
      </c>
      <c r="F22" s="249">
        <v>22.966281626426806</v>
      </c>
      <c r="G22" s="249">
        <v>23.345034420532013</v>
      </c>
      <c r="H22" s="249">
        <v>23.828061849357013</v>
      </c>
      <c r="I22" s="249">
        <v>24.384128839037412</v>
      </c>
      <c r="J22" s="249">
        <v>24.489267049626399</v>
      </c>
      <c r="K22" s="249">
        <v>24.332623210311464</v>
      </c>
    </row>
    <row r="23" spans="1:11" s="65" customFormat="1" ht="14.25" customHeight="1">
      <c r="A23" s="105"/>
      <c r="B23" s="111"/>
      <c r="C23" s="111"/>
      <c r="D23" s="111"/>
      <c r="E23" s="111"/>
      <c r="F23" s="111"/>
      <c r="G23" s="111"/>
      <c r="H23" s="111"/>
      <c r="I23" s="111"/>
      <c r="J23" s="111"/>
      <c r="K23" s="111"/>
    </row>
    <row r="24" spans="1:11" s="53" customFormat="1" ht="27">
      <c r="A24" s="108" t="s">
        <v>179</v>
      </c>
      <c r="B24" s="104">
        <v>17473.428593000001</v>
      </c>
      <c r="C24" s="104">
        <v>18872.539734999998</v>
      </c>
      <c r="D24" s="104">
        <v>21517.402082000001</v>
      </c>
      <c r="E24" s="104">
        <v>23396.845000000001</v>
      </c>
      <c r="F24" s="104">
        <v>23340.35</v>
      </c>
      <c r="G24" s="104">
        <v>25414.222000000002</v>
      </c>
      <c r="H24" s="104">
        <v>26458.036</v>
      </c>
      <c r="I24" s="104">
        <v>27597.69</v>
      </c>
      <c r="J24" s="104">
        <v>28598.205999999998</v>
      </c>
      <c r="K24" s="104">
        <v>29583.184000000001</v>
      </c>
    </row>
    <row r="25" spans="1:11" s="53" customFormat="1" ht="15">
      <c r="A25" s="108" t="s">
        <v>218</v>
      </c>
      <c r="B25" s="199"/>
      <c r="C25" s="104"/>
      <c r="D25" s="104"/>
      <c r="E25" s="104"/>
      <c r="F25" s="104"/>
      <c r="G25" s="104"/>
      <c r="H25" s="104"/>
      <c r="I25" s="104"/>
      <c r="J25" s="104"/>
      <c r="K25" s="104"/>
    </row>
    <row r="26" spans="1:11" s="53" customFormat="1" ht="15">
      <c r="A26" s="108" t="s">
        <v>219</v>
      </c>
      <c r="B26" s="199"/>
      <c r="C26" s="104"/>
      <c r="D26" s="104"/>
      <c r="E26" s="104"/>
      <c r="F26" s="104"/>
      <c r="G26" s="104"/>
      <c r="H26" s="104"/>
      <c r="I26" s="104"/>
      <c r="J26" s="104"/>
      <c r="K26" s="104"/>
    </row>
    <row r="27" spans="1:11" s="53" customFormat="1" ht="15">
      <c r="A27" s="108" t="s">
        <v>246</v>
      </c>
      <c r="B27" s="104">
        <v>14208.765979</v>
      </c>
      <c r="C27" s="104">
        <v>15304.698562</v>
      </c>
      <c r="D27" s="104">
        <v>17921.206230000003</v>
      </c>
      <c r="E27" s="104">
        <v>19889.907057000004</v>
      </c>
      <c r="F27" s="104">
        <v>19682.191682000004</v>
      </c>
      <c r="G27" s="104">
        <v>21663.196</v>
      </c>
      <c r="H27" s="104">
        <v>22375.53</v>
      </c>
      <c r="I27" s="104">
        <v>23406.752999999997</v>
      </c>
      <c r="J27" s="104">
        <v>24286.440999999999</v>
      </c>
      <c r="K27" s="104">
        <v>25041.911</v>
      </c>
    </row>
    <row r="28" spans="1:11" s="53" customFormat="1" ht="27">
      <c r="A28" s="108" t="s">
        <v>180</v>
      </c>
      <c r="B28" s="293">
        <v>2470.0258349999999</v>
      </c>
      <c r="C28" s="293">
        <v>2187.8006650000002</v>
      </c>
      <c r="D28" s="293">
        <v>2049.6957349999998</v>
      </c>
      <c r="E28" s="293">
        <v>2279.2959999999998</v>
      </c>
      <c r="F28" s="293">
        <v>2335.8290000000002</v>
      </c>
      <c r="G28" s="293">
        <v>2512.1770000000001</v>
      </c>
      <c r="H28" s="293">
        <v>2888.3009999999999</v>
      </c>
      <c r="I28" s="293">
        <v>2971.4549999999999</v>
      </c>
      <c r="J28" s="293">
        <v>2900</v>
      </c>
      <c r="K28" s="293">
        <v>3000</v>
      </c>
    </row>
    <row r="29" spans="1:11" s="59" customFormat="1" ht="15" customHeight="1">
      <c r="A29" s="110" t="s">
        <v>492</v>
      </c>
      <c r="B29" s="111">
        <f t="shared" ref="B29:K29" si="2">B21-B24-B28</f>
        <v>40454.226377999999</v>
      </c>
      <c r="C29" s="111">
        <f t="shared" si="2"/>
        <v>43634.880451999998</v>
      </c>
      <c r="D29" s="111">
        <f t="shared" si="2"/>
        <v>44961.173569999999</v>
      </c>
      <c r="E29" s="111">
        <f t="shared" si="2"/>
        <v>37637.916999999994</v>
      </c>
      <c r="F29" s="111">
        <f t="shared" si="2"/>
        <v>39815.618000000002</v>
      </c>
      <c r="G29" s="111">
        <f t="shared" si="2"/>
        <v>41931.281999999992</v>
      </c>
      <c r="H29" s="111">
        <f t="shared" si="2"/>
        <v>43806.766000000003</v>
      </c>
      <c r="I29" s="111">
        <f t="shared" si="2"/>
        <v>45801.214999999997</v>
      </c>
      <c r="J29" s="111">
        <f t="shared" si="2"/>
        <v>47881.794000000002</v>
      </c>
      <c r="K29" s="111">
        <f t="shared" si="2"/>
        <v>49196.815999999999</v>
      </c>
    </row>
    <row r="30" spans="1:11" s="59" customFormat="1" ht="15" customHeight="1">
      <c r="A30" s="110" t="s">
        <v>45</v>
      </c>
      <c r="B30" s="249">
        <v>15.617342270898801</v>
      </c>
      <c r="C30" s="249">
        <v>15.923976517042551</v>
      </c>
      <c r="D30" s="249">
        <v>15.90172508346773</v>
      </c>
      <c r="E30" s="249">
        <v>13.625670460633968</v>
      </c>
      <c r="F30" s="249">
        <v>13.962308838742482</v>
      </c>
      <c r="G30" s="249">
        <v>14.012592567838523</v>
      </c>
      <c r="H30" s="249">
        <v>14.269118969133954</v>
      </c>
      <c r="I30" s="249">
        <v>14.623771939067105</v>
      </c>
      <c r="J30" s="249">
        <v>14.771857395832692</v>
      </c>
      <c r="K30" s="249">
        <v>14.637901526962855</v>
      </c>
    </row>
    <row r="31" spans="1:11" s="59" customFormat="1" ht="15" customHeight="1">
      <c r="A31" s="106"/>
      <c r="B31" s="107"/>
      <c r="C31" s="107"/>
      <c r="D31" s="107"/>
      <c r="E31" s="107"/>
      <c r="F31" s="107"/>
      <c r="G31" s="107"/>
      <c r="H31" s="107"/>
      <c r="I31" s="107"/>
      <c r="J31" s="107"/>
      <c r="K31" s="107"/>
    </row>
    <row r="32" spans="1:11" s="52" customFormat="1" ht="15">
      <c r="A32" s="71"/>
      <c r="B32" s="71"/>
      <c r="C32" s="71"/>
      <c r="D32" s="71"/>
      <c r="E32" s="71"/>
      <c r="F32" s="71"/>
      <c r="G32" s="71"/>
      <c r="H32" s="71"/>
      <c r="I32" s="71"/>
      <c r="J32" s="71"/>
      <c r="K32" s="71"/>
    </row>
    <row r="33" spans="1:1" s="322" customFormat="1" ht="15">
      <c r="A33" s="324" t="s">
        <v>793</v>
      </c>
    </row>
    <row r="34" spans="1:1" s="322" customFormat="1" ht="15">
      <c r="A34" s="325" t="s">
        <v>178</v>
      </c>
    </row>
    <row r="35" spans="1:1" s="52" customFormat="1" ht="15"/>
    <row r="36" spans="1:1" s="52" customFormat="1" ht="15"/>
    <row r="37" spans="1:1" s="52" customFormat="1" ht="15"/>
    <row r="38" spans="1:1" s="52" customFormat="1" ht="15"/>
    <row r="39" spans="1:1" s="52" customFormat="1" ht="15"/>
    <row r="40" spans="1:1" s="52" customFormat="1" ht="15"/>
  </sheetData>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L54"/>
  <sheetViews>
    <sheetView workbookViewId="0"/>
  </sheetViews>
  <sheetFormatPr baseColWidth="10" defaultRowHeight="12.75"/>
  <cols>
    <col min="1" max="1" width="14.42578125" style="404" customWidth="1"/>
    <col min="2" max="12" width="6.85546875" style="404" customWidth="1"/>
    <col min="13" max="16384" width="11.42578125" style="404"/>
  </cols>
  <sheetData>
    <row r="1" spans="1:12" s="126" customFormat="1" ht="15">
      <c r="A1" s="160" t="s">
        <v>220</v>
      </c>
      <c r="B1" s="135"/>
      <c r="C1" s="135"/>
      <c r="D1" s="135"/>
      <c r="E1" s="135"/>
      <c r="F1" s="135"/>
      <c r="G1" s="135"/>
      <c r="H1" s="135"/>
      <c r="I1" s="135"/>
      <c r="J1" s="135"/>
      <c r="K1" s="135"/>
      <c r="L1" s="135"/>
    </row>
    <row r="2" spans="1:12" s="126" customFormat="1" ht="15">
      <c r="A2" s="153" t="s">
        <v>49</v>
      </c>
      <c r="B2" s="135"/>
      <c r="C2" s="135"/>
      <c r="D2" s="135"/>
      <c r="E2" s="135"/>
      <c r="F2" s="135"/>
      <c r="G2" s="135"/>
      <c r="H2" s="135"/>
      <c r="I2" s="135"/>
      <c r="J2" s="135"/>
      <c r="K2" s="135"/>
      <c r="L2" s="135"/>
    </row>
    <row r="3" spans="1:12" s="126" customFormat="1" ht="15">
      <c r="A3" s="135"/>
      <c r="B3" s="135"/>
      <c r="C3" s="135"/>
      <c r="D3" s="135"/>
      <c r="E3" s="135"/>
      <c r="F3" s="135"/>
      <c r="G3" s="135"/>
      <c r="H3" s="135"/>
      <c r="I3" s="135"/>
      <c r="J3" s="135"/>
      <c r="K3" s="135"/>
      <c r="L3" s="135"/>
    </row>
    <row r="4" spans="1:12" s="129" customFormat="1" ht="37.5" customHeight="1">
      <c r="A4" s="257"/>
      <c r="B4" s="259" t="s">
        <v>532</v>
      </c>
      <c r="C4" s="259" t="s">
        <v>533</v>
      </c>
      <c r="D4" s="259" t="s">
        <v>534</v>
      </c>
      <c r="E4" s="259" t="s">
        <v>535</v>
      </c>
      <c r="F4" s="259" t="s">
        <v>536</v>
      </c>
      <c r="G4" s="259" t="s">
        <v>537</v>
      </c>
      <c r="H4" s="259" t="s">
        <v>538</v>
      </c>
      <c r="I4" s="259" t="s">
        <v>600</v>
      </c>
      <c r="J4" s="259" t="s">
        <v>601</v>
      </c>
      <c r="K4" s="259" t="s">
        <v>787</v>
      </c>
      <c r="L4" s="259" t="s">
        <v>788</v>
      </c>
    </row>
    <row r="5" spans="1:12" s="135" customFormat="1" ht="12.75" customHeight="1">
      <c r="A5" s="160"/>
      <c r="B5" s="153"/>
      <c r="C5" s="153"/>
      <c r="D5" s="153"/>
      <c r="E5" s="153"/>
      <c r="F5" s="153"/>
      <c r="G5" s="153"/>
      <c r="H5" s="153"/>
      <c r="I5" s="153"/>
      <c r="J5" s="153"/>
      <c r="K5" s="153"/>
      <c r="L5" s="153"/>
    </row>
    <row r="6" spans="1:12" s="136" customFormat="1" ht="15" customHeight="1">
      <c r="A6" s="159" t="s">
        <v>221</v>
      </c>
      <c r="B6" s="178">
        <f t="shared" ref="B6:L6" si="0">B7+B8</f>
        <v>405.16731200000004</v>
      </c>
      <c r="C6" s="178">
        <f t="shared" si="0"/>
        <v>415.77844000000005</v>
      </c>
      <c r="D6" s="178">
        <f t="shared" si="0"/>
        <v>448.97438100000005</v>
      </c>
      <c r="E6" s="178">
        <f t="shared" si="0"/>
        <v>550.264906</v>
      </c>
      <c r="F6" s="178">
        <f t="shared" si="0"/>
        <v>603.57236999999998</v>
      </c>
      <c r="G6" s="178">
        <f t="shared" si="0"/>
        <v>596.17318499999999</v>
      </c>
      <c r="H6" s="178">
        <f t="shared" si="0"/>
        <v>660.35118399999988</v>
      </c>
      <c r="I6" s="178">
        <f t="shared" si="0"/>
        <v>680.02199999999993</v>
      </c>
      <c r="J6" s="178">
        <f t="shared" si="0"/>
        <v>712.67399999999998</v>
      </c>
      <c r="K6" s="178">
        <f t="shared" si="0"/>
        <v>740.01599999999996</v>
      </c>
      <c r="L6" s="178">
        <f t="shared" si="0"/>
        <v>762.24800000000005</v>
      </c>
    </row>
    <row r="7" spans="1:12" s="136" customFormat="1" ht="15" customHeight="1">
      <c r="A7" s="159" t="s">
        <v>244</v>
      </c>
      <c r="B7" s="158">
        <v>234.23607200000001</v>
      </c>
      <c r="C7" s="158">
        <v>238.80499400000002</v>
      </c>
      <c r="D7" s="158">
        <v>258.95524700000004</v>
      </c>
      <c r="E7" s="158">
        <v>343.198331</v>
      </c>
      <c r="F7" s="158">
        <v>410.081525</v>
      </c>
      <c r="G7" s="158">
        <v>404.31746499999997</v>
      </c>
      <c r="H7" s="158">
        <v>446.22301099999993</v>
      </c>
      <c r="I7" s="158">
        <v>460.49099999999999</v>
      </c>
      <c r="J7" s="158">
        <v>482.63400000000001</v>
      </c>
      <c r="K7" s="158">
        <v>501.92599999999999</v>
      </c>
      <c r="L7" s="158">
        <v>517.10900000000004</v>
      </c>
    </row>
    <row r="8" spans="1:12" s="136" customFormat="1" ht="15" customHeight="1">
      <c r="A8" s="159" t="s">
        <v>245</v>
      </c>
      <c r="B8" s="158">
        <v>170.93124</v>
      </c>
      <c r="C8" s="158">
        <v>176.97344600000002</v>
      </c>
      <c r="D8" s="158">
        <v>190.01913400000001</v>
      </c>
      <c r="E8" s="158">
        <v>207.06657500000003</v>
      </c>
      <c r="F8" s="158">
        <v>193.49084500000001</v>
      </c>
      <c r="G8" s="158">
        <v>191.85572000000002</v>
      </c>
      <c r="H8" s="158">
        <v>214.128173</v>
      </c>
      <c r="I8" s="158">
        <v>219.53100000000001</v>
      </c>
      <c r="J8" s="158">
        <v>230.04</v>
      </c>
      <c r="K8" s="158">
        <v>238.09</v>
      </c>
      <c r="L8" s="158">
        <v>245.13900000000001</v>
      </c>
    </row>
    <row r="9" spans="1:12" s="136" customFormat="1" ht="12.75" customHeight="1">
      <c r="A9" s="159"/>
      <c r="B9" s="158"/>
      <c r="C9" s="158"/>
      <c r="D9" s="158"/>
      <c r="E9" s="158"/>
      <c r="F9" s="158"/>
      <c r="G9" s="158"/>
      <c r="H9" s="158"/>
      <c r="I9" s="158"/>
      <c r="J9" s="158"/>
      <c r="K9" s="158"/>
      <c r="L9" s="158"/>
    </row>
    <row r="10" spans="1:12" s="135" customFormat="1" ht="15" customHeight="1">
      <c r="A10" s="159" t="s">
        <v>222</v>
      </c>
      <c r="B10" s="178">
        <f t="shared" ref="B10:L10" si="1">B11+B12</f>
        <v>915.892246</v>
      </c>
      <c r="C10" s="178">
        <f t="shared" si="1"/>
        <v>944.82431599999995</v>
      </c>
      <c r="D10" s="178">
        <f t="shared" si="1"/>
        <v>1016.8062279999999</v>
      </c>
      <c r="E10" s="178">
        <f t="shared" si="1"/>
        <v>1222.0786119999998</v>
      </c>
      <c r="F10" s="178">
        <f t="shared" si="1"/>
        <v>1318.924618</v>
      </c>
      <c r="G10" s="178">
        <f t="shared" si="1"/>
        <v>1304.1075640000001</v>
      </c>
      <c r="H10" s="178">
        <f t="shared" si="1"/>
        <v>1425.1675869999999</v>
      </c>
      <c r="I10" s="178">
        <f t="shared" si="1"/>
        <v>1476.194</v>
      </c>
      <c r="J10" s="178">
        <f t="shared" si="1"/>
        <v>1534.4659999999999</v>
      </c>
      <c r="K10" s="178">
        <f t="shared" si="1"/>
        <v>1580.6190000000001</v>
      </c>
      <c r="L10" s="178">
        <f t="shared" si="1"/>
        <v>1631.4360000000001</v>
      </c>
    </row>
    <row r="11" spans="1:12" s="135" customFormat="1" ht="15" customHeight="1">
      <c r="A11" s="159" t="s">
        <v>244</v>
      </c>
      <c r="B11" s="158">
        <v>497.37085400000001</v>
      </c>
      <c r="C11" s="158">
        <v>511.651815</v>
      </c>
      <c r="D11" s="158">
        <v>553.06392099999994</v>
      </c>
      <c r="E11" s="158">
        <v>703.09067700000003</v>
      </c>
      <c r="F11" s="158">
        <v>840.64561500000002</v>
      </c>
      <c r="G11" s="158">
        <v>827.71512300000018</v>
      </c>
      <c r="H11" s="158">
        <v>909.14271499999995</v>
      </c>
      <c r="I11" s="158">
        <v>936.49400000000003</v>
      </c>
      <c r="J11" s="158">
        <v>974.84400000000005</v>
      </c>
      <c r="K11" s="158">
        <v>1009.879</v>
      </c>
      <c r="L11" s="158">
        <v>1040.412</v>
      </c>
    </row>
    <row r="12" spans="1:12" s="135" customFormat="1" ht="15" customHeight="1">
      <c r="A12" s="159" t="s">
        <v>245</v>
      </c>
      <c r="B12" s="158">
        <v>418.52139199999999</v>
      </c>
      <c r="C12" s="158">
        <v>433.17250100000001</v>
      </c>
      <c r="D12" s="158">
        <v>463.74230699999993</v>
      </c>
      <c r="E12" s="158">
        <v>518.98793499999988</v>
      </c>
      <c r="F12" s="158">
        <v>478.27900299999999</v>
      </c>
      <c r="G12" s="158">
        <v>476.39244100000002</v>
      </c>
      <c r="H12" s="158">
        <v>516.02487200000007</v>
      </c>
      <c r="I12" s="158">
        <v>539.70000000000005</v>
      </c>
      <c r="J12" s="158">
        <v>559.62199999999996</v>
      </c>
      <c r="K12" s="158">
        <v>570.74</v>
      </c>
      <c r="L12" s="158">
        <v>591.024</v>
      </c>
    </row>
    <row r="13" spans="1:12" s="135" customFormat="1" ht="12.75" customHeight="1">
      <c r="A13" s="159"/>
      <c r="B13" s="158"/>
      <c r="C13" s="158"/>
      <c r="D13" s="158"/>
      <c r="E13" s="158"/>
      <c r="F13" s="158"/>
      <c r="G13" s="158"/>
      <c r="H13" s="158"/>
      <c r="I13" s="158"/>
      <c r="J13" s="158"/>
      <c r="K13" s="158"/>
      <c r="L13" s="158"/>
    </row>
    <row r="14" spans="1:12" s="135" customFormat="1" ht="15" customHeight="1">
      <c r="A14" s="159" t="s">
        <v>223</v>
      </c>
      <c r="B14" s="178">
        <f t="shared" ref="B14:L14" si="2">B15+B16</f>
        <v>2413.8458090000004</v>
      </c>
      <c r="C14" s="178">
        <f t="shared" si="2"/>
        <v>2485.5126979999995</v>
      </c>
      <c r="D14" s="178">
        <f t="shared" si="2"/>
        <v>2688.0256170000002</v>
      </c>
      <c r="E14" s="178">
        <f t="shared" si="2"/>
        <v>3208.4570519999997</v>
      </c>
      <c r="F14" s="178">
        <f t="shared" si="2"/>
        <v>3565.6787769999992</v>
      </c>
      <c r="G14" s="178">
        <f t="shared" si="2"/>
        <v>3512.2942050000001</v>
      </c>
      <c r="H14" s="178">
        <f t="shared" si="2"/>
        <v>3884.0032529999999</v>
      </c>
      <c r="I14" s="178">
        <f t="shared" si="2"/>
        <v>3994.4139999999998</v>
      </c>
      <c r="J14" s="178">
        <f t="shared" si="2"/>
        <v>4191.0569999999998</v>
      </c>
      <c r="K14" s="178">
        <f t="shared" si="2"/>
        <v>4356.067</v>
      </c>
      <c r="L14" s="178">
        <f t="shared" si="2"/>
        <v>4484.9169999999995</v>
      </c>
    </row>
    <row r="15" spans="1:12" s="135" customFormat="1" ht="15">
      <c r="A15" s="159" t="s">
        <v>244</v>
      </c>
      <c r="B15" s="158">
        <v>1356.38204</v>
      </c>
      <c r="C15" s="158">
        <v>1393.8881569999999</v>
      </c>
      <c r="D15" s="158">
        <v>1506.680511</v>
      </c>
      <c r="E15" s="158">
        <v>1903.0049009999998</v>
      </c>
      <c r="F15" s="158">
        <v>2328.3255549999994</v>
      </c>
      <c r="G15" s="158">
        <v>2293.0422640000002</v>
      </c>
      <c r="H15" s="158">
        <v>2527.431818</v>
      </c>
      <c r="I15" s="158">
        <v>2603.5450000000001</v>
      </c>
      <c r="J15" s="158">
        <v>2727.0569999999998</v>
      </c>
      <c r="K15" s="158">
        <v>2833.2350000000001</v>
      </c>
      <c r="L15" s="158">
        <v>2919.163</v>
      </c>
    </row>
    <row r="16" spans="1:12" s="135" customFormat="1" ht="15">
      <c r="A16" s="159" t="s">
        <v>245</v>
      </c>
      <c r="B16" s="158">
        <v>1057.4637690000002</v>
      </c>
      <c r="C16" s="158">
        <v>1091.6245409999999</v>
      </c>
      <c r="D16" s="158">
        <v>1181.345106</v>
      </c>
      <c r="E16" s="158">
        <v>1305.4521510000002</v>
      </c>
      <c r="F16" s="158">
        <v>1237.353222</v>
      </c>
      <c r="G16" s="158">
        <v>1219.251941</v>
      </c>
      <c r="H16" s="158">
        <v>1356.5714350000001</v>
      </c>
      <c r="I16" s="158">
        <v>1390.8689999999999</v>
      </c>
      <c r="J16" s="158">
        <v>1464</v>
      </c>
      <c r="K16" s="158">
        <v>1522.8320000000001</v>
      </c>
      <c r="L16" s="158">
        <v>1565.7539999999999</v>
      </c>
    </row>
    <row r="17" spans="1:12" s="135" customFormat="1" ht="12.75" customHeight="1">
      <c r="A17" s="159"/>
      <c r="B17" s="158"/>
      <c r="C17" s="158"/>
      <c r="D17" s="158"/>
      <c r="E17" s="158"/>
      <c r="F17" s="158"/>
      <c r="G17" s="158"/>
      <c r="H17" s="158"/>
      <c r="I17" s="158"/>
      <c r="J17" s="158"/>
      <c r="K17" s="158"/>
      <c r="L17" s="158"/>
    </row>
    <row r="18" spans="1:12" s="135" customFormat="1" ht="15" customHeight="1">
      <c r="A18" s="159" t="s">
        <v>224</v>
      </c>
      <c r="B18" s="178">
        <f t="shared" ref="B18:L18" si="3">B19+B20</f>
        <v>2251.1012119999996</v>
      </c>
      <c r="C18" s="178">
        <f t="shared" si="3"/>
        <v>2314.8041700000003</v>
      </c>
      <c r="D18" s="178">
        <f t="shared" si="3"/>
        <v>2498.6388449999999</v>
      </c>
      <c r="E18" s="178">
        <f t="shared" si="3"/>
        <v>2918.2603760000002</v>
      </c>
      <c r="F18" s="178">
        <f t="shared" si="3"/>
        <v>3214.9364160000005</v>
      </c>
      <c r="G18" s="178">
        <f t="shared" si="3"/>
        <v>3170.5090280000004</v>
      </c>
      <c r="H18" s="178">
        <f t="shared" si="3"/>
        <v>3497.6245029999995</v>
      </c>
      <c r="I18" s="178">
        <f t="shared" si="3"/>
        <v>3612.5630000000001</v>
      </c>
      <c r="J18" s="178">
        <f t="shared" si="3"/>
        <v>3775.3630000000003</v>
      </c>
      <c r="K18" s="178">
        <f t="shared" si="3"/>
        <v>3921.3639999999996</v>
      </c>
      <c r="L18" s="178">
        <f t="shared" si="3"/>
        <v>4038.3229999999999</v>
      </c>
    </row>
    <row r="19" spans="1:12" s="135" customFormat="1" ht="15" customHeight="1">
      <c r="A19" s="159" t="s">
        <v>244</v>
      </c>
      <c r="B19" s="158">
        <v>1229.2609069999999</v>
      </c>
      <c r="C19" s="158">
        <v>1263.6190270000002</v>
      </c>
      <c r="D19" s="158">
        <v>1364.2882950000001</v>
      </c>
      <c r="E19" s="158">
        <v>1659.7039969999998</v>
      </c>
      <c r="F19" s="158">
        <v>2031.506265</v>
      </c>
      <c r="G19" s="158">
        <v>1999.8547080000003</v>
      </c>
      <c r="H19" s="158">
        <v>2204.3604309999996</v>
      </c>
      <c r="I19" s="158">
        <v>2265.59</v>
      </c>
      <c r="J19" s="158">
        <v>2371.7310000000002</v>
      </c>
      <c r="K19" s="158">
        <v>2466.0369999999998</v>
      </c>
      <c r="L19" s="158">
        <v>2541.4459999999999</v>
      </c>
    </row>
    <row r="20" spans="1:12" s="135" customFormat="1" ht="15" customHeight="1">
      <c r="A20" s="159" t="s">
        <v>245</v>
      </c>
      <c r="B20" s="158">
        <v>1021.8403049999999</v>
      </c>
      <c r="C20" s="158">
        <v>1051.1851429999999</v>
      </c>
      <c r="D20" s="158">
        <v>1134.3505499999999</v>
      </c>
      <c r="E20" s="158">
        <v>1258.5563790000001</v>
      </c>
      <c r="F20" s="158">
        <v>1183.4301510000003</v>
      </c>
      <c r="G20" s="158">
        <v>1170.6543200000001</v>
      </c>
      <c r="H20" s="158">
        <v>1293.2640719999999</v>
      </c>
      <c r="I20" s="158">
        <v>1346.973</v>
      </c>
      <c r="J20" s="158">
        <v>1403.6320000000001</v>
      </c>
      <c r="K20" s="158">
        <v>1455.327</v>
      </c>
      <c r="L20" s="158">
        <v>1496.877</v>
      </c>
    </row>
    <row r="21" spans="1:12" s="135" customFormat="1" ht="12.75" customHeight="1">
      <c r="A21" s="159"/>
      <c r="B21" s="158"/>
      <c r="C21" s="158"/>
      <c r="D21" s="158"/>
      <c r="E21" s="158"/>
      <c r="F21" s="158"/>
      <c r="G21" s="158"/>
      <c r="H21" s="158"/>
      <c r="I21" s="158"/>
      <c r="J21" s="158"/>
      <c r="K21" s="158"/>
      <c r="L21" s="158"/>
    </row>
    <row r="22" spans="1:12" s="135" customFormat="1" ht="15" customHeight="1">
      <c r="A22" s="159" t="s">
        <v>225</v>
      </c>
      <c r="B22" s="178">
        <f t="shared" ref="B22:L22" si="4">B23+B24</f>
        <v>929.15392700000007</v>
      </c>
      <c r="C22" s="178">
        <f t="shared" si="4"/>
        <v>962.01213000000007</v>
      </c>
      <c r="D22" s="178">
        <f t="shared" si="4"/>
        <v>1036.2385939999999</v>
      </c>
      <c r="E22" s="178">
        <f t="shared" si="4"/>
        <v>1224.918533</v>
      </c>
      <c r="F22" s="178">
        <f t="shared" si="4"/>
        <v>1335.7070349999999</v>
      </c>
      <c r="G22" s="178">
        <f t="shared" si="4"/>
        <v>1322.4634569999998</v>
      </c>
      <c r="H22" s="178">
        <f t="shared" si="4"/>
        <v>1447.1799730000002</v>
      </c>
      <c r="I22" s="178">
        <f t="shared" si="4"/>
        <v>1497.9459999999999</v>
      </c>
      <c r="J22" s="178">
        <f t="shared" si="4"/>
        <v>1563.837</v>
      </c>
      <c r="K22" s="178">
        <f t="shared" si="4"/>
        <v>1619.713</v>
      </c>
      <c r="L22" s="178">
        <f t="shared" si="4"/>
        <v>1664.2260000000001</v>
      </c>
    </row>
    <row r="23" spans="1:12" s="135" customFormat="1" ht="15" customHeight="1">
      <c r="A23" s="159" t="s">
        <v>244</v>
      </c>
      <c r="B23" s="158">
        <v>482.52104499999996</v>
      </c>
      <c r="C23" s="158">
        <v>498.79710799999998</v>
      </c>
      <c r="D23" s="158">
        <v>537.59837900000002</v>
      </c>
      <c r="E23" s="158">
        <v>667.10223000000008</v>
      </c>
      <c r="F23" s="158">
        <v>816.85978799999998</v>
      </c>
      <c r="G23" s="158">
        <v>805.727035</v>
      </c>
      <c r="H23" s="158">
        <v>874.65073600000005</v>
      </c>
      <c r="I23" s="158">
        <v>908.32100000000003</v>
      </c>
      <c r="J23" s="158">
        <v>949.37</v>
      </c>
      <c r="K23" s="158">
        <v>986</v>
      </c>
      <c r="L23" s="158">
        <v>1012.852</v>
      </c>
    </row>
    <row r="24" spans="1:12" s="135" customFormat="1" ht="15" customHeight="1">
      <c r="A24" s="159" t="s">
        <v>245</v>
      </c>
      <c r="B24" s="158">
        <v>446.63288200000005</v>
      </c>
      <c r="C24" s="158">
        <v>463.21502200000009</v>
      </c>
      <c r="D24" s="158">
        <v>498.64021500000001</v>
      </c>
      <c r="E24" s="158">
        <v>557.81630299999995</v>
      </c>
      <c r="F24" s="158">
        <v>518.84724699999992</v>
      </c>
      <c r="G24" s="158">
        <v>516.73642199999995</v>
      </c>
      <c r="H24" s="158">
        <v>572.52923700000008</v>
      </c>
      <c r="I24" s="158">
        <v>589.625</v>
      </c>
      <c r="J24" s="158">
        <v>614.46699999999998</v>
      </c>
      <c r="K24" s="158">
        <v>633.71299999999997</v>
      </c>
      <c r="L24" s="158">
        <v>651.37400000000002</v>
      </c>
    </row>
    <row r="25" spans="1:12" s="135" customFormat="1" ht="12.75" customHeight="1">
      <c r="A25" s="159"/>
      <c r="B25" s="158"/>
      <c r="C25" s="158"/>
      <c r="D25" s="158"/>
      <c r="E25" s="158"/>
      <c r="F25" s="158"/>
      <c r="G25" s="158"/>
      <c r="H25" s="158"/>
      <c r="I25" s="158"/>
      <c r="J25" s="158"/>
      <c r="K25" s="158"/>
      <c r="L25" s="158"/>
    </row>
    <row r="26" spans="1:12" s="135" customFormat="1" ht="15" customHeight="1">
      <c r="A26" s="159" t="s">
        <v>226</v>
      </c>
      <c r="B26" s="178">
        <f t="shared" ref="B26:L26" si="5">B27+B28</f>
        <v>1867.758268</v>
      </c>
      <c r="C26" s="178">
        <f t="shared" si="5"/>
        <v>1930.8059020000001</v>
      </c>
      <c r="D26" s="178">
        <f t="shared" si="5"/>
        <v>2085.3811850000002</v>
      </c>
      <c r="E26" s="178">
        <f t="shared" si="5"/>
        <v>2466.2141099999999</v>
      </c>
      <c r="F26" s="178">
        <f t="shared" si="5"/>
        <v>2709.0374859999997</v>
      </c>
      <c r="G26" s="178">
        <f t="shared" si="5"/>
        <v>2674.9791299999997</v>
      </c>
      <c r="H26" s="178">
        <f t="shared" si="5"/>
        <v>2958.2796689999996</v>
      </c>
      <c r="I26" s="178">
        <f t="shared" si="5"/>
        <v>3035.3559999999998</v>
      </c>
      <c r="J26" s="178">
        <f t="shared" si="5"/>
        <v>3168.3540000000003</v>
      </c>
      <c r="K26" s="178">
        <f t="shared" si="5"/>
        <v>3277.5509999999999</v>
      </c>
      <c r="L26" s="178">
        <f t="shared" si="5"/>
        <v>3382.8469999999998</v>
      </c>
    </row>
    <row r="27" spans="1:12" s="135" customFormat="1" ht="15" customHeight="1">
      <c r="A27" s="159" t="s">
        <v>244</v>
      </c>
      <c r="B27" s="158">
        <v>1043.1427160000001</v>
      </c>
      <c r="C27" s="158">
        <v>1069.4304520000001</v>
      </c>
      <c r="D27" s="158">
        <v>1156.6799209999999</v>
      </c>
      <c r="E27" s="158">
        <v>1447.27853</v>
      </c>
      <c r="F27" s="158">
        <v>1755.2832479999997</v>
      </c>
      <c r="G27" s="158">
        <v>1730.133323</v>
      </c>
      <c r="H27" s="158">
        <v>1904.3059289999999</v>
      </c>
      <c r="I27" s="158">
        <v>1950.702</v>
      </c>
      <c r="J27" s="158">
        <v>2041.1110000000001</v>
      </c>
      <c r="K27" s="158">
        <v>2118.6979999999999</v>
      </c>
      <c r="L27" s="158">
        <v>2184.3879999999999</v>
      </c>
    </row>
    <row r="28" spans="1:12" s="135" customFormat="1" ht="15" customHeight="1">
      <c r="A28" s="159" t="s">
        <v>245</v>
      </c>
      <c r="B28" s="158">
        <v>824.61555200000009</v>
      </c>
      <c r="C28" s="158">
        <v>861.37545000000011</v>
      </c>
      <c r="D28" s="158">
        <v>928.70126400000015</v>
      </c>
      <c r="E28" s="158">
        <v>1018.93558</v>
      </c>
      <c r="F28" s="158">
        <v>953.7542380000001</v>
      </c>
      <c r="G28" s="158">
        <v>944.84580699999992</v>
      </c>
      <c r="H28" s="158">
        <v>1053.9737399999999</v>
      </c>
      <c r="I28" s="158">
        <v>1084.654</v>
      </c>
      <c r="J28" s="158">
        <v>1127.2429999999999</v>
      </c>
      <c r="K28" s="158">
        <v>1158.8530000000001</v>
      </c>
      <c r="L28" s="158">
        <v>1198.4590000000001</v>
      </c>
    </row>
    <row r="29" spans="1:12" s="135" customFormat="1" ht="12.75" customHeight="1">
      <c r="A29" s="159"/>
      <c r="B29" s="158"/>
      <c r="C29" s="158"/>
      <c r="D29" s="158"/>
      <c r="E29" s="158"/>
      <c r="F29" s="158"/>
      <c r="G29" s="158"/>
      <c r="H29" s="158"/>
      <c r="I29" s="158"/>
      <c r="J29" s="158"/>
      <c r="K29" s="158"/>
      <c r="L29" s="158"/>
    </row>
    <row r="30" spans="1:12" s="135" customFormat="1" ht="15" customHeight="1">
      <c r="A30" s="159" t="s">
        <v>227</v>
      </c>
      <c r="B30" s="178">
        <f t="shared" ref="B30:L30" si="6">B31+B32</f>
        <v>1183.779601</v>
      </c>
      <c r="C30" s="178">
        <f t="shared" si="6"/>
        <v>1235.5128130000003</v>
      </c>
      <c r="D30" s="178">
        <f t="shared" si="6"/>
        <v>1321.497243</v>
      </c>
      <c r="E30" s="178">
        <f t="shared" si="6"/>
        <v>1552.119993</v>
      </c>
      <c r="F30" s="178">
        <f t="shared" si="6"/>
        <v>1705.2033419999998</v>
      </c>
      <c r="G30" s="178">
        <f t="shared" si="6"/>
        <v>1687.4850660000002</v>
      </c>
      <c r="H30" s="178">
        <f t="shared" si="6"/>
        <v>1860.629191</v>
      </c>
      <c r="I30" s="178">
        <f t="shared" si="6"/>
        <v>1924.3040000000001</v>
      </c>
      <c r="J30" s="178">
        <f t="shared" si="6"/>
        <v>2011.3389999999999</v>
      </c>
      <c r="K30" s="178">
        <f t="shared" si="6"/>
        <v>2089.2719999999999</v>
      </c>
      <c r="L30" s="178">
        <f t="shared" si="6"/>
        <v>2156.66</v>
      </c>
    </row>
    <row r="31" spans="1:12" s="135" customFormat="1" ht="15" customHeight="1">
      <c r="A31" s="159" t="s">
        <v>244</v>
      </c>
      <c r="B31" s="158">
        <v>629.35584399999993</v>
      </c>
      <c r="C31" s="158">
        <v>654.08472200000006</v>
      </c>
      <c r="D31" s="158">
        <v>704.56263899999999</v>
      </c>
      <c r="E31" s="158">
        <v>868.340778</v>
      </c>
      <c r="F31" s="158">
        <v>1056.385869</v>
      </c>
      <c r="G31" s="158">
        <v>1041.797225</v>
      </c>
      <c r="H31" s="158">
        <v>1148.759333</v>
      </c>
      <c r="I31" s="158">
        <v>1179.193</v>
      </c>
      <c r="J31" s="158">
        <v>1236.155</v>
      </c>
      <c r="K31" s="158">
        <v>1286.1020000000001</v>
      </c>
      <c r="L31" s="158">
        <v>1325.991</v>
      </c>
    </row>
    <row r="32" spans="1:12" s="135" customFormat="1" ht="15" customHeight="1">
      <c r="A32" s="159" t="s">
        <v>245</v>
      </c>
      <c r="B32" s="158">
        <v>554.42375700000002</v>
      </c>
      <c r="C32" s="158">
        <v>581.42809100000011</v>
      </c>
      <c r="D32" s="158">
        <v>616.93460400000004</v>
      </c>
      <c r="E32" s="158">
        <v>683.77921500000002</v>
      </c>
      <c r="F32" s="158">
        <v>648.81747299999995</v>
      </c>
      <c r="G32" s="158">
        <v>645.68784100000005</v>
      </c>
      <c r="H32" s="158">
        <v>711.86985800000002</v>
      </c>
      <c r="I32" s="158">
        <v>745.11099999999999</v>
      </c>
      <c r="J32" s="158">
        <v>775.18399999999997</v>
      </c>
      <c r="K32" s="158">
        <v>803.17</v>
      </c>
      <c r="L32" s="158">
        <v>830.66899999999998</v>
      </c>
    </row>
    <row r="33" spans="1:12" s="135" customFormat="1" ht="12.75" customHeight="1">
      <c r="A33" s="159"/>
      <c r="B33" s="158"/>
      <c r="C33" s="158"/>
      <c r="D33" s="158"/>
      <c r="E33" s="158"/>
      <c r="F33" s="158"/>
      <c r="G33" s="158"/>
      <c r="H33" s="158"/>
      <c r="I33" s="158"/>
      <c r="J33" s="158"/>
      <c r="K33" s="158"/>
      <c r="L33" s="158"/>
    </row>
    <row r="34" spans="1:12" s="135" customFormat="1" ht="15" customHeight="1">
      <c r="A34" s="159" t="s">
        <v>228</v>
      </c>
      <c r="B34" s="178">
        <f t="shared" ref="B34:L34" si="7">B35+B36</f>
        <v>633.23761300000001</v>
      </c>
      <c r="C34" s="178">
        <f t="shared" si="7"/>
        <v>660.43828600000006</v>
      </c>
      <c r="D34" s="178">
        <f t="shared" si="7"/>
        <v>711.81136000000004</v>
      </c>
      <c r="E34" s="178">
        <f t="shared" si="7"/>
        <v>830.56076699999994</v>
      </c>
      <c r="F34" s="178">
        <f t="shared" si="7"/>
        <v>917.2370370000001</v>
      </c>
      <c r="G34" s="178">
        <f t="shared" si="7"/>
        <v>903.35808799999995</v>
      </c>
      <c r="H34" s="178">
        <f t="shared" si="7"/>
        <v>1000.346831</v>
      </c>
      <c r="I34" s="178">
        <f t="shared" si="7"/>
        <v>1033.771</v>
      </c>
      <c r="J34" s="178">
        <f t="shared" si="7"/>
        <v>1078.134</v>
      </c>
      <c r="K34" s="178">
        <f t="shared" si="7"/>
        <v>1119.0630000000001</v>
      </c>
      <c r="L34" s="178">
        <f t="shared" si="7"/>
        <v>1155.33</v>
      </c>
    </row>
    <row r="35" spans="1:12" s="135" customFormat="1" ht="15" customHeight="1">
      <c r="A35" s="159" t="s">
        <v>244</v>
      </c>
      <c r="B35" s="158">
        <v>336.41717400000005</v>
      </c>
      <c r="C35" s="158">
        <v>353.40210399999995</v>
      </c>
      <c r="D35" s="158">
        <v>379.209948</v>
      </c>
      <c r="E35" s="158">
        <v>464.838998</v>
      </c>
      <c r="F35" s="158">
        <v>569.23871200000008</v>
      </c>
      <c r="G35" s="158">
        <v>559.67047700000001</v>
      </c>
      <c r="H35" s="158">
        <v>615.33598099999995</v>
      </c>
      <c r="I35" s="158">
        <v>634.91300000000001</v>
      </c>
      <c r="J35" s="158">
        <v>663.94799999999998</v>
      </c>
      <c r="K35" s="158">
        <v>690.62400000000002</v>
      </c>
      <c r="L35" s="158">
        <v>711.22</v>
      </c>
    </row>
    <row r="36" spans="1:12" s="135" customFormat="1" ht="15" customHeight="1">
      <c r="A36" s="159" t="s">
        <v>245</v>
      </c>
      <c r="B36" s="158">
        <v>296.82043900000002</v>
      </c>
      <c r="C36" s="158">
        <v>307.03618200000005</v>
      </c>
      <c r="D36" s="158">
        <v>332.60141200000004</v>
      </c>
      <c r="E36" s="158">
        <v>365.72176899999999</v>
      </c>
      <c r="F36" s="158">
        <v>347.99832500000002</v>
      </c>
      <c r="G36" s="158">
        <v>343.68761099999995</v>
      </c>
      <c r="H36" s="158">
        <v>385.01085</v>
      </c>
      <c r="I36" s="158">
        <v>398.858</v>
      </c>
      <c r="J36" s="158">
        <v>414.18599999999998</v>
      </c>
      <c r="K36" s="158">
        <v>428.43900000000002</v>
      </c>
      <c r="L36" s="158">
        <v>444.11</v>
      </c>
    </row>
    <row r="37" spans="1:12" s="135" customFormat="1" ht="12.75" customHeight="1">
      <c r="A37" s="159"/>
      <c r="B37" s="158"/>
      <c r="C37" s="158"/>
      <c r="D37" s="158"/>
      <c r="E37" s="158"/>
      <c r="F37" s="158"/>
      <c r="G37" s="158"/>
      <c r="H37" s="158"/>
      <c r="I37" s="158"/>
      <c r="J37" s="158"/>
      <c r="K37" s="158"/>
      <c r="L37" s="158"/>
    </row>
    <row r="38" spans="1:12" s="135" customFormat="1" ht="15" customHeight="1">
      <c r="A38" s="159" t="s">
        <v>229</v>
      </c>
      <c r="B38" s="178">
        <f t="shared" ref="B38:L38" si="8">B39+B40</f>
        <v>3119.6409400000002</v>
      </c>
      <c r="C38" s="178">
        <f t="shared" si="8"/>
        <v>3259.0772240000001</v>
      </c>
      <c r="D38" s="178">
        <f t="shared" si="8"/>
        <v>3497.3251090000003</v>
      </c>
      <c r="E38" s="178">
        <f t="shared" si="8"/>
        <v>3948.3318810000001</v>
      </c>
      <c r="F38" s="178">
        <f t="shared" si="8"/>
        <v>4519.6099759999997</v>
      </c>
      <c r="G38" s="178">
        <f t="shared" si="8"/>
        <v>4510.8219590000008</v>
      </c>
      <c r="H38" s="178">
        <f t="shared" si="8"/>
        <v>4929.6148840000005</v>
      </c>
      <c r="I38" s="178">
        <f t="shared" si="8"/>
        <v>5120.9580000000005</v>
      </c>
      <c r="J38" s="178">
        <f t="shared" si="8"/>
        <v>5371.4229999999998</v>
      </c>
      <c r="K38" s="178">
        <f t="shared" si="8"/>
        <v>5582.777</v>
      </c>
      <c r="L38" s="178">
        <f t="shared" si="8"/>
        <v>5765.9220000000005</v>
      </c>
    </row>
    <row r="39" spans="1:12" s="135" customFormat="1" ht="15" customHeight="1">
      <c r="A39" s="159" t="s">
        <v>230</v>
      </c>
      <c r="B39" s="158">
        <v>1473.7516150000001</v>
      </c>
      <c r="C39" s="158">
        <v>1528.739902</v>
      </c>
      <c r="D39" s="158">
        <v>1644.3773509999999</v>
      </c>
      <c r="E39" s="158">
        <v>1949.805687</v>
      </c>
      <c r="F39" s="158">
        <v>2601.6070460000001</v>
      </c>
      <c r="G39" s="158">
        <v>2578.607927</v>
      </c>
      <c r="H39" s="158">
        <v>2832.208482</v>
      </c>
      <c r="I39" s="158">
        <v>2892.5529999999999</v>
      </c>
      <c r="J39" s="158">
        <v>3039.895</v>
      </c>
      <c r="K39" s="158">
        <v>3171.172</v>
      </c>
      <c r="L39" s="158">
        <v>3271.752</v>
      </c>
    </row>
    <row r="40" spans="1:12" s="135" customFormat="1" ht="15" customHeight="1">
      <c r="A40" s="159" t="s">
        <v>231</v>
      </c>
      <c r="B40" s="158">
        <v>1645.8893249999999</v>
      </c>
      <c r="C40" s="158">
        <v>1730.3373220000001</v>
      </c>
      <c r="D40" s="158">
        <v>1852.9477580000002</v>
      </c>
      <c r="E40" s="158">
        <v>1998.526194</v>
      </c>
      <c r="F40" s="158">
        <v>1918.0029300000001</v>
      </c>
      <c r="G40" s="158">
        <v>1932.2140320000003</v>
      </c>
      <c r="H40" s="158">
        <v>2097.4064020000001</v>
      </c>
      <c r="I40" s="158">
        <v>2228.4050000000002</v>
      </c>
      <c r="J40" s="158">
        <v>2331.5279999999998</v>
      </c>
      <c r="K40" s="158">
        <v>2411.605</v>
      </c>
      <c r="L40" s="158">
        <v>2494.17</v>
      </c>
    </row>
    <row r="41" spans="1:12" s="135" customFormat="1" ht="12.75" customHeight="1">
      <c r="A41" s="159"/>
      <c r="B41" s="158"/>
      <c r="C41" s="158"/>
      <c r="D41" s="158"/>
      <c r="E41" s="158"/>
      <c r="F41" s="158"/>
      <c r="G41" s="158"/>
      <c r="H41" s="158"/>
      <c r="I41" s="158"/>
      <c r="J41" s="158"/>
      <c r="K41" s="158"/>
      <c r="L41" s="158"/>
    </row>
    <row r="42" spans="1:12" s="135" customFormat="1" ht="15" customHeight="1">
      <c r="A42" s="180" t="s">
        <v>232</v>
      </c>
      <c r="B42" s="157">
        <v>13719.576927999999</v>
      </c>
      <c r="C42" s="157">
        <v>14208.765978999998</v>
      </c>
      <c r="D42" s="157">
        <v>15304.698561999998</v>
      </c>
      <c r="E42" s="157">
        <v>17921.206229999996</v>
      </c>
      <c r="F42" s="157">
        <v>19889.907056999997</v>
      </c>
      <c r="G42" s="157">
        <v>19682.191682000001</v>
      </c>
      <c r="H42" s="157">
        <v>21663.197074999996</v>
      </c>
      <c r="I42" s="157">
        <v>22375.527999999998</v>
      </c>
      <c r="J42" s="157">
        <v>23406.647000000004</v>
      </c>
      <c r="K42" s="157">
        <v>24286.441999999995</v>
      </c>
      <c r="L42" s="157">
        <v>25041.909000000007</v>
      </c>
    </row>
    <row r="43" spans="1:12" s="281" customFormat="1" ht="12.75" customHeight="1">
      <c r="A43" s="390"/>
      <c r="B43" s="391"/>
      <c r="C43" s="391"/>
      <c r="D43" s="391"/>
      <c r="E43" s="391"/>
      <c r="F43" s="391"/>
      <c r="G43" s="391"/>
      <c r="H43" s="391"/>
      <c r="I43" s="391"/>
      <c r="J43" s="391"/>
      <c r="K43" s="391"/>
      <c r="L43" s="391"/>
    </row>
    <row r="44" spans="1:12" s="135" customFormat="1" ht="11.25" customHeight="1">
      <c r="A44" s="153"/>
      <c r="B44" s="153"/>
      <c r="C44" s="153"/>
      <c r="D44" s="153"/>
      <c r="E44" s="153"/>
      <c r="F44" s="153"/>
      <c r="G44" s="153"/>
      <c r="H44" s="153"/>
      <c r="I44" s="153"/>
      <c r="J44" s="153"/>
      <c r="K44" s="153"/>
      <c r="L44" s="153"/>
    </row>
    <row r="45" spans="1:12" s="344" customFormat="1" ht="13.5" hidden="1" customHeight="1">
      <c r="A45" s="392" t="s">
        <v>167</v>
      </c>
    </row>
    <row r="46" spans="1:12" s="135" customFormat="1" ht="13.5" customHeight="1">
      <c r="A46" s="137"/>
    </row>
    <row r="47" spans="1:12" s="135" customFormat="1" ht="15"/>
    <row r="48" spans="1:12" s="135" customFormat="1" ht="15"/>
    <row r="49" s="135" customFormat="1" ht="15"/>
    <row r="50" s="135" customFormat="1" ht="15"/>
    <row r="51" s="135" customFormat="1" ht="15"/>
    <row r="52" s="135" customFormat="1" ht="15"/>
    <row r="53" s="135" customFormat="1" ht="15"/>
    <row r="54" s="135" customFormat="1" ht="15"/>
  </sheetData>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K26"/>
  <sheetViews>
    <sheetView workbookViewId="0"/>
  </sheetViews>
  <sheetFormatPr baseColWidth="10" defaultRowHeight="12.75"/>
  <cols>
    <col min="1" max="1" width="4.5703125" style="127" customWidth="1"/>
    <col min="2" max="2" width="18.7109375" style="127" customWidth="1"/>
    <col min="3" max="8" width="6" style="127" customWidth="1"/>
    <col min="9" max="11" width="10.140625" style="127" customWidth="1"/>
    <col min="12" max="16384" width="11.42578125" style="127"/>
  </cols>
  <sheetData>
    <row r="1" spans="1:11" s="443" customFormat="1" ht="14.25">
      <c r="A1" s="341" t="s">
        <v>68</v>
      </c>
      <c r="B1" s="341"/>
      <c r="C1" s="341"/>
      <c r="D1" s="341"/>
      <c r="E1" s="341"/>
      <c r="F1" s="341"/>
      <c r="G1" s="341"/>
      <c r="H1" s="341"/>
      <c r="I1" s="341"/>
      <c r="J1" s="341"/>
      <c r="K1" s="341"/>
    </row>
    <row r="2" spans="1:11" s="445" customFormat="1" ht="14.25">
      <c r="A2" s="444" t="s">
        <v>49</v>
      </c>
      <c r="B2" s="444"/>
      <c r="C2" s="444"/>
      <c r="D2" s="444"/>
      <c r="E2" s="444"/>
      <c r="F2" s="444"/>
      <c r="G2" s="444"/>
      <c r="H2" s="444"/>
      <c r="I2" s="444"/>
      <c r="J2" s="444"/>
      <c r="K2" s="444"/>
    </row>
    <row r="3" spans="1:11" s="446" customFormat="1" ht="14.25">
      <c r="A3" s="338"/>
      <c r="B3" s="444"/>
      <c r="C3" s="444"/>
      <c r="D3" s="444"/>
      <c r="E3" s="444"/>
      <c r="F3" s="444"/>
      <c r="G3" s="444"/>
      <c r="H3" s="444"/>
      <c r="I3" s="444"/>
      <c r="J3" s="444"/>
      <c r="K3" s="444"/>
    </row>
    <row r="4" spans="1:11" s="129" customFormat="1" ht="37.5" customHeight="1">
      <c r="A4" s="257"/>
      <c r="B4" s="257"/>
      <c r="C4" s="259" t="s">
        <v>191</v>
      </c>
      <c r="D4" s="259" t="s">
        <v>192</v>
      </c>
      <c r="E4" s="259" t="s">
        <v>193</v>
      </c>
      <c r="F4" s="259" t="s">
        <v>166</v>
      </c>
      <c r="G4" s="259" t="s">
        <v>389</v>
      </c>
      <c r="H4" s="259" t="s">
        <v>388</v>
      </c>
      <c r="I4" s="259" t="s">
        <v>709</v>
      </c>
      <c r="J4" s="259" t="s">
        <v>789</v>
      </c>
      <c r="K4" s="259" t="s">
        <v>790</v>
      </c>
    </row>
    <row r="5" spans="1:11" s="449" customFormat="1" ht="21.75" customHeight="1">
      <c r="A5" s="447"/>
      <c r="B5" s="447"/>
      <c r="C5" s="447"/>
      <c r="D5" s="447"/>
      <c r="E5" s="447"/>
      <c r="F5" s="447"/>
      <c r="G5" s="447"/>
      <c r="H5" s="447"/>
      <c r="I5" s="448" t="s">
        <v>602</v>
      </c>
      <c r="J5" s="448" t="s">
        <v>379</v>
      </c>
      <c r="K5" s="448" t="s">
        <v>379</v>
      </c>
    </row>
    <row r="6" spans="1:11" ht="14.25">
      <c r="A6" s="444" t="s">
        <v>69</v>
      </c>
      <c r="B6" s="444"/>
      <c r="C6" s="158">
        <v>64695.218062</v>
      </c>
      <c r="D6" s="158">
        <v>68528.271387000001</v>
      </c>
      <c r="E6" s="158">
        <v>63314.057664</v>
      </c>
      <c r="F6" s="158">
        <v>65491.796785309998</v>
      </c>
      <c r="G6" s="158">
        <v>69857.681303999998</v>
      </c>
      <c r="H6" s="158">
        <v>73722.960000000006</v>
      </c>
      <c r="I6" s="158">
        <v>76901.501000000004</v>
      </c>
      <c r="J6" s="158">
        <v>79380</v>
      </c>
      <c r="K6" s="158">
        <v>81780</v>
      </c>
    </row>
    <row r="7" spans="1:11" ht="14.25">
      <c r="A7" s="444" t="s">
        <v>233</v>
      </c>
      <c r="B7" s="444"/>
      <c r="C7" s="158"/>
      <c r="D7" s="158"/>
      <c r="E7" s="158"/>
      <c r="F7" s="158"/>
      <c r="G7" s="158"/>
      <c r="H7" s="158"/>
      <c r="I7" s="158"/>
      <c r="J7" s="158"/>
      <c r="K7" s="158"/>
    </row>
    <row r="8" spans="1:11" ht="14.25">
      <c r="A8" s="444"/>
      <c r="B8" s="444" t="s">
        <v>71</v>
      </c>
      <c r="C8" s="158">
        <v>43634.877662999999</v>
      </c>
      <c r="D8" s="158">
        <v>44961.173569999999</v>
      </c>
      <c r="E8" s="158">
        <v>37637.917167</v>
      </c>
      <c r="F8" s="158">
        <v>39815.617875000004</v>
      </c>
      <c r="G8" s="158">
        <v>41931.282203000002</v>
      </c>
      <c r="H8" s="158">
        <v>44879.002</v>
      </c>
      <c r="I8" s="158">
        <v>46426.214</v>
      </c>
      <c r="J8" s="158">
        <v>47881.794000000002</v>
      </c>
      <c r="K8" s="158">
        <v>49196.815999999999</v>
      </c>
    </row>
    <row r="9" spans="1:11" ht="14.25">
      <c r="A9" s="444"/>
      <c r="B9" s="444" t="s">
        <v>72</v>
      </c>
      <c r="C9" s="158">
        <v>8227.4279709999992</v>
      </c>
      <c r="D9" s="158">
        <v>10134.866534999999</v>
      </c>
      <c r="E9" s="158">
        <v>12539.265775</v>
      </c>
      <c r="F9" s="158">
        <v>12371.52346</v>
      </c>
      <c r="G9" s="158">
        <v>13600.108881</v>
      </c>
      <c r="H9" s="158">
        <v>13883.081</v>
      </c>
      <c r="I9" s="158">
        <v>14690.985000000001</v>
      </c>
      <c r="J9" s="158">
        <v>15214.543</v>
      </c>
      <c r="K9" s="158">
        <v>15679.944</v>
      </c>
    </row>
    <row r="10" spans="1:11" ht="15.75">
      <c r="A10" s="444"/>
      <c r="B10" s="444" t="s">
        <v>496</v>
      </c>
      <c r="C10" s="158">
        <v>7199.1315000000004</v>
      </c>
      <c r="D10" s="158">
        <v>7914.9363190000004</v>
      </c>
      <c r="E10" s="158">
        <v>7480.4009459999997</v>
      </c>
      <c r="F10" s="158">
        <v>7441.7211399999997</v>
      </c>
      <c r="G10" s="158">
        <v>8200.9227640000008</v>
      </c>
      <c r="H10" s="158">
        <v>8393.8940000000002</v>
      </c>
      <c r="I10" s="158">
        <v>8884.3819999999996</v>
      </c>
      <c r="J10" s="158">
        <v>9222.7669999999998</v>
      </c>
      <c r="K10" s="158">
        <v>9517.5759999999991</v>
      </c>
    </row>
    <row r="11" spans="1:11" ht="15.75">
      <c r="A11" s="444"/>
      <c r="B11" s="444" t="s">
        <v>497</v>
      </c>
      <c r="C11" s="158">
        <v>5633.7809289999996</v>
      </c>
      <c r="D11" s="158">
        <v>5517.2949630000003</v>
      </c>
      <c r="E11" s="158">
        <v>5656.4737750000004</v>
      </c>
      <c r="F11" s="158">
        <v>5862.9343099999996</v>
      </c>
      <c r="G11" s="158">
        <v>6125.3674549999996</v>
      </c>
      <c r="H11" s="158">
        <v>6566.9830000000002</v>
      </c>
      <c r="I11" s="158">
        <v>6899.92</v>
      </c>
      <c r="J11" s="158">
        <v>7060.8959999999997</v>
      </c>
      <c r="K11" s="158">
        <v>7385.6639999999998</v>
      </c>
    </row>
    <row r="12" spans="1:11" ht="14.25">
      <c r="A12" s="450" t="s">
        <v>70</v>
      </c>
      <c r="B12" s="450"/>
      <c r="C12" s="451"/>
      <c r="D12" s="451"/>
      <c r="E12" s="451"/>
      <c r="F12" s="159"/>
      <c r="G12" s="159"/>
      <c r="H12" s="159"/>
      <c r="I12" s="159"/>
      <c r="J12" s="159"/>
      <c r="K12" s="159"/>
    </row>
    <row r="13" spans="1:11" ht="14.25">
      <c r="A13" s="153"/>
      <c r="B13" s="153" t="s">
        <v>71</v>
      </c>
      <c r="C13" s="288">
        <v>67.45</v>
      </c>
      <c r="D13" s="288">
        <v>65.61</v>
      </c>
      <c r="E13" s="288">
        <v>59.45</v>
      </c>
      <c r="F13" s="288">
        <v>60.79</v>
      </c>
      <c r="G13" s="288">
        <v>60.02</v>
      </c>
      <c r="H13" s="288">
        <v>60.88</v>
      </c>
      <c r="I13" s="288">
        <v>60.37</v>
      </c>
      <c r="J13" s="288">
        <v>60.32</v>
      </c>
      <c r="K13" s="288">
        <v>60.16</v>
      </c>
    </row>
    <row r="14" spans="1:11" ht="14.25">
      <c r="A14" s="153"/>
      <c r="B14" s="153" t="s">
        <v>72</v>
      </c>
      <c r="C14" s="288">
        <v>12.72</v>
      </c>
      <c r="D14" s="288">
        <v>14.79</v>
      </c>
      <c r="E14" s="288">
        <v>19.8</v>
      </c>
      <c r="F14" s="288">
        <v>18.89</v>
      </c>
      <c r="G14" s="288">
        <v>19.47</v>
      </c>
      <c r="H14" s="288">
        <v>18.829999999999998</v>
      </c>
      <c r="I14" s="288">
        <v>19.100000000000001</v>
      </c>
      <c r="J14" s="288">
        <v>19.170000000000002</v>
      </c>
      <c r="K14" s="288">
        <v>19.170000000000002</v>
      </c>
    </row>
    <row r="15" spans="1:11" ht="15.75">
      <c r="A15" s="153"/>
      <c r="B15" s="153" t="s">
        <v>498</v>
      </c>
      <c r="C15" s="452">
        <v>11.13</v>
      </c>
      <c r="D15" s="452">
        <v>11.55</v>
      </c>
      <c r="E15" s="452">
        <v>11.81</v>
      </c>
      <c r="F15" s="452">
        <v>11.36</v>
      </c>
      <c r="G15" s="452">
        <v>11.74</v>
      </c>
      <c r="H15" s="452">
        <v>11.39</v>
      </c>
      <c r="I15" s="452">
        <v>11.55</v>
      </c>
      <c r="J15" s="452">
        <v>11.62</v>
      </c>
      <c r="K15" s="452">
        <v>11.64</v>
      </c>
    </row>
    <row r="16" spans="1:11" ht="15.75">
      <c r="A16" s="159"/>
      <c r="B16" s="159" t="s">
        <v>497</v>
      </c>
      <c r="C16" s="288">
        <v>8.7100000000000009</v>
      </c>
      <c r="D16" s="288">
        <v>8.0500000000000007</v>
      </c>
      <c r="E16" s="288">
        <v>8.93</v>
      </c>
      <c r="F16" s="288">
        <v>8.9499999999999993</v>
      </c>
      <c r="G16" s="288">
        <v>8.77</v>
      </c>
      <c r="H16" s="288">
        <v>8.91</v>
      </c>
      <c r="I16" s="288">
        <v>8.9700000000000006</v>
      </c>
      <c r="J16" s="288">
        <v>8.9</v>
      </c>
      <c r="K16" s="288">
        <v>9.0299999999999994</v>
      </c>
    </row>
    <row r="17" spans="1:11" ht="14.25">
      <c r="A17" s="162"/>
      <c r="B17" s="162"/>
      <c r="C17" s="453"/>
      <c r="D17" s="453"/>
      <c r="E17" s="453"/>
      <c r="F17" s="453"/>
      <c r="G17" s="453"/>
      <c r="H17" s="453"/>
      <c r="I17" s="453"/>
      <c r="J17" s="453"/>
      <c r="K17" s="453"/>
    </row>
    <row r="18" spans="1:11" ht="15">
      <c r="A18" s="135"/>
      <c r="B18" s="135"/>
      <c r="C18" s="135"/>
      <c r="D18" s="135"/>
      <c r="E18" s="135"/>
      <c r="F18" s="135"/>
      <c r="G18" s="135"/>
      <c r="H18" s="135"/>
      <c r="I18" s="135"/>
      <c r="J18" s="135"/>
      <c r="K18" s="135"/>
    </row>
    <row r="19" spans="1:11" ht="15" hidden="1">
      <c r="A19" s="392" t="s">
        <v>167</v>
      </c>
      <c r="B19" s="135"/>
      <c r="C19" s="135"/>
      <c r="D19" s="135"/>
      <c r="E19" s="135"/>
      <c r="F19" s="135"/>
      <c r="G19" s="135"/>
      <c r="H19" s="135"/>
      <c r="I19" s="135"/>
      <c r="J19" s="135"/>
      <c r="K19" s="135"/>
    </row>
    <row r="20" spans="1:11" ht="15">
      <c r="A20" s="137" t="s">
        <v>182</v>
      </c>
      <c r="B20" s="135"/>
      <c r="C20" s="135"/>
      <c r="D20" s="135"/>
      <c r="E20" s="135"/>
      <c r="F20" s="135"/>
      <c r="G20" s="135"/>
      <c r="H20" s="135"/>
      <c r="I20" s="135"/>
      <c r="J20" s="135"/>
      <c r="K20" s="135"/>
    </row>
    <row r="21" spans="1:11" ht="15">
      <c r="A21" s="137" t="s">
        <v>183</v>
      </c>
      <c r="B21" s="135"/>
      <c r="C21" s="135"/>
      <c r="D21" s="135"/>
      <c r="E21" s="135"/>
      <c r="F21" s="135"/>
      <c r="G21" s="135"/>
      <c r="H21" s="135"/>
      <c r="I21" s="135"/>
      <c r="J21" s="135"/>
      <c r="K21" s="135"/>
    </row>
    <row r="22" spans="1:11" ht="15">
      <c r="A22" s="392" t="s">
        <v>184</v>
      </c>
      <c r="B22" s="135"/>
      <c r="C22" s="135"/>
      <c r="D22" s="135"/>
      <c r="E22" s="135"/>
      <c r="F22" s="135"/>
      <c r="G22" s="135"/>
      <c r="H22" s="135"/>
      <c r="I22" s="135"/>
      <c r="J22" s="135"/>
      <c r="K22" s="135"/>
    </row>
    <row r="23" spans="1:11" ht="15">
      <c r="A23" s="392" t="s">
        <v>185</v>
      </c>
      <c r="B23" s="135"/>
      <c r="C23" s="135"/>
      <c r="D23" s="135"/>
      <c r="E23" s="135"/>
      <c r="F23" s="135"/>
      <c r="G23" s="135"/>
      <c r="H23" s="135"/>
      <c r="I23" s="135"/>
      <c r="J23" s="135"/>
      <c r="K23" s="135"/>
    </row>
    <row r="24" spans="1:11" ht="15">
      <c r="A24" s="150" t="s">
        <v>794</v>
      </c>
      <c r="B24" s="135"/>
      <c r="C24" s="135"/>
      <c r="D24" s="135"/>
      <c r="E24" s="135"/>
      <c r="F24" s="135"/>
      <c r="G24" s="135"/>
      <c r="H24" s="135"/>
      <c r="I24" s="135"/>
      <c r="J24" s="135"/>
      <c r="K24" s="135"/>
    </row>
    <row r="25" spans="1:11" ht="15">
      <c r="A25" s="135"/>
      <c r="B25" s="135"/>
      <c r="C25" s="135"/>
      <c r="D25" s="135"/>
      <c r="E25" s="135"/>
      <c r="F25" s="135"/>
      <c r="G25" s="135"/>
      <c r="H25" s="135"/>
      <c r="I25" s="135"/>
      <c r="J25" s="135"/>
      <c r="K25" s="135"/>
    </row>
    <row r="26" spans="1:11" ht="15">
      <c r="A26" s="135"/>
      <c r="B26" s="135"/>
      <c r="C26" s="135"/>
      <c r="D26" s="135"/>
      <c r="E26" s="135"/>
      <c r="F26" s="135"/>
      <c r="G26" s="135"/>
      <c r="H26" s="135"/>
      <c r="I26" s="135"/>
      <c r="J26" s="135"/>
      <c r="K26" s="135"/>
    </row>
  </sheetData>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J166"/>
  <sheetViews>
    <sheetView workbookViewId="0"/>
  </sheetViews>
  <sheetFormatPr baseColWidth="10" defaultColWidth="5" defaultRowHeight="12.75"/>
  <cols>
    <col min="1" max="1" width="2.5703125" style="251" customWidth="1"/>
    <col min="2" max="2" width="2.28515625" style="216" customWidth="1"/>
    <col min="3" max="3" width="2.42578125" style="216" customWidth="1"/>
    <col min="4" max="4" width="68.7109375" style="216" customWidth="1"/>
    <col min="5" max="7" width="9.7109375" style="127" customWidth="1"/>
    <col min="8" max="8" width="5" style="250"/>
    <col min="9" max="9" width="9" style="250" bestFit="1" customWidth="1"/>
    <col min="10" max="10" width="5.42578125" style="250" bestFit="1" customWidth="1"/>
    <col min="11" max="16384" width="5" style="250"/>
  </cols>
  <sheetData>
    <row r="1" spans="1:10" s="21" customFormat="1" ht="14.25">
      <c r="A1" s="74" t="s">
        <v>511</v>
      </c>
      <c r="B1" s="71"/>
      <c r="C1" s="71"/>
      <c r="D1" s="71"/>
      <c r="E1" s="71"/>
      <c r="F1" s="71"/>
      <c r="G1" s="71"/>
    </row>
    <row r="2" spans="1:10" s="21" customFormat="1" ht="14.25">
      <c r="A2" s="71" t="s">
        <v>49</v>
      </c>
      <c r="B2" s="71"/>
      <c r="C2" s="71"/>
      <c r="D2" s="71"/>
      <c r="E2" s="71"/>
      <c r="F2" s="71"/>
      <c r="G2" s="71"/>
    </row>
    <row r="3" spans="1:10" s="21" customFormat="1" ht="14.25">
      <c r="A3" s="71"/>
      <c r="B3" s="71"/>
      <c r="C3" s="71"/>
      <c r="D3" s="71"/>
      <c r="E3" s="71"/>
      <c r="F3" s="71"/>
      <c r="G3" s="71"/>
    </row>
    <row r="4" spans="1:10" s="28" customFormat="1" ht="37.5" customHeight="1">
      <c r="A4" s="38"/>
      <c r="B4" s="39"/>
      <c r="C4" s="39"/>
      <c r="D4" s="39"/>
      <c r="E4" s="295" t="s">
        <v>709</v>
      </c>
      <c r="F4" s="295" t="s">
        <v>791</v>
      </c>
      <c r="G4" s="295" t="s">
        <v>792</v>
      </c>
      <c r="H4" s="57"/>
    </row>
    <row r="5" spans="1:10" s="24" customFormat="1" ht="22.5" customHeight="1">
      <c r="A5" s="74" t="s">
        <v>276</v>
      </c>
      <c r="B5" s="71"/>
      <c r="C5" s="71"/>
      <c r="D5" s="71"/>
      <c r="E5" s="71"/>
      <c r="F5" s="71"/>
      <c r="G5" s="71"/>
    </row>
    <row r="6" spans="1:10" s="219" customFormat="1" ht="15">
      <c r="A6" s="315"/>
      <c r="B6" s="316" t="s">
        <v>275</v>
      </c>
      <c r="C6" s="316"/>
      <c r="D6" s="317"/>
      <c r="E6" s="243">
        <f>E16+E18+E21+E22+E23+E30+E31+E32</f>
        <v>69860.701000000001</v>
      </c>
      <c r="F6" s="243">
        <f>F16+F18+F21+F22+F23+F30+F31+F32</f>
        <v>69688.047999999995</v>
      </c>
      <c r="G6" s="243">
        <f>G16+G18+G21+G22+G23+G30+G31+G32</f>
        <v>71180.365000000005</v>
      </c>
      <c r="J6" s="255"/>
    </row>
    <row r="7" spans="1:10" s="219" customFormat="1" ht="15">
      <c r="A7" s="315"/>
      <c r="B7" s="316"/>
      <c r="C7" s="316" t="s">
        <v>274</v>
      </c>
      <c r="D7" s="317"/>
      <c r="E7" s="243">
        <f>SUM(E8:E10)</f>
        <v>76370.36</v>
      </c>
      <c r="F7" s="243">
        <f t="shared" ref="F7:G7" si="0">SUM(F8:F10)</f>
        <v>79380</v>
      </c>
      <c r="G7" s="243">
        <f t="shared" si="0"/>
        <v>81780</v>
      </c>
    </row>
    <row r="8" spans="1:10" s="219" customFormat="1" ht="15">
      <c r="A8" s="315"/>
      <c r="B8" s="316"/>
      <c r="C8" s="316"/>
      <c r="D8" s="317" t="s">
        <v>273</v>
      </c>
      <c r="E8" s="243">
        <v>38737.875</v>
      </c>
      <c r="F8" s="243">
        <v>40625</v>
      </c>
      <c r="G8" s="243">
        <v>41905</v>
      </c>
    </row>
    <row r="9" spans="1:10" s="219" customFormat="1" ht="15">
      <c r="A9" s="315"/>
      <c r="B9" s="316"/>
      <c r="C9" s="316"/>
      <c r="D9" s="317" t="s">
        <v>272</v>
      </c>
      <c r="E9" s="243">
        <v>36856.800000000003</v>
      </c>
      <c r="F9" s="243">
        <v>38145.199999999997</v>
      </c>
      <c r="G9" s="243">
        <v>39239.199999999997</v>
      </c>
    </row>
    <row r="10" spans="1:10" s="219" customFormat="1" ht="13.5" customHeight="1">
      <c r="A10" s="315"/>
      <c r="B10" s="316"/>
      <c r="C10" s="316"/>
      <c r="D10" s="317" t="s">
        <v>271</v>
      </c>
      <c r="E10" s="243">
        <v>775.68499999999995</v>
      </c>
      <c r="F10" s="243">
        <v>609.79999999999995</v>
      </c>
      <c r="G10" s="243">
        <v>635.79999999999995</v>
      </c>
    </row>
    <row r="11" spans="1:10" s="219" customFormat="1" ht="15">
      <c r="A11" s="315"/>
      <c r="B11" s="316"/>
      <c r="C11" s="316" t="s">
        <v>270</v>
      </c>
      <c r="D11" s="317"/>
      <c r="E11" s="243">
        <f>SUM(E12:E15)</f>
        <v>-30569.145</v>
      </c>
      <c r="F11" s="243">
        <f t="shared" ref="F11:G11" si="1">SUM(F12:F15)</f>
        <v>-31498.206000000002</v>
      </c>
      <c r="G11" s="243">
        <f t="shared" si="1"/>
        <v>-32583.184000000001</v>
      </c>
    </row>
    <row r="12" spans="1:10" s="219" customFormat="1" ht="15">
      <c r="A12" s="315"/>
      <c r="B12" s="316"/>
      <c r="C12" s="316"/>
      <c r="D12" s="317" t="s">
        <v>269</v>
      </c>
      <c r="E12" s="243">
        <v>-23406.752</v>
      </c>
      <c r="F12" s="243">
        <v>-24286.440999999999</v>
      </c>
      <c r="G12" s="243">
        <v>-25041.911</v>
      </c>
    </row>
    <row r="13" spans="1:10" s="219" customFormat="1" ht="15">
      <c r="A13" s="315"/>
      <c r="B13" s="316"/>
      <c r="C13" s="316"/>
      <c r="D13" s="317" t="s">
        <v>268</v>
      </c>
      <c r="E13" s="243">
        <v>-3056.3919999999998</v>
      </c>
      <c r="F13" s="243">
        <v>-2985</v>
      </c>
      <c r="G13" s="243">
        <v>-3085</v>
      </c>
    </row>
    <row r="14" spans="1:10" s="219" customFormat="1" ht="15">
      <c r="A14" s="315"/>
      <c r="B14" s="316"/>
      <c r="C14" s="316"/>
      <c r="D14" s="317" t="s">
        <v>267</v>
      </c>
      <c r="E14" s="243">
        <v>-2094.7910000000002</v>
      </c>
      <c r="F14" s="243">
        <v>-2170.5430000000001</v>
      </c>
      <c r="G14" s="243">
        <v>-2275.2829999999999</v>
      </c>
    </row>
    <row r="15" spans="1:10" s="219" customFormat="1" ht="15">
      <c r="A15" s="315"/>
      <c r="B15" s="316"/>
      <c r="C15" s="316"/>
      <c r="D15" s="317" t="s">
        <v>266</v>
      </c>
      <c r="E15" s="243">
        <v>-2011.21</v>
      </c>
      <c r="F15" s="243">
        <v>-2056.2220000000002</v>
      </c>
      <c r="G15" s="243">
        <v>-2180.9899999999998</v>
      </c>
    </row>
    <row r="16" spans="1:10" s="219" customFormat="1" ht="15">
      <c r="A16" s="315"/>
      <c r="B16" s="316"/>
      <c r="C16" s="316" t="s">
        <v>265</v>
      </c>
      <c r="D16" s="316"/>
      <c r="E16" s="243">
        <f>E7+E11</f>
        <v>45801.214999999997</v>
      </c>
      <c r="F16" s="243">
        <f t="shared" ref="F16:G16" si="2">F7+F11</f>
        <v>47881.793999999994</v>
      </c>
      <c r="G16" s="243">
        <f t="shared" si="2"/>
        <v>49196.815999999999</v>
      </c>
    </row>
    <row r="17" spans="1:7" s="219" customFormat="1" ht="15" hidden="1">
      <c r="A17" s="315"/>
      <c r="B17" s="316"/>
      <c r="C17" s="316"/>
      <c r="D17" s="316"/>
      <c r="E17" s="243"/>
      <c r="F17" s="243"/>
      <c r="G17" s="243"/>
    </row>
    <row r="18" spans="1:7" s="219" customFormat="1" ht="15">
      <c r="A18" s="315"/>
      <c r="B18" s="316"/>
      <c r="C18" s="316" t="s">
        <v>264</v>
      </c>
      <c r="D18" s="317"/>
      <c r="E18" s="243">
        <v>12063.85</v>
      </c>
      <c r="F18" s="243">
        <v>12494.951999999999</v>
      </c>
      <c r="G18" s="243">
        <v>12925.656999999999</v>
      </c>
    </row>
    <row r="19" spans="1:7" s="219" customFormat="1" ht="15">
      <c r="A19" s="315"/>
      <c r="B19" s="316"/>
      <c r="C19" s="316"/>
      <c r="D19" s="317" t="s">
        <v>263</v>
      </c>
      <c r="E19" s="243">
        <v>5605.4570000000003</v>
      </c>
      <c r="F19" s="243">
        <v>5831.0649999999996</v>
      </c>
      <c r="G19" s="243">
        <v>6043.7160000000003</v>
      </c>
    </row>
    <row r="20" spans="1:7" s="219" customFormat="1" ht="15">
      <c r="A20" s="315"/>
      <c r="B20" s="316"/>
      <c r="C20" s="316"/>
      <c r="D20" s="317" t="s">
        <v>262</v>
      </c>
      <c r="E20" s="243">
        <v>6423.8860000000004</v>
      </c>
      <c r="F20" s="243">
        <v>6624.0479999999998</v>
      </c>
      <c r="G20" s="243">
        <v>6841.1019999999999</v>
      </c>
    </row>
    <row r="21" spans="1:7" s="219" customFormat="1" ht="15">
      <c r="A21" s="315"/>
      <c r="B21" s="316"/>
      <c r="C21" s="316" t="s">
        <v>261</v>
      </c>
      <c r="D21" s="317"/>
      <c r="E21" s="243">
        <v>2526.4769999999999</v>
      </c>
      <c r="F21" s="243">
        <v>519.31299999999999</v>
      </c>
      <c r="G21" s="243">
        <f>508.752</f>
        <v>508.75200000000001</v>
      </c>
    </row>
    <row r="22" spans="1:7" s="219" customFormat="1" ht="15">
      <c r="A22" s="315"/>
      <c r="B22" s="316"/>
      <c r="C22" s="316" t="s">
        <v>260</v>
      </c>
      <c r="D22" s="317"/>
      <c r="E22" s="243">
        <v>1586.383</v>
      </c>
      <c r="F22" s="243">
        <v>1438.174</v>
      </c>
      <c r="G22" s="243">
        <v>1424.345</v>
      </c>
    </row>
    <row r="23" spans="1:7" s="219" customFormat="1" ht="15">
      <c r="A23" s="315"/>
      <c r="B23" s="316"/>
      <c r="C23" s="316" t="s">
        <v>259</v>
      </c>
      <c r="D23" s="317"/>
      <c r="E23" s="243">
        <f>SUM(E24:E29)</f>
        <v>6370.4080000000004</v>
      </c>
      <c r="F23" s="243">
        <f t="shared" ref="F23:G23" si="3">SUM(F24:F29)</f>
        <v>6115.344000000001</v>
      </c>
      <c r="G23" s="243">
        <f t="shared" si="3"/>
        <v>6205.2220000000007</v>
      </c>
    </row>
    <row r="24" spans="1:7" s="219" customFormat="1" ht="15">
      <c r="A24" s="315"/>
      <c r="B24" s="316"/>
      <c r="C24" s="316"/>
      <c r="D24" s="317" t="s">
        <v>258</v>
      </c>
      <c r="E24" s="243">
        <v>781.97699999999998</v>
      </c>
      <c r="F24" s="243">
        <v>892.98599999999999</v>
      </c>
      <c r="G24" s="243">
        <v>942.69299999999998</v>
      </c>
    </row>
    <row r="25" spans="1:7" s="219" customFormat="1" ht="15" customHeight="1">
      <c r="A25" s="315"/>
      <c r="B25" s="316"/>
      <c r="C25" s="316"/>
      <c r="D25" s="318" t="s">
        <v>257</v>
      </c>
      <c r="E25" s="243">
        <v>1565.585</v>
      </c>
      <c r="F25" s="243">
        <v>1538.4670000000001</v>
      </c>
      <c r="G25" s="243">
        <v>1510.38</v>
      </c>
    </row>
    <row r="26" spans="1:7" s="219" customFormat="1" ht="15">
      <c r="A26" s="315"/>
      <c r="B26" s="316"/>
      <c r="C26" s="316"/>
      <c r="D26" s="317" t="s">
        <v>256</v>
      </c>
      <c r="E26" s="243">
        <v>630.02700000000004</v>
      </c>
      <c r="F26" s="243">
        <v>599.91600000000005</v>
      </c>
      <c r="G26" s="243">
        <v>572.70100000000002</v>
      </c>
    </row>
    <row r="27" spans="1:7" s="219" customFormat="1" ht="15">
      <c r="A27" s="315"/>
      <c r="B27" s="316"/>
      <c r="C27" s="316"/>
      <c r="D27" s="326" t="s">
        <v>255</v>
      </c>
      <c r="E27" s="243">
        <v>308.76400000000001</v>
      </c>
      <c r="F27" s="243">
        <v>308.72199999999998</v>
      </c>
      <c r="G27" s="243">
        <v>328.87799999999999</v>
      </c>
    </row>
    <row r="28" spans="1:7" s="219" customFormat="1" ht="15">
      <c r="A28" s="315"/>
      <c r="B28" s="316"/>
      <c r="C28" s="316"/>
      <c r="D28" s="317" t="s">
        <v>254</v>
      </c>
      <c r="E28" s="243">
        <v>2531.326</v>
      </c>
      <c r="F28" s="243">
        <v>2219.1750000000002</v>
      </c>
      <c r="G28" s="243">
        <v>2295.9569999999999</v>
      </c>
    </row>
    <row r="29" spans="1:7" s="219" customFormat="1" ht="15">
      <c r="A29" s="315"/>
      <c r="B29" s="316"/>
      <c r="C29" s="316"/>
      <c r="D29" s="317" t="s">
        <v>253</v>
      </c>
      <c r="E29" s="243">
        <v>552.72900000000004</v>
      </c>
      <c r="F29" s="243">
        <v>556.07799999999997</v>
      </c>
      <c r="G29" s="243">
        <v>554.61300000000006</v>
      </c>
    </row>
    <row r="30" spans="1:7" s="219" customFormat="1" ht="15">
      <c r="A30" s="315"/>
      <c r="B30" s="316"/>
      <c r="C30" s="316" t="s">
        <v>252</v>
      </c>
      <c r="D30" s="317"/>
      <c r="E30" s="243">
        <v>378.24</v>
      </c>
      <c r="F30" s="243">
        <f>190.506+1.915+0.011</f>
        <v>192.43199999999999</v>
      </c>
      <c r="G30" s="243">
        <f>188.187+0.009+16.41</f>
        <v>204.60599999999999</v>
      </c>
    </row>
    <row r="31" spans="1:7" s="219" customFormat="1" ht="15">
      <c r="A31" s="315"/>
      <c r="B31" s="316"/>
      <c r="C31" s="316" t="s">
        <v>251</v>
      </c>
      <c r="D31" s="317"/>
      <c r="E31" s="243">
        <v>211.64099999999999</v>
      </c>
      <c r="F31" s="243">
        <v>0</v>
      </c>
      <c r="G31" s="243">
        <v>0</v>
      </c>
    </row>
    <row r="32" spans="1:7" s="219" customFormat="1" ht="15">
      <c r="A32" s="315"/>
      <c r="B32" s="316"/>
      <c r="C32" s="316" t="s">
        <v>250</v>
      </c>
      <c r="D32" s="317"/>
      <c r="E32" s="243">
        <v>922.48699999999997</v>
      </c>
      <c r="F32" s="243">
        <v>1046.039</v>
      </c>
      <c r="G32" s="243">
        <v>714.96699999999998</v>
      </c>
    </row>
    <row r="33" spans="1:9" s="219" customFormat="1" ht="15">
      <c r="A33" s="315"/>
      <c r="B33" s="316" t="s">
        <v>249</v>
      </c>
      <c r="C33" s="316"/>
      <c r="D33" s="317"/>
      <c r="E33" s="243">
        <v>1464.211</v>
      </c>
      <c r="F33" s="243">
        <v>2145.6080000000002</v>
      </c>
      <c r="G33" s="243">
        <v>14.981</v>
      </c>
    </row>
    <row r="34" spans="1:9" s="219" customFormat="1" ht="15">
      <c r="A34" s="315"/>
      <c r="B34" s="316" t="s">
        <v>248</v>
      </c>
      <c r="C34" s="316"/>
      <c r="D34" s="317"/>
      <c r="E34" s="243">
        <v>38.823</v>
      </c>
      <c r="F34" s="243">
        <v>362.12900000000002</v>
      </c>
      <c r="G34" s="243">
        <v>330.03699999999998</v>
      </c>
      <c r="I34" s="255"/>
    </row>
    <row r="35" spans="1:9" s="308" customFormat="1" ht="22.5" customHeight="1">
      <c r="A35" s="319" t="s">
        <v>247</v>
      </c>
      <c r="B35" s="320"/>
      <c r="C35" s="320"/>
      <c r="D35" s="320"/>
      <c r="E35" s="476">
        <f>E16+E18+E21+E22+E23+E30+E31+E32+E33+E34</f>
        <v>71363.735000000001</v>
      </c>
      <c r="F35" s="476">
        <f t="shared" ref="F35:G35" si="4">F16+F18+F21+F22+F23+F30+F31+F32+F33+F34</f>
        <v>72195.784999999989</v>
      </c>
      <c r="G35" s="476">
        <f t="shared" si="4"/>
        <v>71525.383000000002</v>
      </c>
    </row>
    <row r="36" spans="1:9" s="219" customFormat="1" ht="15">
      <c r="A36" s="252"/>
      <c r="E36" s="135"/>
      <c r="F36" s="135"/>
      <c r="G36" s="135"/>
    </row>
    <row r="37" spans="1:9" s="220" customFormat="1" ht="13.5">
      <c r="A37" s="220" t="s">
        <v>167</v>
      </c>
      <c r="E37" s="137"/>
      <c r="F37" s="137"/>
      <c r="G37" s="137"/>
    </row>
    <row r="38" spans="1:9" s="219" customFormat="1" ht="15">
      <c r="A38" s="252"/>
      <c r="E38" s="135"/>
      <c r="F38" s="135"/>
      <c r="G38" s="135"/>
    </row>
    <row r="39" spans="1:9" s="219" customFormat="1" ht="15">
      <c r="A39" s="252"/>
      <c r="E39" s="135"/>
      <c r="F39" s="135"/>
      <c r="G39" s="135"/>
    </row>
    <row r="40" spans="1:9" s="219" customFormat="1" ht="15">
      <c r="A40" s="252"/>
      <c r="E40" s="135"/>
      <c r="F40" s="135"/>
      <c r="G40" s="135"/>
    </row>
    <row r="41" spans="1:9" s="219" customFormat="1" ht="15">
      <c r="A41" s="252"/>
      <c r="E41" s="135"/>
      <c r="F41" s="135"/>
      <c r="G41" s="135"/>
    </row>
    <row r="42" spans="1:9" s="219" customFormat="1" ht="15">
      <c r="A42" s="252"/>
      <c r="E42" s="135"/>
      <c r="F42" s="135"/>
      <c r="G42" s="135"/>
    </row>
    <row r="43" spans="1:9" s="219" customFormat="1" ht="15">
      <c r="A43" s="252"/>
      <c r="E43" s="135"/>
      <c r="F43" s="135"/>
      <c r="G43" s="135"/>
    </row>
    <row r="44" spans="1:9" s="219" customFormat="1" ht="15">
      <c r="A44" s="252"/>
      <c r="E44" s="135"/>
      <c r="F44" s="135"/>
      <c r="G44" s="135"/>
    </row>
    <row r="45" spans="1:9" s="219" customFormat="1" ht="15">
      <c r="A45" s="252"/>
      <c r="E45" s="135"/>
      <c r="F45" s="135"/>
      <c r="G45" s="135"/>
    </row>
    <row r="46" spans="1:9" s="219" customFormat="1" ht="15">
      <c r="A46" s="252"/>
      <c r="E46" s="135"/>
      <c r="F46" s="135"/>
      <c r="G46" s="135"/>
    </row>
    <row r="47" spans="1:9" s="219" customFormat="1" ht="15">
      <c r="A47" s="252"/>
      <c r="E47" s="135"/>
      <c r="F47" s="135"/>
      <c r="G47" s="135"/>
    </row>
    <row r="48" spans="1:9" s="219" customFormat="1" ht="15">
      <c r="A48" s="252"/>
      <c r="E48" s="135"/>
      <c r="F48" s="135"/>
      <c r="G48" s="135"/>
    </row>
    <row r="49" spans="1:7" s="219" customFormat="1" ht="15">
      <c r="A49" s="252"/>
      <c r="E49" s="135"/>
      <c r="F49" s="135"/>
      <c r="G49" s="135"/>
    </row>
    <row r="50" spans="1:7" s="219" customFormat="1" ht="15">
      <c r="A50" s="252"/>
      <c r="E50" s="135"/>
      <c r="F50" s="135"/>
      <c r="G50" s="135"/>
    </row>
    <row r="51" spans="1:7" s="219" customFormat="1" ht="15">
      <c r="A51" s="252"/>
      <c r="E51" s="135"/>
      <c r="F51" s="135"/>
      <c r="G51" s="135"/>
    </row>
    <row r="52" spans="1:7" s="219" customFormat="1" ht="15">
      <c r="A52" s="252"/>
      <c r="E52" s="135"/>
      <c r="F52" s="135"/>
      <c r="G52" s="135"/>
    </row>
    <row r="53" spans="1:7" s="219" customFormat="1" ht="15">
      <c r="A53" s="252"/>
      <c r="E53" s="135"/>
      <c r="F53" s="135"/>
      <c r="G53" s="135"/>
    </row>
    <row r="54" spans="1:7" s="219" customFormat="1" ht="15">
      <c r="A54" s="252"/>
      <c r="E54" s="135"/>
      <c r="F54" s="135"/>
      <c r="G54" s="135"/>
    </row>
    <row r="55" spans="1:7" s="219" customFormat="1" ht="15">
      <c r="A55" s="252"/>
      <c r="E55" s="135"/>
      <c r="F55" s="135"/>
      <c r="G55" s="135"/>
    </row>
    <row r="56" spans="1:7" s="219" customFormat="1" ht="15">
      <c r="A56" s="252"/>
      <c r="E56" s="135"/>
      <c r="F56" s="135"/>
      <c r="G56" s="135"/>
    </row>
    <row r="57" spans="1:7" s="219" customFormat="1" ht="15">
      <c r="A57" s="252"/>
      <c r="E57" s="135"/>
      <c r="F57" s="135"/>
      <c r="G57" s="135"/>
    </row>
    <row r="58" spans="1:7" s="219" customFormat="1" ht="15">
      <c r="A58" s="252"/>
      <c r="E58" s="135"/>
      <c r="F58" s="135"/>
      <c r="G58" s="135"/>
    </row>
    <row r="59" spans="1:7" s="219" customFormat="1" ht="15">
      <c r="A59" s="252"/>
      <c r="E59" s="135"/>
      <c r="F59" s="135"/>
      <c r="G59" s="135"/>
    </row>
    <row r="60" spans="1:7" s="219" customFormat="1" ht="15">
      <c r="A60" s="252"/>
      <c r="E60" s="135"/>
      <c r="F60" s="135"/>
      <c r="G60" s="135"/>
    </row>
    <row r="61" spans="1:7" s="219" customFormat="1" ht="15">
      <c r="A61" s="252"/>
      <c r="E61" s="135"/>
      <c r="F61" s="135"/>
      <c r="G61" s="135"/>
    </row>
    <row r="62" spans="1:7" s="219" customFormat="1" ht="15">
      <c r="A62" s="252"/>
      <c r="E62" s="135"/>
      <c r="F62" s="135"/>
      <c r="G62" s="135"/>
    </row>
    <row r="63" spans="1:7" s="219" customFormat="1" ht="15">
      <c r="A63" s="252"/>
      <c r="E63" s="135"/>
      <c r="F63" s="135"/>
      <c r="G63" s="135"/>
    </row>
    <row r="64" spans="1:7" s="219" customFormat="1" ht="15">
      <c r="A64" s="252"/>
      <c r="E64" s="135"/>
      <c r="F64" s="135"/>
      <c r="G64" s="135"/>
    </row>
    <row r="65" spans="1:7" s="219" customFormat="1" ht="15">
      <c r="A65" s="252"/>
      <c r="E65" s="135"/>
      <c r="F65" s="135"/>
      <c r="G65" s="135"/>
    </row>
    <row r="66" spans="1:7" s="219" customFormat="1" ht="15">
      <c r="A66" s="252"/>
      <c r="E66" s="135"/>
      <c r="F66" s="135"/>
      <c r="G66" s="135"/>
    </row>
    <row r="67" spans="1:7" s="219" customFormat="1" ht="15">
      <c r="A67" s="252"/>
      <c r="E67" s="135"/>
      <c r="F67" s="135"/>
      <c r="G67" s="135"/>
    </row>
    <row r="68" spans="1:7" s="219" customFormat="1" ht="15">
      <c r="A68" s="252"/>
      <c r="E68" s="135"/>
      <c r="F68" s="135"/>
      <c r="G68" s="135"/>
    </row>
    <row r="69" spans="1:7" s="219" customFormat="1" ht="15">
      <c r="A69" s="252"/>
      <c r="E69" s="135"/>
      <c r="F69" s="135"/>
      <c r="G69" s="135"/>
    </row>
    <row r="70" spans="1:7" s="219" customFormat="1" ht="15">
      <c r="A70" s="252"/>
      <c r="E70" s="135"/>
      <c r="F70" s="135"/>
      <c r="G70" s="135"/>
    </row>
    <row r="71" spans="1:7" s="219" customFormat="1" ht="15">
      <c r="A71" s="252"/>
      <c r="E71" s="135"/>
      <c r="F71" s="135"/>
      <c r="G71" s="135"/>
    </row>
    <row r="72" spans="1:7" s="219" customFormat="1" ht="15">
      <c r="A72" s="252"/>
      <c r="E72" s="135"/>
      <c r="F72" s="135"/>
      <c r="G72" s="135"/>
    </row>
    <row r="73" spans="1:7" s="219" customFormat="1" ht="15">
      <c r="A73" s="252"/>
      <c r="E73" s="135"/>
      <c r="F73" s="135"/>
      <c r="G73" s="135"/>
    </row>
    <row r="74" spans="1:7" s="219" customFormat="1" ht="15">
      <c r="A74" s="252"/>
      <c r="E74" s="135"/>
      <c r="F74" s="135"/>
      <c r="G74" s="135"/>
    </row>
    <row r="75" spans="1:7" s="219" customFormat="1" ht="15">
      <c r="A75" s="252"/>
      <c r="E75" s="135"/>
      <c r="F75" s="135"/>
      <c r="G75" s="135"/>
    </row>
    <row r="76" spans="1:7" s="219" customFormat="1" ht="15">
      <c r="A76" s="252"/>
      <c r="E76" s="135"/>
      <c r="F76" s="135"/>
      <c r="G76" s="135"/>
    </row>
    <row r="77" spans="1:7" s="219" customFormat="1" ht="15">
      <c r="A77" s="252"/>
      <c r="E77" s="135"/>
      <c r="F77" s="135"/>
      <c r="G77" s="135"/>
    </row>
    <row r="78" spans="1:7" s="219" customFormat="1" ht="15">
      <c r="A78" s="252"/>
      <c r="E78" s="135"/>
      <c r="F78" s="135"/>
      <c r="G78" s="135"/>
    </row>
    <row r="79" spans="1:7" s="219" customFormat="1" ht="15">
      <c r="A79" s="252"/>
      <c r="E79" s="135"/>
      <c r="F79" s="135"/>
      <c r="G79" s="135"/>
    </row>
    <row r="80" spans="1:7" s="219" customFormat="1" ht="15">
      <c r="A80" s="252"/>
      <c r="E80" s="135"/>
      <c r="F80" s="135"/>
      <c r="G80" s="135"/>
    </row>
    <row r="81" spans="1:7" s="219" customFormat="1" ht="15">
      <c r="A81" s="252"/>
      <c r="E81" s="135"/>
      <c r="F81" s="135"/>
      <c r="G81" s="135"/>
    </row>
    <row r="82" spans="1:7" s="219" customFormat="1" ht="15">
      <c r="A82" s="252"/>
      <c r="E82" s="135"/>
      <c r="F82" s="135"/>
      <c r="G82" s="135"/>
    </row>
    <row r="83" spans="1:7" s="219" customFormat="1" ht="15">
      <c r="A83" s="252"/>
      <c r="E83" s="135"/>
      <c r="F83" s="135"/>
      <c r="G83" s="135"/>
    </row>
    <row r="84" spans="1:7" s="219" customFormat="1" ht="15">
      <c r="A84" s="252"/>
      <c r="E84" s="135"/>
      <c r="F84" s="135"/>
      <c r="G84" s="135"/>
    </row>
    <row r="85" spans="1:7" s="219" customFormat="1" ht="15">
      <c r="A85" s="252"/>
      <c r="E85" s="135"/>
      <c r="F85" s="135"/>
      <c r="G85" s="135"/>
    </row>
    <row r="86" spans="1:7" s="219" customFormat="1" ht="15">
      <c r="A86" s="252"/>
      <c r="E86" s="135"/>
      <c r="F86" s="135"/>
      <c r="G86" s="135"/>
    </row>
    <row r="87" spans="1:7" s="219" customFormat="1" ht="15">
      <c r="A87" s="252"/>
      <c r="E87" s="135"/>
      <c r="F87" s="135"/>
      <c r="G87" s="135"/>
    </row>
    <row r="88" spans="1:7" s="219" customFormat="1" ht="15">
      <c r="A88" s="252"/>
      <c r="E88" s="135"/>
      <c r="F88" s="135"/>
      <c r="G88" s="135"/>
    </row>
    <row r="89" spans="1:7" s="219" customFormat="1" ht="15">
      <c r="A89" s="252"/>
      <c r="E89" s="135"/>
      <c r="F89" s="135"/>
      <c r="G89" s="135"/>
    </row>
    <row r="90" spans="1:7" s="219" customFormat="1" ht="15">
      <c r="A90" s="252"/>
      <c r="E90" s="135"/>
      <c r="F90" s="135"/>
      <c r="G90" s="135"/>
    </row>
    <row r="91" spans="1:7" s="219" customFormat="1" ht="15">
      <c r="A91" s="252"/>
      <c r="E91" s="135"/>
      <c r="F91" s="135"/>
      <c r="G91" s="135"/>
    </row>
    <row r="92" spans="1:7" s="219" customFormat="1" ht="15">
      <c r="A92" s="252"/>
      <c r="E92" s="135"/>
      <c r="F92" s="135"/>
      <c r="G92" s="135"/>
    </row>
    <row r="93" spans="1:7" s="219" customFormat="1" ht="15">
      <c r="A93" s="252"/>
      <c r="E93" s="135"/>
      <c r="F93" s="135"/>
      <c r="G93" s="135"/>
    </row>
    <row r="94" spans="1:7" s="219" customFormat="1" ht="15">
      <c r="A94" s="252"/>
      <c r="E94" s="135"/>
      <c r="F94" s="135"/>
      <c r="G94" s="135"/>
    </row>
    <row r="95" spans="1:7" s="219" customFormat="1" ht="15">
      <c r="A95" s="252"/>
      <c r="E95" s="135"/>
      <c r="F95" s="135"/>
      <c r="G95" s="135"/>
    </row>
    <row r="96" spans="1:7" s="219" customFormat="1" ht="15">
      <c r="A96" s="252"/>
      <c r="E96" s="135"/>
      <c r="F96" s="135"/>
      <c r="G96" s="135"/>
    </row>
    <row r="97" spans="1:7" s="219" customFormat="1" ht="15">
      <c r="A97" s="252"/>
      <c r="E97" s="135"/>
      <c r="F97" s="135"/>
      <c r="G97" s="135"/>
    </row>
    <row r="98" spans="1:7" s="219" customFormat="1" ht="15">
      <c r="A98" s="252"/>
      <c r="E98" s="135"/>
      <c r="F98" s="135"/>
      <c r="G98" s="135"/>
    </row>
    <row r="99" spans="1:7" s="219" customFormat="1" ht="15">
      <c r="A99" s="252"/>
      <c r="E99" s="135"/>
      <c r="F99" s="135"/>
      <c r="G99" s="135"/>
    </row>
    <row r="100" spans="1:7" s="219" customFormat="1" ht="15">
      <c r="A100" s="252"/>
      <c r="E100" s="135"/>
      <c r="F100" s="135"/>
      <c r="G100" s="135"/>
    </row>
    <row r="101" spans="1:7" s="219" customFormat="1" ht="15">
      <c r="A101" s="252"/>
      <c r="E101" s="135"/>
      <c r="F101" s="135"/>
      <c r="G101" s="135"/>
    </row>
    <row r="102" spans="1:7" s="219" customFormat="1" ht="15">
      <c r="A102" s="252"/>
      <c r="E102" s="135"/>
      <c r="F102" s="135"/>
      <c r="G102" s="135"/>
    </row>
    <row r="103" spans="1:7" s="219" customFormat="1" ht="15">
      <c r="A103" s="252"/>
      <c r="E103" s="135"/>
      <c r="F103" s="135"/>
      <c r="G103" s="135"/>
    </row>
    <row r="104" spans="1:7" s="219" customFormat="1" ht="15">
      <c r="A104" s="252"/>
      <c r="E104" s="135"/>
      <c r="F104" s="135"/>
      <c r="G104" s="135"/>
    </row>
    <row r="105" spans="1:7" s="219" customFormat="1" ht="15">
      <c r="A105" s="252"/>
      <c r="E105" s="135"/>
      <c r="F105" s="135"/>
      <c r="G105" s="135"/>
    </row>
    <row r="106" spans="1:7" s="219" customFormat="1" ht="15">
      <c r="A106" s="252"/>
      <c r="E106" s="135"/>
      <c r="F106" s="135"/>
      <c r="G106" s="135"/>
    </row>
    <row r="107" spans="1:7" s="219" customFormat="1" ht="15">
      <c r="A107" s="252"/>
      <c r="E107" s="135"/>
      <c r="F107" s="135"/>
      <c r="G107" s="135"/>
    </row>
    <row r="108" spans="1:7" s="219" customFormat="1" ht="15">
      <c r="A108" s="252"/>
      <c r="E108" s="135"/>
      <c r="F108" s="135"/>
      <c r="G108" s="135"/>
    </row>
    <row r="109" spans="1:7" s="219" customFormat="1" ht="15">
      <c r="A109" s="252"/>
      <c r="E109" s="135"/>
      <c r="F109" s="135"/>
      <c r="G109" s="135"/>
    </row>
    <row r="110" spans="1:7" s="219" customFormat="1" ht="15">
      <c r="A110" s="252"/>
      <c r="E110" s="135"/>
      <c r="F110" s="135"/>
      <c r="G110" s="135"/>
    </row>
    <row r="111" spans="1:7" s="219" customFormat="1" ht="15">
      <c r="A111" s="252"/>
      <c r="E111" s="135"/>
      <c r="F111" s="135"/>
      <c r="G111" s="135"/>
    </row>
    <row r="112" spans="1:7" s="219" customFormat="1" ht="15">
      <c r="A112" s="252"/>
      <c r="E112" s="135"/>
      <c r="F112" s="135"/>
      <c r="G112" s="135"/>
    </row>
    <row r="113" spans="1:7" s="219" customFormat="1" ht="15">
      <c r="A113" s="252"/>
      <c r="E113" s="135"/>
      <c r="F113" s="135"/>
      <c r="G113" s="135"/>
    </row>
    <row r="114" spans="1:7" s="219" customFormat="1" ht="15">
      <c r="A114" s="252"/>
      <c r="E114" s="135"/>
      <c r="F114" s="135"/>
      <c r="G114" s="135"/>
    </row>
    <row r="115" spans="1:7" s="219" customFormat="1" ht="15">
      <c r="A115" s="252"/>
      <c r="E115" s="135"/>
      <c r="F115" s="135"/>
      <c r="G115" s="135"/>
    </row>
    <row r="116" spans="1:7" s="219" customFormat="1" ht="15">
      <c r="A116" s="252"/>
      <c r="E116" s="135"/>
      <c r="F116" s="135"/>
      <c r="G116" s="135"/>
    </row>
    <row r="117" spans="1:7" s="219" customFormat="1" ht="15">
      <c r="A117" s="252"/>
      <c r="E117" s="135"/>
      <c r="F117" s="135"/>
      <c r="G117" s="135"/>
    </row>
    <row r="118" spans="1:7" s="219" customFormat="1" ht="15">
      <c r="A118" s="252"/>
      <c r="E118" s="135"/>
      <c r="F118" s="135"/>
      <c r="G118" s="135"/>
    </row>
    <row r="119" spans="1:7" s="219" customFormat="1" ht="15">
      <c r="A119" s="252"/>
      <c r="E119" s="135"/>
      <c r="F119" s="135"/>
      <c r="G119" s="135"/>
    </row>
    <row r="120" spans="1:7" s="219" customFormat="1" ht="15">
      <c r="A120" s="252"/>
      <c r="E120" s="135"/>
      <c r="F120" s="135"/>
      <c r="G120" s="135"/>
    </row>
    <row r="121" spans="1:7" s="219" customFormat="1" ht="15">
      <c r="A121" s="252"/>
      <c r="E121" s="135"/>
      <c r="F121" s="135"/>
      <c r="G121" s="135"/>
    </row>
    <row r="122" spans="1:7" s="219" customFormat="1" ht="15">
      <c r="A122" s="252"/>
      <c r="E122" s="135"/>
      <c r="F122" s="135"/>
      <c r="G122" s="135"/>
    </row>
    <row r="123" spans="1:7" s="219" customFormat="1" ht="15">
      <c r="A123" s="252"/>
      <c r="E123" s="135"/>
      <c r="F123" s="135"/>
      <c r="G123" s="135"/>
    </row>
    <row r="124" spans="1:7" s="219" customFormat="1" ht="15">
      <c r="A124" s="252"/>
      <c r="E124" s="135"/>
      <c r="F124" s="135"/>
      <c r="G124" s="135"/>
    </row>
    <row r="125" spans="1:7" s="219" customFormat="1" ht="15">
      <c r="A125" s="252"/>
      <c r="E125" s="135"/>
      <c r="F125" s="135"/>
      <c r="G125" s="135"/>
    </row>
    <row r="126" spans="1:7" s="219" customFormat="1" ht="15">
      <c r="A126" s="252"/>
      <c r="E126" s="135"/>
      <c r="F126" s="135"/>
      <c r="G126" s="135"/>
    </row>
    <row r="127" spans="1:7" s="219" customFormat="1" ht="15">
      <c r="A127" s="252"/>
      <c r="E127" s="135"/>
      <c r="F127" s="135"/>
      <c r="G127" s="135"/>
    </row>
    <row r="128" spans="1:7" s="219" customFormat="1" ht="15">
      <c r="A128" s="252"/>
      <c r="E128" s="135"/>
      <c r="F128" s="135"/>
      <c r="G128" s="135"/>
    </row>
    <row r="129" spans="1:7" s="219" customFormat="1" ht="15">
      <c r="A129" s="252"/>
      <c r="E129" s="135"/>
      <c r="F129" s="135"/>
      <c r="G129" s="135"/>
    </row>
    <row r="130" spans="1:7" s="219" customFormat="1" ht="15">
      <c r="A130" s="252"/>
      <c r="E130" s="135"/>
      <c r="F130" s="135"/>
      <c r="G130" s="135"/>
    </row>
    <row r="131" spans="1:7" s="219" customFormat="1" ht="15">
      <c r="A131" s="252"/>
      <c r="E131" s="135"/>
      <c r="F131" s="135"/>
      <c r="G131" s="135"/>
    </row>
    <row r="132" spans="1:7" s="219" customFormat="1" ht="15">
      <c r="A132" s="252"/>
      <c r="E132" s="135"/>
      <c r="F132" s="135"/>
      <c r="G132" s="135"/>
    </row>
    <row r="133" spans="1:7" s="219" customFormat="1" ht="15">
      <c r="A133" s="252"/>
      <c r="E133" s="135"/>
      <c r="F133" s="135"/>
      <c r="G133" s="135"/>
    </row>
    <row r="134" spans="1:7" s="219" customFormat="1" ht="15">
      <c r="A134" s="252"/>
      <c r="E134" s="135"/>
      <c r="F134" s="135"/>
      <c r="G134" s="135"/>
    </row>
    <row r="135" spans="1:7" s="219" customFormat="1" ht="15">
      <c r="A135" s="252"/>
      <c r="E135" s="135"/>
      <c r="F135" s="135"/>
      <c r="G135" s="135"/>
    </row>
    <row r="136" spans="1:7" s="219" customFormat="1" ht="15">
      <c r="A136" s="252"/>
      <c r="E136" s="135"/>
      <c r="F136" s="135"/>
      <c r="G136" s="135"/>
    </row>
    <row r="137" spans="1:7" s="219" customFormat="1" ht="15">
      <c r="A137" s="252"/>
      <c r="E137" s="135"/>
      <c r="F137" s="135"/>
      <c r="G137" s="135"/>
    </row>
    <row r="138" spans="1:7" s="219" customFormat="1" ht="15">
      <c r="A138" s="252"/>
      <c r="E138" s="135"/>
      <c r="F138" s="135"/>
      <c r="G138" s="135"/>
    </row>
    <row r="139" spans="1:7" s="219" customFormat="1" ht="15">
      <c r="A139" s="252"/>
      <c r="E139" s="135"/>
      <c r="F139" s="135"/>
      <c r="G139" s="135"/>
    </row>
    <row r="140" spans="1:7" s="219" customFormat="1" ht="15">
      <c r="A140" s="252"/>
      <c r="E140" s="135"/>
      <c r="F140" s="135"/>
      <c r="G140" s="135"/>
    </row>
    <row r="141" spans="1:7" s="219" customFormat="1" ht="15">
      <c r="A141" s="252"/>
      <c r="E141" s="135"/>
      <c r="F141" s="135"/>
      <c r="G141" s="135"/>
    </row>
    <row r="142" spans="1:7" s="219" customFormat="1" ht="15">
      <c r="A142" s="252"/>
      <c r="E142" s="135"/>
      <c r="F142" s="135"/>
      <c r="G142" s="135"/>
    </row>
    <row r="143" spans="1:7" s="219" customFormat="1" ht="15">
      <c r="A143" s="252"/>
      <c r="E143" s="135"/>
      <c r="F143" s="135"/>
      <c r="G143" s="135"/>
    </row>
    <row r="144" spans="1:7" s="219" customFormat="1" ht="15">
      <c r="A144" s="252"/>
      <c r="E144" s="135"/>
      <c r="F144" s="135"/>
      <c r="G144" s="135"/>
    </row>
    <row r="145" spans="1:7" s="219" customFormat="1" ht="15">
      <c r="A145" s="252"/>
      <c r="E145" s="135"/>
      <c r="F145" s="135"/>
      <c r="G145" s="135"/>
    </row>
    <row r="146" spans="1:7" s="219" customFormat="1" ht="15">
      <c r="A146" s="252"/>
      <c r="E146" s="135"/>
      <c r="F146" s="135"/>
      <c r="G146" s="135"/>
    </row>
    <row r="147" spans="1:7" s="219" customFormat="1" ht="15">
      <c r="A147" s="252"/>
      <c r="E147" s="135"/>
      <c r="F147" s="135"/>
      <c r="G147" s="135"/>
    </row>
    <row r="148" spans="1:7" s="219" customFormat="1" ht="15">
      <c r="A148" s="252"/>
      <c r="E148" s="135"/>
      <c r="F148" s="135"/>
      <c r="G148" s="135"/>
    </row>
    <row r="149" spans="1:7" s="219" customFormat="1" ht="15">
      <c r="A149" s="252"/>
      <c r="E149" s="135"/>
      <c r="F149" s="135"/>
      <c r="G149" s="135"/>
    </row>
    <row r="150" spans="1:7" s="219" customFormat="1" ht="15">
      <c r="A150" s="252"/>
      <c r="E150" s="135"/>
      <c r="F150" s="135"/>
      <c r="G150" s="135"/>
    </row>
    <row r="151" spans="1:7" s="219" customFormat="1" ht="15">
      <c r="A151" s="252"/>
      <c r="E151" s="135"/>
      <c r="F151" s="135"/>
      <c r="G151" s="135"/>
    </row>
    <row r="152" spans="1:7" s="219" customFormat="1" ht="15">
      <c r="A152" s="252"/>
      <c r="E152" s="135"/>
      <c r="F152" s="135"/>
      <c r="G152" s="135"/>
    </row>
    <row r="153" spans="1:7" s="219" customFormat="1" ht="15">
      <c r="A153" s="252"/>
      <c r="E153" s="135"/>
      <c r="F153" s="135"/>
      <c r="G153" s="135"/>
    </row>
    <row r="154" spans="1:7" s="219" customFormat="1" ht="15">
      <c r="A154" s="252"/>
      <c r="E154" s="135"/>
      <c r="F154" s="135"/>
      <c r="G154" s="135"/>
    </row>
    <row r="155" spans="1:7" s="219" customFormat="1" ht="15">
      <c r="A155" s="252"/>
      <c r="E155" s="135"/>
      <c r="F155" s="135"/>
      <c r="G155" s="135"/>
    </row>
    <row r="156" spans="1:7" s="219" customFormat="1" ht="15">
      <c r="A156" s="252"/>
      <c r="E156" s="135"/>
      <c r="F156" s="135"/>
      <c r="G156" s="135"/>
    </row>
    <row r="157" spans="1:7" s="219" customFormat="1" ht="15">
      <c r="A157" s="252"/>
      <c r="E157" s="135"/>
      <c r="F157" s="135"/>
      <c r="G157" s="135"/>
    </row>
    <row r="158" spans="1:7" s="219" customFormat="1" ht="15">
      <c r="A158" s="252"/>
      <c r="E158" s="135"/>
      <c r="F158" s="135"/>
      <c r="G158" s="135"/>
    </row>
    <row r="159" spans="1:7" s="219" customFormat="1" ht="15">
      <c r="A159" s="252"/>
      <c r="E159" s="135"/>
      <c r="F159" s="135"/>
      <c r="G159" s="135"/>
    </row>
    <row r="160" spans="1:7" s="219" customFormat="1" ht="15">
      <c r="A160" s="252"/>
      <c r="E160" s="135"/>
      <c r="F160" s="135"/>
      <c r="G160" s="135"/>
    </row>
    <row r="161" spans="1:7" s="219" customFormat="1" ht="15">
      <c r="A161" s="252"/>
      <c r="E161" s="135"/>
      <c r="F161" s="135"/>
      <c r="G161" s="135"/>
    </row>
    <row r="162" spans="1:7" s="219" customFormat="1" ht="15">
      <c r="A162" s="252"/>
      <c r="E162" s="135"/>
      <c r="F162" s="135"/>
      <c r="G162" s="135"/>
    </row>
    <row r="163" spans="1:7" s="219" customFormat="1" ht="15">
      <c r="A163" s="252"/>
      <c r="E163" s="135"/>
      <c r="F163" s="135"/>
      <c r="G163" s="135"/>
    </row>
    <row r="164" spans="1:7" s="219" customFormat="1" ht="15">
      <c r="A164" s="252"/>
      <c r="E164" s="135"/>
      <c r="F164" s="135"/>
      <c r="G164" s="135"/>
    </row>
    <row r="165" spans="1:7" s="219" customFormat="1" ht="15">
      <c r="A165" s="252"/>
      <c r="E165" s="135"/>
      <c r="F165" s="135"/>
      <c r="G165" s="135"/>
    </row>
    <row r="166" spans="1:7" s="219" customFormat="1" ht="15">
      <c r="A166" s="252"/>
      <c r="E166" s="135"/>
      <c r="F166" s="135"/>
      <c r="G166" s="135"/>
    </row>
  </sheetData>
  <printOptions horizontalCentered="1"/>
  <pageMargins left="0.19685039370078741" right="0.19685039370078741" top="0.47244094488188981" bottom="0.31496062992125984" header="0.19685039370078741" footer="0.15748031496062992"/>
  <pageSetup paperSize="9" scale="96" orientation="portrait" r:id="rId1"/>
  <headerFooter alignWithMargins="0"/>
  <ignoredErrors>
    <ignoredError sqref="E23"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L165"/>
  <sheetViews>
    <sheetView workbookViewId="0"/>
  </sheetViews>
  <sheetFormatPr baseColWidth="10" defaultColWidth="5" defaultRowHeight="12.75"/>
  <cols>
    <col min="1" max="1" width="2.5703125" style="251" customWidth="1"/>
    <col min="2" max="2" width="2.28515625" style="216" customWidth="1"/>
    <col min="3" max="3" width="2.42578125" style="216" customWidth="1"/>
    <col min="4" max="4" width="68.7109375" style="216" customWidth="1"/>
    <col min="5" max="7" width="9.7109375" style="127" customWidth="1"/>
    <col min="8" max="11" width="5" style="250"/>
    <col min="12" max="12" width="5.42578125" style="250" bestFit="1" customWidth="1"/>
    <col min="13" max="16384" width="5" style="250"/>
  </cols>
  <sheetData>
    <row r="1" spans="1:8" s="21" customFormat="1" ht="14.25">
      <c r="A1" s="74" t="s">
        <v>303</v>
      </c>
      <c r="B1" s="71"/>
      <c r="C1" s="71"/>
      <c r="D1" s="71"/>
      <c r="E1" s="71"/>
      <c r="F1" s="71"/>
      <c r="G1" s="71"/>
    </row>
    <row r="2" spans="1:8" s="21" customFormat="1" ht="14.25">
      <c r="A2" s="71" t="s">
        <v>49</v>
      </c>
      <c r="B2" s="71"/>
      <c r="C2" s="71"/>
      <c r="D2" s="71"/>
      <c r="E2" s="71"/>
      <c r="F2" s="71"/>
      <c r="G2" s="71"/>
    </row>
    <row r="3" spans="1:8" s="21" customFormat="1" ht="14.25">
      <c r="A3" s="71"/>
      <c r="B3" s="71"/>
      <c r="C3" s="71"/>
      <c r="D3" s="71"/>
      <c r="E3" s="71"/>
      <c r="F3" s="71"/>
      <c r="G3" s="71"/>
    </row>
    <row r="4" spans="1:8" s="28" customFormat="1" ht="37.5" customHeight="1">
      <c r="A4" s="38"/>
      <c r="B4" s="39"/>
      <c r="C4" s="39"/>
      <c r="D4" s="39"/>
      <c r="E4" s="295" t="s">
        <v>709</v>
      </c>
      <c r="F4" s="295" t="s">
        <v>791</v>
      </c>
      <c r="G4" s="295" t="s">
        <v>792</v>
      </c>
      <c r="H4" s="57"/>
    </row>
    <row r="5" spans="1:8" s="24" customFormat="1" ht="22.5" customHeight="1">
      <c r="A5" s="74" t="s">
        <v>302</v>
      </c>
      <c r="B5" s="71"/>
      <c r="C5" s="71"/>
      <c r="D5" s="71"/>
      <c r="E5" s="71"/>
      <c r="F5" s="71"/>
      <c r="G5" s="71"/>
    </row>
    <row r="6" spans="1:8" s="219" customFormat="1" ht="15">
      <c r="A6" s="315"/>
      <c r="B6" s="316" t="s">
        <v>301</v>
      </c>
      <c r="C6" s="316"/>
      <c r="D6" s="317"/>
      <c r="E6" s="243">
        <f>E16+E17+E20+E21+E22+E29+0.1</f>
        <v>69535.28300000001</v>
      </c>
      <c r="F6" s="243">
        <f>F16+F17+F20+F21+F22+F29</f>
        <v>68859.070000000007</v>
      </c>
      <c r="G6" s="243">
        <f>G16+G17+G20+G21+G22+G29</f>
        <v>70795.487999999998</v>
      </c>
    </row>
    <row r="7" spans="1:8" s="219" customFormat="1" ht="15">
      <c r="A7" s="315"/>
      <c r="B7" s="316"/>
      <c r="C7" s="316" t="s">
        <v>300</v>
      </c>
      <c r="D7" s="317"/>
      <c r="E7" s="243">
        <f>SUM(E8:E10)-0.045</f>
        <v>77401.167000000001</v>
      </c>
      <c r="F7" s="243">
        <f>SUM(F8:F10)</f>
        <v>79380</v>
      </c>
      <c r="G7" s="243">
        <f>SUM(G8:G10)</f>
        <v>81780</v>
      </c>
    </row>
    <row r="8" spans="1:8" s="219" customFormat="1" ht="15">
      <c r="A8" s="315"/>
      <c r="B8" s="316"/>
      <c r="C8" s="316"/>
      <c r="D8" s="317" t="s">
        <v>299</v>
      </c>
      <c r="E8" s="243">
        <v>39250.667000000001</v>
      </c>
      <c r="F8" s="243">
        <v>40625</v>
      </c>
      <c r="G8" s="243">
        <v>41905</v>
      </c>
    </row>
    <row r="9" spans="1:8" s="219" customFormat="1" ht="15">
      <c r="A9" s="315"/>
      <c r="B9" s="316"/>
      <c r="C9" s="316"/>
      <c r="D9" s="317" t="s">
        <v>298</v>
      </c>
      <c r="E9" s="243">
        <v>37445.125</v>
      </c>
      <c r="F9" s="243">
        <v>38145.199999999997</v>
      </c>
      <c r="G9" s="243">
        <v>39239.199999999997</v>
      </c>
    </row>
    <row r="10" spans="1:8" s="219" customFormat="1" ht="13.5" customHeight="1">
      <c r="A10" s="315"/>
      <c r="B10" s="316"/>
      <c r="C10" s="316"/>
      <c r="D10" s="317" t="s">
        <v>297</v>
      </c>
      <c r="E10" s="243">
        <v>705.42</v>
      </c>
      <c r="F10" s="243">
        <v>609.79999999999995</v>
      </c>
      <c r="G10" s="243">
        <v>635.79999999999995</v>
      </c>
    </row>
    <row r="11" spans="1:8" s="219" customFormat="1" ht="15">
      <c r="A11" s="315"/>
      <c r="B11" s="316"/>
      <c r="C11" s="316" t="s">
        <v>296</v>
      </c>
      <c r="D11" s="317"/>
      <c r="E11" s="243">
        <f>SUM(E12:E15)</f>
        <v>-30726.045999999998</v>
      </c>
      <c r="F11" s="243">
        <f t="shared" ref="F11:G11" si="0">SUM(F12:F15)</f>
        <v>-31498.206000000002</v>
      </c>
      <c r="G11" s="243">
        <f t="shared" si="0"/>
        <v>-32583.184000000001</v>
      </c>
    </row>
    <row r="12" spans="1:8" s="219" customFormat="1" ht="15">
      <c r="A12" s="315"/>
      <c r="B12" s="316"/>
      <c r="C12" s="316"/>
      <c r="D12" s="317" t="s">
        <v>269</v>
      </c>
      <c r="E12" s="243">
        <v>-23406.149000000001</v>
      </c>
      <c r="F12" s="243">
        <v>-24286.440999999999</v>
      </c>
      <c r="G12" s="243">
        <v>-25041.911</v>
      </c>
    </row>
    <row r="13" spans="1:8" s="219" customFormat="1" ht="15">
      <c r="A13" s="315"/>
      <c r="B13" s="316"/>
      <c r="C13" s="316"/>
      <c r="D13" s="317" t="s">
        <v>268</v>
      </c>
      <c r="E13" s="243">
        <v>-3213.8490000000002</v>
      </c>
      <c r="F13" s="243">
        <v>-2985</v>
      </c>
      <c r="G13" s="243">
        <v>-3085</v>
      </c>
    </row>
    <row r="14" spans="1:8" s="219" customFormat="1" ht="15">
      <c r="A14" s="315"/>
      <c r="B14" s="316"/>
      <c r="C14" s="316"/>
      <c r="D14" s="317" t="s">
        <v>267</v>
      </c>
      <c r="E14" s="243">
        <v>-2094.799</v>
      </c>
      <c r="F14" s="243">
        <v>-2170.5430000000001</v>
      </c>
      <c r="G14" s="243">
        <v>-2275.2829999999999</v>
      </c>
    </row>
    <row r="15" spans="1:8" s="219" customFormat="1" ht="15">
      <c r="A15" s="315"/>
      <c r="B15" s="316"/>
      <c r="C15" s="316"/>
      <c r="D15" s="317" t="s">
        <v>266</v>
      </c>
      <c r="E15" s="243">
        <v>-2011.249</v>
      </c>
      <c r="F15" s="243">
        <v>-2056.2220000000002</v>
      </c>
      <c r="G15" s="243">
        <v>-2180.9899999999998</v>
      </c>
    </row>
    <row r="16" spans="1:8" s="219" customFormat="1" ht="15">
      <c r="A16" s="315"/>
      <c r="B16" s="316"/>
      <c r="C16" s="316" t="s">
        <v>295</v>
      </c>
      <c r="D16" s="316"/>
      <c r="E16" s="243">
        <f>E7+E11</f>
        <v>46675.120999999999</v>
      </c>
      <c r="F16" s="243">
        <f t="shared" ref="F16:G16" si="1">F7+F11</f>
        <v>47881.793999999994</v>
      </c>
      <c r="G16" s="243">
        <f t="shared" si="1"/>
        <v>49196.815999999999</v>
      </c>
    </row>
    <row r="17" spans="1:12" s="219" customFormat="1" ht="15">
      <c r="A17" s="315"/>
      <c r="B17" s="316"/>
      <c r="C17" s="316" t="s">
        <v>294</v>
      </c>
      <c r="D17" s="317"/>
      <c r="E17" s="243">
        <v>12067.945</v>
      </c>
      <c r="F17" s="243">
        <v>12494.951999999999</v>
      </c>
      <c r="G17" s="243">
        <v>12925.656999999999</v>
      </c>
    </row>
    <row r="18" spans="1:12" s="219" customFormat="1" ht="15">
      <c r="A18" s="315"/>
      <c r="B18" s="316"/>
      <c r="C18" s="316"/>
      <c r="D18" s="317" t="s">
        <v>293</v>
      </c>
      <c r="E18" s="243">
        <v>5605.527</v>
      </c>
      <c r="F18" s="243">
        <v>5831.0649999999996</v>
      </c>
      <c r="G18" s="243">
        <v>6043.7160000000003</v>
      </c>
    </row>
    <row r="19" spans="1:12" s="219" customFormat="1" ht="15">
      <c r="A19" s="315"/>
      <c r="B19" s="316"/>
      <c r="C19" s="316"/>
      <c r="D19" s="317" t="s">
        <v>292</v>
      </c>
      <c r="E19" s="243">
        <v>6428.0110000000004</v>
      </c>
      <c r="F19" s="243">
        <v>6624.0479999999998</v>
      </c>
      <c r="G19" s="243">
        <v>6841.1019999999999</v>
      </c>
    </row>
    <row r="20" spans="1:12" s="219" customFormat="1" ht="15">
      <c r="A20" s="315"/>
      <c r="B20" s="316"/>
      <c r="C20" s="316" t="s">
        <v>291</v>
      </c>
      <c r="D20" s="317"/>
      <c r="E20" s="243">
        <f>2381.549</f>
        <v>2381.549</v>
      </c>
      <c r="F20" s="243">
        <v>493.04</v>
      </c>
      <c r="G20" s="243">
        <v>509.86700000000002</v>
      </c>
    </row>
    <row r="21" spans="1:12" s="219" customFormat="1" ht="15">
      <c r="A21" s="315"/>
      <c r="B21" s="316"/>
      <c r="C21" s="316" t="s">
        <v>290</v>
      </c>
      <c r="D21" s="317"/>
      <c r="E21" s="243">
        <v>1524.3620000000001</v>
      </c>
      <c r="F21" s="243">
        <v>1431.498</v>
      </c>
      <c r="G21" s="243">
        <v>1436.3330000000001</v>
      </c>
    </row>
    <row r="22" spans="1:12" s="219" customFormat="1" ht="15">
      <c r="A22" s="315"/>
      <c r="B22" s="316"/>
      <c r="C22" s="316" t="s">
        <v>289</v>
      </c>
      <c r="D22" s="317"/>
      <c r="E22" s="243">
        <f>SUM(E23:E28)</f>
        <v>6365.5380000000005</v>
      </c>
      <c r="F22" s="243">
        <f t="shared" ref="F22:G22" si="2">SUM(F23:F28)</f>
        <v>6113.3600000000006</v>
      </c>
      <c r="G22" s="243">
        <f t="shared" si="2"/>
        <v>6202.7080000000005</v>
      </c>
    </row>
    <row r="23" spans="1:12" s="219" customFormat="1" ht="15">
      <c r="A23" s="315"/>
      <c r="B23" s="316"/>
      <c r="C23" s="316"/>
      <c r="D23" s="317" t="s">
        <v>288</v>
      </c>
      <c r="E23" s="243">
        <v>760.721</v>
      </c>
      <c r="F23" s="243">
        <v>882.89300000000003</v>
      </c>
      <c r="G23" s="243">
        <v>933.13</v>
      </c>
    </row>
    <row r="24" spans="1:12" s="219" customFormat="1" ht="15">
      <c r="A24" s="315"/>
      <c r="B24" s="316"/>
      <c r="C24" s="316"/>
      <c r="D24" s="318" t="s">
        <v>287</v>
      </c>
      <c r="E24" s="243">
        <v>1578.723</v>
      </c>
      <c r="F24" s="243">
        <v>1538.4670000000001</v>
      </c>
      <c r="G24" s="243">
        <v>1510.3789999999999</v>
      </c>
    </row>
    <row r="25" spans="1:12" s="219" customFormat="1" ht="15">
      <c r="A25" s="315"/>
      <c r="B25" s="316"/>
      <c r="C25" s="316"/>
      <c r="D25" s="317" t="s">
        <v>286</v>
      </c>
      <c r="E25" s="243">
        <v>619.45100000000002</v>
      </c>
      <c r="F25" s="243">
        <v>599.39700000000005</v>
      </c>
      <c r="G25" s="243">
        <v>572.20600000000002</v>
      </c>
    </row>
    <row r="26" spans="1:12" s="219" customFormat="1" ht="15">
      <c r="A26" s="315"/>
      <c r="B26" s="316"/>
      <c r="C26" s="316"/>
      <c r="D26" s="326" t="s">
        <v>285</v>
      </c>
      <c r="E26" s="243">
        <v>308.31700000000001</v>
      </c>
      <c r="F26" s="243">
        <v>307.95800000000003</v>
      </c>
      <c r="G26" s="243">
        <v>328.12</v>
      </c>
    </row>
    <row r="27" spans="1:12" s="219" customFormat="1" ht="15">
      <c r="A27" s="315"/>
      <c r="B27" s="316"/>
      <c r="C27" s="316"/>
      <c r="D27" s="317" t="s">
        <v>284</v>
      </c>
      <c r="E27" s="243">
        <v>2536.2730000000001</v>
      </c>
      <c r="F27" s="243">
        <v>2219.0320000000002</v>
      </c>
      <c r="G27" s="243">
        <v>2295.3710000000001</v>
      </c>
    </row>
    <row r="28" spans="1:12" s="219" customFormat="1" ht="15">
      <c r="A28" s="315"/>
      <c r="B28" s="316"/>
      <c r="C28" s="316"/>
      <c r="D28" s="317" t="s">
        <v>283</v>
      </c>
      <c r="E28" s="243">
        <v>562.053</v>
      </c>
      <c r="F28" s="243">
        <v>565.61300000000006</v>
      </c>
      <c r="G28" s="243">
        <v>563.50199999999995</v>
      </c>
    </row>
    <row r="29" spans="1:12" s="219" customFormat="1" ht="15">
      <c r="A29" s="315"/>
      <c r="B29" s="316"/>
      <c r="C29" s="316" t="s">
        <v>282</v>
      </c>
      <c r="D29" s="317"/>
      <c r="E29" s="243">
        <f>SUM(E30:E32)</f>
        <v>520.66800000000001</v>
      </c>
      <c r="F29" s="243">
        <f t="shared" ref="F29:G29" si="3">SUM(F30:F32)</f>
        <v>444.4260000000001</v>
      </c>
      <c r="G29" s="243">
        <f t="shared" si="3"/>
        <v>524.10699999999997</v>
      </c>
    </row>
    <row r="30" spans="1:12" s="219" customFormat="1" ht="15">
      <c r="A30" s="315"/>
      <c r="B30" s="316"/>
      <c r="C30" s="316"/>
      <c r="D30" s="317" t="s">
        <v>281</v>
      </c>
      <c r="E30" s="243">
        <v>211.14</v>
      </c>
      <c r="F30" s="243">
        <v>151.22</v>
      </c>
      <c r="G30" s="243">
        <v>154.16399999999999</v>
      </c>
    </row>
    <row r="31" spans="1:12" s="219" customFormat="1" ht="15">
      <c r="A31" s="315"/>
      <c r="B31" s="316"/>
      <c r="C31" s="316"/>
      <c r="D31" s="317" t="s">
        <v>280</v>
      </c>
      <c r="E31" s="243">
        <v>213.57499999999999</v>
      </c>
      <c r="F31" s="243">
        <f>222.312</f>
        <v>222.31200000000001</v>
      </c>
      <c r="G31" s="243">
        <v>313.827</v>
      </c>
    </row>
    <row r="32" spans="1:12" s="219" customFormat="1" ht="15">
      <c r="A32" s="315"/>
      <c r="B32" s="316"/>
      <c r="C32" s="316"/>
      <c r="D32" s="317" t="s">
        <v>279</v>
      </c>
      <c r="E32" s="243">
        <f>240.151+39.797+2.123-200.004+0.196+10.891+2.799</f>
        <v>95.952999999999989</v>
      </c>
      <c r="F32" s="243">
        <f>442.511-F30-F31+1.915</f>
        <v>70.894000000000048</v>
      </c>
      <c r="G32" s="243">
        <f>507.697-G30-G31+16.41</f>
        <v>56.116000000000014</v>
      </c>
      <c r="L32" s="472"/>
    </row>
    <row r="33" spans="1:7" s="219" customFormat="1" ht="15">
      <c r="A33" s="315"/>
      <c r="B33" s="316" t="s">
        <v>278</v>
      </c>
      <c r="C33" s="316"/>
      <c r="D33" s="317"/>
      <c r="E33" s="243">
        <v>923.21299999999997</v>
      </c>
      <c r="F33" s="243">
        <v>1045.742</v>
      </c>
      <c r="G33" s="243">
        <v>714.96799999999996</v>
      </c>
    </row>
    <row r="34" spans="1:7" s="308" customFormat="1" ht="22.5" customHeight="1">
      <c r="A34" s="319" t="s">
        <v>277</v>
      </c>
      <c r="B34" s="320"/>
      <c r="C34" s="320"/>
      <c r="D34" s="320"/>
      <c r="E34" s="476">
        <f>E16+E17+E20+E22+E33+E21+E29+0.1</f>
        <v>70458.495999999999</v>
      </c>
      <c r="F34" s="476">
        <f>F16+F17+F20+F22+F33+F21+F29</f>
        <v>69904.812000000005</v>
      </c>
      <c r="G34" s="476">
        <f>G16+G17+G20+G22+G33+G21+G29</f>
        <v>71510.455999999991</v>
      </c>
    </row>
    <row r="35" spans="1:7" ht="15">
      <c r="A35" s="252"/>
      <c r="B35" s="219"/>
      <c r="C35" s="219"/>
      <c r="D35" s="219"/>
      <c r="E35" s="135"/>
      <c r="F35" s="135"/>
      <c r="G35" s="135"/>
    </row>
    <row r="36" spans="1:7" ht="14.25">
      <c r="A36" s="220" t="s">
        <v>167</v>
      </c>
      <c r="B36" s="220"/>
      <c r="C36" s="220"/>
      <c r="D36" s="220"/>
      <c r="E36" s="137"/>
      <c r="F36" s="137"/>
      <c r="G36" s="137"/>
    </row>
    <row r="37" spans="1:7" ht="15">
      <c r="A37" s="252"/>
      <c r="B37" s="219"/>
      <c r="C37" s="219"/>
      <c r="D37" s="219"/>
      <c r="E37" s="135"/>
      <c r="F37" s="135"/>
      <c r="G37" s="135"/>
    </row>
    <row r="38" spans="1:7" ht="15">
      <c r="A38" s="252"/>
      <c r="B38" s="219"/>
      <c r="C38" s="219"/>
      <c r="D38" s="219"/>
      <c r="E38" s="135"/>
      <c r="F38" s="135"/>
      <c r="G38" s="135"/>
    </row>
    <row r="39" spans="1:7" ht="15">
      <c r="A39" s="252"/>
      <c r="B39" s="219"/>
      <c r="C39" s="219"/>
      <c r="D39" s="219"/>
      <c r="E39" s="135"/>
      <c r="F39" s="135"/>
      <c r="G39" s="135"/>
    </row>
    <row r="40" spans="1:7" ht="15">
      <c r="A40" s="252"/>
      <c r="B40" s="219"/>
      <c r="C40" s="219"/>
      <c r="D40" s="219"/>
      <c r="E40" s="135"/>
      <c r="F40" s="135"/>
      <c r="G40" s="135"/>
    </row>
    <row r="41" spans="1:7" ht="15">
      <c r="A41" s="252"/>
      <c r="B41" s="219"/>
      <c r="C41" s="219"/>
      <c r="D41" s="219"/>
      <c r="E41" s="135"/>
      <c r="F41" s="135"/>
      <c r="G41" s="135"/>
    </row>
    <row r="42" spans="1:7" ht="15">
      <c r="A42" s="252"/>
      <c r="B42" s="219"/>
      <c r="C42" s="219"/>
      <c r="D42" s="219"/>
      <c r="E42" s="135"/>
      <c r="F42" s="135"/>
      <c r="G42" s="135"/>
    </row>
    <row r="43" spans="1:7" ht="15">
      <c r="A43" s="252"/>
      <c r="B43" s="219"/>
      <c r="C43" s="219"/>
      <c r="D43" s="219"/>
      <c r="E43" s="135"/>
      <c r="F43" s="135"/>
      <c r="G43" s="135"/>
    </row>
    <row r="44" spans="1:7" ht="15">
      <c r="A44" s="252"/>
      <c r="B44" s="219"/>
      <c r="C44" s="219"/>
      <c r="D44" s="219"/>
      <c r="E44" s="135"/>
      <c r="F44" s="135"/>
      <c r="G44" s="135"/>
    </row>
    <row r="45" spans="1:7" ht="15">
      <c r="A45" s="252"/>
      <c r="B45" s="219"/>
      <c r="C45" s="219"/>
      <c r="D45" s="219"/>
      <c r="E45" s="135"/>
      <c r="F45" s="135"/>
      <c r="G45" s="135"/>
    </row>
    <row r="46" spans="1:7" ht="15">
      <c r="A46" s="252"/>
      <c r="B46" s="219"/>
      <c r="C46" s="219"/>
      <c r="D46" s="219"/>
      <c r="E46" s="135"/>
      <c r="F46" s="135"/>
      <c r="G46" s="135"/>
    </row>
    <row r="47" spans="1:7" ht="15">
      <c r="A47" s="252"/>
      <c r="B47" s="219"/>
      <c r="C47" s="219"/>
      <c r="D47" s="219"/>
      <c r="E47" s="135"/>
      <c r="F47" s="135"/>
      <c r="G47" s="135"/>
    </row>
    <row r="48" spans="1:7" ht="15">
      <c r="A48" s="252"/>
      <c r="B48" s="219"/>
      <c r="C48" s="219"/>
      <c r="D48" s="219"/>
      <c r="E48" s="135"/>
      <c r="F48" s="135"/>
      <c r="G48" s="135"/>
    </row>
    <row r="49" spans="1:7" ht="15">
      <c r="A49" s="252"/>
      <c r="B49" s="219"/>
      <c r="C49" s="219"/>
      <c r="D49" s="219"/>
      <c r="E49" s="135"/>
      <c r="F49" s="135"/>
      <c r="G49" s="135"/>
    </row>
    <row r="50" spans="1:7" ht="15">
      <c r="A50" s="252"/>
      <c r="B50" s="219"/>
      <c r="C50" s="219"/>
      <c r="D50" s="219"/>
      <c r="E50" s="135"/>
      <c r="F50" s="135"/>
      <c r="G50" s="135"/>
    </row>
    <row r="51" spans="1:7" ht="15">
      <c r="A51" s="252"/>
      <c r="B51" s="219"/>
      <c r="C51" s="219"/>
      <c r="D51" s="219"/>
      <c r="E51" s="135"/>
      <c r="F51" s="135"/>
      <c r="G51" s="135"/>
    </row>
    <row r="52" spans="1:7" ht="15">
      <c r="A52" s="252"/>
      <c r="B52" s="219"/>
      <c r="C52" s="219"/>
      <c r="D52" s="219"/>
      <c r="E52" s="135"/>
      <c r="F52" s="135"/>
      <c r="G52" s="135"/>
    </row>
    <row r="53" spans="1:7" ht="15">
      <c r="A53" s="252"/>
      <c r="B53" s="219"/>
      <c r="C53" s="219"/>
      <c r="D53" s="219"/>
      <c r="E53" s="135"/>
      <c r="F53" s="135"/>
      <c r="G53" s="135"/>
    </row>
    <row r="54" spans="1:7" ht="15">
      <c r="A54" s="252"/>
      <c r="B54" s="219"/>
      <c r="C54" s="219"/>
      <c r="D54" s="219"/>
      <c r="E54" s="135"/>
      <c r="F54" s="135"/>
      <c r="G54" s="135"/>
    </row>
    <row r="55" spans="1:7" ht="15">
      <c r="A55" s="252"/>
      <c r="B55" s="219"/>
      <c r="C55" s="219"/>
      <c r="D55" s="219"/>
      <c r="E55" s="135"/>
      <c r="F55" s="135"/>
      <c r="G55" s="135"/>
    </row>
    <row r="56" spans="1:7" ht="15">
      <c r="A56" s="252"/>
      <c r="B56" s="219"/>
      <c r="C56" s="219"/>
      <c r="D56" s="219"/>
      <c r="E56" s="135"/>
      <c r="F56" s="135"/>
      <c r="G56" s="135"/>
    </row>
    <row r="57" spans="1:7" ht="15">
      <c r="A57" s="252"/>
      <c r="B57" s="219"/>
      <c r="C57" s="219"/>
      <c r="D57" s="219"/>
      <c r="E57" s="135"/>
      <c r="F57" s="135"/>
      <c r="G57" s="135"/>
    </row>
    <row r="58" spans="1:7" ht="15">
      <c r="A58" s="252"/>
      <c r="B58" s="219"/>
      <c r="C58" s="219"/>
      <c r="D58" s="219"/>
      <c r="E58" s="135"/>
      <c r="F58" s="135"/>
      <c r="G58" s="135"/>
    </row>
    <row r="59" spans="1:7" ht="15">
      <c r="A59" s="252"/>
      <c r="B59" s="219"/>
      <c r="C59" s="219"/>
      <c r="D59" s="219"/>
      <c r="E59" s="135"/>
      <c r="F59" s="135"/>
      <c r="G59" s="135"/>
    </row>
    <row r="60" spans="1:7" ht="15">
      <c r="A60" s="252"/>
      <c r="B60" s="219"/>
      <c r="C60" s="219"/>
      <c r="D60" s="219"/>
      <c r="E60" s="135"/>
      <c r="F60" s="135"/>
      <c r="G60" s="135"/>
    </row>
    <row r="61" spans="1:7" ht="15">
      <c r="A61" s="252"/>
      <c r="B61" s="219"/>
      <c r="C61" s="219"/>
      <c r="D61" s="219"/>
      <c r="E61" s="135"/>
      <c r="F61" s="135"/>
      <c r="G61" s="135"/>
    </row>
    <row r="62" spans="1:7" ht="15">
      <c r="A62" s="252"/>
      <c r="B62" s="219"/>
      <c r="C62" s="219"/>
      <c r="D62" s="219"/>
      <c r="E62" s="135"/>
      <c r="F62" s="135"/>
      <c r="G62" s="135"/>
    </row>
    <row r="63" spans="1:7" ht="15">
      <c r="A63" s="252"/>
      <c r="B63" s="219"/>
      <c r="C63" s="219"/>
      <c r="D63" s="219"/>
      <c r="E63" s="135"/>
      <c r="F63" s="135"/>
      <c r="G63" s="135"/>
    </row>
    <row r="64" spans="1:7" ht="15">
      <c r="A64" s="252"/>
      <c r="B64" s="219"/>
      <c r="C64" s="219"/>
      <c r="D64" s="219"/>
      <c r="E64" s="135"/>
      <c r="F64" s="135"/>
      <c r="G64" s="135"/>
    </row>
    <row r="65" spans="1:7" ht="15">
      <c r="A65" s="252"/>
      <c r="B65" s="219"/>
      <c r="C65" s="219"/>
      <c r="D65" s="219"/>
      <c r="E65" s="135"/>
      <c r="F65" s="135"/>
      <c r="G65" s="135"/>
    </row>
    <row r="66" spans="1:7" ht="15">
      <c r="A66" s="252"/>
      <c r="B66" s="219"/>
      <c r="C66" s="219"/>
      <c r="D66" s="219"/>
      <c r="E66" s="135"/>
      <c r="F66" s="135"/>
      <c r="G66" s="135"/>
    </row>
    <row r="67" spans="1:7" ht="15">
      <c r="A67" s="252"/>
      <c r="B67" s="219"/>
      <c r="C67" s="219"/>
      <c r="D67" s="219"/>
      <c r="E67" s="135"/>
      <c r="F67" s="135"/>
      <c r="G67" s="135"/>
    </row>
    <row r="68" spans="1:7" ht="15">
      <c r="A68" s="252"/>
      <c r="B68" s="219"/>
      <c r="C68" s="219"/>
      <c r="D68" s="219"/>
      <c r="E68" s="135"/>
      <c r="F68" s="135"/>
      <c r="G68" s="135"/>
    </row>
    <row r="69" spans="1:7" ht="15">
      <c r="A69" s="252"/>
      <c r="B69" s="219"/>
      <c r="C69" s="219"/>
      <c r="D69" s="219"/>
      <c r="E69" s="135"/>
      <c r="F69" s="135"/>
      <c r="G69" s="135"/>
    </row>
    <row r="70" spans="1:7" ht="15">
      <c r="A70" s="252"/>
      <c r="B70" s="219"/>
      <c r="C70" s="219"/>
      <c r="D70" s="219"/>
      <c r="E70" s="135"/>
      <c r="F70" s="135"/>
      <c r="G70" s="135"/>
    </row>
    <row r="71" spans="1:7" ht="15">
      <c r="A71" s="252"/>
      <c r="B71" s="219"/>
      <c r="C71" s="219"/>
      <c r="D71" s="219"/>
      <c r="E71" s="135"/>
      <c r="F71" s="135"/>
      <c r="G71" s="135"/>
    </row>
    <row r="72" spans="1:7" ht="15">
      <c r="A72" s="252"/>
      <c r="B72" s="219"/>
      <c r="C72" s="219"/>
      <c r="D72" s="219"/>
      <c r="E72" s="135"/>
      <c r="F72" s="135"/>
      <c r="G72" s="135"/>
    </row>
    <row r="73" spans="1:7" ht="15">
      <c r="A73" s="252"/>
      <c r="B73" s="219"/>
      <c r="C73" s="219"/>
      <c r="D73" s="219"/>
      <c r="E73" s="135"/>
      <c r="F73" s="135"/>
      <c r="G73" s="135"/>
    </row>
    <row r="74" spans="1:7" ht="15">
      <c r="A74" s="252"/>
      <c r="B74" s="219"/>
      <c r="C74" s="219"/>
      <c r="D74" s="219"/>
      <c r="E74" s="135"/>
      <c r="F74" s="135"/>
      <c r="G74" s="135"/>
    </row>
    <row r="75" spans="1:7" ht="15">
      <c r="A75" s="252"/>
      <c r="B75" s="219"/>
      <c r="C75" s="219"/>
      <c r="D75" s="219"/>
      <c r="E75" s="135"/>
      <c r="F75" s="135"/>
      <c r="G75" s="135"/>
    </row>
    <row r="76" spans="1:7" ht="15">
      <c r="A76" s="252"/>
      <c r="B76" s="219"/>
      <c r="C76" s="219"/>
      <c r="D76" s="219"/>
      <c r="E76" s="135"/>
      <c r="F76" s="135"/>
      <c r="G76" s="135"/>
    </row>
    <row r="77" spans="1:7" ht="15">
      <c r="A77" s="252"/>
      <c r="B77" s="219"/>
      <c r="C77" s="219"/>
      <c r="D77" s="219"/>
      <c r="E77" s="135"/>
      <c r="F77" s="135"/>
      <c r="G77" s="135"/>
    </row>
    <row r="78" spans="1:7" ht="15">
      <c r="A78" s="252"/>
      <c r="B78" s="219"/>
      <c r="C78" s="219"/>
      <c r="D78" s="219"/>
      <c r="E78" s="135"/>
      <c r="F78" s="135"/>
      <c r="G78" s="135"/>
    </row>
    <row r="79" spans="1:7" ht="15">
      <c r="A79" s="252"/>
      <c r="B79" s="219"/>
      <c r="C79" s="219"/>
      <c r="D79" s="219"/>
      <c r="E79" s="135"/>
      <c r="F79" s="135"/>
      <c r="G79" s="135"/>
    </row>
    <row r="80" spans="1:7" ht="15">
      <c r="A80" s="252"/>
      <c r="B80" s="219"/>
      <c r="C80" s="219"/>
      <c r="D80" s="219"/>
      <c r="E80" s="135"/>
      <c r="F80" s="135"/>
      <c r="G80" s="135"/>
    </row>
    <row r="81" spans="1:7" ht="15">
      <c r="A81" s="252"/>
      <c r="B81" s="219"/>
      <c r="C81" s="219"/>
      <c r="D81" s="219"/>
      <c r="E81" s="135"/>
      <c r="F81" s="135"/>
      <c r="G81" s="135"/>
    </row>
    <row r="82" spans="1:7" ht="15">
      <c r="A82" s="252"/>
      <c r="B82" s="219"/>
      <c r="C82" s="219"/>
      <c r="D82" s="219"/>
      <c r="E82" s="135"/>
      <c r="F82" s="135"/>
      <c r="G82" s="135"/>
    </row>
    <row r="83" spans="1:7" ht="15">
      <c r="A83" s="252"/>
      <c r="B83" s="219"/>
      <c r="C83" s="219"/>
      <c r="D83" s="219"/>
      <c r="E83" s="135"/>
      <c r="F83" s="135"/>
      <c r="G83" s="135"/>
    </row>
    <row r="84" spans="1:7" ht="15">
      <c r="A84" s="252"/>
      <c r="B84" s="219"/>
      <c r="C84" s="219"/>
      <c r="D84" s="219"/>
      <c r="E84" s="135"/>
      <c r="F84" s="135"/>
      <c r="G84" s="135"/>
    </row>
    <row r="85" spans="1:7" ht="15">
      <c r="A85" s="252"/>
      <c r="B85" s="219"/>
      <c r="C85" s="219"/>
      <c r="D85" s="219"/>
      <c r="E85" s="135"/>
      <c r="F85" s="135"/>
      <c r="G85" s="135"/>
    </row>
    <row r="86" spans="1:7" ht="15">
      <c r="A86" s="252"/>
      <c r="B86" s="219"/>
      <c r="C86" s="219"/>
      <c r="D86" s="219"/>
      <c r="E86" s="135"/>
      <c r="F86" s="135"/>
      <c r="G86" s="135"/>
    </row>
    <row r="87" spans="1:7" ht="15">
      <c r="A87" s="252"/>
      <c r="B87" s="219"/>
      <c r="C87" s="219"/>
      <c r="D87" s="219"/>
      <c r="E87" s="135"/>
      <c r="F87" s="135"/>
      <c r="G87" s="135"/>
    </row>
    <row r="88" spans="1:7" ht="15">
      <c r="A88" s="252"/>
      <c r="B88" s="219"/>
      <c r="C88" s="219"/>
      <c r="D88" s="219"/>
      <c r="E88" s="135"/>
      <c r="F88" s="135"/>
      <c r="G88" s="135"/>
    </row>
    <row r="89" spans="1:7" ht="15">
      <c r="A89" s="252"/>
      <c r="B89" s="219"/>
      <c r="C89" s="219"/>
      <c r="D89" s="219"/>
      <c r="E89" s="135"/>
      <c r="F89" s="135"/>
      <c r="G89" s="135"/>
    </row>
    <row r="90" spans="1:7" ht="15">
      <c r="A90" s="252"/>
      <c r="B90" s="219"/>
      <c r="C90" s="219"/>
      <c r="D90" s="219"/>
      <c r="E90" s="135"/>
      <c r="F90" s="135"/>
      <c r="G90" s="135"/>
    </row>
    <row r="91" spans="1:7" ht="15">
      <c r="A91" s="252"/>
      <c r="B91" s="219"/>
      <c r="C91" s="219"/>
      <c r="D91" s="219"/>
      <c r="E91" s="135"/>
      <c r="F91" s="135"/>
      <c r="G91" s="135"/>
    </row>
    <row r="92" spans="1:7" ht="15">
      <c r="A92" s="252"/>
      <c r="B92" s="219"/>
      <c r="C92" s="219"/>
      <c r="D92" s="219"/>
      <c r="E92" s="135"/>
      <c r="F92" s="135"/>
      <c r="G92" s="135"/>
    </row>
    <row r="93" spans="1:7" ht="15">
      <c r="A93" s="252"/>
      <c r="B93" s="219"/>
      <c r="C93" s="219"/>
      <c r="D93" s="219"/>
      <c r="E93" s="135"/>
      <c r="F93" s="135"/>
      <c r="G93" s="135"/>
    </row>
    <row r="94" spans="1:7" ht="15">
      <c r="A94" s="252"/>
      <c r="B94" s="219"/>
      <c r="C94" s="219"/>
      <c r="D94" s="219"/>
      <c r="E94" s="135"/>
      <c r="F94" s="135"/>
      <c r="G94" s="135"/>
    </row>
    <row r="95" spans="1:7" ht="15">
      <c r="A95" s="252"/>
      <c r="B95" s="219"/>
      <c r="C95" s="219"/>
      <c r="D95" s="219"/>
      <c r="E95" s="135"/>
      <c r="F95" s="135"/>
      <c r="G95" s="135"/>
    </row>
    <row r="96" spans="1:7" ht="15">
      <c r="A96" s="252"/>
      <c r="B96" s="219"/>
      <c r="C96" s="219"/>
      <c r="D96" s="219"/>
      <c r="E96" s="135"/>
      <c r="F96" s="135"/>
      <c r="G96" s="135"/>
    </row>
    <row r="97" spans="1:7" ht="15">
      <c r="A97" s="252"/>
      <c r="B97" s="219"/>
      <c r="C97" s="219"/>
      <c r="D97" s="219"/>
      <c r="E97" s="135"/>
      <c r="F97" s="135"/>
      <c r="G97" s="135"/>
    </row>
    <row r="98" spans="1:7" ht="15">
      <c r="A98" s="252"/>
      <c r="B98" s="219"/>
      <c r="C98" s="219"/>
      <c r="D98" s="219"/>
      <c r="E98" s="135"/>
      <c r="F98" s="135"/>
      <c r="G98" s="135"/>
    </row>
    <row r="99" spans="1:7" ht="15">
      <c r="A99" s="252"/>
      <c r="B99" s="219"/>
      <c r="C99" s="219"/>
      <c r="D99" s="219"/>
      <c r="E99" s="135"/>
      <c r="F99" s="135"/>
      <c r="G99" s="135"/>
    </row>
    <row r="100" spans="1:7" ht="15">
      <c r="A100" s="252"/>
      <c r="B100" s="219"/>
      <c r="C100" s="219"/>
      <c r="D100" s="219"/>
      <c r="E100" s="135"/>
      <c r="F100" s="135"/>
      <c r="G100" s="135"/>
    </row>
    <row r="101" spans="1:7" ht="15">
      <c r="A101" s="252"/>
      <c r="B101" s="219"/>
      <c r="C101" s="219"/>
      <c r="D101" s="219"/>
      <c r="E101" s="135"/>
      <c r="F101" s="135"/>
      <c r="G101" s="135"/>
    </row>
    <row r="102" spans="1:7" ht="15">
      <c r="A102" s="252"/>
      <c r="B102" s="219"/>
      <c r="C102" s="219"/>
      <c r="D102" s="219"/>
      <c r="E102" s="135"/>
      <c r="F102" s="135"/>
      <c r="G102" s="135"/>
    </row>
    <row r="103" spans="1:7" ht="15">
      <c r="A103" s="252"/>
      <c r="B103" s="219"/>
      <c r="C103" s="219"/>
      <c r="D103" s="219"/>
      <c r="E103" s="135"/>
      <c r="F103" s="135"/>
      <c r="G103" s="135"/>
    </row>
    <row r="104" spans="1:7" ht="15">
      <c r="A104" s="252"/>
      <c r="B104" s="219"/>
      <c r="C104" s="219"/>
      <c r="D104" s="219"/>
      <c r="E104" s="135"/>
      <c r="F104" s="135"/>
      <c r="G104" s="135"/>
    </row>
    <row r="105" spans="1:7" ht="15">
      <c r="A105" s="252"/>
      <c r="B105" s="219"/>
      <c r="C105" s="219"/>
      <c r="D105" s="219"/>
      <c r="E105" s="135"/>
      <c r="F105" s="135"/>
      <c r="G105" s="135"/>
    </row>
    <row r="106" spans="1:7" ht="15">
      <c r="A106" s="252"/>
      <c r="B106" s="219"/>
      <c r="C106" s="219"/>
      <c r="D106" s="219"/>
      <c r="E106" s="135"/>
      <c r="F106" s="135"/>
      <c r="G106" s="135"/>
    </row>
    <row r="107" spans="1:7" ht="15">
      <c r="A107" s="252"/>
      <c r="B107" s="219"/>
      <c r="C107" s="219"/>
      <c r="D107" s="219"/>
      <c r="E107" s="135"/>
      <c r="F107" s="135"/>
      <c r="G107" s="135"/>
    </row>
    <row r="108" spans="1:7" ht="15">
      <c r="A108" s="252"/>
      <c r="B108" s="219"/>
      <c r="C108" s="219"/>
      <c r="D108" s="219"/>
      <c r="E108" s="135"/>
      <c r="F108" s="135"/>
      <c r="G108" s="135"/>
    </row>
    <row r="109" spans="1:7" ht="15">
      <c r="A109" s="252"/>
      <c r="B109" s="219"/>
      <c r="C109" s="219"/>
      <c r="D109" s="219"/>
      <c r="E109" s="135"/>
      <c r="F109" s="135"/>
      <c r="G109" s="135"/>
    </row>
    <row r="110" spans="1:7" ht="15">
      <c r="A110" s="252"/>
      <c r="B110" s="219"/>
      <c r="C110" s="219"/>
      <c r="D110" s="219"/>
      <c r="E110" s="135"/>
      <c r="F110" s="135"/>
      <c r="G110" s="135"/>
    </row>
    <row r="111" spans="1:7" ht="15">
      <c r="A111" s="252"/>
      <c r="B111" s="219"/>
      <c r="C111" s="219"/>
      <c r="D111" s="219"/>
      <c r="E111" s="135"/>
      <c r="F111" s="135"/>
      <c r="G111" s="135"/>
    </row>
    <row r="112" spans="1:7" ht="15">
      <c r="A112" s="252"/>
      <c r="B112" s="219"/>
      <c r="C112" s="219"/>
      <c r="D112" s="219"/>
      <c r="E112" s="135"/>
      <c r="F112" s="135"/>
      <c r="G112" s="135"/>
    </row>
    <row r="113" spans="1:7" ht="15">
      <c r="A113" s="252"/>
      <c r="B113" s="219"/>
      <c r="C113" s="219"/>
      <c r="D113" s="219"/>
      <c r="E113" s="135"/>
      <c r="F113" s="135"/>
      <c r="G113" s="135"/>
    </row>
    <row r="114" spans="1:7" ht="15">
      <c r="A114" s="252"/>
      <c r="B114" s="219"/>
      <c r="C114" s="219"/>
      <c r="D114" s="219"/>
      <c r="E114" s="135"/>
      <c r="F114" s="135"/>
      <c r="G114" s="135"/>
    </row>
    <row r="115" spans="1:7" ht="15">
      <c r="A115" s="252"/>
      <c r="B115" s="219"/>
      <c r="C115" s="219"/>
      <c r="D115" s="219"/>
      <c r="E115" s="135"/>
      <c r="F115" s="135"/>
      <c r="G115" s="135"/>
    </row>
    <row r="116" spans="1:7" ht="15">
      <c r="A116" s="252"/>
      <c r="B116" s="219"/>
      <c r="C116" s="219"/>
      <c r="D116" s="219"/>
      <c r="E116" s="135"/>
      <c r="F116" s="135"/>
      <c r="G116" s="135"/>
    </row>
    <row r="117" spans="1:7" ht="15">
      <c r="A117" s="252"/>
      <c r="B117" s="219"/>
      <c r="C117" s="219"/>
      <c r="D117" s="219"/>
      <c r="E117" s="135"/>
      <c r="F117" s="135"/>
      <c r="G117" s="135"/>
    </row>
    <row r="118" spans="1:7" ht="15">
      <c r="A118" s="252"/>
      <c r="B118" s="219"/>
      <c r="C118" s="219"/>
      <c r="D118" s="219"/>
      <c r="E118" s="135"/>
      <c r="F118" s="135"/>
      <c r="G118" s="135"/>
    </row>
    <row r="119" spans="1:7" ht="15">
      <c r="A119" s="252"/>
      <c r="B119" s="219"/>
      <c r="C119" s="219"/>
      <c r="D119" s="219"/>
      <c r="E119" s="135"/>
      <c r="F119" s="135"/>
      <c r="G119" s="135"/>
    </row>
    <row r="120" spans="1:7" ht="15">
      <c r="A120" s="252"/>
      <c r="B120" s="219"/>
      <c r="C120" s="219"/>
      <c r="D120" s="219"/>
      <c r="E120" s="135"/>
      <c r="F120" s="135"/>
      <c r="G120" s="135"/>
    </row>
    <row r="121" spans="1:7" ht="15">
      <c r="A121" s="252"/>
      <c r="B121" s="219"/>
      <c r="C121" s="219"/>
      <c r="D121" s="219"/>
      <c r="E121" s="135"/>
      <c r="F121" s="135"/>
      <c r="G121" s="135"/>
    </row>
    <row r="122" spans="1:7" ht="15">
      <c r="A122" s="252"/>
      <c r="B122" s="219"/>
      <c r="C122" s="219"/>
      <c r="D122" s="219"/>
      <c r="E122" s="135"/>
      <c r="F122" s="135"/>
      <c r="G122" s="135"/>
    </row>
    <row r="123" spans="1:7" ht="15">
      <c r="A123" s="252"/>
      <c r="B123" s="219"/>
      <c r="C123" s="219"/>
      <c r="D123" s="219"/>
      <c r="E123" s="135"/>
      <c r="F123" s="135"/>
      <c r="G123" s="135"/>
    </row>
    <row r="124" spans="1:7" ht="15">
      <c r="A124" s="252"/>
      <c r="B124" s="219"/>
      <c r="C124" s="219"/>
      <c r="D124" s="219"/>
      <c r="E124" s="135"/>
      <c r="F124" s="135"/>
      <c r="G124" s="135"/>
    </row>
    <row r="125" spans="1:7" ht="15">
      <c r="A125" s="252"/>
      <c r="B125" s="219"/>
      <c r="C125" s="219"/>
      <c r="D125" s="219"/>
      <c r="E125" s="135"/>
      <c r="F125" s="135"/>
      <c r="G125" s="135"/>
    </row>
    <row r="126" spans="1:7" ht="15">
      <c r="A126" s="252"/>
      <c r="B126" s="219"/>
      <c r="C126" s="219"/>
      <c r="D126" s="219"/>
      <c r="E126" s="135"/>
      <c r="F126" s="135"/>
      <c r="G126" s="135"/>
    </row>
    <row r="127" spans="1:7" ht="15">
      <c r="A127" s="252"/>
      <c r="B127" s="219"/>
      <c r="C127" s="219"/>
      <c r="D127" s="219"/>
      <c r="E127" s="135"/>
      <c r="F127" s="135"/>
      <c r="G127" s="135"/>
    </row>
    <row r="128" spans="1:7" ht="15">
      <c r="A128" s="252"/>
      <c r="B128" s="219"/>
      <c r="C128" s="219"/>
      <c r="D128" s="219"/>
      <c r="E128" s="135"/>
      <c r="F128" s="135"/>
      <c r="G128" s="135"/>
    </row>
    <row r="129" spans="1:7" ht="15">
      <c r="A129" s="252"/>
      <c r="B129" s="219"/>
      <c r="C129" s="219"/>
      <c r="D129" s="219"/>
      <c r="E129" s="135"/>
      <c r="F129" s="135"/>
      <c r="G129" s="135"/>
    </row>
    <row r="130" spans="1:7" ht="15">
      <c r="A130" s="252"/>
      <c r="B130" s="219"/>
      <c r="C130" s="219"/>
      <c r="D130" s="219"/>
      <c r="E130" s="135"/>
      <c r="F130" s="135"/>
      <c r="G130" s="135"/>
    </row>
    <row r="131" spans="1:7" ht="15">
      <c r="A131" s="252"/>
      <c r="B131" s="219"/>
      <c r="C131" s="219"/>
      <c r="D131" s="219"/>
      <c r="E131" s="135"/>
      <c r="F131" s="135"/>
      <c r="G131" s="135"/>
    </row>
    <row r="132" spans="1:7" ht="15">
      <c r="A132" s="252"/>
      <c r="B132" s="219"/>
      <c r="C132" s="219"/>
      <c r="D132" s="219"/>
      <c r="E132" s="135"/>
      <c r="F132" s="135"/>
      <c r="G132" s="135"/>
    </row>
    <row r="133" spans="1:7" ht="15">
      <c r="A133" s="252"/>
      <c r="B133" s="219"/>
      <c r="C133" s="219"/>
      <c r="D133" s="219"/>
      <c r="E133" s="135"/>
      <c r="F133" s="135"/>
      <c r="G133" s="135"/>
    </row>
    <row r="134" spans="1:7" ht="15">
      <c r="A134" s="252"/>
      <c r="B134" s="219"/>
      <c r="C134" s="219"/>
      <c r="D134" s="219"/>
      <c r="E134" s="135"/>
      <c r="F134" s="135"/>
      <c r="G134" s="135"/>
    </row>
    <row r="135" spans="1:7" ht="15">
      <c r="A135" s="252"/>
      <c r="B135" s="219"/>
      <c r="C135" s="219"/>
      <c r="D135" s="219"/>
      <c r="E135" s="135"/>
      <c r="F135" s="135"/>
      <c r="G135" s="135"/>
    </row>
    <row r="136" spans="1:7" ht="15">
      <c r="A136" s="252"/>
      <c r="B136" s="219"/>
      <c r="C136" s="219"/>
      <c r="D136" s="219"/>
      <c r="E136" s="135"/>
      <c r="F136" s="135"/>
      <c r="G136" s="135"/>
    </row>
    <row r="137" spans="1:7" ht="15">
      <c r="A137" s="252"/>
      <c r="B137" s="219"/>
      <c r="C137" s="219"/>
      <c r="D137" s="219"/>
      <c r="E137" s="135"/>
      <c r="F137" s="135"/>
      <c r="G137" s="135"/>
    </row>
    <row r="138" spans="1:7" ht="15">
      <c r="A138" s="252"/>
      <c r="B138" s="219"/>
      <c r="C138" s="219"/>
      <c r="D138" s="219"/>
      <c r="E138" s="135"/>
      <c r="F138" s="135"/>
      <c r="G138" s="135"/>
    </row>
    <row r="139" spans="1:7" ht="15">
      <c r="A139" s="252"/>
      <c r="B139" s="219"/>
      <c r="C139" s="219"/>
      <c r="D139" s="219"/>
      <c r="E139" s="135"/>
      <c r="F139" s="135"/>
      <c r="G139" s="135"/>
    </row>
    <row r="140" spans="1:7" ht="15">
      <c r="A140" s="252"/>
      <c r="B140" s="219"/>
      <c r="C140" s="219"/>
      <c r="D140" s="219"/>
      <c r="E140" s="135"/>
      <c r="F140" s="135"/>
      <c r="G140" s="135"/>
    </row>
    <row r="141" spans="1:7" ht="15">
      <c r="A141" s="252"/>
      <c r="B141" s="219"/>
      <c r="C141" s="219"/>
      <c r="D141" s="219"/>
      <c r="E141" s="135"/>
      <c r="F141" s="135"/>
      <c r="G141" s="135"/>
    </row>
    <row r="142" spans="1:7" ht="15">
      <c r="A142" s="252"/>
      <c r="B142" s="219"/>
      <c r="C142" s="219"/>
      <c r="D142" s="219"/>
      <c r="E142" s="135"/>
      <c r="F142" s="135"/>
      <c r="G142" s="135"/>
    </row>
    <row r="143" spans="1:7" ht="15">
      <c r="A143" s="252"/>
      <c r="B143" s="219"/>
      <c r="C143" s="219"/>
      <c r="D143" s="219"/>
      <c r="E143" s="135"/>
      <c r="F143" s="135"/>
      <c r="G143" s="135"/>
    </row>
    <row r="144" spans="1:7" ht="15">
      <c r="A144" s="252"/>
      <c r="B144" s="219"/>
      <c r="C144" s="219"/>
      <c r="D144" s="219"/>
      <c r="E144" s="135"/>
      <c r="F144" s="135"/>
      <c r="G144" s="135"/>
    </row>
    <row r="145" spans="1:7" ht="15">
      <c r="A145" s="252"/>
      <c r="B145" s="219"/>
      <c r="C145" s="219"/>
      <c r="D145" s="219"/>
      <c r="E145" s="135"/>
      <c r="F145" s="135"/>
      <c r="G145" s="135"/>
    </row>
    <row r="146" spans="1:7" ht="15">
      <c r="A146" s="252"/>
      <c r="B146" s="219"/>
      <c r="C146" s="219"/>
      <c r="D146" s="219"/>
      <c r="E146" s="135"/>
      <c r="F146" s="135"/>
      <c r="G146" s="135"/>
    </row>
    <row r="147" spans="1:7" ht="15">
      <c r="A147" s="252"/>
      <c r="B147" s="219"/>
      <c r="C147" s="219"/>
      <c r="D147" s="219"/>
      <c r="E147" s="135"/>
      <c r="F147" s="135"/>
      <c r="G147" s="135"/>
    </row>
    <row r="148" spans="1:7" ht="15">
      <c r="A148" s="252"/>
      <c r="B148" s="219"/>
      <c r="C148" s="219"/>
      <c r="D148" s="219"/>
      <c r="E148" s="135"/>
      <c r="F148" s="135"/>
      <c r="G148" s="135"/>
    </row>
    <row r="149" spans="1:7" ht="15">
      <c r="A149" s="252"/>
      <c r="B149" s="219"/>
      <c r="C149" s="219"/>
      <c r="D149" s="219"/>
      <c r="E149" s="135"/>
      <c r="F149" s="135"/>
      <c r="G149" s="135"/>
    </row>
    <row r="150" spans="1:7" ht="15">
      <c r="A150" s="252"/>
      <c r="B150" s="219"/>
      <c r="C150" s="219"/>
      <c r="D150" s="219"/>
      <c r="E150" s="135"/>
      <c r="F150" s="135"/>
      <c r="G150" s="135"/>
    </row>
    <row r="151" spans="1:7" ht="15">
      <c r="A151" s="252"/>
      <c r="B151" s="219"/>
      <c r="C151" s="219"/>
      <c r="D151" s="219"/>
      <c r="E151" s="135"/>
      <c r="F151" s="135"/>
      <c r="G151" s="135"/>
    </row>
    <row r="152" spans="1:7" ht="15">
      <c r="A152" s="252"/>
      <c r="B152" s="219"/>
      <c r="C152" s="219"/>
      <c r="D152" s="219"/>
      <c r="E152" s="135"/>
      <c r="F152" s="135"/>
      <c r="G152" s="135"/>
    </row>
    <row r="153" spans="1:7" ht="15">
      <c r="A153" s="252"/>
      <c r="B153" s="219"/>
      <c r="C153" s="219"/>
      <c r="D153" s="219"/>
      <c r="E153" s="135"/>
      <c r="F153" s="135"/>
      <c r="G153" s="135"/>
    </row>
    <row r="154" spans="1:7" ht="15">
      <c r="A154" s="252"/>
      <c r="B154" s="219"/>
      <c r="C154" s="219"/>
      <c r="D154" s="219"/>
      <c r="E154" s="135"/>
      <c r="F154" s="135"/>
      <c r="G154" s="135"/>
    </row>
    <row r="155" spans="1:7" ht="15">
      <c r="A155" s="252"/>
      <c r="B155" s="219"/>
      <c r="C155" s="219"/>
      <c r="D155" s="219"/>
      <c r="E155" s="135"/>
      <c r="F155" s="135"/>
      <c r="G155" s="135"/>
    </row>
    <row r="156" spans="1:7" ht="15">
      <c r="A156" s="252"/>
      <c r="B156" s="219"/>
      <c r="C156" s="219"/>
      <c r="D156" s="219"/>
      <c r="E156" s="135"/>
      <c r="F156" s="135"/>
      <c r="G156" s="135"/>
    </row>
    <row r="157" spans="1:7" ht="15">
      <c r="A157" s="252"/>
      <c r="B157" s="219"/>
      <c r="C157" s="219"/>
      <c r="D157" s="219"/>
      <c r="E157" s="135"/>
      <c r="F157" s="135"/>
      <c r="G157" s="135"/>
    </row>
    <row r="158" spans="1:7" ht="15">
      <c r="A158" s="252"/>
      <c r="B158" s="219"/>
      <c r="C158" s="219"/>
      <c r="D158" s="219"/>
      <c r="E158" s="135"/>
      <c r="F158" s="135"/>
      <c r="G158" s="135"/>
    </row>
    <row r="159" spans="1:7" ht="15">
      <c r="A159" s="252"/>
      <c r="B159" s="219"/>
      <c r="C159" s="219"/>
      <c r="D159" s="219"/>
      <c r="E159" s="135"/>
      <c r="F159" s="135"/>
      <c r="G159" s="135"/>
    </row>
    <row r="160" spans="1:7" ht="15">
      <c r="A160" s="252"/>
      <c r="B160" s="219"/>
      <c r="C160" s="219"/>
      <c r="D160" s="219"/>
      <c r="E160" s="135"/>
      <c r="F160" s="135"/>
      <c r="G160" s="135"/>
    </row>
    <row r="161" spans="1:7" ht="15">
      <c r="A161" s="252"/>
      <c r="B161" s="219"/>
      <c r="C161" s="219"/>
      <c r="D161" s="219"/>
      <c r="E161" s="135"/>
      <c r="F161" s="135"/>
      <c r="G161" s="135"/>
    </row>
    <row r="162" spans="1:7" ht="15">
      <c r="A162" s="252"/>
      <c r="B162" s="219"/>
      <c r="C162" s="219"/>
      <c r="D162" s="219"/>
      <c r="E162" s="135"/>
      <c r="F162" s="135"/>
      <c r="G162" s="135"/>
    </row>
    <row r="163" spans="1:7" ht="15">
      <c r="A163" s="252"/>
      <c r="B163" s="219"/>
      <c r="C163" s="219"/>
      <c r="D163" s="219"/>
      <c r="E163" s="135"/>
      <c r="F163" s="135"/>
      <c r="G163" s="135"/>
    </row>
    <row r="164" spans="1:7" ht="15">
      <c r="A164" s="252"/>
      <c r="B164" s="219"/>
      <c r="C164" s="219"/>
      <c r="D164" s="219"/>
      <c r="E164" s="135"/>
      <c r="F164" s="135"/>
      <c r="G164" s="135"/>
    </row>
    <row r="165" spans="1:7" ht="15">
      <c r="A165" s="252"/>
      <c r="B165" s="219"/>
      <c r="C165" s="219"/>
      <c r="D165" s="219"/>
      <c r="E165" s="135"/>
      <c r="F165" s="135"/>
      <c r="G165" s="135"/>
    </row>
  </sheetData>
  <printOptions horizontalCentered="1"/>
  <pageMargins left="0.19685039370078741" right="0.19685039370078741" top="0.47244094488188981" bottom="0.31496062992125984" header="0.19685039370078741" footer="0.15748031496062992"/>
  <pageSetup paperSize="9" scale="9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Q48"/>
  <sheetViews>
    <sheetView workbookViewId="0"/>
  </sheetViews>
  <sheetFormatPr baseColWidth="10" defaultRowHeight="12.75"/>
  <cols>
    <col min="1" max="1" width="35.7109375" style="15" customWidth="1"/>
    <col min="2" max="5" width="7" style="15" customWidth="1"/>
    <col min="6" max="6" width="1.7109375" style="15" customWidth="1"/>
    <col min="7" max="7" width="9" style="15" customWidth="1"/>
    <col min="8" max="9" width="7.7109375" style="15" customWidth="1"/>
    <col min="10" max="16384" width="11.42578125" style="15"/>
  </cols>
  <sheetData>
    <row r="1" spans="1:15" s="17" customFormat="1" ht="15">
      <c r="A1" s="84" t="s">
        <v>519</v>
      </c>
      <c r="B1" s="84"/>
      <c r="C1" s="84"/>
      <c r="D1" s="84"/>
      <c r="E1" s="84"/>
      <c r="F1" s="84"/>
      <c r="G1" s="84"/>
      <c r="H1" s="84"/>
      <c r="I1" s="84"/>
      <c r="J1" s="64"/>
      <c r="K1" s="64"/>
      <c r="L1" s="64"/>
      <c r="M1" s="64"/>
      <c r="N1" s="64"/>
    </row>
    <row r="2" spans="1:15" s="18" customFormat="1" ht="15">
      <c r="A2" s="75" t="s">
        <v>54</v>
      </c>
      <c r="B2" s="75"/>
      <c r="C2" s="75"/>
      <c r="D2" s="75"/>
      <c r="E2" s="75"/>
      <c r="F2" s="75"/>
      <c r="G2" s="75"/>
      <c r="H2" s="75"/>
      <c r="I2" s="75"/>
      <c r="J2" s="63"/>
      <c r="K2" s="63"/>
      <c r="L2" s="63"/>
      <c r="M2" s="63"/>
      <c r="N2" s="63"/>
    </row>
    <row r="3" spans="1:15" s="27" customFormat="1" ht="11.25" customHeight="1">
      <c r="A3" s="311"/>
      <c r="B3" s="75"/>
      <c r="C3" s="75"/>
      <c r="D3" s="75"/>
      <c r="E3" s="75"/>
      <c r="F3" s="75"/>
      <c r="G3" s="75"/>
      <c r="H3" s="75"/>
      <c r="I3" s="75"/>
      <c r="J3" s="63"/>
      <c r="K3" s="63"/>
      <c r="L3" s="63"/>
      <c r="M3" s="63"/>
      <c r="N3" s="63"/>
    </row>
    <row r="4" spans="1:15" s="117" customFormat="1" ht="37.5" customHeight="1">
      <c r="A4" s="294"/>
      <c r="B4" s="295" t="s">
        <v>652</v>
      </c>
      <c r="C4" s="295" t="s">
        <v>710</v>
      </c>
      <c r="D4" s="295" t="s">
        <v>787</v>
      </c>
      <c r="E4" s="295" t="s">
        <v>788</v>
      </c>
      <c r="F4" s="295"/>
      <c r="G4" s="295" t="s">
        <v>654</v>
      </c>
      <c r="H4" s="295" t="s">
        <v>791</v>
      </c>
      <c r="I4" s="295" t="s">
        <v>792</v>
      </c>
      <c r="J4" s="300"/>
      <c r="K4" s="296"/>
      <c r="L4" s="296"/>
      <c r="M4" s="296"/>
      <c r="N4" s="118"/>
      <c r="O4" s="116"/>
    </row>
    <row r="5" spans="1:15" s="314" customFormat="1" ht="21" customHeight="1">
      <c r="A5" s="312"/>
      <c r="B5" s="312"/>
      <c r="C5" s="313" t="s">
        <v>385</v>
      </c>
      <c r="D5" s="313" t="s">
        <v>385</v>
      </c>
      <c r="E5" s="313" t="s">
        <v>385</v>
      </c>
      <c r="F5" s="313"/>
      <c r="G5" s="313" t="s">
        <v>384</v>
      </c>
      <c r="H5" s="313" t="s">
        <v>384</v>
      </c>
      <c r="I5" s="313" t="s">
        <v>384</v>
      </c>
      <c r="J5" s="312"/>
      <c r="K5" s="321"/>
      <c r="L5" s="321"/>
      <c r="M5" s="321"/>
      <c r="N5" s="321"/>
    </row>
    <row r="6" spans="1:15" s="52" customFormat="1" ht="13.5" customHeight="1">
      <c r="A6" s="179" t="s">
        <v>795</v>
      </c>
      <c r="B6" s="71"/>
      <c r="C6" s="71"/>
      <c r="E6" s="71"/>
      <c r="F6" s="71"/>
      <c r="G6" s="71"/>
      <c r="H6" s="71"/>
      <c r="I6" s="71"/>
      <c r="J6" s="53"/>
    </row>
    <row r="7" spans="1:15" s="52" customFormat="1" ht="13.5" customHeight="1">
      <c r="A7" s="83" t="s">
        <v>73</v>
      </c>
      <c r="B7" s="81">
        <v>7.8410000000000002</v>
      </c>
      <c r="C7" s="81">
        <v>7.9530000000000003</v>
      </c>
      <c r="D7" s="71">
        <v>7.6</v>
      </c>
      <c r="E7" s="81">
        <v>8.1880000000000006</v>
      </c>
      <c r="F7" s="81"/>
      <c r="G7" s="81">
        <v>8.0030000000000001</v>
      </c>
      <c r="H7" s="81">
        <v>7.8019999999999996</v>
      </c>
      <c r="I7" s="81">
        <v>8.4120000000000008</v>
      </c>
      <c r="J7" s="53"/>
    </row>
    <row r="8" spans="1:15" s="52" customFormat="1" ht="13.5" customHeight="1">
      <c r="A8" s="83" t="s">
        <v>74</v>
      </c>
      <c r="B8" s="81">
        <v>163.38200000000001</v>
      </c>
      <c r="C8" s="81">
        <v>146.22499999999999</v>
      </c>
      <c r="D8" s="81">
        <v>162.995</v>
      </c>
      <c r="E8" s="81">
        <v>165.55600000000001</v>
      </c>
      <c r="F8" s="81"/>
      <c r="G8" s="81">
        <v>147.08500000000001</v>
      </c>
      <c r="H8" s="81">
        <v>163.52199999999999</v>
      </c>
      <c r="I8" s="81">
        <v>167.01300000000001</v>
      </c>
      <c r="J8" s="53"/>
    </row>
    <row r="9" spans="1:15" s="52" customFormat="1" ht="13.5" customHeight="1">
      <c r="A9" s="83" t="s">
        <v>75</v>
      </c>
      <c r="B9" s="81">
        <v>12.625999999999999</v>
      </c>
      <c r="C9" s="81">
        <v>13.24</v>
      </c>
      <c r="D9" s="81">
        <v>14.131</v>
      </c>
      <c r="E9" s="81">
        <v>14.831</v>
      </c>
      <c r="F9" s="81"/>
      <c r="G9" s="81">
        <v>13.742000000000001</v>
      </c>
      <c r="H9" s="81">
        <v>14.46</v>
      </c>
      <c r="I9" s="81">
        <v>15.11</v>
      </c>
    </row>
    <row r="10" spans="1:15" s="52" customFormat="1" ht="13.5" customHeight="1">
      <c r="A10" s="83" t="s">
        <v>76</v>
      </c>
      <c r="B10" s="81">
        <v>16.812000000000001</v>
      </c>
      <c r="C10" s="81">
        <v>17.991</v>
      </c>
      <c r="D10" s="81">
        <v>18.765000000000001</v>
      </c>
      <c r="E10" s="81">
        <v>19.353999999999999</v>
      </c>
      <c r="F10" s="81"/>
      <c r="G10" s="81">
        <v>18.399999999999999</v>
      </c>
      <c r="H10" s="81">
        <v>18.811</v>
      </c>
      <c r="I10" s="81">
        <v>19.452000000000002</v>
      </c>
    </row>
    <row r="11" spans="1:15" s="52" customFormat="1" ht="13.5" customHeight="1">
      <c r="A11" s="83" t="s">
        <v>77</v>
      </c>
      <c r="B11" s="81">
        <v>7.7350000000000003</v>
      </c>
      <c r="C11" s="81">
        <v>9.4269999999999996</v>
      </c>
      <c r="D11" s="81">
        <v>10.045999999999999</v>
      </c>
      <c r="E11" s="81">
        <v>10.475</v>
      </c>
      <c r="F11" s="81"/>
      <c r="G11" s="81">
        <v>9.6020000000000003</v>
      </c>
      <c r="H11" s="81">
        <v>10.039</v>
      </c>
      <c r="I11" s="81">
        <v>10.484999999999999</v>
      </c>
    </row>
    <row r="12" spans="1:15" s="52" customFormat="1" ht="13.5" customHeight="1">
      <c r="A12" s="83" t="s">
        <v>78</v>
      </c>
      <c r="B12" s="81">
        <v>30.337</v>
      </c>
      <c r="C12" s="81">
        <v>30.074000000000002</v>
      </c>
      <c r="D12" s="81">
        <v>31.196999999999999</v>
      </c>
      <c r="E12" s="81">
        <v>32.433999999999997</v>
      </c>
      <c r="F12" s="81"/>
      <c r="G12" s="81">
        <v>32.087000000000003</v>
      </c>
      <c r="H12" s="81">
        <v>31.686</v>
      </c>
      <c r="I12" s="81">
        <v>32.613999999999997</v>
      </c>
    </row>
    <row r="13" spans="1:15" s="52" customFormat="1" ht="13.5" customHeight="1">
      <c r="A13" s="83" t="s">
        <v>79</v>
      </c>
      <c r="B13" s="81">
        <v>277.42099999999999</v>
      </c>
      <c r="C13" s="81">
        <v>335.64499999999998</v>
      </c>
      <c r="D13" s="81">
        <v>396.04599999999999</v>
      </c>
      <c r="E13" s="81">
        <v>397.63600000000002</v>
      </c>
      <c r="F13" s="81"/>
      <c r="G13" s="81">
        <v>343.28800000000001</v>
      </c>
      <c r="H13" s="81">
        <v>399.76600000000002</v>
      </c>
      <c r="I13" s="81">
        <v>401.82400000000001</v>
      </c>
    </row>
    <row r="14" spans="1:15" s="52" customFormat="1" ht="13.5" customHeight="1">
      <c r="A14" s="83" t="s">
        <v>80</v>
      </c>
      <c r="B14" s="81">
        <v>2404.1320000000001</v>
      </c>
      <c r="C14" s="81">
        <v>2523.9079999999999</v>
      </c>
      <c r="D14" s="81">
        <v>2529.5839999999998</v>
      </c>
      <c r="E14" s="81">
        <v>2529.931</v>
      </c>
      <c r="F14" s="81"/>
      <c r="G14" s="81">
        <v>2576.8029999999999</v>
      </c>
      <c r="H14" s="81">
        <v>2577.415</v>
      </c>
      <c r="I14" s="81">
        <v>2568.0340000000001</v>
      </c>
    </row>
    <row r="15" spans="1:15" s="52" customFormat="1" ht="13.5" customHeight="1">
      <c r="A15" s="83" t="s">
        <v>84</v>
      </c>
      <c r="B15" s="81">
        <v>398.33</v>
      </c>
      <c r="C15" s="81">
        <v>411.92899999999997</v>
      </c>
      <c r="D15" s="81">
        <v>418.77699999999999</v>
      </c>
      <c r="E15" s="81">
        <v>409.14100000000002</v>
      </c>
      <c r="F15" s="81"/>
      <c r="G15" s="81">
        <v>415.13400000000001</v>
      </c>
      <c r="H15" s="81">
        <v>425.86200000000002</v>
      </c>
      <c r="I15" s="81">
        <v>417.37900000000002</v>
      </c>
    </row>
    <row r="16" spans="1:15" s="52" customFormat="1" ht="13.5" customHeight="1">
      <c r="A16" s="83" t="s">
        <v>85</v>
      </c>
      <c r="B16" s="81">
        <v>1276.4290000000001</v>
      </c>
      <c r="C16" s="81">
        <v>1311.1010000000001</v>
      </c>
      <c r="D16" s="81">
        <v>1298.519</v>
      </c>
      <c r="E16" s="81">
        <v>1309.1320000000001</v>
      </c>
      <c r="F16" s="81"/>
      <c r="G16" s="81">
        <v>1403.258</v>
      </c>
      <c r="H16" s="81">
        <v>1372.2719999999999</v>
      </c>
      <c r="I16" s="81">
        <v>1384.741</v>
      </c>
    </row>
    <row r="17" spans="1:9" s="52" customFormat="1" ht="13.5" customHeight="1">
      <c r="A17" s="83" t="s">
        <v>86</v>
      </c>
      <c r="B17" s="81">
        <v>2205.319</v>
      </c>
      <c r="C17" s="81">
        <v>2272.9830000000002</v>
      </c>
      <c r="D17" s="81">
        <v>2157.027</v>
      </c>
      <c r="E17" s="81">
        <v>1981.68</v>
      </c>
      <c r="F17" s="81"/>
      <c r="G17" s="81">
        <v>2175.1759999999999</v>
      </c>
      <c r="H17" s="81">
        <v>2185.9810000000002</v>
      </c>
      <c r="I17" s="81">
        <v>2177.3510000000001</v>
      </c>
    </row>
    <row r="18" spans="1:9" s="52" customFormat="1" ht="13.5" customHeight="1">
      <c r="A18" s="83" t="s">
        <v>87</v>
      </c>
      <c r="B18" s="81">
        <v>1143.2380000000001</v>
      </c>
      <c r="C18" s="81">
        <v>1139.4780000000001</v>
      </c>
      <c r="D18" s="81">
        <v>1101.0840000000001</v>
      </c>
      <c r="E18" s="81">
        <v>1156.6030000000001</v>
      </c>
      <c r="F18" s="81"/>
      <c r="G18" s="81">
        <v>1208.6469999999999</v>
      </c>
      <c r="H18" s="81">
        <v>1144.529</v>
      </c>
      <c r="I18" s="81">
        <v>1193.838</v>
      </c>
    </row>
    <row r="19" spans="1:9" s="52" customFormat="1" ht="13.5" customHeight="1">
      <c r="A19" s="83" t="s">
        <v>88</v>
      </c>
      <c r="B19" s="81">
        <v>0</v>
      </c>
      <c r="C19" s="81">
        <v>0</v>
      </c>
      <c r="D19" s="81">
        <v>0</v>
      </c>
      <c r="E19" s="81">
        <v>0</v>
      </c>
      <c r="F19" s="81"/>
      <c r="G19" s="81">
        <v>1008.9880000000001</v>
      </c>
      <c r="H19" s="81">
        <v>1050</v>
      </c>
      <c r="I19" s="81">
        <v>1090</v>
      </c>
    </row>
    <row r="20" spans="1:9" s="59" customFormat="1" ht="13.5" customHeight="1">
      <c r="A20" s="198" t="s">
        <v>89</v>
      </c>
      <c r="B20" s="301">
        <f t="shared" ref="B20:I20" si="0">SUM(B7:B19)</f>
        <v>7943.6019999999999</v>
      </c>
      <c r="C20" s="301">
        <f t="shared" si="0"/>
        <v>8219.9540000000015</v>
      </c>
      <c r="D20" s="301">
        <f t="shared" si="0"/>
        <v>8145.7709999999997</v>
      </c>
      <c r="E20" s="301">
        <f t="shared" si="0"/>
        <v>8034.9610000000002</v>
      </c>
      <c r="F20" s="301"/>
      <c r="G20" s="301">
        <f t="shared" si="0"/>
        <v>9360.2129999999979</v>
      </c>
      <c r="H20" s="301">
        <f t="shared" si="0"/>
        <v>9402.1450000000004</v>
      </c>
      <c r="I20" s="301">
        <f t="shared" si="0"/>
        <v>9486.2530000000006</v>
      </c>
    </row>
    <row r="21" spans="1:9" s="52" customFormat="1" ht="13.5" customHeight="1">
      <c r="A21" s="83" t="s">
        <v>90</v>
      </c>
      <c r="B21" s="81">
        <v>6110.4489999999996</v>
      </c>
      <c r="C21" s="81">
        <v>6707.4629999999997</v>
      </c>
      <c r="D21" s="81">
        <v>7028.259</v>
      </c>
      <c r="E21" s="81">
        <v>7147.2039999999997</v>
      </c>
      <c r="F21" s="81"/>
      <c r="G21" s="81">
        <v>6493.0569999999998</v>
      </c>
      <c r="H21" s="81">
        <v>7039.174</v>
      </c>
      <c r="I21" s="81">
        <v>7154.8209999999999</v>
      </c>
    </row>
    <row r="22" spans="1:9" s="52" customFormat="1" ht="13.5" customHeight="1">
      <c r="A22" s="83" t="s">
        <v>91</v>
      </c>
      <c r="B22" s="81">
        <v>2986.9259999999999</v>
      </c>
      <c r="C22" s="81">
        <v>2930.0659999999998</v>
      </c>
      <c r="D22" s="81">
        <v>2923.3220000000001</v>
      </c>
      <c r="E22" s="81">
        <v>3000.23</v>
      </c>
      <c r="F22" s="81"/>
      <c r="G22" s="81">
        <v>2930.4810000000002</v>
      </c>
      <c r="H22" s="81">
        <v>2924.0929999999998</v>
      </c>
      <c r="I22" s="81">
        <v>3001.8229999999999</v>
      </c>
    </row>
    <row r="23" spans="1:9" s="52" customFormat="1" ht="13.5" customHeight="1">
      <c r="A23" s="83" t="s">
        <v>655</v>
      </c>
      <c r="B23" s="81">
        <v>9795.31</v>
      </c>
      <c r="C23" s="81">
        <v>9793.0889999999999</v>
      </c>
      <c r="D23" s="81">
        <v>10194</v>
      </c>
      <c r="E23" s="81">
        <v>10680</v>
      </c>
      <c r="F23" s="81"/>
      <c r="G23" s="81">
        <v>9718.8150000000005</v>
      </c>
      <c r="H23" s="81">
        <v>10194</v>
      </c>
      <c r="I23" s="81">
        <v>10680</v>
      </c>
    </row>
    <row r="24" spans="1:9" s="52" customFormat="1" ht="13.5" customHeight="1">
      <c r="A24" s="83" t="s">
        <v>656</v>
      </c>
      <c r="B24" s="81">
        <v>8917.86</v>
      </c>
      <c r="C24" s="81">
        <v>8611.0619999999999</v>
      </c>
      <c r="D24" s="81">
        <v>8973.607</v>
      </c>
      <c r="E24" s="81">
        <v>9288.3770000000004</v>
      </c>
      <c r="F24" s="81"/>
      <c r="G24" s="81">
        <v>8683.8060000000005</v>
      </c>
      <c r="H24" s="81">
        <v>8963.9660000000003</v>
      </c>
      <c r="I24" s="81">
        <v>9277.9740000000002</v>
      </c>
    </row>
    <row r="25" spans="1:9" s="52" customFormat="1" ht="13.5" customHeight="1">
      <c r="A25" s="83" t="s">
        <v>92</v>
      </c>
      <c r="B25" s="81">
        <v>949.93499999999995</v>
      </c>
      <c r="C25" s="81">
        <v>968.60199999999998</v>
      </c>
      <c r="D25" s="81">
        <v>953.31299999999999</v>
      </c>
      <c r="E25" s="81">
        <v>957.04399999999998</v>
      </c>
      <c r="F25" s="81"/>
      <c r="G25" s="81">
        <v>971.00800000000004</v>
      </c>
      <c r="H25" s="81">
        <v>953.779</v>
      </c>
      <c r="I25" s="81">
        <v>957.49300000000005</v>
      </c>
    </row>
    <row r="26" spans="1:9" s="52" customFormat="1" ht="13.5" customHeight="1">
      <c r="A26" s="83" t="s">
        <v>657</v>
      </c>
      <c r="B26" s="81">
        <v>6371.4080000000004</v>
      </c>
      <c r="C26" s="81">
        <v>6570.2550000000001</v>
      </c>
      <c r="D26" s="81">
        <v>6805.3869999999997</v>
      </c>
      <c r="E26" s="81">
        <v>7023.4740000000002</v>
      </c>
      <c r="F26" s="81"/>
      <c r="G26" s="81">
        <v>6469.6490000000003</v>
      </c>
      <c r="H26" s="81">
        <v>6713.1049999999996</v>
      </c>
      <c r="I26" s="81">
        <v>6930.1570000000002</v>
      </c>
    </row>
    <row r="27" spans="1:9" s="52" customFormat="1" ht="13.5" customHeight="1">
      <c r="A27" s="198" t="s">
        <v>94</v>
      </c>
      <c r="B27" s="301">
        <f t="shared" ref="B27:I27" si="1">SUM(B21:B26)</f>
        <v>35131.887999999999</v>
      </c>
      <c r="C27" s="301">
        <f t="shared" si="1"/>
        <v>35580.536999999997</v>
      </c>
      <c r="D27" s="301">
        <f t="shared" si="1"/>
        <v>36877.887999999999</v>
      </c>
      <c r="E27" s="301">
        <f t="shared" si="1"/>
        <v>38096.329000000005</v>
      </c>
      <c r="F27" s="301"/>
      <c r="G27" s="301">
        <f t="shared" si="1"/>
        <v>35266.816000000006</v>
      </c>
      <c r="H27" s="301">
        <f t="shared" si="1"/>
        <v>36788.116999999998</v>
      </c>
      <c r="I27" s="301">
        <f t="shared" si="1"/>
        <v>38002.268000000004</v>
      </c>
    </row>
    <row r="28" spans="1:9" s="52" customFormat="1" ht="13.5" customHeight="1">
      <c r="A28" s="83" t="s">
        <v>658</v>
      </c>
      <c r="B28" s="81">
        <v>8353.5769999999993</v>
      </c>
      <c r="C28" s="81">
        <v>8516.3719999999994</v>
      </c>
      <c r="D28" s="81">
        <v>8078.7030000000004</v>
      </c>
      <c r="E28" s="81">
        <v>7992.6729999999998</v>
      </c>
      <c r="F28" s="81"/>
      <c r="G28" s="81">
        <v>8563.7330000000002</v>
      </c>
      <c r="H28" s="81">
        <v>8177.7560000000003</v>
      </c>
      <c r="I28" s="81">
        <v>8093.348</v>
      </c>
    </row>
    <row r="29" spans="1:9" s="52" customFormat="1" ht="13.5" customHeight="1">
      <c r="A29" s="83" t="s">
        <v>95</v>
      </c>
      <c r="B29" s="81">
        <v>3777.5810000000001</v>
      </c>
      <c r="C29" s="81">
        <v>3900.3820000000001</v>
      </c>
      <c r="D29" s="81">
        <v>4078.1210000000001</v>
      </c>
      <c r="E29" s="81">
        <v>4119.491</v>
      </c>
      <c r="F29" s="81"/>
      <c r="G29" s="81">
        <v>3904.6010000000001</v>
      </c>
      <c r="H29" s="81">
        <v>4081.3980000000001</v>
      </c>
      <c r="I29" s="81">
        <v>4121.7889999999998</v>
      </c>
    </row>
    <row r="30" spans="1:9" s="52" customFormat="1" ht="13.5" customHeight="1">
      <c r="A30" s="83" t="s">
        <v>96</v>
      </c>
      <c r="B30" s="81">
        <v>0</v>
      </c>
      <c r="C30" s="81">
        <v>0</v>
      </c>
      <c r="D30" s="81">
        <v>368.58600000000001</v>
      </c>
      <c r="E30" s="81">
        <v>441.74599999999998</v>
      </c>
      <c r="F30" s="81"/>
      <c r="G30" s="81">
        <v>0</v>
      </c>
      <c r="H30" s="81">
        <v>367.94299999999998</v>
      </c>
      <c r="I30" s="81">
        <v>441.02</v>
      </c>
    </row>
    <row r="31" spans="1:9" s="52" customFormat="1" ht="13.5" customHeight="1">
      <c r="A31" s="83" t="s">
        <v>97</v>
      </c>
      <c r="B31" s="81">
        <v>109.962</v>
      </c>
      <c r="C31" s="81">
        <v>99.522000000000006</v>
      </c>
      <c r="D31" s="81">
        <v>101.6</v>
      </c>
      <c r="E31" s="81">
        <v>101.6</v>
      </c>
      <c r="F31" s="81"/>
      <c r="G31" s="81">
        <v>99.643000000000001</v>
      </c>
      <c r="H31" s="81">
        <v>101.6</v>
      </c>
      <c r="I31" s="81">
        <v>101.6</v>
      </c>
    </row>
    <row r="32" spans="1:9" s="52" customFormat="1" ht="13.5" customHeight="1">
      <c r="A32" s="83" t="s">
        <v>98</v>
      </c>
      <c r="B32" s="81">
        <v>339.59</v>
      </c>
      <c r="C32" s="81">
        <v>369.91800000000001</v>
      </c>
      <c r="D32" s="81">
        <v>424.2</v>
      </c>
      <c r="E32" s="81">
        <v>429.2</v>
      </c>
      <c r="F32" s="81"/>
      <c r="G32" s="81">
        <v>373.64499999999998</v>
      </c>
      <c r="H32" s="81">
        <v>427.69600000000003</v>
      </c>
      <c r="I32" s="81">
        <v>432.69600000000003</v>
      </c>
    </row>
    <row r="33" spans="1:17" s="59" customFormat="1" ht="13.5" customHeight="1">
      <c r="A33" s="198" t="s">
        <v>99</v>
      </c>
      <c r="B33" s="301">
        <f t="shared" ref="B33:I33" si="2">SUM(B28:B32)</f>
        <v>12580.71</v>
      </c>
      <c r="C33" s="301">
        <f t="shared" si="2"/>
        <v>12886.194</v>
      </c>
      <c r="D33" s="301">
        <f t="shared" si="2"/>
        <v>13051.210000000001</v>
      </c>
      <c r="E33" s="301">
        <f t="shared" si="2"/>
        <v>13084.710000000001</v>
      </c>
      <c r="F33" s="301"/>
      <c r="G33" s="301">
        <f t="shared" si="2"/>
        <v>12941.622000000001</v>
      </c>
      <c r="H33" s="301">
        <f t="shared" si="2"/>
        <v>13156.393</v>
      </c>
      <c r="I33" s="301">
        <f t="shared" si="2"/>
        <v>13190.453</v>
      </c>
    </row>
    <row r="34" spans="1:17" s="52" customFormat="1" ht="13.5" customHeight="1">
      <c r="A34" s="83" t="s">
        <v>100</v>
      </c>
      <c r="B34" s="81">
        <v>460.00299999999999</v>
      </c>
      <c r="C34" s="81">
        <v>402.096</v>
      </c>
      <c r="D34" s="81">
        <v>360.72699999999998</v>
      </c>
      <c r="E34" s="81">
        <v>364.642</v>
      </c>
      <c r="F34" s="81"/>
      <c r="G34" s="81">
        <v>434.596</v>
      </c>
      <c r="H34" s="81">
        <v>401.04599999999999</v>
      </c>
      <c r="I34" s="81">
        <v>399.23700000000002</v>
      </c>
    </row>
    <row r="35" spans="1:17" s="52" customFormat="1" ht="13.5" customHeight="1">
      <c r="A35" s="83" t="s">
        <v>101</v>
      </c>
      <c r="B35" s="81">
        <v>2814.47</v>
      </c>
      <c r="C35" s="81">
        <v>2952.8609999999999</v>
      </c>
      <c r="D35" s="81">
        <v>3173.8249999999998</v>
      </c>
      <c r="E35" s="81">
        <v>3349.3589999999999</v>
      </c>
      <c r="F35" s="81"/>
      <c r="G35" s="81">
        <v>4319.1509999999998</v>
      </c>
      <c r="H35" s="81">
        <v>4990.1229999999996</v>
      </c>
      <c r="I35" s="81">
        <v>5676.8419999999996</v>
      </c>
    </row>
    <row r="36" spans="1:17" s="52" customFormat="1" ht="13.5" customHeight="1">
      <c r="A36" s="83" t="s">
        <v>102</v>
      </c>
      <c r="B36" s="81">
        <v>2108.9360000000001</v>
      </c>
      <c r="C36" s="81">
        <v>2126.404</v>
      </c>
      <c r="D36" s="81">
        <v>2226.2719999999999</v>
      </c>
      <c r="E36" s="81">
        <v>2144.7869999999998</v>
      </c>
      <c r="F36" s="81"/>
      <c r="G36" s="81">
        <v>2133.4989999999998</v>
      </c>
      <c r="H36" s="81">
        <v>2240.8330000000001</v>
      </c>
      <c r="I36" s="81">
        <v>2155.2869999999998</v>
      </c>
    </row>
    <row r="37" spans="1:17" s="52" customFormat="1" ht="13.5" customHeight="1">
      <c r="A37" s="83" t="s">
        <v>103</v>
      </c>
      <c r="B37" s="81">
        <v>735.45399999999995</v>
      </c>
      <c r="C37" s="81">
        <v>794.73699999999997</v>
      </c>
      <c r="D37" s="81">
        <v>639.01900000000001</v>
      </c>
      <c r="E37" s="81">
        <v>643.01199999999994</v>
      </c>
      <c r="F37" s="81"/>
      <c r="G37" s="81">
        <v>790.80700000000002</v>
      </c>
      <c r="H37" s="81">
        <v>638.94299999999998</v>
      </c>
      <c r="I37" s="81">
        <v>642.93600000000004</v>
      </c>
    </row>
    <row r="38" spans="1:17" s="52" customFormat="1" ht="13.5" customHeight="1">
      <c r="A38" s="83" t="s">
        <v>104</v>
      </c>
      <c r="B38" s="81">
        <v>708.67700000000002</v>
      </c>
      <c r="C38" s="81">
        <v>880.33500000000004</v>
      </c>
      <c r="D38" s="81">
        <v>1014.003</v>
      </c>
      <c r="E38" s="81">
        <v>988.67100000000005</v>
      </c>
      <c r="F38" s="81"/>
      <c r="G38" s="81">
        <v>880.33500000000004</v>
      </c>
      <c r="H38" s="81">
        <v>1014.003</v>
      </c>
      <c r="I38" s="81">
        <v>988.67100000000005</v>
      </c>
    </row>
    <row r="39" spans="1:17" s="52" customFormat="1" ht="13.5" customHeight="1">
      <c r="A39" s="83" t="s">
        <v>105</v>
      </c>
      <c r="B39" s="81">
        <v>1556.7059999999999</v>
      </c>
      <c r="C39" s="81">
        <v>1717.367</v>
      </c>
      <c r="D39" s="81">
        <v>1540.2719999999999</v>
      </c>
      <c r="E39" s="81">
        <v>1023.297</v>
      </c>
      <c r="F39" s="81"/>
      <c r="G39" s="81">
        <v>706.83900000000006</v>
      </c>
      <c r="H39" s="81">
        <v>629.14</v>
      </c>
      <c r="I39" s="81">
        <v>642.24699999999996</v>
      </c>
    </row>
    <row r="40" spans="1:17" s="52" customFormat="1" ht="13.5" customHeight="1">
      <c r="A40" s="83" t="s">
        <v>106</v>
      </c>
      <c r="B40" s="81">
        <v>1887.41</v>
      </c>
      <c r="C40" s="81">
        <v>3286.4679999999998</v>
      </c>
      <c r="D40" s="81">
        <v>1831.59</v>
      </c>
      <c r="E40" s="81">
        <v>431</v>
      </c>
      <c r="F40" s="81"/>
      <c r="G40" s="81">
        <v>889.23699999999997</v>
      </c>
      <c r="H40" s="81">
        <v>1631.3579999999999</v>
      </c>
      <c r="I40" s="81">
        <v>430.91300000000001</v>
      </c>
    </row>
    <row r="41" spans="1:17" s="59" customFormat="1" ht="13.5" customHeight="1">
      <c r="A41" s="198" t="s">
        <v>107</v>
      </c>
      <c r="B41" s="301">
        <f t="shared" ref="B41:I41" si="3">SUM(B34:B40)</f>
        <v>10271.655999999999</v>
      </c>
      <c r="C41" s="301">
        <f t="shared" si="3"/>
        <v>12160.268</v>
      </c>
      <c r="D41" s="301">
        <f t="shared" si="3"/>
        <v>10785.707999999999</v>
      </c>
      <c r="E41" s="301">
        <f t="shared" si="3"/>
        <v>8944.768</v>
      </c>
      <c r="F41" s="301"/>
      <c r="G41" s="301">
        <f t="shared" si="3"/>
        <v>10154.463999999998</v>
      </c>
      <c r="H41" s="301">
        <f t="shared" si="3"/>
        <v>11545.446</v>
      </c>
      <c r="I41" s="301">
        <f t="shared" si="3"/>
        <v>10936.133</v>
      </c>
    </row>
    <row r="42" spans="1:17" s="52" customFormat="1" ht="13.5" customHeight="1">
      <c r="A42" s="83" t="s">
        <v>108</v>
      </c>
      <c r="B42" s="81">
        <v>336.916</v>
      </c>
      <c r="C42" s="81">
        <v>323.77300000000002</v>
      </c>
      <c r="D42" s="81">
        <v>1</v>
      </c>
      <c r="E42" s="81">
        <v>1</v>
      </c>
      <c r="F42" s="81"/>
      <c r="G42" s="81">
        <v>298.267</v>
      </c>
      <c r="H42" s="81">
        <v>1</v>
      </c>
      <c r="I42" s="81">
        <v>1</v>
      </c>
    </row>
    <row r="43" spans="1:17" s="52" customFormat="1" ht="13.5" customHeight="1">
      <c r="A43" s="83" t="s">
        <v>82</v>
      </c>
      <c r="B43" s="81">
        <v>6615.6360000000004</v>
      </c>
      <c r="C43" s="81">
        <v>6396.5609999999997</v>
      </c>
      <c r="D43" s="81">
        <v>6903.5140000000001</v>
      </c>
      <c r="E43" s="81">
        <v>6557.45</v>
      </c>
      <c r="F43" s="81"/>
      <c r="G43" s="81">
        <v>7085.23</v>
      </c>
      <c r="H43" s="81">
        <v>7168.1949999999997</v>
      </c>
      <c r="I43" s="81">
        <v>7058.5479999999998</v>
      </c>
    </row>
    <row r="44" spans="1:17" s="52" customFormat="1" ht="13.5" customHeight="1">
      <c r="A44" s="198" t="s">
        <v>109</v>
      </c>
      <c r="B44" s="301">
        <f t="shared" ref="B44:G44" si="4">SUM(B42:B43)</f>
        <v>6952.5520000000006</v>
      </c>
      <c r="C44" s="301">
        <f t="shared" si="4"/>
        <v>6720.3339999999998</v>
      </c>
      <c r="D44" s="301">
        <f t="shared" ref="D44:E44" si="5">SUM(D42:D43)</f>
        <v>6904.5140000000001</v>
      </c>
      <c r="E44" s="301">
        <f t="shared" si="5"/>
        <v>6558.45</v>
      </c>
      <c r="F44" s="301"/>
      <c r="G44" s="301">
        <f t="shared" si="4"/>
        <v>7383.4969999999994</v>
      </c>
      <c r="H44" s="301">
        <f t="shared" ref="H44:I44" si="6">SUM(H42:H43)</f>
        <v>7169.1949999999997</v>
      </c>
      <c r="I44" s="301">
        <f t="shared" si="6"/>
        <v>7059.5479999999998</v>
      </c>
    </row>
    <row r="45" spans="1:17" s="323" customFormat="1" ht="21" customHeight="1">
      <c r="A45" s="298" t="s">
        <v>83</v>
      </c>
      <c r="B45" s="299">
        <f t="shared" ref="B45:G45" si="7">SUM(B44,B41,B33,B27,B20)</f>
        <v>72880.407999999996</v>
      </c>
      <c r="C45" s="299">
        <f t="shared" si="7"/>
        <v>75567.286999999997</v>
      </c>
      <c r="D45" s="299">
        <f t="shared" ref="D45:E45" si="8">SUM(D44,D41,D33,D27,D20)</f>
        <v>75765.091</v>
      </c>
      <c r="E45" s="299">
        <f t="shared" si="8"/>
        <v>74719.218000000008</v>
      </c>
      <c r="F45" s="299"/>
      <c r="G45" s="299">
        <f t="shared" si="7"/>
        <v>75106.612000000008</v>
      </c>
      <c r="H45" s="299">
        <f t="shared" ref="H45:I45" si="9">SUM(H44,H41,H33,H27,H20)</f>
        <v>78061.296000000002</v>
      </c>
      <c r="I45" s="299">
        <f t="shared" si="9"/>
        <v>78674.654999999999</v>
      </c>
      <c r="J45" s="120"/>
      <c r="K45" s="321"/>
      <c r="L45" s="322"/>
    </row>
    <row r="46" spans="1:17" s="52" customFormat="1" ht="11.25" customHeight="1">
      <c r="J46" s="53"/>
      <c r="K46" s="53"/>
    </row>
    <row r="47" spans="1:17" ht="14.25" hidden="1">
      <c r="A47" s="36" t="s">
        <v>167</v>
      </c>
      <c r="J47" s="297"/>
      <c r="K47" s="297"/>
    </row>
    <row r="48" spans="1:17" s="119" customFormat="1" ht="27" customHeight="1">
      <c r="A48" s="602" t="s">
        <v>494</v>
      </c>
      <c r="B48" s="602"/>
      <c r="C48" s="602"/>
      <c r="D48" s="602"/>
      <c r="E48" s="602"/>
      <c r="F48" s="602"/>
      <c r="G48" s="602"/>
      <c r="H48" s="304"/>
      <c r="I48" s="304"/>
      <c r="J48" s="304"/>
      <c r="K48" s="304"/>
      <c r="L48" s="304"/>
      <c r="M48" s="304"/>
      <c r="N48" s="304"/>
      <c r="O48" s="304"/>
      <c r="P48" s="304"/>
      <c r="Q48" s="304"/>
    </row>
  </sheetData>
  <mergeCells count="1">
    <mergeCell ref="A48:G48"/>
  </mergeCells>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I72"/>
  <sheetViews>
    <sheetView workbookViewId="0"/>
  </sheetViews>
  <sheetFormatPr baseColWidth="10" defaultRowHeight="15"/>
  <cols>
    <col min="1" max="1" width="2.7109375" style="121" customWidth="1"/>
    <col min="2" max="2" width="49.28515625" style="60" customWidth="1"/>
    <col min="3" max="5" width="8.85546875" style="52" customWidth="1"/>
    <col min="6" max="6" width="2.140625" style="52" customWidth="1"/>
    <col min="7" max="7" width="8.85546875" style="52" customWidth="1"/>
    <col min="8" max="16384" width="11.42578125" style="52"/>
  </cols>
  <sheetData>
    <row r="1" spans="1:9" s="17" customFormat="1" ht="16.5">
      <c r="A1" s="64" t="s">
        <v>785</v>
      </c>
      <c r="B1" s="64"/>
      <c r="C1" s="64"/>
      <c r="D1" s="64"/>
      <c r="E1" s="64"/>
      <c r="F1" s="64"/>
      <c r="G1" s="64"/>
      <c r="H1" s="64"/>
    </row>
    <row r="2" spans="1:9" s="18" customFormat="1">
      <c r="A2" s="60" t="s">
        <v>49</v>
      </c>
      <c r="B2" s="60"/>
      <c r="C2" s="60"/>
      <c r="D2" s="63"/>
      <c r="E2" s="63"/>
      <c r="F2" s="63"/>
      <c r="G2" s="63"/>
      <c r="H2" s="63"/>
    </row>
    <row r="3" spans="1:9" s="27" customFormat="1" ht="11.25" customHeight="1">
      <c r="A3" s="109"/>
      <c r="B3" s="60"/>
      <c r="C3" s="60"/>
      <c r="D3" s="63"/>
      <c r="E3" s="63"/>
      <c r="F3" s="63"/>
      <c r="G3" s="63"/>
      <c r="H3" s="63"/>
    </row>
    <row r="4" spans="1:9" s="117" customFormat="1" ht="37.5" customHeight="1">
      <c r="A4" s="125" t="s">
        <v>110</v>
      </c>
      <c r="B4" s="54"/>
      <c r="C4" s="295" t="s">
        <v>378</v>
      </c>
      <c r="D4" s="295" t="s">
        <v>652</v>
      </c>
      <c r="E4" s="295" t="s">
        <v>653</v>
      </c>
      <c r="F4" s="295"/>
      <c r="G4" s="295" t="s">
        <v>654</v>
      </c>
      <c r="H4" s="118"/>
      <c r="I4" s="116"/>
    </row>
    <row r="5" spans="1:9" s="20" customFormat="1">
      <c r="A5" s="63"/>
      <c r="B5" s="63"/>
      <c r="C5" s="63"/>
      <c r="D5" s="63"/>
      <c r="E5" s="313" t="s">
        <v>385</v>
      </c>
      <c r="F5" s="313"/>
      <c r="G5" s="313" t="s">
        <v>384</v>
      </c>
      <c r="H5" s="63"/>
    </row>
    <row r="6" spans="1:9" s="99" customFormat="1">
      <c r="A6" s="65" t="s">
        <v>111</v>
      </c>
      <c r="B6" s="65"/>
    </row>
    <row r="7" spans="1:9">
      <c r="B7" s="53" t="s">
        <v>73</v>
      </c>
      <c r="C7" s="61">
        <v>7.4580000000000002</v>
      </c>
      <c r="D7" s="62">
        <v>7.8410000000000002</v>
      </c>
      <c r="E7" s="62">
        <v>7.9530000000000003</v>
      </c>
      <c r="G7" s="122">
        <v>8.0030000000000001</v>
      </c>
    </row>
    <row r="8" spans="1:9">
      <c r="B8" s="53" t="s">
        <v>74</v>
      </c>
      <c r="C8" s="61">
        <v>136.26900000000001</v>
      </c>
      <c r="D8" s="62">
        <v>163.38200000000001</v>
      </c>
      <c r="E8" s="62">
        <v>146.22499999999999</v>
      </c>
      <c r="G8" s="122">
        <v>147.08500000000001</v>
      </c>
    </row>
    <row r="9" spans="1:9">
      <c r="B9" s="53" t="s">
        <v>75</v>
      </c>
      <c r="C9" s="61">
        <v>11.753</v>
      </c>
      <c r="D9" s="62">
        <v>12.625999999999999</v>
      </c>
      <c r="E9" s="62">
        <v>13.24</v>
      </c>
      <c r="G9" s="122">
        <v>13.742000000000001</v>
      </c>
    </row>
    <row r="10" spans="1:9">
      <c r="B10" s="53" t="s">
        <v>76</v>
      </c>
      <c r="C10" s="61">
        <v>15.686</v>
      </c>
      <c r="D10" s="62">
        <v>16.812000000000001</v>
      </c>
      <c r="E10" s="62">
        <v>17.991</v>
      </c>
      <c r="G10" s="122">
        <v>18.399999999999999</v>
      </c>
    </row>
    <row r="11" spans="1:9">
      <c r="B11" s="53" t="s">
        <v>77</v>
      </c>
      <c r="C11" s="61">
        <v>6.3159999999999998</v>
      </c>
      <c r="D11" s="62">
        <v>7.7350000000000003</v>
      </c>
      <c r="E11" s="62">
        <v>9.4269999999999996</v>
      </c>
      <c r="G11" s="122">
        <v>9.6020000000000003</v>
      </c>
    </row>
    <row r="12" spans="1:9">
      <c r="B12" s="53" t="s">
        <v>78</v>
      </c>
      <c r="C12" s="61">
        <v>27.370999999999999</v>
      </c>
      <c r="D12" s="62">
        <v>30.337</v>
      </c>
      <c r="E12" s="62">
        <v>30.074000000000002</v>
      </c>
      <c r="G12" s="122">
        <v>32.087000000000003</v>
      </c>
    </row>
    <row r="13" spans="1:9">
      <c r="A13" s="64" t="s">
        <v>112</v>
      </c>
      <c r="B13" s="64"/>
      <c r="D13" s="62"/>
      <c r="E13" s="62"/>
    </row>
    <row r="14" spans="1:9">
      <c r="B14" s="53" t="s">
        <v>79</v>
      </c>
      <c r="C14" s="61">
        <v>326.31900000000002</v>
      </c>
      <c r="D14" s="62">
        <v>277.42099999999999</v>
      </c>
      <c r="E14" s="62">
        <v>335.64499999999998</v>
      </c>
      <c r="G14" s="122">
        <v>343.28800000000001</v>
      </c>
    </row>
    <row r="15" spans="1:9">
      <c r="A15" s="64" t="s">
        <v>113</v>
      </c>
      <c r="B15" s="64"/>
      <c r="D15" s="62"/>
      <c r="E15" s="62"/>
    </row>
    <row r="16" spans="1:9">
      <c r="B16" s="53" t="s">
        <v>80</v>
      </c>
      <c r="C16" s="81">
        <v>2294.9270000000001</v>
      </c>
      <c r="D16" s="81">
        <v>2404.1320000000001</v>
      </c>
      <c r="E16" s="81">
        <v>2523.9079999999999</v>
      </c>
      <c r="F16" s="81"/>
      <c r="G16" s="81">
        <v>2576.8029999999999</v>
      </c>
    </row>
    <row r="17" spans="1:7">
      <c r="A17" s="64" t="s">
        <v>114</v>
      </c>
      <c r="B17" s="64"/>
      <c r="D17" s="62"/>
      <c r="E17" s="62"/>
    </row>
    <row r="18" spans="1:7">
      <c r="B18" s="53" t="s">
        <v>84</v>
      </c>
      <c r="C18" s="81">
        <v>416.56400000000002</v>
      </c>
      <c r="D18" s="81">
        <v>398.33</v>
      </c>
      <c r="E18" s="81">
        <v>411.92899999999997</v>
      </c>
      <c r="F18" s="81"/>
      <c r="G18" s="81">
        <v>415.13400000000001</v>
      </c>
    </row>
    <row r="19" spans="1:7">
      <c r="A19" s="64" t="s">
        <v>115</v>
      </c>
      <c r="B19" s="64"/>
      <c r="D19" s="62"/>
      <c r="E19" s="62"/>
    </row>
    <row r="20" spans="1:7">
      <c r="B20" s="53" t="s">
        <v>85</v>
      </c>
      <c r="C20" s="81">
        <v>1201.6600000000001</v>
      </c>
      <c r="D20" s="81">
        <v>1276.4290000000001</v>
      </c>
      <c r="E20" s="81">
        <v>1311.1010000000001</v>
      </c>
      <c r="F20" s="81"/>
      <c r="G20" s="81">
        <v>1403.258</v>
      </c>
    </row>
    <row r="21" spans="1:7">
      <c r="A21" s="64" t="s">
        <v>116</v>
      </c>
      <c r="B21" s="64"/>
      <c r="D21" s="62"/>
      <c r="E21" s="62"/>
    </row>
    <row r="22" spans="1:7">
      <c r="B22" s="53" t="s">
        <v>86</v>
      </c>
      <c r="C22" s="81">
        <v>2158.2429999999999</v>
      </c>
      <c r="D22" s="81">
        <v>2205.319</v>
      </c>
      <c r="E22" s="81">
        <v>2272.9830000000002</v>
      </c>
      <c r="F22" s="81"/>
      <c r="G22" s="81">
        <v>2175.1759999999999</v>
      </c>
    </row>
    <row r="23" spans="1:7">
      <c r="A23" s="64" t="s">
        <v>117</v>
      </c>
      <c r="B23" s="64"/>
      <c r="D23" s="62"/>
      <c r="E23" s="62"/>
    </row>
    <row r="24" spans="1:7">
      <c r="B24" s="53" t="s">
        <v>87</v>
      </c>
      <c r="C24" s="81">
        <v>1099.3620000000001</v>
      </c>
      <c r="D24" s="81">
        <v>1143.2380000000001</v>
      </c>
      <c r="E24" s="81">
        <v>1139.4780000000001</v>
      </c>
      <c r="F24" s="81"/>
      <c r="G24" s="81">
        <v>1208.6469999999999</v>
      </c>
    </row>
    <row r="25" spans="1:7">
      <c r="B25" s="53" t="s">
        <v>88</v>
      </c>
      <c r="C25" s="81">
        <v>0</v>
      </c>
      <c r="D25" s="81">
        <v>0</v>
      </c>
      <c r="E25" s="81">
        <v>0</v>
      </c>
      <c r="F25" s="81"/>
      <c r="G25" s="81">
        <v>1008.9880000000001</v>
      </c>
    </row>
    <row r="26" spans="1:7">
      <c r="B26" s="53" t="s">
        <v>656</v>
      </c>
      <c r="C26" s="81">
        <v>8007.5559999999996</v>
      </c>
      <c r="D26" s="81">
        <v>8917.86</v>
      </c>
      <c r="E26" s="81">
        <v>8611.0619999999999</v>
      </c>
      <c r="F26" s="81"/>
      <c r="G26" s="81">
        <v>8683.8060000000005</v>
      </c>
    </row>
    <row r="27" spans="1:7">
      <c r="B27" s="53" t="s">
        <v>104</v>
      </c>
      <c r="C27" s="81">
        <v>689.279</v>
      </c>
      <c r="D27" s="81">
        <v>708.67700000000002</v>
      </c>
      <c r="E27" s="81">
        <v>880.33500000000004</v>
      </c>
      <c r="F27" s="81"/>
      <c r="G27" s="81">
        <v>880.33500000000004</v>
      </c>
    </row>
    <row r="28" spans="1:7">
      <c r="B28" s="53" t="s">
        <v>105</v>
      </c>
      <c r="C28" s="81">
        <v>1563.1079999999999</v>
      </c>
      <c r="D28" s="81">
        <v>1556.7059999999999</v>
      </c>
      <c r="E28" s="81">
        <v>1717.367</v>
      </c>
      <c r="F28" s="81"/>
      <c r="G28" s="81">
        <v>706.83900000000006</v>
      </c>
    </row>
    <row r="29" spans="1:7">
      <c r="B29" s="53" t="s">
        <v>106</v>
      </c>
      <c r="C29" s="81">
        <v>79.590999999999994</v>
      </c>
      <c r="D29" s="81">
        <v>1887.41</v>
      </c>
      <c r="E29" s="81">
        <v>3286.4679999999998</v>
      </c>
      <c r="F29" s="81"/>
      <c r="G29" s="81">
        <v>889.23699999999997</v>
      </c>
    </row>
    <row r="30" spans="1:7">
      <c r="B30" s="53" t="s">
        <v>108</v>
      </c>
      <c r="C30" s="81">
        <v>345.63200000000001</v>
      </c>
      <c r="D30" s="81">
        <v>336.916</v>
      </c>
      <c r="E30" s="81">
        <v>323.77300000000002</v>
      </c>
      <c r="F30" s="81"/>
      <c r="G30" s="81">
        <v>298.267</v>
      </c>
    </row>
    <row r="31" spans="1:7">
      <c r="B31" s="53" t="s">
        <v>82</v>
      </c>
      <c r="C31" s="81">
        <v>6827.5129999999999</v>
      </c>
      <c r="D31" s="81">
        <v>6615.6360000000004</v>
      </c>
      <c r="E31" s="81">
        <v>6396.5609999999997</v>
      </c>
      <c r="F31" s="81"/>
      <c r="G31" s="81">
        <v>7085.23</v>
      </c>
    </row>
    <row r="32" spans="1:7">
      <c r="B32" s="99" t="s">
        <v>118</v>
      </c>
      <c r="C32" s="123">
        <f>SUM(C24:C31)</f>
        <v>18612.041000000001</v>
      </c>
      <c r="D32" s="123">
        <f>SUM(D24:D31)</f>
        <v>21166.442999999999</v>
      </c>
      <c r="E32" s="123">
        <f>SUM(E24:E31)</f>
        <v>22355.043999999998</v>
      </c>
      <c r="F32" s="123"/>
      <c r="G32" s="123">
        <f t="shared" ref="G32" si="0">SUM(G24:G31)</f>
        <v>20761.349000000002</v>
      </c>
    </row>
    <row r="33" spans="1:7">
      <c r="A33" s="64" t="s">
        <v>119</v>
      </c>
      <c r="B33" s="64"/>
      <c r="D33" s="62"/>
      <c r="E33" s="62"/>
    </row>
    <row r="34" spans="1:7">
      <c r="B34" s="53" t="s">
        <v>90</v>
      </c>
      <c r="C34" s="81">
        <v>6034.241</v>
      </c>
      <c r="D34" s="81">
        <v>6110.4489999999996</v>
      </c>
      <c r="E34" s="81">
        <v>6707.4629999999997</v>
      </c>
      <c r="F34" s="81"/>
      <c r="G34" s="81">
        <v>6493.0569999999998</v>
      </c>
    </row>
    <row r="35" spans="1:7">
      <c r="B35" s="53" t="s">
        <v>91</v>
      </c>
      <c r="C35" s="81">
        <v>2454.3069999999998</v>
      </c>
      <c r="D35" s="81">
        <v>2986.9259999999999</v>
      </c>
      <c r="E35" s="81">
        <v>2930.0659999999998</v>
      </c>
      <c r="F35" s="81"/>
      <c r="G35" s="81">
        <v>2930.4810000000002</v>
      </c>
    </row>
    <row r="36" spans="1:7">
      <c r="B36" s="53" t="s">
        <v>655</v>
      </c>
      <c r="C36" s="81">
        <v>9113.7749999999996</v>
      </c>
      <c r="D36" s="81">
        <v>9795.31</v>
      </c>
      <c r="E36" s="81">
        <v>9793.0889999999999</v>
      </c>
      <c r="F36" s="81"/>
      <c r="G36" s="81">
        <v>9718.8150000000005</v>
      </c>
    </row>
    <row r="37" spans="1:7">
      <c r="B37" s="65" t="s">
        <v>120</v>
      </c>
      <c r="C37" s="123">
        <f>SUM(C34:C36)</f>
        <v>17602.322999999997</v>
      </c>
      <c r="D37" s="123">
        <f>SUM(D34:D36)</f>
        <v>18892.684999999998</v>
      </c>
      <c r="E37" s="123">
        <f>SUM(E34:E36)</f>
        <v>19430.617999999999</v>
      </c>
      <c r="F37" s="123"/>
      <c r="G37" s="123">
        <f t="shared" ref="G37" si="1">SUM(G34:G36)</f>
        <v>19142.353000000003</v>
      </c>
    </row>
    <row r="38" spans="1:7">
      <c r="A38" s="64" t="s">
        <v>121</v>
      </c>
      <c r="B38" s="64"/>
      <c r="D38" s="62"/>
      <c r="E38" s="62"/>
    </row>
    <row r="39" spans="1:7">
      <c r="B39" s="53" t="s">
        <v>92</v>
      </c>
      <c r="C39" s="81">
        <v>904.29600000000005</v>
      </c>
      <c r="D39" s="81">
        <v>949.93499999999995</v>
      </c>
      <c r="E39" s="81">
        <v>968.60199999999998</v>
      </c>
      <c r="F39" s="81"/>
      <c r="G39" s="81">
        <v>971.00800000000004</v>
      </c>
    </row>
    <row r="40" spans="1:7">
      <c r="A40" s="64" t="s">
        <v>122</v>
      </c>
      <c r="B40" s="64"/>
      <c r="D40" s="62"/>
      <c r="E40" s="62"/>
    </row>
    <row r="41" spans="1:7">
      <c r="B41" s="53" t="s">
        <v>93</v>
      </c>
      <c r="C41" s="81">
        <v>6293.9089999999997</v>
      </c>
      <c r="D41" s="81">
        <v>6371.4080000000004</v>
      </c>
      <c r="E41" s="81">
        <v>6570.2550000000001</v>
      </c>
      <c r="F41" s="81"/>
      <c r="G41" s="81">
        <v>6469.6490000000003</v>
      </c>
    </row>
    <row r="42" spans="1:7">
      <c r="B42" s="53" t="s">
        <v>97</v>
      </c>
      <c r="C42" s="81">
        <v>106.17</v>
      </c>
      <c r="D42" s="81">
        <v>109.962</v>
      </c>
      <c r="E42" s="81">
        <v>99.522000000000006</v>
      </c>
      <c r="F42" s="81"/>
      <c r="G42" s="81">
        <v>99.643000000000001</v>
      </c>
    </row>
    <row r="43" spans="1:7">
      <c r="B43" s="53" t="s">
        <v>100</v>
      </c>
      <c r="C43" s="81">
        <v>408.73899999999998</v>
      </c>
      <c r="D43" s="81">
        <v>460.00299999999999</v>
      </c>
      <c r="E43" s="81">
        <v>402.096</v>
      </c>
      <c r="F43" s="81"/>
      <c r="G43" s="81">
        <v>434.596</v>
      </c>
    </row>
    <row r="44" spans="1:7">
      <c r="B44" s="99" t="s">
        <v>123</v>
      </c>
      <c r="C44" s="100">
        <f>SUM(C41:C43)</f>
        <v>6808.8179999999993</v>
      </c>
      <c r="D44" s="100">
        <f>SUM(D41:D43)</f>
        <v>6941.3730000000005</v>
      </c>
      <c r="E44" s="100">
        <f>SUM(E41:E43)</f>
        <v>7071.8729999999996</v>
      </c>
      <c r="F44" s="100"/>
      <c r="G44" s="100">
        <f t="shared" ref="G44" si="2">SUM(G41:G43)</f>
        <v>7003.8880000000008</v>
      </c>
    </row>
    <row r="45" spans="1:7">
      <c r="A45" s="64" t="s">
        <v>124</v>
      </c>
      <c r="B45" s="64"/>
      <c r="D45" s="62"/>
      <c r="E45" s="62"/>
    </row>
    <row r="46" spans="1:7">
      <c r="B46" s="53" t="s">
        <v>217</v>
      </c>
      <c r="C46" s="81">
        <v>7847.83</v>
      </c>
      <c r="D46" s="81">
        <v>8353.5769999999993</v>
      </c>
      <c r="E46" s="81">
        <v>8516.3719999999994</v>
      </c>
      <c r="F46" s="81"/>
      <c r="G46" s="81">
        <v>8563.7330000000002</v>
      </c>
    </row>
    <row r="47" spans="1:7" hidden="1">
      <c r="B47" s="53" t="s">
        <v>96</v>
      </c>
      <c r="C47" s="81">
        <v>0</v>
      </c>
      <c r="D47" s="81">
        <v>0</v>
      </c>
      <c r="E47" s="81">
        <v>0</v>
      </c>
      <c r="F47" s="81"/>
      <c r="G47" s="81">
        <v>0</v>
      </c>
    </row>
    <row r="48" spans="1:7" hidden="1">
      <c r="B48" s="65" t="s">
        <v>125</v>
      </c>
      <c r="C48" s="123">
        <f>SUM(C46:C47)</f>
        <v>7847.83</v>
      </c>
      <c r="D48" s="123">
        <f>SUM(D46:D47)</f>
        <v>8353.5769999999993</v>
      </c>
      <c r="E48" s="123">
        <f>SUM(E46:E47)</f>
        <v>8516.3719999999994</v>
      </c>
      <c r="F48" s="123"/>
      <c r="G48" s="123">
        <f t="shared" ref="G48" si="3">SUM(G46:G47)</f>
        <v>8563.7330000000002</v>
      </c>
    </row>
    <row r="49" spans="1:7">
      <c r="A49" s="64" t="s">
        <v>126</v>
      </c>
      <c r="B49" s="64"/>
      <c r="D49" s="62"/>
      <c r="E49" s="62"/>
    </row>
    <row r="50" spans="1:7">
      <c r="B50" s="53" t="s">
        <v>95</v>
      </c>
      <c r="C50" s="81">
        <v>3632.2750000000001</v>
      </c>
      <c r="D50" s="81">
        <v>3777.5810000000001</v>
      </c>
      <c r="E50" s="81">
        <v>3900.3820000000001</v>
      </c>
      <c r="F50" s="81"/>
      <c r="G50" s="81">
        <v>3904.6010000000001</v>
      </c>
    </row>
    <row r="51" spans="1:7">
      <c r="A51" s="64" t="s">
        <v>127</v>
      </c>
      <c r="B51" s="64"/>
      <c r="D51" s="62"/>
      <c r="E51" s="62"/>
    </row>
    <row r="52" spans="1:7">
      <c r="B52" s="53" t="s">
        <v>98</v>
      </c>
      <c r="C52" s="81">
        <v>349.89100000000002</v>
      </c>
      <c r="D52" s="81">
        <v>339.59</v>
      </c>
      <c r="E52" s="81">
        <v>369.91800000000001</v>
      </c>
      <c r="F52" s="81"/>
      <c r="G52" s="81">
        <v>373.64499999999998</v>
      </c>
    </row>
    <row r="53" spans="1:7">
      <c r="B53" s="53" t="s">
        <v>101</v>
      </c>
      <c r="C53" s="81">
        <v>2741.7280000000001</v>
      </c>
      <c r="D53" s="81">
        <v>2814.47</v>
      </c>
      <c r="E53" s="81">
        <v>2952.8609999999999</v>
      </c>
      <c r="F53" s="81"/>
      <c r="G53" s="81">
        <v>4319.1509999999998</v>
      </c>
    </row>
    <row r="54" spans="1:7">
      <c r="B54" s="99" t="s">
        <v>128</v>
      </c>
      <c r="C54" s="100">
        <f>SUM(C52:C53)</f>
        <v>3091.6190000000001</v>
      </c>
      <c r="D54" s="100">
        <f>SUM(D52:D53)</f>
        <v>3154.06</v>
      </c>
      <c r="E54" s="100">
        <f>SUM(E52:E53)</f>
        <v>3322.779</v>
      </c>
      <c r="F54" s="100"/>
      <c r="G54" s="100">
        <f t="shared" ref="G54" si="4">SUM(G52:G53)</f>
        <v>4692.7960000000003</v>
      </c>
    </row>
    <row r="55" spans="1:7">
      <c r="A55" s="64" t="s">
        <v>129</v>
      </c>
      <c r="B55" s="64"/>
      <c r="D55" s="62"/>
      <c r="E55" s="62"/>
    </row>
    <row r="56" spans="1:7">
      <c r="B56" s="53" t="s">
        <v>102</v>
      </c>
      <c r="C56" s="81">
        <v>2033.7670000000001</v>
      </c>
      <c r="D56" s="81">
        <v>2108.9360000000001</v>
      </c>
      <c r="E56" s="81">
        <v>2126.404</v>
      </c>
      <c r="F56" s="81"/>
      <c r="G56" s="81">
        <v>2133.4989999999998</v>
      </c>
    </row>
    <row r="57" spans="1:7" s="53" customFormat="1">
      <c r="A57" s="35"/>
      <c r="B57" s="53" t="s">
        <v>103</v>
      </c>
      <c r="C57" s="81">
        <v>677.99199999999996</v>
      </c>
      <c r="D57" s="81">
        <v>735.45399999999995</v>
      </c>
      <c r="E57" s="81">
        <v>794.73699999999997</v>
      </c>
      <c r="F57" s="81"/>
      <c r="G57" s="81">
        <v>790.80700000000002</v>
      </c>
    </row>
    <row r="58" spans="1:7" s="53" customFormat="1">
      <c r="A58" s="35"/>
      <c r="B58" s="99" t="s">
        <v>130</v>
      </c>
      <c r="C58" s="123">
        <f>SUM(C56:C57)</f>
        <v>2711.759</v>
      </c>
      <c r="D58" s="123">
        <f>SUM(D56:D57)</f>
        <v>2844.3900000000003</v>
      </c>
      <c r="E58" s="123">
        <f>SUM(E56:E57)</f>
        <v>2921.1410000000001</v>
      </c>
      <c r="F58" s="123"/>
      <c r="G58" s="123">
        <f t="shared" ref="G58" si="5">SUM(G56:G57)</f>
        <v>2924.3059999999996</v>
      </c>
    </row>
    <row r="59" spans="1:7" s="53" customFormat="1" ht="11.25" customHeight="1">
      <c r="A59" s="124"/>
      <c r="B59" s="101"/>
      <c r="C59" s="102"/>
      <c r="D59" s="102"/>
      <c r="E59" s="102"/>
      <c r="F59" s="100"/>
      <c r="G59" s="102"/>
    </row>
    <row r="60" spans="1:7" ht="11.25" customHeight="1">
      <c r="D60" s="62"/>
      <c r="E60" s="62"/>
      <c r="F60" s="53"/>
    </row>
    <row r="61" spans="1:7" s="60" customFormat="1" ht="35.25" customHeight="1">
      <c r="A61" s="602" t="s">
        <v>665</v>
      </c>
      <c r="B61" s="602"/>
      <c r="C61" s="602"/>
      <c r="D61" s="602"/>
      <c r="E61" s="602"/>
    </row>
    <row r="62" spans="1:7">
      <c r="D62" s="122"/>
      <c r="E62" s="122"/>
    </row>
    <row r="63" spans="1:7">
      <c r="D63" s="122"/>
      <c r="E63" s="122"/>
    </row>
    <row r="64" spans="1:7">
      <c r="D64" s="122"/>
      <c r="E64" s="122"/>
    </row>
    <row r="65" spans="4:5">
      <c r="D65" s="122"/>
      <c r="E65" s="122"/>
    </row>
    <row r="66" spans="4:5">
      <c r="D66" s="122"/>
      <c r="E66" s="122"/>
    </row>
    <row r="67" spans="4:5">
      <c r="D67" s="122"/>
      <c r="E67" s="122"/>
    </row>
    <row r="68" spans="4:5">
      <c r="D68" s="122"/>
      <c r="E68" s="122"/>
    </row>
    <row r="69" spans="4:5">
      <c r="D69" s="122"/>
      <c r="E69" s="122"/>
    </row>
    <row r="70" spans="4:5">
      <c r="D70" s="122"/>
      <c r="E70" s="122"/>
    </row>
    <row r="71" spans="4:5">
      <c r="D71" s="122"/>
      <c r="E71" s="122"/>
    </row>
    <row r="72" spans="4:5">
      <c r="D72" s="122"/>
      <c r="E72" s="122"/>
    </row>
  </sheetData>
  <mergeCells count="1">
    <mergeCell ref="A61:E61"/>
  </mergeCells>
  <printOptions horizontalCentered="1"/>
  <pageMargins left="0.19685039370078741" right="0.19685039370078741" top="0.47244094488188981" bottom="0.31496062992125984" header="0.19685039370078741" footer="0.15748031496062992"/>
  <pageSetup paperSize="9" scale="8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showGridLines="0" workbookViewId="0"/>
  </sheetViews>
  <sheetFormatPr baseColWidth="10" defaultRowHeight="12" customHeight="1"/>
  <cols>
    <col min="1" max="1" width="31.5703125" style="7" customWidth="1"/>
    <col min="2" max="12" width="5.28515625" style="7" customWidth="1"/>
    <col min="13" max="16384" width="11.42578125" style="7"/>
  </cols>
  <sheetData>
    <row r="1" spans="1:12" s="201" customFormat="1" ht="15">
      <c r="A1" s="154" t="s">
        <v>0</v>
      </c>
      <c r="B1" s="145"/>
      <c r="C1" s="145"/>
      <c r="D1" s="145"/>
      <c r="E1" s="145"/>
      <c r="F1" s="145"/>
    </row>
    <row r="2" spans="1:12" s="203" customFormat="1" ht="14.25" customHeight="1">
      <c r="A2" s="152" t="s">
        <v>1</v>
      </c>
      <c r="B2" s="202"/>
      <c r="C2" s="202"/>
      <c r="D2" s="150"/>
      <c r="E2" s="150"/>
      <c r="F2" s="150"/>
    </row>
    <row r="3" spans="1:12" s="129" customFormat="1" ht="15">
      <c r="A3" s="256"/>
      <c r="B3" s="256"/>
      <c r="C3" s="256"/>
      <c r="D3" s="205"/>
      <c r="E3" s="205"/>
      <c r="F3" s="205"/>
    </row>
    <row r="4" spans="1:12" s="129" customFormat="1" ht="37.5" customHeight="1">
      <c r="A4" s="257"/>
      <c r="B4" s="259">
        <v>2005</v>
      </c>
      <c r="C4" s="259">
        <v>2006</v>
      </c>
      <c r="D4" s="258">
        <v>2007</v>
      </c>
      <c r="E4" s="258">
        <v>2008</v>
      </c>
      <c r="F4" s="259">
        <v>2009</v>
      </c>
      <c r="G4" s="259">
        <v>2010</v>
      </c>
      <c r="H4" s="259">
        <v>2011</v>
      </c>
      <c r="I4" s="258">
        <v>2012</v>
      </c>
      <c r="J4" s="258">
        <v>2013</v>
      </c>
      <c r="K4" s="258">
        <v>2014</v>
      </c>
      <c r="L4" s="258">
        <v>2015</v>
      </c>
    </row>
    <row r="5" spans="1:12" s="5" customFormat="1" ht="14.25">
      <c r="A5" s="40"/>
      <c r="B5" s="40"/>
      <c r="C5" s="40"/>
      <c r="D5" s="40"/>
      <c r="E5" s="40"/>
      <c r="F5" s="40"/>
      <c r="G5" s="40"/>
      <c r="H5" s="40"/>
      <c r="I5" s="40"/>
      <c r="J5" s="40"/>
      <c r="K5" s="40"/>
      <c r="L5" s="40"/>
    </row>
    <row r="6" spans="1:12" s="6" customFormat="1" ht="15.75">
      <c r="A6" s="41" t="s">
        <v>164</v>
      </c>
      <c r="B6" s="260">
        <v>4.5999999999999996</v>
      </c>
      <c r="C6" s="260">
        <v>5.2</v>
      </c>
      <c r="D6" s="260">
        <v>5.3</v>
      </c>
      <c r="E6" s="402">
        <v>2.7</v>
      </c>
      <c r="F6" s="402">
        <v>-0.4</v>
      </c>
      <c r="G6" s="402">
        <v>5.2</v>
      </c>
      <c r="H6" s="402">
        <v>3.9</v>
      </c>
      <c r="I6" s="402">
        <v>3.2</v>
      </c>
      <c r="J6" s="402">
        <v>3</v>
      </c>
      <c r="K6" s="402">
        <v>3.6</v>
      </c>
      <c r="L6" s="402">
        <v>3.9</v>
      </c>
    </row>
    <row r="7" spans="1:12" s="6" customFormat="1" ht="15.75">
      <c r="A7" s="41" t="s">
        <v>551</v>
      </c>
      <c r="B7" s="260">
        <v>7.7</v>
      </c>
      <c r="C7" s="260">
        <v>9.3000000000000007</v>
      </c>
      <c r="D7" s="260">
        <v>7.9</v>
      </c>
      <c r="E7" s="402">
        <v>2.8</v>
      </c>
      <c r="F7" s="402">
        <v>-10.6</v>
      </c>
      <c r="G7" s="402">
        <v>12.8</v>
      </c>
      <c r="H7" s="402">
        <v>6.2</v>
      </c>
      <c r="I7" s="402">
        <v>2.8</v>
      </c>
      <c r="J7" s="402">
        <v>3</v>
      </c>
      <c r="K7" s="402">
        <v>4.3</v>
      </c>
      <c r="L7" s="402">
        <v>5.3</v>
      </c>
    </row>
    <row r="8" spans="1:12" s="6" customFormat="1" ht="15.75">
      <c r="A8" s="42" t="s">
        <v>552</v>
      </c>
      <c r="B8" s="260">
        <v>5.9</v>
      </c>
      <c r="C8" s="260">
        <v>22.1</v>
      </c>
      <c r="D8" s="260">
        <v>4.3</v>
      </c>
      <c r="E8" s="260">
        <v>0.5</v>
      </c>
      <c r="F8" s="260">
        <v>-11</v>
      </c>
      <c r="G8" s="260">
        <v>32.799999999999997</v>
      </c>
      <c r="H8" s="260">
        <v>12.4</v>
      </c>
      <c r="I8" s="260">
        <v>-2.6</v>
      </c>
      <c r="J8" s="260">
        <v>-4.4000000000000004</v>
      </c>
      <c r="K8" s="260">
        <v>-6.3</v>
      </c>
      <c r="L8" s="260">
        <v>-5.6</v>
      </c>
    </row>
    <row r="9" spans="1:12" s="6" customFormat="1" ht="15.75">
      <c r="A9" s="41" t="s">
        <v>553</v>
      </c>
      <c r="B9" s="260">
        <v>41</v>
      </c>
      <c r="C9" s="260">
        <v>19.5</v>
      </c>
      <c r="D9" s="260">
        <v>1.4</v>
      </c>
      <c r="E9" s="260">
        <v>27.1</v>
      </c>
      <c r="F9" s="260">
        <v>-32.700000000000003</v>
      </c>
      <c r="G9" s="260">
        <v>34.299999999999997</v>
      </c>
      <c r="H9" s="260">
        <v>25.5</v>
      </c>
      <c r="I9" s="260">
        <v>9.3000000000000007</v>
      </c>
      <c r="J9" s="260">
        <v>-4.0999999999999996</v>
      </c>
      <c r="K9" s="260">
        <v>-2.9</v>
      </c>
      <c r="L9" s="260">
        <v>-7.7</v>
      </c>
    </row>
    <row r="10" spans="1:12" s="6" customFormat="1" ht="14.25">
      <c r="A10" s="43"/>
      <c r="B10" s="261"/>
      <c r="C10" s="261"/>
      <c r="D10" s="261"/>
      <c r="E10" s="261"/>
      <c r="F10" s="261"/>
      <c r="G10" s="261"/>
      <c r="H10" s="261"/>
      <c r="I10" s="261"/>
      <c r="J10" s="261"/>
      <c r="K10" s="261"/>
      <c r="L10" s="261"/>
    </row>
    <row r="11" spans="1:12" ht="12" customHeight="1">
      <c r="A11" s="44"/>
      <c r="B11" s="44"/>
      <c r="C11" s="44"/>
      <c r="D11" s="44"/>
      <c r="E11" s="44"/>
      <c r="F11" s="44"/>
      <c r="G11" s="44"/>
      <c r="H11" s="44"/>
      <c r="I11" s="44"/>
      <c r="J11" s="32"/>
      <c r="K11" s="32"/>
    </row>
    <row r="12" spans="1:12" s="3" customFormat="1" ht="14.25" customHeight="1">
      <c r="A12" s="46" t="s">
        <v>610</v>
      </c>
      <c r="B12" s="45"/>
      <c r="C12" s="45"/>
      <c r="D12" s="45"/>
      <c r="E12" s="45"/>
      <c r="F12" s="45"/>
      <c r="G12" s="45"/>
      <c r="H12" s="45"/>
      <c r="I12" s="45"/>
      <c r="J12" s="30"/>
      <c r="K12" s="30"/>
    </row>
    <row r="13" spans="1:12" s="2" customFormat="1" ht="14.25" customHeight="1">
      <c r="A13" s="46" t="s">
        <v>611</v>
      </c>
      <c r="B13" s="41"/>
      <c r="C13" s="41"/>
      <c r="D13" s="41"/>
      <c r="E13" s="41"/>
      <c r="F13" s="41"/>
      <c r="G13" s="41"/>
      <c r="H13" s="41"/>
      <c r="I13" s="41"/>
      <c r="J13" s="29"/>
      <c r="K13" s="29"/>
    </row>
    <row r="14" spans="1:12" s="2" customFormat="1" ht="14.25" customHeight="1">
      <c r="A14" s="394" t="s">
        <v>612</v>
      </c>
      <c r="B14" s="41"/>
      <c r="C14" s="41"/>
      <c r="D14" s="41"/>
      <c r="E14" s="41"/>
      <c r="F14" s="41"/>
      <c r="G14" s="41"/>
      <c r="H14" s="41"/>
      <c r="I14" s="41"/>
      <c r="J14" s="29"/>
      <c r="K14" s="29"/>
    </row>
    <row r="15" spans="1:12" s="2" customFormat="1" ht="14.25" customHeight="1">
      <c r="A15" s="394" t="s">
        <v>613</v>
      </c>
      <c r="B15" s="41"/>
      <c r="C15" s="41"/>
      <c r="D15" s="41"/>
      <c r="E15" s="41"/>
      <c r="F15" s="41"/>
      <c r="G15" s="41"/>
      <c r="H15" s="41"/>
      <c r="I15" s="41"/>
      <c r="J15" s="29"/>
      <c r="K15" s="29"/>
    </row>
    <row r="16" spans="1:12" ht="14.25" customHeight="1">
      <c r="A16" s="394" t="s">
        <v>614</v>
      </c>
      <c r="B16" s="32"/>
      <c r="C16" s="32"/>
      <c r="D16" s="32"/>
      <c r="E16" s="32"/>
      <c r="F16" s="32"/>
      <c r="G16" s="32"/>
      <c r="H16" s="32"/>
      <c r="I16" s="32"/>
      <c r="J16" s="32"/>
      <c r="K16" s="32"/>
    </row>
    <row r="17" spans="1:11" ht="12" customHeight="1">
      <c r="A17" s="29"/>
      <c r="B17" s="262"/>
      <c r="C17" s="262"/>
      <c r="D17" s="262"/>
      <c r="E17" s="263"/>
      <c r="F17" s="263"/>
      <c r="G17" s="263"/>
      <c r="H17" s="263"/>
      <c r="I17" s="32"/>
      <c r="J17" s="32"/>
      <c r="K17" s="32"/>
    </row>
    <row r="18" spans="1:11" ht="12" customHeight="1">
      <c r="A18" s="29"/>
      <c r="B18" s="262"/>
      <c r="C18" s="262"/>
      <c r="D18" s="262"/>
      <c r="E18" s="263"/>
      <c r="F18" s="263"/>
      <c r="G18" s="263"/>
      <c r="H18" s="263"/>
      <c r="I18" s="32"/>
      <c r="J18" s="32"/>
      <c r="K18" s="32"/>
    </row>
    <row r="19" spans="1:11" ht="12" customHeight="1">
      <c r="A19" s="29"/>
      <c r="B19" s="263"/>
      <c r="C19" s="262"/>
      <c r="D19" s="262"/>
      <c r="E19" s="263"/>
      <c r="F19" s="263"/>
      <c r="G19" s="263"/>
      <c r="H19" s="263"/>
      <c r="I19" s="32"/>
      <c r="J19" s="32"/>
      <c r="K19" s="32"/>
    </row>
    <row r="20" spans="1:11" ht="12" customHeight="1">
      <c r="A20" s="31"/>
      <c r="B20" s="262"/>
      <c r="C20" s="262"/>
      <c r="D20" s="262"/>
      <c r="E20" s="262"/>
      <c r="F20" s="262"/>
      <c r="G20" s="262"/>
      <c r="H20" s="262"/>
      <c r="I20" s="32"/>
      <c r="J20" s="32"/>
      <c r="K20" s="32"/>
    </row>
    <row r="21" spans="1:11" ht="12" customHeight="1">
      <c r="A21" s="29"/>
      <c r="B21" s="262"/>
      <c r="C21" s="262"/>
      <c r="D21" s="262"/>
      <c r="E21" s="262"/>
      <c r="F21" s="262"/>
      <c r="G21" s="262"/>
      <c r="H21" s="262"/>
      <c r="I21" s="32"/>
      <c r="J21" s="32"/>
      <c r="K21" s="32"/>
    </row>
    <row r="22" spans="1:11" ht="12" customHeight="1">
      <c r="A22" s="6"/>
      <c r="B22" s="6"/>
      <c r="C22" s="6"/>
      <c r="D22" s="6"/>
      <c r="E22" s="6"/>
      <c r="F22" s="6"/>
      <c r="G22" s="6"/>
      <c r="H22" s="6"/>
    </row>
    <row r="24" spans="1:11" ht="12" customHeight="1">
      <c r="B24" s="8"/>
      <c r="C24" s="8"/>
      <c r="D24" s="8"/>
      <c r="E24" s="8"/>
      <c r="F24" s="8"/>
      <c r="G24" s="8"/>
      <c r="H24" s="8"/>
    </row>
    <row r="25" spans="1:11" ht="12" customHeight="1">
      <c r="B25" s="8"/>
      <c r="C25" s="8"/>
      <c r="D25" s="8"/>
      <c r="E25" s="8"/>
      <c r="F25" s="8"/>
      <c r="G25" s="8"/>
      <c r="H25" s="8"/>
    </row>
    <row r="26" spans="1:11" ht="12" customHeight="1">
      <c r="B26" s="8"/>
      <c r="C26" s="8"/>
      <c r="D26" s="8"/>
      <c r="E26" s="8"/>
      <c r="F26" s="8"/>
      <c r="G26" s="8"/>
      <c r="H26" s="8"/>
    </row>
    <row r="27" spans="1:11" ht="12" customHeight="1">
      <c r="B27" s="8"/>
      <c r="C27" s="8"/>
      <c r="D27" s="8"/>
      <c r="E27" s="8"/>
      <c r="F27" s="8"/>
      <c r="G27" s="8"/>
      <c r="H27" s="8"/>
    </row>
    <row r="28" spans="1:11" ht="12" customHeight="1">
      <c r="B28" s="8"/>
      <c r="C28" s="8"/>
      <c r="D28" s="8"/>
      <c r="E28" s="8"/>
      <c r="F28" s="8"/>
      <c r="G28" s="8"/>
      <c r="H28" s="8"/>
    </row>
    <row r="29" spans="1:11" ht="12" customHeight="1">
      <c r="B29" s="8"/>
      <c r="C29" s="8"/>
      <c r="D29" s="8"/>
      <c r="E29" s="8"/>
      <c r="F29" s="8"/>
      <c r="G29" s="8"/>
      <c r="H29" s="8"/>
    </row>
  </sheetData>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I65"/>
  <sheetViews>
    <sheetView workbookViewId="0"/>
  </sheetViews>
  <sheetFormatPr baseColWidth="10" defaultRowHeight="15"/>
  <cols>
    <col min="1" max="1" width="2.7109375" style="121" customWidth="1"/>
    <col min="2" max="2" width="51.140625" style="60" customWidth="1"/>
    <col min="3" max="3" width="8" style="52" bestFit="1" customWidth="1"/>
    <col min="4" max="4" width="8.85546875" style="52" bestFit="1" customWidth="1"/>
    <col min="5" max="5" width="3.7109375" style="52" customWidth="1"/>
    <col min="6" max="6" width="7.42578125" style="52" customWidth="1"/>
    <col min="7" max="7" width="7.7109375" style="52" customWidth="1"/>
    <col min="8" max="16384" width="11.42578125" style="52"/>
  </cols>
  <sheetData>
    <row r="1" spans="1:9" s="17" customFormat="1" ht="16.5">
      <c r="A1" s="64" t="s">
        <v>786</v>
      </c>
      <c r="B1" s="64"/>
      <c r="C1" s="64"/>
      <c r="D1" s="64"/>
      <c r="E1" s="64"/>
      <c r="F1" s="64"/>
      <c r="G1" s="64"/>
      <c r="H1" s="64"/>
    </row>
    <row r="2" spans="1:9" s="18" customFormat="1">
      <c r="A2" s="60" t="s">
        <v>49</v>
      </c>
      <c r="B2" s="60"/>
      <c r="C2" s="63"/>
      <c r="D2" s="63"/>
      <c r="E2" s="63"/>
      <c r="F2" s="63"/>
      <c r="G2" s="63"/>
      <c r="H2" s="63"/>
    </row>
    <row r="3" spans="1:9" s="27" customFormat="1" ht="11.25" customHeight="1">
      <c r="A3" s="109"/>
      <c r="B3" s="60"/>
      <c r="C3" s="63"/>
      <c r="D3" s="63"/>
      <c r="E3" s="63"/>
      <c r="F3" s="63"/>
      <c r="G3" s="63"/>
      <c r="H3" s="63"/>
    </row>
    <row r="4" spans="1:9" s="117" customFormat="1" ht="37.5" customHeight="1">
      <c r="A4" s="125" t="s">
        <v>110</v>
      </c>
      <c r="B4" s="54"/>
      <c r="C4" s="295" t="s">
        <v>791</v>
      </c>
      <c r="D4" s="295" t="s">
        <v>792</v>
      </c>
      <c r="E4" s="295"/>
      <c r="F4" s="295" t="s">
        <v>791</v>
      </c>
      <c r="G4" s="295" t="s">
        <v>792</v>
      </c>
      <c r="H4" s="118"/>
      <c r="I4" s="116"/>
    </row>
    <row r="5" spans="1:9" s="20" customFormat="1">
      <c r="A5" s="63"/>
      <c r="B5" s="63"/>
      <c r="C5" s="313" t="s">
        <v>385</v>
      </c>
      <c r="D5" s="313" t="s">
        <v>385</v>
      </c>
      <c r="E5" s="313"/>
      <c r="F5" s="313" t="s">
        <v>384</v>
      </c>
      <c r="G5" s="313" t="s">
        <v>384</v>
      </c>
      <c r="H5" s="63"/>
    </row>
    <row r="6" spans="1:9" s="99" customFormat="1">
      <c r="A6" s="65" t="s">
        <v>111</v>
      </c>
      <c r="B6" s="65"/>
    </row>
    <row r="7" spans="1:9">
      <c r="B7" s="53" t="s">
        <v>73</v>
      </c>
      <c r="C7" s="62">
        <v>7.6</v>
      </c>
      <c r="D7" s="62">
        <v>8.1880000000000006</v>
      </c>
      <c r="E7" s="62"/>
      <c r="F7" s="62">
        <v>7.8019999999999996</v>
      </c>
      <c r="G7" s="62">
        <v>8.4120000000000008</v>
      </c>
    </row>
    <row r="8" spans="1:9">
      <c r="B8" s="53" t="s">
        <v>74</v>
      </c>
      <c r="C8" s="62">
        <v>162.995</v>
      </c>
      <c r="D8" s="62">
        <v>165.55600000000001</v>
      </c>
      <c r="E8" s="62"/>
      <c r="F8" s="62">
        <v>163.52199999999999</v>
      </c>
      <c r="G8" s="62">
        <v>167.01300000000001</v>
      </c>
    </row>
    <row r="9" spans="1:9">
      <c r="B9" s="53" t="s">
        <v>75</v>
      </c>
      <c r="C9" s="62">
        <v>14.131</v>
      </c>
      <c r="D9" s="62">
        <v>14.831</v>
      </c>
      <c r="E9" s="62"/>
      <c r="F9" s="62">
        <v>14.46</v>
      </c>
      <c r="G9" s="62">
        <v>15.11</v>
      </c>
    </row>
    <row r="10" spans="1:9">
      <c r="B10" s="53" t="s">
        <v>76</v>
      </c>
      <c r="C10" s="62">
        <v>18.765000000000001</v>
      </c>
      <c r="D10" s="62">
        <v>19.353999999999999</v>
      </c>
      <c r="E10" s="62"/>
      <c r="F10" s="62">
        <v>18.811</v>
      </c>
      <c r="G10" s="62">
        <v>19.452000000000002</v>
      </c>
    </row>
    <row r="11" spans="1:9">
      <c r="B11" s="53" t="s">
        <v>77</v>
      </c>
      <c r="C11" s="62">
        <v>10.045999999999999</v>
      </c>
      <c r="D11" s="62">
        <v>10.475</v>
      </c>
      <c r="E11" s="62"/>
      <c r="F11" s="62">
        <v>10.039</v>
      </c>
      <c r="G11" s="62">
        <v>10.484999999999999</v>
      </c>
    </row>
    <row r="12" spans="1:9">
      <c r="B12" s="53" t="s">
        <v>78</v>
      </c>
      <c r="C12" s="62">
        <v>31.196999999999999</v>
      </c>
      <c r="D12" s="62">
        <v>32.433999999999997</v>
      </c>
      <c r="E12" s="62"/>
      <c r="F12" s="62">
        <v>31.686</v>
      </c>
      <c r="G12" s="62">
        <v>32.613999999999997</v>
      </c>
    </row>
    <row r="13" spans="1:9">
      <c r="A13" s="64" t="s">
        <v>112</v>
      </c>
      <c r="B13" s="64"/>
      <c r="C13" s="62"/>
      <c r="D13" s="62"/>
      <c r="E13" s="62"/>
      <c r="F13" s="62"/>
      <c r="G13" s="62"/>
    </row>
    <row r="14" spans="1:9">
      <c r="B14" s="53" t="s">
        <v>79</v>
      </c>
      <c r="C14" s="62">
        <v>396.04599999999999</v>
      </c>
      <c r="D14" s="62">
        <v>397.63600000000002</v>
      </c>
      <c r="E14" s="62"/>
      <c r="F14" s="62">
        <v>399.76600000000002</v>
      </c>
      <c r="G14" s="62">
        <v>401.82400000000001</v>
      </c>
    </row>
    <row r="15" spans="1:9">
      <c r="B15" s="53" t="s">
        <v>96</v>
      </c>
      <c r="C15" s="81">
        <v>368.58600000000001</v>
      </c>
      <c r="D15" s="81">
        <v>441.74599999999998</v>
      </c>
      <c r="E15" s="81"/>
      <c r="F15" s="81">
        <v>367.94299999999998</v>
      </c>
      <c r="G15" s="81">
        <v>441.02</v>
      </c>
    </row>
    <row r="16" spans="1:9">
      <c r="B16" s="99" t="s">
        <v>112</v>
      </c>
      <c r="C16" s="123">
        <f>SUM(C14:C15)</f>
        <v>764.63200000000006</v>
      </c>
      <c r="D16" s="123">
        <f t="shared" ref="D16:G16" si="0">SUM(D14:D15)</f>
        <v>839.38200000000006</v>
      </c>
      <c r="E16" s="123"/>
      <c r="F16" s="123">
        <f t="shared" si="0"/>
        <v>767.70900000000006</v>
      </c>
      <c r="G16" s="123">
        <f t="shared" si="0"/>
        <v>842.84400000000005</v>
      </c>
    </row>
    <row r="17" spans="1:7">
      <c r="A17" s="64" t="s">
        <v>113</v>
      </c>
      <c r="B17" s="64"/>
      <c r="C17" s="62"/>
      <c r="D17" s="62"/>
      <c r="E17" s="62"/>
      <c r="F17" s="62"/>
      <c r="G17" s="62"/>
    </row>
    <row r="18" spans="1:7">
      <c r="B18" s="53" t="s">
        <v>80</v>
      </c>
      <c r="C18" s="81">
        <v>2529.5839999999998</v>
      </c>
      <c r="D18" s="81">
        <v>2529.931</v>
      </c>
      <c r="E18" s="81"/>
      <c r="F18" s="81">
        <v>2577.415</v>
      </c>
      <c r="G18" s="81">
        <v>2568.0340000000001</v>
      </c>
    </row>
    <row r="19" spans="1:7">
      <c r="A19" s="64" t="s">
        <v>660</v>
      </c>
      <c r="B19" s="64"/>
      <c r="C19" s="62"/>
      <c r="D19" s="62"/>
      <c r="E19" s="62"/>
      <c r="F19" s="62"/>
      <c r="G19" s="62"/>
    </row>
    <row r="20" spans="1:7">
      <c r="B20" s="53" t="s">
        <v>84</v>
      </c>
      <c r="C20" s="81">
        <v>418.77699999999999</v>
      </c>
      <c r="D20" s="81">
        <v>409.14100000000002</v>
      </c>
      <c r="E20" s="81"/>
      <c r="F20" s="81">
        <v>425.86200000000002</v>
      </c>
      <c r="G20" s="81">
        <v>417.37900000000002</v>
      </c>
    </row>
    <row r="21" spans="1:7">
      <c r="A21" s="64" t="s">
        <v>115</v>
      </c>
      <c r="B21" s="64"/>
      <c r="C21" s="62"/>
      <c r="D21" s="62"/>
      <c r="E21" s="62"/>
      <c r="F21" s="62"/>
      <c r="G21" s="62"/>
    </row>
    <row r="22" spans="1:7">
      <c r="B22" s="53" t="s">
        <v>85</v>
      </c>
      <c r="C22" s="81">
        <v>1298.519</v>
      </c>
      <c r="D22" s="81">
        <v>1309.1320000000001</v>
      </c>
      <c r="E22" s="81"/>
      <c r="F22" s="81">
        <v>1372.2719999999999</v>
      </c>
      <c r="G22" s="81">
        <v>1384.741</v>
      </c>
    </row>
    <row r="23" spans="1:7">
      <c r="A23" s="64" t="s">
        <v>116</v>
      </c>
      <c r="B23" s="64"/>
      <c r="C23" s="62"/>
      <c r="D23" s="62"/>
      <c r="E23" s="62"/>
      <c r="F23" s="62"/>
      <c r="G23" s="62"/>
    </row>
    <row r="24" spans="1:7">
      <c r="B24" s="53" t="s">
        <v>86</v>
      </c>
      <c r="C24" s="81">
        <v>2157.027</v>
      </c>
      <c r="D24" s="81">
        <v>1981.68</v>
      </c>
      <c r="E24" s="81"/>
      <c r="F24" s="81">
        <v>2185.9810000000002</v>
      </c>
      <c r="G24" s="81">
        <v>2177.3510000000001</v>
      </c>
    </row>
    <row r="25" spans="1:7">
      <c r="A25" s="64" t="s">
        <v>117</v>
      </c>
      <c r="B25" s="64"/>
      <c r="C25" s="62"/>
      <c r="D25" s="62"/>
      <c r="E25" s="62"/>
      <c r="F25" s="62"/>
      <c r="G25" s="62"/>
    </row>
    <row r="26" spans="1:7">
      <c r="B26" s="53" t="s">
        <v>87</v>
      </c>
      <c r="C26" s="81">
        <v>1101.0840000000001</v>
      </c>
      <c r="D26" s="81">
        <v>1156.6030000000001</v>
      </c>
      <c r="E26" s="81"/>
      <c r="F26" s="81">
        <v>1144.529</v>
      </c>
      <c r="G26" s="81">
        <v>1193.838</v>
      </c>
    </row>
    <row r="27" spans="1:7">
      <c r="B27" s="53" t="s">
        <v>88</v>
      </c>
      <c r="C27" s="81">
        <v>0</v>
      </c>
      <c r="D27" s="81">
        <v>0</v>
      </c>
      <c r="E27" s="81"/>
      <c r="F27" s="81">
        <v>1050</v>
      </c>
      <c r="G27" s="81">
        <v>1090</v>
      </c>
    </row>
    <row r="28" spans="1:7">
      <c r="B28" s="53" t="s">
        <v>656</v>
      </c>
      <c r="C28" s="81">
        <v>8973.607</v>
      </c>
      <c r="D28" s="81">
        <v>9288.3770000000004</v>
      </c>
      <c r="E28" s="81"/>
      <c r="F28" s="81">
        <v>8963.9660000000003</v>
      </c>
      <c r="G28" s="81">
        <v>9277.9740000000002</v>
      </c>
    </row>
    <row r="29" spans="1:7">
      <c r="B29" s="53" t="s">
        <v>104</v>
      </c>
      <c r="C29" s="81">
        <v>1014.003</v>
      </c>
      <c r="D29" s="81">
        <v>988.67100000000005</v>
      </c>
      <c r="E29" s="81"/>
      <c r="F29" s="81">
        <v>1014.003</v>
      </c>
      <c r="G29" s="81">
        <v>988.67100000000005</v>
      </c>
    </row>
    <row r="30" spans="1:7">
      <c r="B30" s="53" t="s">
        <v>105</v>
      </c>
      <c r="C30" s="81">
        <v>1540.2719999999999</v>
      </c>
      <c r="D30" s="81">
        <v>1023.297</v>
      </c>
      <c r="E30" s="81"/>
      <c r="F30" s="81">
        <v>629.14</v>
      </c>
      <c r="G30" s="81">
        <v>642.24699999999996</v>
      </c>
    </row>
    <row r="31" spans="1:7">
      <c r="B31" s="53" t="s">
        <v>106</v>
      </c>
      <c r="C31" s="81">
        <v>1831.59</v>
      </c>
      <c r="D31" s="81">
        <v>431</v>
      </c>
      <c r="E31" s="81"/>
      <c r="F31" s="81">
        <v>1631.3579999999999</v>
      </c>
      <c r="G31" s="81">
        <v>430.91300000000001</v>
      </c>
    </row>
    <row r="32" spans="1:7">
      <c r="B32" s="53" t="s">
        <v>108</v>
      </c>
      <c r="C32" s="81">
        <v>1</v>
      </c>
      <c r="D32" s="81">
        <v>1</v>
      </c>
      <c r="E32" s="81"/>
      <c r="F32" s="81">
        <v>1</v>
      </c>
      <c r="G32" s="81">
        <v>1</v>
      </c>
    </row>
    <row r="33" spans="1:7">
      <c r="B33" s="53" t="s">
        <v>82</v>
      </c>
      <c r="C33" s="81">
        <v>6903.5140000000001</v>
      </c>
      <c r="D33" s="81">
        <v>6557.45</v>
      </c>
      <c r="E33" s="81"/>
      <c r="F33" s="81">
        <v>7168.1949999999997</v>
      </c>
      <c r="G33" s="81">
        <v>7058.5479999999998</v>
      </c>
    </row>
    <row r="34" spans="1:7">
      <c r="B34" s="99" t="s">
        <v>118</v>
      </c>
      <c r="C34" s="123">
        <f t="shared" ref="C34:G34" si="1">SUM(C26:C33)</f>
        <v>21365.07</v>
      </c>
      <c r="D34" s="123">
        <f t="shared" si="1"/>
        <v>19446.398000000001</v>
      </c>
      <c r="E34" s="123"/>
      <c r="F34" s="123">
        <f t="shared" si="1"/>
        <v>21602.190999999999</v>
      </c>
      <c r="G34" s="123">
        <f t="shared" si="1"/>
        <v>20683.190999999999</v>
      </c>
    </row>
    <row r="35" spans="1:7">
      <c r="A35" s="64" t="s">
        <v>119</v>
      </c>
      <c r="B35" s="64"/>
      <c r="C35" s="62"/>
      <c r="D35" s="62"/>
      <c r="E35" s="62"/>
      <c r="F35" s="62"/>
      <c r="G35" s="62"/>
    </row>
    <row r="36" spans="1:7">
      <c r="B36" s="53" t="s">
        <v>90</v>
      </c>
      <c r="C36" s="81">
        <v>7028.259</v>
      </c>
      <c r="D36" s="81">
        <v>7147.2039999999997</v>
      </c>
      <c r="E36" s="81"/>
      <c r="F36" s="81">
        <v>7039.174</v>
      </c>
      <c r="G36" s="81">
        <v>7154.8209999999999</v>
      </c>
    </row>
    <row r="37" spans="1:7">
      <c r="B37" s="53" t="s">
        <v>91</v>
      </c>
      <c r="C37" s="81">
        <v>2923.3220000000001</v>
      </c>
      <c r="D37" s="81">
        <v>3000.23</v>
      </c>
      <c r="E37" s="81"/>
      <c r="F37" s="81">
        <v>2924.0929999999998</v>
      </c>
      <c r="G37" s="81">
        <v>3001.8229999999999</v>
      </c>
    </row>
    <row r="38" spans="1:7">
      <c r="B38" s="53" t="s">
        <v>655</v>
      </c>
      <c r="C38" s="81">
        <v>10194</v>
      </c>
      <c r="D38" s="81">
        <v>10680</v>
      </c>
      <c r="E38" s="81"/>
      <c r="F38" s="81">
        <v>10194</v>
      </c>
      <c r="G38" s="81">
        <v>10680</v>
      </c>
    </row>
    <row r="39" spans="1:7">
      <c r="B39" s="65" t="s">
        <v>120</v>
      </c>
      <c r="C39" s="123">
        <f t="shared" ref="C39:G39" si="2">SUM(C36:C38)</f>
        <v>20145.580999999998</v>
      </c>
      <c r="D39" s="123">
        <f t="shared" si="2"/>
        <v>20827.434000000001</v>
      </c>
      <c r="E39" s="123"/>
      <c r="F39" s="123">
        <f t="shared" si="2"/>
        <v>20157.267</v>
      </c>
      <c r="G39" s="123">
        <f t="shared" si="2"/>
        <v>20836.644</v>
      </c>
    </row>
    <row r="40" spans="1:7">
      <c r="A40" s="64" t="s">
        <v>121</v>
      </c>
      <c r="B40" s="64"/>
      <c r="C40" s="62"/>
      <c r="D40" s="62"/>
      <c r="E40" s="62"/>
      <c r="F40" s="62"/>
      <c r="G40" s="62"/>
    </row>
    <row r="41" spans="1:7">
      <c r="B41" s="53" t="s">
        <v>92</v>
      </c>
      <c r="C41" s="81">
        <v>953.31299999999999</v>
      </c>
      <c r="D41" s="81">
        <v>957.04399999999998</v>
      </c>
      <c r="E41" s="81"/>
      <c r="F41" s="81">
        <v>953.779</v>
      </c>
      <c r="G41" s="81">
        <v>957.49300000000005</v>
      </c>
    </row>
    <row r="42" spans="1:7">
      <c r="A42" s="64" t="s">
        <v>661</v>
      </c>
      <c r="B42" s="64"/>
      <c r="C42" s="62"/>
      <c r="D42" s="62"/>
      <c r="E42" s="62"/>
      <c r="F42" s="62"/>
      <c r="G42" s="62"/>
    </row>
    <row r="43" spans="1:7">
      <c r="B43" s="53" t="s">
        <v>657</v>
      </c>
      <c r="C43" s="81">
        <v>6805.3869999999997</v>
      </c>
      <c r="D43" s="81">
        <v>7023.4740000000002</v>
      </c>
      <c r="E43" s="81"/>
      <c r="F43" s="81">
        <v>6713.1049999999996</v>
      </c>
      <c r="G43" s="81">
        <v>6930.1570000000002</v>
      </c>
    </row>
    <row r="44" spans="1:7">
      <c r="A44" s="64" t="s">
        <v>662</v>
      </c>
      <c r="B44" s="64"/>
      <c r="C44" s="62"/>
      <c r="D44" s="62"/>
      <c r="E44" s="62"/>
      <c r="F44" s="62"/>
      <c r="G44" s="62"/>
    </row>
    <row r="45" spans="1:7">
      <c r="B45" s="53" t="s">
        <v>658</v>
      </c>
      <c r="C45" s="81">
        <v>8078.7030000000004</v>
      </c>
      <c r="D45" s="81">
        <v>7992.6729999999998</v>
      </c>
      <c r="E45" s="81"/>
      <c r="F45" s="81">
        <v>8177.7560000000003</v>
      </c>
      <c r="G45" s="81">
        <v>8093.348</v>
      </c>
    </row>
    <row r="46" spans="1:7">
      <c r="A46" s="64" t="s">
        <v>663</v>
      </c>
      <c r="B46" s="64"/>
      <c r="C46" s="81"/>
      <c r="D46" s="81"/>
      <c r="E46" s="81"/>
      <c r="F46" s="81"/>
      <c r="G46" s="81"/>
    </row>
    <row r="47" spans="1:7">
      <c r="B47" s="53" t="s">
        <v>95</v>
      </c>
      <c r="C47" s="81">
        <v>4078.1210000000001</v>
      </c>
      <c r="D47" s="81">
        <v>4119.491</v>
      </c>
      <c r="E47" s="81"/>
      <c r="F47" s="81">
        <v>4081.3980000000001</v>
      </c>
      <c r="G47" s="81">
        <v>4121.7889999999998</v>
      </c>
    </row>
    <row r="48" spans="1:7">
      <c r="B48" s="53" t="s">
        <v>97</v>
      </c>
      <c r="C48" s="81">
        <v>101.6</v>
      </c>
      <c r="D48" s="81">
        <v>101.6</v>
      </c>
      <c r="E48" s="81"/>
      <c r="F48" s="81">
        <v>101.6</v>
      </c>
      <c r="G48" s="81">
        <v>101.6</v>
      </c>
    </row>
    <row r="49" spans="1:7">
      <c r="B49" s="53" t="s">
        <v>100</v>
      </c>
      <c r="C49" s="81">
        <v>360.72699999999998</v>
      </c>
      <c r="D49" s="81">
        <v>364.642</v>
      </c>
      <c r="E49" s="81"/>
      <c r="F49" s="81">
        <v>401.04599999999999</v>
      </c>
      <c r="G49" s="81">
        <v>399.23700000000002</v>
      </c>
    </row>
    <row r="50" spans="1:7">
      <c r="B50" s="99" t="s">
        <v>664</v>
      </c>
      <c r="C50" s="100">
        <f>SUM(C47:C49)</f>
        <v>4540.4480000000003</v>
      </c>
      <c r="D50" s="100">
        <f t="shared" ref="D50:G50" si="3">SUM(D47:D49)</f>
        <v>4585.7330000000002</v>
      </c>
      <c r="E50" s="100"/>
      <c r="F50" s="100">
        <f t="shared" si="3"/>
        <v>4584.0440000000008</v>
      </c>
      <c r="G50" s="100">
        <f t="shared" si="3"/>
        <v>4622.6260000000002</v>
      </c>
    </row>
    <row r="51" spans="1:7">
      <c r="A51" s="64" t="s">
        <v>127</v>
      </c>
      <c r="B51" s="64"/>
      <c r="C51" s="62"/>
      <c r="D51" s="62"/>
      <c r="E51" s="62"/>
      <c r="F51" s="62"/>
      <c r="G51" s="62"/>
    </row>
    <row r="52" spans="1:7">
      <c r="B52" s="53" t="s">
        <v>98</v>
      </c>
      <c r="C52" s="81">
        <v>424.2</v>
      </c>
      <c r="D52" s="81">
        <v>429.2</v>
      </c>
      <c r="E52" s="81"/>
      <c r="F52" s="81">
        <v>427.69600000000003</v>
      </c>
      <c r="G52" s="81">
        <v>432.69600000000003</v>
      </c>
    </row>
    <row r="53" spans="1:7">
      <c r="B53" s="53" t="s">
        <v>101</v>
      </c>
      <c r="C53" s="81">
        <v>3173.8249999999998</v>
      </c>
      <c r="D53" s="81">
        <v>3349.3589999999999</v>
      </c>
      <c r="E53" s="81"/>
      <c r="F53" s="81">
        <v>4990.1229999999996</v>
      </c>
      <c r="G53" s="81">
        <v>5676.8419999999996</v>
      </c>
    </row>
    <row r="54" spans="1:7">
      <c r="B54" s="99" t="s">
        <v>128</v>
      </c>
      <c r="C54" s="100">
        <f t="shared" ref="C54:G54" si="4">SUM(C52:C53)</f>
        <v>3598.0249999999996</v>
      </c>
      <c r="D54" s="100">
        <f t="shared" si="4"/>
        <v>3778.5589999999997</v>
      </c>
      <c r="E54" s="100"/>
      <c r="F54" s="100">
        <f t="shared" si="4"/>
        <v>5417.8189999999995</v>
      </c>
      <c r="G54" s="100">
        <f t="shared" si="4"/>
        <v>6109.5379999999996</v>
      </c>
    </row>
    <row r="55" spans="1:7">
      <c r="A55" s="64" t="s">
        <v>129</v>
      </c>
      <c r="B55" s="64"/>
      <c r="C55" s="62"/>
      <c r="D55" s="62"/>
      <c r="E55" s="62"/>
      <c r="F55" s="62"/>
      <c r="G55" s="62"/>
    </row>
    <row r="56" spans="1:7">
      <c r="B56" s="53" t="s">
        <v>102</v>
      </c>
      <c r="C56" s="81">
        <v>2226.2719999999999</v>
      </c>
      <c r="D56" s="81">
        <v>2144.7869999999998</v>
      </c>
      <c r="E56" s="81"/>
      <c r="F56" s="81">
        <v>2240.8330000000001</v>
      </c>
      <c r="G56" s="81">
        <v>2155.2869999999998</v>
      </c>
    </row>
    <row r="57" spans="1:7" s="53" customFormat="1">
      <c r="A57" s="35"/>
      <c r="B57" s="53" t="s">
        <v>103</v>
      </c>
      <c r="C57" s="81">
        <v>639.01900000000001</v>
      </c>
      <c r="D57" s="81">
        <v>643.01199999999994</v>
      </c>
      <c r="E57" s="81"/>
      <c r="F57" s="81">
        <v>638.94299999999998</v>
      </c>
      <c r="G57" s="81">
        <v>642.93600000000004</v>
      </c>
    </row>
    <row r="58" spans="1:7" s="53" customFormat="1">
      <c r="A58" s="35"/>
      <c r="B58" s="99" t="s">
        <v>130</v>
      </c>
      <c r="C58" s="123">
        <f t="shared" ref="C58:G58" si="5">SUM(C56:C57)</f>
        <v>2865.2910000000002</v>
      </c>
      <c r="D58" s="123">
        <f t="shared" si="5"/>
        <v>2787.799</v>
      </c>
      <c r="E58" s="123"/>
      <c r="F58" s="123">
        <f t="shared" si="5"/>
        <v>2879.7759999999998</v>
      </c>
      <c r="G58" s="123">
        <f t="shared" si="5"/>
        <v>2798.223</v>
      </c>
    </row>
    <row r="59" spans="1:7" s="53" customFormat="1" ht="11.25" customHeight="1">
      <c r="A59" s="124"/>
      <c r="B59" s="101"/>
      <c r="C59" s="470"/>
      <c r="D59" s="470"/>
      <c r="E59" s="470"/>
      <c r="F59" s="470"/>
      <c r="G59" s="470"/>
    </row>
    <row r="60" spans="1:7" ht="11.25" customHeight="1">
      <c r="D60" s="62"/>
      <c r="E60" s="53"/>
    </row>
    <row r="61" spans="1:7" s="60" customFormat="1" ht="57.75" customHeight="1">
      <c r="A61" s="602" t="s">
        <v>659</v>
      </c>
      <c r="B61" s="602"/>
      <c r="C61" s="602"/>
      <c r="D61" s="602"/>
      <c r="E61" s="602"/>
      <c r="F61" s="602"/>
      <c r="G61" s="602"/>
    </row>
    <row r="62" spans="1:7" s="121" customFormat="1" hidden="1">
      <c r="A62" s="115" t="s">
        <v>167</v>
      </c>
      <c r="B62" s="51"/>
    </row>
    <row r="63" spans="1:7">
      <c r="D63" s="122"/>
    </row>
    <row r="64" spans="1:7">
      <c r="D64" s="122"/>
    </row>
    <row r="65" spans="4:4">
      <c r="D65" s="122"/>
    </row>
  </sheetData>
  <mergeCells count="1">
    <mergeCell ref="A61:G61"/>
  </mergeCells>
  <printOptions horizontalCentered="1"/>
  <pageMargins left="0.19685039370078741" right="0.19685039370078741" top="0.47244094488188981" bottom="0.31496062992125984" header="0.19685039370078741" footer="0.15748031496062992"/>
  <pageSetup paperSize="9"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I94"/>
  <sheetViews>
    <sheetView zoomScaleNormal="100" workbookViewId="0">
      <pane ySplit="6" topLeftCell="A7" activePane="bottomLeft" state="frozen"/>
      <selection pane="bottomLeft"/>
    </sheetView>
  </sheetViews>
  <sheetFormatPr baseColWidth="10" defaultRowHeight="12.75"/>
  <cols>
    <col min="1" max="1" width="3.5703125" style="181" customWidth="1"/>
    <col min="2" max="2" width="46.42578125" customWidth="1"/>
    <col min="3" max="5" width="6.28515625" style="181" customWidth="1"/>
    <col min="6" max="6" width="1.7109375" style="181" customWidth="1"/>
    <col min="7" max="9" width="6.28515625" style="181" customWidth="1"/>
    <col min="10" max="229" width="11.42578125" style="181"/>
    <col min="230" max="230" width="59.5703125" style="181" customWidth="1"/>
    <col min="231" max="239" width="0" style="181" hidden="1" customWidth="1"/>
    <col min="240" max="240" width="6.5703125" style="181" customWidth="1"/>
    <col min="241" max="241" width="6.85546875" style="181" bestFit="1" customWidth="1"/>
    <col min="242" max="243" width="7.7109375" style="181" bestFit="1" customWidth="1"/>
    <col min="244" max="244" width="0" style="181" hidden="1" customWidth="1"/>
    <col min="245" max="245" width="9" style="181" customWidth="1"/>
    <col min="246" max="246" width="8" style="181" bestFit="1" customWidth="1"/>
    <col min="247" max="247" width="0" style="181" hidden="1" customWidth="1"/>
    <col min="248" max="248" width="8" style="181" customWidth="1"/>
    <col min="249" max="249" width="0" style="181" hidden="1" customWidth="1"/>
    <col min="250" max="250" width="8" style="181" bestFit="1" customWidth="1"/>
    <col min="251" max="251" width="0" style="181" hidden="1" customWidth="1"/>
    <col min="252" max="252" width="8" style="181" customWidth="1"/>
    <col min="253" max="253" width="0" style="181" hidden="1" customWidth="1"/>
    <col min="254" max="256" width="8" style="181" bestFit="1" customWidth="1"/>
    <col min="257" max="257" width="17.42578125" style="181" bestFit="1" customWidth="1"/>
    <col min="258" max="485" width="11.42578125" style="181"/>
    <col min="486" max="486" width="59.5703125" style="181" customWidth="1"/>
    <col min="487" max="495" width="0" style="181" hidden="1" customWidth="1"/>
    <col min="496" max="496" width="6.5703125" style="181" customWidth="1"/>
    <col min="497" max="497" width="6.85546875" style="181" bestFit="1" customWidth="1"/>
    <col min="498" max="499" width="7.7109375" style="181" bestFit="1" customWidth="1"/>
    <col min="500" max="500" width="0" style="181" hidden="1" customWidth="1"/>
    <col min="501" max="501" width="9" style="181" customWidth="1"/>
    <col min="502" max="502" width="8" style="181" bestFit="1" customWidth="1"/>
    <col min="503" max="503" width="0" style="181" hidden="1" customWidth="1"/>
    <col min="504" max="504" width="8" style="181" customWidth="1"/>
    <col min="505" max="505" width="0" style="181" hidden="1" customWidth="1"/>
    <col min="506" max="506" width="8" style="181" bestFit="1" customWidth="1"/>
    <col min="507" max="507" width="0" style="181" hidden="1" customWidth="1"/>
    <col min="508" max="508" width="8" style="181" customWidth="1"/>
    <col min="509" max="509" width="0" style="181" hidden="1" customWidth="1"/>
    <col min="510" max="512" width="8" style="181" bestFit="1" customWidth="1"/>
    <col min="513" max="513" width="17.42578125" style="181" bestFit="1" customWidth="1"/>
    <col min="514" max="741" width="11.42578125" style="181"/>
    <col min="742" max="742" width="59.5703125" style="181" customWidth="1"/>
    <col min="743" max="751" width="0" style="181" hidden="1" customWidth="1"/>
    <col min="752" max="752" width="6.5703125" style="181" customWidth="1"/>
    <col min="753" max="753" width="6.85546875" style="181" bestFit="1" customWidth="1"/>
    <col min="754" max="755" width="7.7109375" style="181" bestFit="1" customWidth="1"/>
    <col min="756" max="756" width="0" style="181" hidden="1" customWidth="1"/>
    <col min="757" max="757" width="9" style="181" customWidth="1"/>
    <col min="758" max="758" width="8" style="181" bestFit="1" customWidth="1"/>
    <col min="759" max="759" width="0" style="181" hidden="1" customWidth="1"/>
    <col min="760" max="760" width="8" style="181" customWidth="1"/>
    <col min="761" max="761" width="0" style="181" hidden="1" customWidth="1"/>
    <col min="762" max="762" width="8" style="181" bestFit="1" customWidth="1"/>
    <col min="763" max="763" width="0" style="181" hidden="1" customWidth="1"/>
    <col min="764" max="764" width="8" style="181" customWidth="1"/>
    <col min="765" max="765" width="0" style="181" hidden="1" customWidth="1"/>
    <col min="766" max="768" width="8" style="181" bestFit="1" customWidth="1"/>
    <col min="769" max="769" width="17.42578125" style="181" bestFit="1" customWidth="1"/>
    <col min="770" max="997" width="11.42578125" style="181"/>
    <col min="998" max="998" width="59.5703125" style="181" customWidth="1"/>
    <col min="999" max="1007" width="0" style="181" hidden="1" customWidth="1"/>
    <col min="1008" max="1008" width="6.5703125" style="181" customWidth="1"/>
    <col min="1009" max="1009" width="6.85546875" style="181" bestFit="1" customWidth="1"/>
    <col min="1010" max="1011" width="7.7109375" style="181" bestFit="1" customWidth="1"/>
    <col min="1012" max="1012" width="0" style="181" hidden="1" customWidth="1"/>
    <col min="1013" max="1013" width="9" style="181" customWidth="1"/>
    <col min="1014" max="1014" width="8" style="181" bestFit="1" customWidth="1"/>
    <col min="1015" max="1015" width="0" style="181" hidden="1" customWidth="1"/>
    <col min="1016" max="1016" width="8" style="181" customWidth="1"/>
    <col min="1017" max="1017" width="0" style="181" hidden="1" customWidth="1"/>
    <col min="1018" max="1018" width="8" style="181" bestFit="1" customWidth="1"/>
    <col min="1019" max="1019" width="0" style="181" hidden="1" customWidth="1"/>
    <col min="1020" max="1020" width="8" style="181" customWidth="1"/>
    <col min="1021" max="1021" width="0" style="181" hidden="1" customWidth="1"/>
    <col min="1022" max="1024" width="8" style="181" bestFit="1" customWidth="1"/>
    <col min="1025" max="1025" width="17.42578125" style="181" bestFit="1" customWidth="1"/>
    <col min="1026" max="1253" width="11.42578125" style="181"/>
    <col min="1254" max="1254" width="59.5703125" style="181" customWidth="1"/>
    <col min="1255" max="1263" width="0" style="181" hidden="1" customWidth="1"/>
    <col min="1264" max="1264" width="6.5703125" style="181" customWidth="1"/>
    <col min="1265" max="1265" width="6.85546875" style="181" bestFit="1" customWidth="1"/>
    <col min="1266" max="1267" width="7.7109375" style="181" bestFit="1" customWidth="1"/>
    <col min="1268" max="1268" width="0" style="181" hidden="1" customWidth="1"/>
    <col min="1269" max="1269" width="9" style="181" customWidth="1"/>
    <col min="1270" max="1270" width="8" style="181" bestFit="1" customWidth="1"/>
    <col min="1271" max="1271" width="0" style="181" hidden="1" customWidth="1"/>
    <col min="1272" max="1272" width="8" style="181" customWidth="1"/>
    <col min="1273" max="1273" width="0" style="181" hidden="1" customWidth="1"/>
    <col min="1274" max="1274" width="8" style="181" bestFit="1" customWidth="1"/>
    <col min="1275" max="1275" width="0" style="181" hidden="1" customWidth="1"/>
    <col min="1276" max="1276" width="8" style="181" customWidth="1"/>
    <col min="1277" max="1277" width="0" style="181" hidden="1" customWidth="1"/>
    <col min="1278" max="1280" width="8" style="181" bestFit="1" customWidth="1"/>
    <col min="1281" max="1281" width="17.42578125" style="181" bestFit="1" customWidth="1"/>
    <col min="1282" max="1509" width="11.42578125" style="181"/>
    <col min="1510" max="1510" width="59.5703125" style="181" customWidth="1"/>
    <col min="1511" max="1519" width="0" style="181" hidden="1" customWidth="1"/>
    <col min="1520" max="1520" width="6.5703125" style="181" customWidth="1"/>
    <col min="1521" max="1521" width="6.85546875" style="181" bestFit="1" customWidth="1"/>
    <col min="1522" max="1523" width="7.7109375" style="181" bestFit="1" customWidth="1"/>
    <col min="1524" max="1524" width="0" style="181" hidden="1" customWidth="1"/>
    <col min="1525" max="1525" width="9" style="181" customWidth="1"/>
    <col min="1526" max="1526" width="8" style="181" bestFit="1" customWidth="1"/>
    <col min="1527" max="1527" width="0" style="181" hidden="1" customWidth="1"/>
    <col min="1528" max="1528" width="8" style="181" customWidth="1"/>
    <col min="1529" max="1529" width="0" style="181" hidden="1" customWidth="1"/>
    <col min="1530" max="1530" width="8" style="181" bestFit="1" customWidth="1"/>
    <col min="1531" max="1531" width="0" style="181" hidden="1" customWidth="1"/>
    <col min="1532" max="1532" width="8" style="181" customWidth="1"/>
    <col min="1533" max="1533" width="0" style="181" hidden="1" customWidth="1"/>
    <col min="1534" max="1536" width="8" style="181" bestFit="1" customWidth="1"/>
    <col min="1537" max="1537" width="17.42578125" style="181" bestFit="1" customWidth="1"/>
    <col min="1538" max="1765" width="11.42578125" style="181"/>
    <col min="1766" max="1766" width="59.5703125" style="181" customWidth="1"/>
    <col min="1767" max="1775" width="0" style="181" hidden="1" customWidth="1"/>
    <col min="1776" max="1776" width="6.5703125" style="181" customWidth="1"/>
    <col min="1777" max="1777" width="6.85546875" style="181" bestFit="1" customWidth="1"/>
    <col min="1778" max="1779" width="7.7109375" style="181" bestFit="1" customWidth="1"/>
    <col min="1780" max="1780" width="0" style="181" hidden="1" customWidth="1"/>
    <col min="1781" max="1781" width="9" style="181" customWidth="1"/>
    <col min="1782" max="1782" width="8" style="181" bestFit="1" customWidth="1"/>
    <col min="1783" max="1783" width="0" style="181" hidden="1" customWidth="1"/>
    <col min="1784" max="1784" width="8" style="181" customWidth="1"/>
    <col min="1785" max="1785" width="0" style="181" hidden="1" customWidth="1"/>
    <col min="1786" max="1786" width="8" style="181" bestFit="1" customWidth="1"/>
    <col min="1787" max="1787" width="0" style="181" hidden="1" customWidth="1"/>
    <col min="1788" max="1788" width="8" style="181" customWidth="1"/>
    <col min="1789" max="1789" width="0" style="181" hidden="1" customWidth="1"/>
    <col min="1790" max="1792" width="8" style="181" bestFit="1" customWidth="1"/>
    <col min="1793" max="1793" width="17.42578125" style="181" bestFit="1" customWidth="1"/>
    <col min="1794" max="2021" width="11.42578125" style="181"/>
    <col min="2022" max="2022" width="59.5703125" style="181" customWidth="1"/>
    <col min="2023" max="2031" width="0" style="181" hidden="1" customWidth="1"/>
    <col min="2032" max="2032" width="6.5703125" style="181" customWidth="1"/>
    <col min="2033" max="2033" width="6.85546875" style="181" bestFit="1" customWidth="1"/>
    <col min="2034" max="2035" width="7.7109375" style="181" bestFit="1" customWidth="1"/>
    <col min="2036" max="2036" width="0" style="181" hidden="1" customWidth="1"/>
    <col min="2037" max="2037" width="9" style="181" customWidth="1"/>
    <col min="2038" max="2038" width="8" style="181" bestFit="1" customWidth="1"/>
    <col min="2039" max="2039" width="0" style="181" hidden="1" customWidth="1"/>
    <col min="2040" max="2040" width="8" style="181" customWidth="1"/>
    <col min="2041" max="2041" width="0" style="181" hidden="1" customWidth="1"/>
    <col min="2042" max="2042" width="8" style="181" bestFit="1" customWidth="1"/>
    <col min="2043" max="2043" width="0" style="181" hidden="1" customWidth="1"/>
    <col min="2044" max="2044" width="8" style="181" customWidth="1"/>
    <col min="2045" max="2045" width="0" style="181" hidden="1" customWidth="1"/>
    <col min="2046" max="2048" width="8" style="181" bestFit="1" customWidth="1"/>
    <col min="2049" max="2049" width="17.42578125" style="181" bestFit="1" customWidth="1"/>
    <col min="2050" max="2277" width="11.42578125" style="181"/>
    <col min="2278" max="2278" width="59.5703125" style="181" customWidth="1"/>
    <col min="2279" max="2287" width="0" style="181" hidden="1" customWidth="1"/>
    <col min="2288" max="2288" width="6.5703125" style="181" customWidth="1"/>
    <col min="2289" max="2289" width="6.85546875" style="181" bestFit="1" customWidth="1"/>
    <col min="2290" max="2291" width="7.7109375" style="181" bestFit="1" customWidth="1"/>
    <col min="2292" max="2292" width="0" style="181" hidden="1" customWidth="1"/>
    <col min="2293" max="2293" width="9" style="181" customWidth="1"/>
    <col min="2294" max="2294" width="8" style="181" bestFit="1" customWidth="1"/>
    <col min="2295" max="2295" width="0" style="181" hidden="1" customWidth="1"/>
    <col min="2296" max="2296" width="8" style="181" customWidth="1"/>
    <col min="2297" max="2297" width="0" style="181" hidden="1" customWidth="1"/>
    <col min="2298" max="2298" width="8" style="181" bestFit="1" customWidth="1"/>
    <col min="2299" max="2299" width="0" style="181" hidden="1" customWidth="1"/>
    <col min="2300" max="2300" width="8" style="181" customWidth="1"/>
    <col min="2301" max="2301" width="0" style="181" hidden="1" customWidth="1"/>
    <col min="2302" max="2304" width="8" style="181" bestFit="1" customWidth="1"/>
    <col min="2305" max="2305" width="17.42578125" style="181" bestFit="1" customWidth="1"/>
    <col min="2306" max="2533" width="11.42578125" style="181"/>
    <col min="2534" max="2534" width="59.5703125" style="181" customWidth="1"/>
    <col min="2535" max="2543" width="0" style="181" hidden="1" customWidth="1"/>
    <col min="2544" max="2544" width="6.5703125" style="181" customWidth="1"/>
    <col min="2545" max="2545" width="6.85546875" style="181" bestFit="1" customWidth="1"/>
    <col min="2546" max="2547" width="7.7109375" style="181" bestFit="1" customWidth="1"/>
    <col min="2548" max="2548" width="0" style="181" hidden="1" customWidth="1"/>
    <col min="2549" max="2549" width="9" style="181" customWidth="1"/>
    <col min="2550" max="2550" width="8" style="181" bestFit="1" customWidth="1"/>
    <col min="2551" max="2551" width="0" style="181" hidden="1" customWidth="1"/>
    <col min="2552" max="2552" width="8" style="181" customWidth="1"/>
    <col min="2553" max="2553" width="0" style="181" hidden="1" customWidth="1"/>
    <col min="2554" max="2554" width="8" style="181" bestFit="1" customWidth="1"/>
    <col min="2555" max="2555" width="0" style="181" hidden="1" customWidth="1"/>
    <col min="2556" max="2556" width="8" style="181" customWidth="1"/>
    <col min="2557" max="2557" width="0" style="181" hidden="1" customWidth="1"/>
    <col min="2558" max="2560" width="8" style="181" bestFit="1" customWidth="1"/>
    <col min="2561" max="2561" width="17.42578125" style="181" bestFit="1" customWidth="1"/>
    <col min="2562" max="2789" width="11.42578125" style="181"/>
    <col min="2790" max="2790" width="59.5703125" style="181" customWidth="1"/>
    <col min="2791" max="2799" width="0" style="181" hidden="1" customWidth="1"/>
    <col min="2800" max="2800" width="6.5703125" style="181" customWidth="1"/>
    <col min="2801" max="2801" width="6.85546875" style="181" bestFit="1" customWidth="1"/>
    <col min="2802" max="2803" width="7.7109375" style="181" bestFit="1" customWidth="1"/>
    <col min="2804" max="2804" width="0" style="181" hidden="1" customWidth="1"/>
    <col min="2805" max="2805" width="9" style="181" customWidth="1"/>
    <col min="2806" max="2806" width="8" style="181" bestFit="1" customWidth="1"/>
    <col min="2807" max="2807" width="0" style="181" hidden="1" customWidth="1"/>
    <col min="2808" max="2808" width="8" style="181" customWidth="1"/>
    <col min="2809" max="2809" width="0" style="181" hidden="1" customWidth="1"/>
    <col min="2810" max="2810" width="8" style="181" bestFit="1" customWidth="1"/>
    <col min="2811" max="2811" width="0" style="181" hidden="1" customWidth="1"/>
    <col min="2812" max="2812" width="8" style="181" customWidth="1"/>
    <col min="2813" max="2813" width="0" style="181" hidden="1" customWidth="1"/>
    <col min="2814" max="2816" width="8" style="181" bestFit="1" customWidth="1"/>
    <col min="2817" max="2817" width="17.42578125" style="181" bestFit="1" customWidth="1"/>
    <col min="2818" max="3045" width="11.42578125" style="181"/>
    <col min="3046" max="3046" width="59.5703125" style="181" customWidth="1"/>
    <col min="3047" max="3055" width="0" style="181" hidden="1" customWidth="1"/>
    <col min="3056" max="3056" width="6.5703125" style="181" customWidth="1"/>
    <col min="3057" max="3057" width="6.85546875" style="181" bestFit="1" customWidth="1"/>
    <col min="3058" max="3059" width="7.7109375" style="181" bestFit="1" customWidth="1"/>
    <col min="3060" max="3060" width="0" style="181" hidden="1" customWidth="1"/>
    <col min="3061" max="3061" width="9" style="181" customWidth="1"/>
    <col min="3062" max="3062" width="8" style="181" bestFit="1" customWidth="1"/>
    <col min="3063" max="3063" width="0" style="181" hidden="1" customWidth="1"/>
    <col min="3064" max="3064" width="8" style="181" customWidth="1"/>
    <col min="3065" max="3065" width="0" style="181" hidden="1" customWidth="1"/>
    <col min="3066" max="3066" width="8" style="181" bestFit="1" customWidth="1"/>
    <col min="3067" max="3067" width="0" style="181" hidden="1" customWidth="1"/>
    <col min="3068" max="3068" width="8" style="181" customWidth="1"/>
    <col min="3069" max="3069" width="0" style="181" hidden="1" customWidth="1"/>
    <col min="3070" max="3072" width="8" style="181" bestFit="1" customWidth="1"/>
    <col min="3073" max="3073" width="17.42578125" style="181" bestFit="1" customWidth="1"/>
    <col min="3074" max="3301" width="11.42578125" style="181"/>
    <col min="3302" max="3302" width="59.5703125" style="181" customWidth="1"/>
    <col min="3303" max="3311" width="0" style="181" hidden="1" customWidth="1"/>
    <col min="3312" max="3312" width="6.5703125" style="181" customWidth="1"/>
    <col min="3313" max="3313" width="6.85546875" style="181" bestFit="1" customWidth="1"/>
    <col min="3314" max="3315" width="7.7109375" style="181" bestFit="1" customWidth="1"/>
    <col min="3316" max="3316" width="0" style="181" hidden="1" customWidth="1"/>
    <col min="3317" max="3317" width="9" style="181" customWidth="1"/>
    <col min="3318" max="3318" width="8" style="181" bestFit="1" customWidth="1"/>
    <col min="3319" max="3319" width="0" style="181" hidden="1" customWidth="1"/>
    <col min="3320" max="3320" width="8" style="181" customWidth="1"/>
    <col min="3321" max="3321" width="0" style="181" hidden="1" customWidth="1"/>
    <col min="3322" max="3322" width="8" style="181" bestFit="1" customWidth="1"/>
    <col min="3323" max="3323" width="0" style="181" hidden="1" customWidth="1"/>
    <col min="3324" max="3324" width="8" style="181" customWidth="1"/>
    <col min="3325" max="3325" width="0" style="181" hidden="1" customWidth="1"/>
    <col min="3326" max="3328" width="8" style="181" bestFit="1" customWidth="1"/>
    <col min="3329" max="3329" width="17.42578125" style="181" bestFit="1" customWidth="1"/>
    <col min="3330" max="3557" width="11.42578125" style="181"/>
    <col min="3558" max="3558" width="59.5703125" style="181" customWidth="1"/>
    <col min="3559" max="3567" width="0" style="181" hidden="1" customWidth="1"/>
    <col min="3568" max="3568" width="6.5703125" style="181" customWidth="1"/>
    <col min="3569" max="3569" width="6.85546875" style="181" bestFit="1" customWidth="1"/>
    <col min="3570" max="3571" width="7.7109375" style="181" bestFit="1" customWidth="1"/>
    <col min="3572" max="3572" width="0" style="181" hidden="1" customWidth="1"/>
    <col min="3573" max="3573" width="9" style="181" customWidth="1"/>
    <col min="3574" max="3574" width="8" style="181" bestFit="1" customWidth="1"/>
    <col min="3575" max="3575" width="0" style="181" hidden="1" customWidth="1"/>
    <col min="3576" max="3576" width="8" style="181" customWidth="1"/>
    <col min="3577" max="3577" width="0" style="181" hidden="1" customWidth="1"/>
    <col min="3578" max="3578" width="8" style="181" bestFit="1" customWidth="1"/>
    <col min="3579" max="3579" width="0" style="181" hidden="1" customWidth="1"/>
    <col min="3580" max="3580" width="8" style="181" customWidth="1"/>
    <col min="3581" max="3581" width="0" style="181" hidden="1" customWidth="1"/>
    <col min="3582" max="3584" width="8" style="181" bestFit="1" customWidth="1"/>
    <col min="3585" max="3585" width="17.42578125" style="181" bestFit="1" customWidth="1"/>
    <col min="3586" max="3813" width="11.42578125" style="181"/>
    <col min="3814" max="3814" width="59.5703125" style="181" customWidth="1"/>
    <col min="3815" max="3823" width="0" style="181" hidden="1" customWidth="1"/>
    <col min="3824" max="3824" width="6.5703125" style="181" customWidth="1"/>
    <col min="3825" max="3825" width="6.85546875" style="181" bestFit="1" customWidth="1"/>
    <col min="3826" max="3827" width="7.7109375" style="181" bestFit="1" customWidth="1"/>
    <col min="3828" max="3828" width="0" style="181" hidden="1" customWidth="1"/>
    <col min="3829" max="3829" width="9" style="181" customWidth="1"/>
    <col min="3830" max="3830" width="8" style="181" bestFit="1" customWidth="1"/>
    <col min="3831" max="3831" width="0" style="181" hidden="1" customWidth="1"/>
    <col min="3832" max="3832" width="8" style="181" customWidth="1"/>
    <col min="3833" max="3833" width="0" style="181" hidden="1" customWidth="1"/>
    <col min="3834" max="3834" width="8" style="181" bestFit="1" customWidth="1"/>
    <col min="3835" max="3835" width="0" style="181" hidden="1" customWidth="1"/>
    <col min="3836" max="3836" width="8" style="181" customWidth="1"/>
    <col min="3837" max="3837" width="0" style="181" hidden="1" customWidth="1"/>
    <col min="3838" max="3840" width="8" style="181" bestFit="1" customWidth="1"/>
    <col min="3841" max="3841" width="17.42578125" style="181" bestFit="1" customWidth="1"/>
    <col min="3842" max="4069" width="11.42578125" style="181"/>
    <col min="4070" max="4070" width="59.5703125" style="181" customWidth="1"/>
    <col min="4071" max="4079" width="0" style="181" hidden="1" customWidth="1"/>
    <col min="4080" max="4080" width="6.5703125" style="181" customWidth="1"/>
    <col min="4081" max="4081" width="6.85546875" style="181" bestFit="1" customWidth="1"/>
    <col min="4082" max="4083" width="7.7109375" style="181" bestFit="1" customWidth="1"/>
    <col min="4084" max="4084" width="0" style="181" hidden="1" customWidth="1"/>
    <col min="4085" max="4085" width="9" style="181" customWidth="1"/>
    <col min="4086" max="4086" width="8" style="181" bestFit="1" customWidth="1"/>
    <col min="4087" max="4087" width="0" style="181" hidden="1" customWidth="1"/>
    <col min="4088" max="4088" width="8" style="181" customWidth="1"/>
    <col min="4089" max="4089" width="0" style="181" hidden="1" customWidth="1"/>
    <col min="4090" max="4090" width="8" style="181" bestFit="1" customWidth="1"/>
    <col min="4091" max="4091" width="0" style="181" hidden="1" customWidth="1"/>
    <col min="4092" max="4092" width="8" style="181" customWidth="1"/>
    <col min="4093" max="4093" width="0" style="181" hidden="1" customWidth="1"/>
    <col min="4094" max="4096" width="8" style="181" bestFit="1" customWidth="1"/>
    <col min="4097" max="4097" width="17.42578125" style="181" bestFit="1" customWidth="1"/>
    <col min="4098" max="4325" width="11.42578125" style="181"/>
    <col min="4326" max="4326" width="59.5703125" style="181" customWidth="1"/>
    <col min="4327" max="4335" width="0" style="181" hidden="1" customWidth="1"/>
    <col min="4336" max="4336" width="6.5703125" style="181" customWidth="1"/>
    <col min="4337" max="4337" width="6.85546875" style="181" bestFit="1" customWidth="1"/>
    <col min="4338" max="4339" width="7.7109375" style="181" bestFit="1" customWidth="1"/>
    <col min="4340" max="4340" width="0" style="181" hidden="1" customWidth="1"/>
    <col min="4341" max="4341" width="9" style="181" customWidth="1"/>
    <col min="4342" max="4342" width="8" style="181" bestFit="1" customWidth="1"/>
    <col min="4343" max="4343" width="0" style="181" hidden="1" customWidth="1"/>
    <col min="4344" max="4344" width="8" style="181" customWidth="1"/>
    <col min="4345" max="4345" width="0" style="181" hidden="1" customWidth="1"/>
    <col min="4346" max="4346" width="8" style="181" bestFit="1" customWidth="1"/>
    <col min="4347" max="4347" width="0" style="181" hidden="1" customWidth="1"/>
    <col min="4348" max="4348" width="8" style="181" customWidth="1"/>
    <col min="4349" max="4349" width="0" style="181" hidden="1" customWidth="1"/>
    <col min="4350" max="4352" width="8" style="181" bestFit="1" customWidth="1"/>
    <col min="4353" max="4353" width="17.42578125" style="181" bestFit="1" customWidth="1"/>
    <col min="4354" max="4581" width="11.42578125" style="181"/>
    <col min="4582" max="4582" width="59.5703125" style="181" customWidth="1"/>
    <col min="4583" max="4591" width="0" style="181" hidden="1" customWidth="1"/>
    <col min="4592" max="4592" width="6.5703125" style="181" customWidth="1"/>
    <col min="4593" max="4593" width="6.85546875" style="181" bestFit="1" customWidth="1"/>
    <col min="4594" max="4595" width="7.7109375" style="181" bestFit="1" customWidth="1"/>
    <col min="4596" max="4596" width="0" style="181" hidden="1" customWidth="1"/>
    <col min="4597" max="4597" width="9" style="181" customWidth="1"/>
    <col min="4598" max="4598" width="8" style="181" bestFit="1" customWidth="1"/>
    <col min="4599" max="4599" width="0" style="181" hidden="1" customWidth="1"/>
    <col min="4600" max="4600" width="8" style="181" customWidth="1"/>
    <col min="4601" max="4601" width="0" style="181" hidden="1" customWidth="1"/>
    <col min="4602" max="4602" width="8" style="181" bestFit="1" customWidth="1"/>
    <col min="4603" max="4603" width="0" style="181" hidden="1" customWidth="1"/>
    <col min="4604" max="4604" width="8" style="181" customWidth="1"/>
    <col min="4605" max="4605" width="0" style="181" hidden="1" customWidth="1"/>
    <col min="4606" max="4608" width="8" style="181" bestFit="1" customWidth="1"/>
    <col min="4609" max="4609" width="17.42578125" style="181" bestFit="1" customWidth="1"/>
    <col min="4610" max="4837" width="11.42578125" style="181"/>
    <col min="4838" max="4838" width="59.5703125" style="181" customWidth="1"/>
    <col min="4839" max="4847" width="0" style="181" hidden="1" customWidth="1"/>
    <col min="4848" max="4848" width="6.5703125" style="181" customWidth="1"/>
    <col min="4849" max="4849" width="6.85546875" style="181" bestFit="1" customWidth="1"/>
    <col min="4850" max="4851" width="7.7109375" style="181" bestFit="1" customWidth="1"/>
    <col min="4852" max="4852" width="0" style="181" hidden="1" customWidth="1"/>
    <col min="4853" max="4853" width="9" style="181" customWidth="1"/>
    <col min="4854" max="4854" width="8" style="181" bestFit="1" customWidth="1"/>
    <col min="4855" max="4855" width="0" style="181" hidden="1" customWidth="1"/>
    <col min="4856" max="4856" width="8" style="181" customWidth="1"/>
    <col min="4857" max="4857" width="0" style="181" hidden="1" customWidth="1"/>
    <col min="4858" max="4858" width="8" style="181" bestFit="1" customWidth="1"/>
    <col min="4859" max="4859" width="0" style="181" hidden="1" customWidth="1"/>
    <col min="4860" max="4860" width="8" style="181" customWidth="1"/>
    <col min="4861" max="4861" width="0" style="181" hidden="1" customWidth="1"/>
    <col min="4862" max="4864" width="8" style="181" bestFit="1" customWidth="1"/>
    <col min="4865" max="4865" width="17.42578125" style="181" bestFit="1" customWidth="1"/>
    <col min="4866" max="5093" width="11.42578125" style="181"/>
    <col min="5094" max="5094" width="59.5703125" style="181" customWidth="1"/>
    <col min="5095" max="5103" width="0" style="181" hidden="1" customWidth="1"/>
    <col min="5104" max="5104" width="6.5703125" style="181" customWidth="1"/>
    <col min="5105" max="5105" width="6.85546875" style="181" bestFit="1" customWidth="1"/>
    <col min="5106" max="5107" width="7.7109375" style="181" bestFit="1" customWidth="1"/>
    <col min="5108" max="5108" width="0" style="181" hidden="1" customWidth="1"/>
    <col min="5109" max="5109" width="9" style="181" customWidth="1"/>
    <col min="5110" max="5110" width="8" style="181" bestFit="1" customWidth="1"/>
    <col min="5111" max="5111" width="0" style="181" hidden="1" customWidth="1"/>
    <col min="5112" max="5112" width="8" style="181" customWidth="1"/>
    <col min="5113" max="5113" width="0" style="181" hidden="1" customWidth="1"/>
    <col min="5114" max="5114" width="8" style="181" bestFit="1" customWidth="1"/>
    <col min="5115" max="5115" width="0" style="181" hidden="1" customWidth="1"/>
    <col min="5116" max="5116" width="8" style="181" customWidth="1"/>
    <col min="5117" max="5117" width="0" style="181" hidden="1" customWidth="1"/>
    <col min="5118" max="5120" width="8" style="181" bestFit="1" customWidth="1"/>
    <col min="5121" max="5121" width="17.42578125" style="181" bestFit="1" customWidth="1"/>
    <col min="5122" max="5349" width="11.42578125" style="181"/>
    <col min="5350" max="5350" width="59.5703125" style="181" customWidth="1"/>
    <col min="5351" max="5359" width="0" style="181" hidden="1" customWidth="1"/>
    <col min="5360" max="5360" width="6.5703125" style="181" customWidth="1"/>
    <col min="5361" max="5361" width="6.85546875" style="181" bestFit="1" customWidth="1"/>
    <col min="5362" max="5363" width="7.7109375" style="181" bestFit="1" customWidth="1"/>
    <col min="5364" max="5364" width="0" style="181" hidden="1" customWidth="1"/>
    <col min="5365" max="5365" width="9" style="181" customWidth="1"/>
    <col min="5366" max="5366" width="8" style="181" bestFit="1" customWidth="1"/>
    <col min="5367" max="5367" width="0" style="181" hidden="1" customWidth="1"/>
    <col min="5368" max="5368" width="8" style="181" customWidth="1"/>
    <col min="5369" max="5369" width="0" style="181" hidden="1" customWidth="1"/>
    <col min="5370" max="5370" width="8" style="181" bestFit="1" customWidth="1"/>
    <col min="5371" max="5371" width="0" style="181" hidden="1" customWidth="1"/>
    <col min="5372" max="5372" width="8" style="181" customWidth="1"/>
    <col min="5373" max="5373" width="0" style="181" hidden="1" customWidth="1"/>
    <col min="5374" max="5376" width="8" style="181" bestFit="1" customWidth="1"/>
    <col min="5377" max="5377" width="17.42578125" style="181" bestFit="1" customWidth="1"/>
    <col min="5378" max="5605" width="11.42578125" style="181"/>
    <col min="5606" max="5606" width="59.5703125" style="181" customWidth="1"/>
    <col min="5607" max="5615" width="0" style="181" hidden="1" customWidth="1"/>
    <col min="5616" max="5616" width="6.5703125" style="181" customWidth="1"/>
    <col min="5617" max="5617" width="6.85546875" style="181" bestFit="1" customWidth="1"/>
    <col min="5618" max="5619" width="7.7109375" style="181" bestFit="1" customWidth="1"/>
    <col min="5620" max="5620" width="0" style="181" hidden="1" customWidth="1"/>
    <col min="5621" max="5621" width="9" style="181" customWidth="1"/>
    <col min="5622" max="5622" width="8" style="181" bestFit="1" customWidth="1"/>
    <col min="5623" max="5623" width="0" style="181" hidden="1" customWidth="1"/>
    <col min="5624" max="5624" width="8" style="181" customWidth="1"/>
    <col min="5625" max="5625" width="0" style="181" hidden="1" customWidth="1"/>
    <col min="5626" max="5626" width="8" style="181" bestFit="1" customWidth="1"/>
    <col min="5627" max="5627" width="0" style="181" hidden="1" customWidth="1"/>
    <col min="5628" max="5628" width="8" style="181" customWidth="1"/>
    <col min="5629" max="5629" width="0" style="181" hidden="1" customWidth="1"/>
    <col min="5630" max="5632" width="8" style="181" bestFit="1" customWidth="1"/>
    <col min="5633" max="5633" width="17.42578125" style="181" bestFit="1" customWidth="1"/>
    <col min="5634" max="5861" width="11.42578125" style="181"/>
    <col min="5862" max="5862" width="59.5703125" style="181" customWidth="1"/>
    <col min="5863" max="5871" width="0" style="181" hidden="1" customWidth="1"/>
    <col min="5872" max="5872" width="6.5703125" style="181" customWidth="1"/>
    <col min="5873" max="5873" width="6.85546875" style="181" bestFit="1" customWidth="1"/>
    <col min="5874" max="5875" width="7.7109375" style="181" bestFit="1" customWidth="1"/>
    <col min="5876" max="5876" width="0" style="181" hidden="1" customWidth="1"/>
    <col min="5877" max="5877" width="9" style="181" customWidth="1"/>
    <col min="5878" max="5878" width="8" style="181" bestFit="1" customWidth="1"/>
    <col min="5879" max="5879" width="0" style="181" hidden="1" customWidth="1"/>
    <col min="5880" max="5880" width="8" style="181" customWidth="1"/>
    <col min="5881" max="5881" width="0" style="181" hidden="1" customWidth="1"/>
    <col min="5882" max="5882" width="8" style="181" bestFit="1" customWidth="1"/>
    <col min="5883" max="5883" width="0" style="181" hidden="1" customWidth="1"/>
    <col min="5884" max="5884" width="8" style="181" customWidth="1"/>
    <col min="5885" max="5885" width="0" style="181" hidden="1" customWidth="1"/>
    <col min="5886" max="5888" width="8" style="181" bestFit="1" customWidth="1"/>
    <col min="5889" max="5889" width="17.42578125" style="181" bestFit="1" customWidth="1"/>
    <col min="5890" max="6117" width="11.42578125" style="181"/>
    <col min="6118" max="6118" width="59.5703125" style="181" customWidth="1"/>
    <col min="6119" max="6127" width="0" style="181" hidden="1" customWidth="1"/>
    <col min="6128" max="6128" width="6.5703125" style="181" customWidth="1"/>
    <col min="6129" max="6129" width="6.85546875" style="181" bestFit="1" customWidth="1"/>
    <col min="6130" max="6131" width="7.7109375" style="181" bestFit="1" customWidth="1"/>
    <col min="6132" max="6132" width="0" style="181" hidden="1" customWidth="1"/>
    <col min="6133" max="6133" width="9" style="181" customWidth="1"/>
    <col min="6134" max="6134" width="8" style="181" bestFit="1" customWidth="1"/>
    <col min="6135" max="6135" width="0" style="181" hidden="1" customWidth="1"/>
    <col min="6136" max="6136" width="8" style="181" customWidth="1"/>
    <col min="6137" max="6137" width="0" style="181" hidden="1" customWidth="1"/>
    <col min="6138" max="6138" width="8" style="181" bestFit="1" customWidth="1"/>
    <col min="6139" max="6139" width="0" style="181" hidden="1" customWidth="1"/>
    <col min="6140" max="6140" width="8" style="181" customWidth="1"/>
    <col min="6141" max="6141" width="0" style="181" hidden="1" customWidth="1"/>
    <col min="6142" max="6144" width="8" style="181" bestFit="1" customWidth="1"/>
    <col min="6145" max="6145" width="17.42578125" style="181" bestFit="1" customWidth="1"/>
    <col min="6146" max="6373" width="11.42578125" style="181"/>
    <col min="6374" max="6374" width="59.5703125" style="181" customWidth="1"/>
    <col min="6375" max="6383" width="0" style="181" hidden="1" customWidth="1"/>
    <col min="6384" max="6384" width="6.5703125" style="181" customWidth="1"/>
    <col min="6385" max="6385" width="6.85546875" style="181" bestFit="1" customWidth="1"/>
    <col min="6386" max="6387" width="7.7109375" style="181" bestFit="1" customWidth="1"/>
    <col min="6388" max="6388" width="0" style="181" hidden="1" customWidth="1"/>
    <col min="6389" max="6389" width="9" style="181" customWidth="1"/>
    <col min="6390" max="6390" width="8" style="181" bestFit="1" customWidth="1"/>
    <col min="6391" max="6391" width="0" style="181" hidden="1" customWidth="1"/>
    <col min="6392" max="6392" width="8" style="181" customWidth="1"/>
    <col min="6393" max="6393" width="0" style="181" hidden="1" customWidth="1"/>
    <col min="6394" max="6394" width="8" style="181" bestFit="1" customWidth="1"/>
    <col min="6395" max="6395" width="0" style="181" hidden="1" customWidth="1"/>
    <col min="6396" max="6396" width="8" style="181" customWidth="1"/>
    <col min="6397" max="6397" width="0" style="181" hidden="1" customWidth="1"/>
    <col min="6398" max="6400" width="8" style="181" bestFit="1" customWidth="1"/>
    <col min="6401" max="6401" width="17.42578125" style="181" bestFit="1" customWidth="1"/>
    <col min="6402" max="6629" width="11.42578125" style="181"/>
    <col min="6630" max="6630" width="59.5703125" style="181" customWidth="1"/>
    <col min="6631" max="6639" width="0" style="181" hidden="1" customWidth="1"/>
    <col min="6640" max="6640" width="6.5703125" style="181" customWidth="1"/>
    <col min="6641" max="6641" width="6.85546875" style="181" bestFit="1" customWidth="1"/>
    <col min="6642" max="6643" width="7.7109375" style="181" bestFit="1" customWidth="1"/>
    <col min="6644" max="6644" width="0" style="181" hidden="1" customWidth="1"/>
    <col min="6645" max="6645" width="9" style="181" customWidth="1"/>
    <col min="6646" max="6646" width="8" style="181" bestFit="1" customWidth="1"/>
    <col min="6647" max="6647" width="0" style="181" hidden="1" customWidth="1"/>
    <col min="6648" max="6648" width="8" style="181" customWidth="1"/>
    <col min="6649" max="6649" width="0" style="181" hidden="1" customWidth="1"/>
    <col min="6650" max="6650" width="8" style="181" bestFit="1" customWidth="1"/>
    <col min="6651" max="6651" width="0" style="181" hidden="1" customWidth="1"/>
    <col min="6652" max="6652" width="8" style="181" customWidth="1"/>
    <col min="6653" max="6653" width="0" style="181" hidden="1" customWidth="1"/>
    <col min="6654" max="6656" width="8" style="181" bestFit="1" customWidth="1"/>
    <col min="6657" max="6657" width="17.42578125" style="181" bestFit="1" customWidth="1"/>
    <col min="6658" max="6885" width="11.42578125" style="181"/>
    <col min="6886" max="6886" width="59.5703125" style="181" customWidth="1"/>
    <col min="6887" max="6895" width="0" style="181" hidden="1" customWidth="1"/>
    <col min="6896" max="6896" width="6.5703125" style="181" customWidth="1"/>
    <col min="6897" max="6897" width="6.85546875" style="181" bestFit="1" customWidth="1"/>
    <col min="6898" max="6899" width="7.7109375" style="181" bestFit="1" customWidth="1"/>
    <col min="6900" max="6900" width="0" style="181" hidden="1" customWidth="1"/>
    <col min="6901" max="6901" width="9" style="181" customWidth="1"/>
    <col min="6902" max="6902" width="8" style="181" bestFit="1" customWidth="1"/>
    <col min="6903" max="6903" width="0" style="181" hidden="1" customWidth="1"/>
    <col min="6904" max="6904" width="8" style="181" customWidth="1"/>
    <col min="6905" max="6905" width="0" style="181" hidden="1" customWidth="1"/>
    <col min="6906" max="6906" width="8" style="181" bestFit="1" customWidth="1"/>
    <col min="6907" max="6907" width="0" style="181" hidden="1" customWidth="1"/>
    <col min="6908" max="6908" width="8" style="181" customWidth="1"/>
    <col min="6909" max="6909" width="0" style="181" hidden="1" customWidth="1"/>
    <col min="6910" max="6912" width="8" style="181" bestFit="1" customWidth="1"/>
    <col min="6913" max="6913" width="17.42578125" style="181" bestFit="1" customWidth="1"/>
    <col min="6914" max="7141" width="11.42578125" style="181"/>
    <col min="7142" max="7142" width="59.5703125" style="181" customWidth="1"/>
    <col min="7143" max="7151" width="0" style="181" hidden="1" customWidth="1"/>
    <col min="7152" max="7152" width="6.5703125" style="181" customWidth="1"/>
    <col min="7153" max="7153" width="6.85546875" style="181" bestFit="1" customWidth="1"/>
    <col min="7154" max="7155" width="7.7109375" style="181" bestFit="1" customWidth="1"/>
    <col min="7156" max="7156" width="0" style="181" hidden="1" customWidth="1"/>
    <col min="7157" max="7157" width="9" style="181" customWidth="1"/>
    <col min="7158" max="7158" width="8" style="181" bestFit="1" customWidth="1"/>
    <col min="7159" max="7159" width="0" style="181" hidden="1" customWidth="1"/>
    <col min="7160" max="7160" width="8" style="181" customWidth="1"/>
    <col min="7161" max="7161" width="0" style="181" hidden="1" customWidth="1"/>
    <col min="7162" max="7162" width="8" style="181" bestFit="1" customWidth="1"/>
    <col min="7163" max="7163" width="0" style="181" hidden="1" customWidth="1"/>
    <col min="7164" max="7164" width="8" style="181" customWidth="1"/>
    <col min="7165" max="7165" width="0" style="181" hidden="1" customWidth="1"/>
    <col min="7166" max="7168" width="8" style="181" bestFit="1" customWidth="1"/>
    <col min="7169" max="7169" width="17.42578125" style="181" bestFit="1" customWidth="1"/>
    <col min="7170" max="7397" width="11.42578125" style="181"/>
    <col min="7398" max="7398" width="59.5703125" style="181" customWidth="1"/>
    <col min="7399" max="7407" width="0" style="181" hidden="1" customWidth="1"/>
    <col min="7408" max="7408" width="6.5703125" style="181" customWidth="1"/>
    <col min="7409" max="7409" width="6.85546875" style="181" bestFit="1" customWidth="1"/>
    <col min="7410" max="7411" width="7.7109375" style="181" bestFit="1" customWidth="1"/>
    <col min="7412" max="7412" width="0" style="181" hidden="1" customWidth="1"/>
    <col min="7413" max="7413" width="9" style="181" customWidth="1"/>
    <col min="7414" max="7414" width="8" style="181" bestFit="1" customWidth="1"/>
    <col min="7415" max="7415" width="0" style="181" hidden="1" customWidth="1"/>
    <col min="7416" max="7416" width="8" style="181" customWidth="1"/>
    <col min="7417" max="7417" width="0" style="181" hidden="1" customWidth="1"/>
    <col min="7418" max="7418" width="8" style="181" bestFit="1" customWidth="1"/>
    <col min="7419" max="7419" width="0" style="181" hidden="1" customWidth="1"/>
    <col min="7420" max="7420" width="8" style="181" customWidth="1"/>
    <col min="7421" max="7421" width="0" style="181" hidden="1" customWidth="1"/>
    <col min="7422" max="7424" width="8" style="181" bestFit="1" customWidth="1"/>
    <col min="7425" max="7425" width="17.42578125" style="181" bestFit="1" customWidth="1"/>
    <col min="7426" max="7653" width="11.42578125" style="181"/>
    <col min="7654" max="7654" width="59.5703125" style="181" customWidth="1"/>
    <col min="7655" max="7663" width="0" style="181" hidden="1" customWidth="1"/>
    <col min="7664" max="7664" width="6.5703125" style="181" customWidth="1"/>
    <col min="7665" max="7665" width="6.85546875" style="181" bestFit="1" customWidth="1"/>
    <col min="7666" max="7667" width="7.7109375" style="181" bestFit="1" customWidth="1"/>
    <col min="7668" max="7668" width="0" style="181" hidden="1" customWidth="1"/>
    <col min="7669" max="7669" width="9" style="181" customWidth="1"/>
    <col min="7670" max="7670" width="8" style="181" bestFit="1" customWidth="1"/>
    <col min="7671" max="7671" width="0" style="181" hidden="1" customWidth="1"/>
    <col min="7672" max="7672" width="8" style="181" customWidth="1"/>
    <col min="7673" max="7673" width="0" style="181" hidden="1" customWidth="1"/>
    <col min="7674" max="7674" width="8" style="181" bestFit="1" customWidth="1"/>
    <col min="7675" max="7675" width="0" style="181" hidden="1" customWidth="1"/>
    <col min="7676" max="7676" width="8" style="181" customWidth="1"/>
    <col min="7677" max="7677" width="0" style="181" hidden="1" customWidth="1"/>
    <col min="7678" max="7680" width="8" style="181" bestFit="1" customWidth="1"/>
    <col min="7681" max="7681" width="17.42578125" style="181" bestFit="1" customWidth="1"/>
    <col min="7682" max="7909" width="11.42578125" style="181"/>
    <col min="7910" max="7910" width="59.5703125" style="181" customWidth="1"/>
    <col min="7911" max="7919" width="0" style="181" hidden="1" customWidth="1"/>
    <col min="7920" max="7920" width="6.5703125" style="181" customWidth="1"/>
    <col min="7921" max="7921" width="6.85546875" style="181" bestFit="1" customWidth="1"/>
    <col min="7922" max="7923" width="7.7109375" style="181" bestFit="1" customWidth="1"/>
    <col min="7924" max="7924" width="0" style="181" hidden="1" customWidth="1"/>
    <col min="7925" max="7925" width="9" style="181" customWidth="1"/>
    <col min="7926" max="7926" width="8" style="181" bestFit="1" customWidth="1"/>
    <col min="7927" max="7927" width="0" style="181" hidden="1" customWidth="1"/>
    <col min="7928" max="7928" width="8" style="181" customWidth="1"/>
    <col min="7929" max="7929" width="0" style="181" hidden="1" customWidth="1"/>
    <col min="7930" max="7930" width="8" style="181" bestFit="1" customWidth="1"/>
    <col min="7931" max="7931" width="0" style="181" hidden="1" customWidth="1"/>
    <col min="7932" max="7932" width="8" style="181" customWidth="1"/>
    <col min="7933" max="7933" width="0" style="181" hidden="1" customWidth="1"/>
    <col min="7934" max="7936" width="8" style="181" bestFit="1" customWidth="1"/>
    <col min="7937" max="7937" width="17.42578125" style="181" bestFit="1" customWidth="1"/>
    <col min="7938" max="8165" width="11.42578125" style="181"/>
    <col min="8166" max="8166" width="59.5703125" style="181" customWidth="1"/>
    <col min="8167" max="8175" width="0" style="181" hidden="1" customWidth="1"/>
    <col min="8176" max="8176" width="6.5703125" style="181" customWidth="1"/>
    <col min="8177" max="8177" width="6.85546875" style="181" bestFit="1" customWidth="1"/>
    <col min="8178" max="8179" width="7.7109375" style="181" bestFit="1" customWidth="1"/>
    <col min="8180" max="8180" width="0" style="181" hidden="1" customWidth="1"/>
    <col min="8181" max="8181" width="9" style="181" customWidth="1"/>
    <col min="8182" max="8182" width="8" style="181" bestFit="1" customWidth="1"/>
    <col min="8183" max="8183" width="0" style="181" hidden="1" customWidth="1"/>
    <col min="8184" max="8184" width="8" style="181" customWidth="1"/>
    <col min="8185" max="8185" width="0" style="181" hidden="1" customWidth="1"/>
    <col min="8186" max="8186" width="8" style="181" bestFit="1" customWidth="1"/>
    <col min="8187" max="8187" width="0" style="181" hidden="1" customWidth="1"/>
    <col min="8188" max="8188" width="8" style="181" customWidth="1"/>
    <col min="8189" max="8189" width="0" style="181" hidden="1" customWidth="1"/>
    <col min="8190" max="8192" width="8" style="181" bestFit="1" customWidth="1"/>
    <col min="8193" max="8193" width="17.42578125" style="181" bestFit="1" customWidth="1"/>
    <col min="8194" max="8421" width="11.42578125" style="181"/>
    <col min="8422" max="8422" width="59.5703125" style="181" customWidth="1"/>
    <col min="8423" max="8431" width="0" style="181" hidden="1" customWidth="1"/>
    <col min="8432" max="8432" width="6.5703125" style="181" customWidth="1"/>
    <col min="8433" max="8433" width="6.85546875" style="181" bestFit="1" customWidth="1"/>
    <col min="8434" max="8435" width="7.7109375" style="181" bestFit="1" customWidth="1"/>
    <col min="8436" max="8436" width="0" style="181" hidden="1" customWidth="1"/>
    <col min="8437" max="8437" width="9" style="181" customWidth="1"/>
    <col min="8438" max="8438" width="8" style="181" bestFit="1" customWidth="1"/>
    <col min="8439" max="8439" width="0" style="181" hidden="1" customWidth="1"/>
    <col min="8440" max="8440" width="8" style="181" customWidth="1"/>
    <col min="8441" max="8441" width="0" style="181" hidden="1" customWidth="1"/>
    <col min="8442" max="8442" width="8" style="181" bestFit="1" customWidth="1"/>
    <col min="8443" max="8443" width="0" style="181" hidden="1" customWidth="1"/>
    <col min="8444" max="8444" width="8" style="181" customWidth="1"/>
    <col min="8445" max="8445" width="0" style="181" hidden="1" customWidth="1"/>
    <col min="8446" max="8448" width="8" style="181" bestFit="1" customWidth="1"/>
    <col min="8449" max="8449" width="17.42578125" style="181" bestFit="1" customWidth="1"/>
    <col min="8450" max="8677" width="11.42578125" style="181"/>
    <col min="8678" max="8678" width="59.5703125" style="181" customWidth="1"/>
    <col min="8679" max="8687" width="0" style="181" hidden="1" customWidth="1"/>
    <col min="8688" max="8688" width="6.5703125" style="181" customWidth="1"/>
    <col min="8689" max="8689" width="6.85546875" style="181" bestFit="1" customWidth="1"/>
    <col min="8690" max="8691" width="7.7109375" style="181" bestFit="1" customWidth="1"/>
    <col min="8692" max="8692" width="0" style="181" hidden="1" customWidth="1"/>
    <col min="8693" max="8693" width="9" style="181" customWidth="1"/>
    <col min="8694" max="8694" width="8" style="181" bestFit="1" customWidth="1"/>
    <col min="8695" max="8695" width="0" style="181" hidden="1" customWidth="1"/>
    <col min="8696" max="8696" width="8" style="181" customWidth="1"/>
    <col min="8697" max="8697" width="0" style="181" hidden="1" customWidth="1"/>
    <col min="8698" max="8698" width="8" style="181" bestFit="1" customWidth="1"/>
    <col min="8699" max="8699" width="0" style="181" hidden="1" customWidth="1"/>
    <col min="8700" max="8700" width="8" style="181" customWidth="1"/>
    <col min="8701" max="8701" width="0" style="181" hidden="1" customWidth="1"/>
    <col min="8702" max="8704" width="8" style="181" bestFit="1" customWidth="1"/>
    <col min="8705" max="8705" width="17.42578125" style="181" bestFit="1" customWidth="1"/>
    <col min="8706" max="8933" width="11.42578125" style="181"/>
    <col min="8934" max="8934" width="59.5703125" style="181" customWidth="1"/>
    <col min="8935" max="8943" width="0" style="181" hidden="1" customWidth="1"/>
    <col min="8944" max="8944" width="6.5703125" style="181" customWidth="1"/>
    <col min="8945" max="8945" width="6.85546875" style="181" bestFit="1" customWidth="1"/>
    <col min="8946" max="8947" width="7.7109375" style="181" bestFit="1" customWidth="1"/>
    <col min="8948" max="8948" width="0" style="181" hidden="1" customWidth="1"/>
    <col min="8949" max="8949" width="9" style="181" customWidth="1"/>
    <col min="8950" max="8950" width="8" style="181" bestFit="1" customWidth="1"/>
    <col min="8951" max="8951" width="0" style="181" hidden="1" customWidth="1"/>
    <col min="8952" max="8952" width="8" style="181" customWidth="1"/>
    <col min="8953" max="8953" width="0" style="181" hidden="1" customWidth="1"/>
    <col min="8954" max="8954" width="8" style="181" bestFit="1" customWidth="1"/>
    <col min="8955" max="8955" width="0" style="181" hidden="1" customWidth="1"/>
    <col min="8956" max="8956" width="8" style="181" customWidth="1"/>
    <col min="8957" max="8957" width="0" style="181" hidden="1" customWidth="1"/>
    <col min="8958" max="8960" width="8" style="181" bestFit="1" customWidth="1"/>
    <col min="8961" max="8961" width="17.42578125" style="181" bestFit="1" customWidth="1"/>
    <col min="8962" max="9189" width="11.42578125" style="181"/>
    <col min="9190" max="9190" width="59.5703125" style="181" customWidth="1"/>
    <col min="9191" max="9199" width="0" style="181" hidden="1" customWidth="1"/>
    <col min="9200" max="9200" width="6.5703125" style="181" customWidth="1"/>
    <col min="9201" max="9201" width="6.85546875" style="181" bestFit="1" customWidth="1"/>
    <col min="9202" max="9203" width="7.7109375" style="181" bestFit="1" customWidth="1"/>
    <col min="9204" max="9204" width="0" style="181" hidden="1" customWidth="1"/>
    <col min="9205" max="9205" width="9" style="181" customWidth="1"/>
    <col min="9206" max="9206" width="8" style="181" bestFit="1" customWidth="1"/>
    <col min="9207" max="9207" width="0" style="181" hidden="1" customWidth="1"/>
    <col min="9208" max="9208" width="8" style="181" customWidth="1"/>
    <col min="9209" max="9209" width="0" style="181" hidden="1" customWidth="1"/>
    <col min="9210" max="9210" width="8" style="181" bestFit="1" customWidth="1"/>
    <col min="9211" max="9211" width="0" style="181" hidden="1" customWidth="1"/>
    <col min="9212" max="9212" width="8" style="181" customWidth="1"/>
    <col min="9213" max="9213" width="0" style="181" hidden="1" customWidth="1"/>
    <col min="9214" max="9216" width="8" style="181" bestFit="1" customWidth="1"/>
    <col min="9217" max="9217" width="17.42578125" style="181" bestFit="1" customWidth="1"/>
    <col min="9218" max="9445" width="11.42578125" style="181"/>
    <col min="9446" max="9446" width="59.5703125" style="181" customWidth="1"/>
    <col min="9447" max="9455" width="0" style="181" hidden="1" customWidth="1"/>
    <col min="9456" max="9456" width="6.5703125" style="181" customWidth="1"/>
    <col min="9457" max="9457" width="6.85546875" style="181" bestFit="1" customWidth="1"/>
    <col min="9458" max="9459" width="7.7109375" style="181" bestFit="1" customWidth="1"/>
    <col min="9460" max="9460" width="0" style="181" hidden="1" customWidth="1"/>
    <col min="9461" max="9461" width="9" style="181" customWidth="1"/>
    <col min="9462" max="9462" width="8" style="181" bestFit="1" customWidth="1"/>
    <col min="9463" max="9463" width="0" style="181" hidden="1" customWidth="1"/>
    <col min="9464" max="9464" width="8" style="181" customWidth="1"/>
    <col min="9465" max="9465" width="0" style="181" hidden="1" customWidth="1"/>
    <col min="9466" max="9466" width="8" style="181" bestFit="1" customWidth="1"/>
    <col min="9467" max="9467" width="0" style="181" hidden="1" customWidth="1"/>
    <col min="9468" max="9468" width="8" style="181" customWidth="1"/>
    <col min="9469" max="9469" width="0" style="181" hidden="1" customWidth="1"/>
    <col min="9470" max="9472" width="8" style="181" bestFit="1" customWidth="1"/>
    <col min="9473" max="9473" width="17.42578125" style="181" bestFit="1" customWidth="1"/>
    <col min="9474" max="9701" width="11.42578125" style="181"/>
    <col min="9702" max="9702" width="59.5703125" style="181" customWidth="1"/>
    <col min="9703" max="9711" width="0" style="181" hidden="1" customWidth="1"/>
    <col min="9712" max="9712" width="6.5703125" style="181" customWidth="1"/>
    <col min="9713" max="9713" width="6.85546875" style="181" bestFit="1" customWidth="1"/>
    <col min="9714" max="9715" width="7.7109375" style="181" bestFit="1" customWidth="1"/>
    <col min="9716" max="9716" width="0" style="181" hidden="1" customWidth="1"/>
    <col min="9717" max="9717" width="9" style="181" customWidth="1"/>
    <col min="9718" max="9718" width="8" style="181" bestFit="1" customWidth="1"/>
    <col min="9719" max="9719" width="0" style="181" hidden="1" customWidth="1"/>
    <col min="9720" max="9720" width="8" style="181" customWidth="1"/>
    <col min="9721" max="9721" width="0" style="181" hidden="1" customWidth="1"/>
    <col min="9722" max="9722" width="8" style="181" bestFit="1" customWidth="1"/>
    <col min="9723" max="9723" width="0" style="181" hidden="1" customWidth="1"/>
    <col min="9724" max="9724" width="8" style="181" customWidth="1"/>
    <col min="9725" max="9725" width="0" style="181" hidden="1" customWidth="1"/>
    <col min="9726" max="9728" width="8" style="181" bestFit="1" customWidth="1"/>
    <col min="9729" max="9729" width="17.42578125" style="181" bestFit="1" customWidth="1"/>
    <col min="9730" max="9957" width="11.42578125" style="181"/>
    <col min="9958" max="9958" width="59.5703125" style="181" customWidth="1"/>
    <col min="9959" max="9967" width="0" style="181" hidden="1" customWidth="1"/>
    <col min="9968" max="9968" width="6.5703125" style="181" customWidth="1"/>
    <col min="9969" max="9969" width="6.85546875" style="181" bestFit="1" customWidth="1"/>
    <col min="9970" max="9971" width="7.7109375" style="181" bestFit="1" customWidth="1"/>
    <col min="9972" max="9972" width="0" style="181" hidden="1" customWidth="1"/>
    <col min="9973" max="9973" width="9" style="181" customWidth="1"/>
    <col min="9974" max="9974" width="8" style="181" bestFit="1" customWidth="1"/>
    <col min="9975" max="9975" width="0" style="181" hidden="1" customWidth="1"/>
    <col min="9976" max="9976" width="8" style="181" customWidth="1"/>
    <col min="9977" max="9977" width="0" style="181" hidden="1" customWidth="1"/>
    <col min="9978" max="9978" width="8" style="181" bestFit="1" customWidth="1"/>
    <col min="9979" max="9979" width="0" style="181" hidden="1" customWidth="1"/>
    <col min="9980" max="9980" width="8" style="181" customWidth="1"/>
    <col min="9981" max="9981" width="0" style="181" hidden="1" customWidth="1"/>
    <col min="9982" max="9984" width="8" style="181" bestFit="1" customWidth="1"/>
    <col min="9985" max="9985" width="17.42578125" style="181" bestFit="1" customWidth="1"/>
    <col min="9986" max="10213" width="11.42578125" style="181"/>
    <col min="10214" max="10214" width="59.5703125" style="181" customWidth="1"/>
    <col min="10215" max="10223" width="0" style="181" hidden="1" customWidth="1"/>
    <col min="10224" max="10224" width="6.5703125" style="181" customWidth="1"/>
    <col min="10225" max="10225" width="6.85546875" style="181" bestFit="1" customWidth="1"/>
    <col min="10226" max="10227" width="7.7109375" style="181" bestFit="1" customWidth="1"/>
    <col min="10228" max="10228" width="0" style="181" hidden="1" customWidth="1"/>
    <col min="10229" max="10229" width="9" style="181" customWidth="1"/>
    <col min="10230" max="10230" width="8" style="181" bestFit="1" customWidth="1"/>
    <col min="10231" max="10231" width="0" style="181" hidden="1" customWidth="1"/>
    <col min="10232" max="10232" width="8" style="181" customWidth="1"/>
    <col min="10233" max="10233" width="0" style="181" hidden="1" customWidth="1"/>
    <col min="10234" max="10234" width="8" style="181" bestFit="1" customWidth="1"/>
    <col min="10235" max="10235" width="0" style="181" hidden="1" customWidth="1"/>
    <col min="10236" max="10236" width="8" style="181" customWidth="1"/>
    <col min="10237" max="10237" width="0" style="181" hidden="1" customWidth="1"/>
    <col min="10238" max="10240" width="8" style="181" bestFit="1" customWidth="1"/>
    <col min="10241" max="10241" width="17.42578125" style="181" bestFit="1" customWidth="1"/>
    <col min="10242" max="10469" width="11.42578125" style="181"/>
    <col min="10470" max="10470" width="59.5703125" style="181" customWidth="1"/>
    <col min="10471" max="10479" width="0" style="181" hidden="1" customWidth="1"/>
    <col min="10480" max="10480" width="6.5703125" style="181" customWidth="1"/>
    <col min="10481" max="10481" width="6.85546875" style="181" bestFit="1" customWidth="1"/>
    <col min="10482" max="10483" width="7.7109375" style="181" bestFit="1" customWidth="1"/>
    <col min="10484" max="10484" width="0" style="181" hidden="1" customWidth="1"/>
    <col min="10485" max="10485" width="9" style="181" customWidth="1"/>
    <col min="10486" max="10486" width="8" style="181" bestFit="1" customWidth="1"/>
    <col min="10487" max="10487" width="0" style="181" hidden="1" customWidth="1"/>
    <col min="10488" max="10488" width="8" style="181" customWidth="1"/>
    <col min="10489" max="10489" width="0" style="181" hidden="1" customWidth="1"/>
    <col min="10490" max="10490" width="8" style="181" bestFit="1" customWidth="1"/>
    <col min="10491" max="10491" width="0" style="181" hidden="1" customWidth="1"/>
    <col min="10492" max="10492" width="8" style="181" customWidth="1"/>
    <col min="10493" max="10493" width="0" style="181" hidden="1" customWidth="1"/>
    <col min="10494" max="10496" width="8" style="181" bestFit="1" customWidth="1"/>
    <col min="10497" max="10497" width="17.42578125" style="181" bestFit="1" customWidth="1"/>
    <col min="10498" max="10725" width="11.42578125" style="181"/>
    <col min="10726" max="10726" width="59.5703125" style="181" customWidth="1"/>
    <col min="10727" max="10735" width="0" style="181" hidden="1" customWidth="1"/>
    <col min="10736" max="10736" width="6.5703125" style="181" customWidth="1"/>
    <col min="10737" max="10737" width="6.85546875" style="181" bestFit="1" customWidth="1"/>
    <col min="10738" max="10739" width="7.7109375" style="181" bestFit="1" customWidth="1"/>
    <col min="10740" max="10740" width="0" style="181" hidden="1" customWidth="1"/>
    <col min="10741" max="10741" width="9" style="181" customWidth="1"/>
    <col min="10742" max="10742" width="8" style="181" bestFit="1" customWidth="1"/>
    <col min="10743" max="10743" width="0" style="181" hidden="1" customWidth="1"/>
    <col min="10744" max="10744" width="8" style="181" customWidth="1"/>
    <col min="10745" max="10745" width="0" style="181" hidden="1" customWidth="1"/>
    <col min="10746" max="10746" width="8" style="181" bestFit="1" customWidth="1"/>
    <col min="10747" max="10747" width="0" style="181" hidden="1" customWidth="1"/>
    <col min="10748" max="10748" width="8" style="181" customWidth="1"/>
    <col min="10749" max="10749" width="0" style="181" hidden="1" customWidth="1"/>
    <col min="10750" max="10752" width="8" style="181" bestFit="1" customWidth="1"/>
    <col min="10753" max="10753" width="17.42578125" style="181" bestFit="1" customWidth="1"/>
    <col min="10754" max="10981" width="11.42578125" style="181"/>
    <col min="10982" max="10982" width="59.5703125" style="181" customWidth="1"/>
    <col min="10983" max="10991" width="0" style="181" hidden="1" customWidth="1"/>
    <col min="10992" max="10992" width="6.5703125" style="181" customWidth="1"/>
    <col min="10993" max="10993" width="6.85546875" style="181" bestFit="1" customWidth="1"/>
    <col min="10994" max="10995" width="7.7109375" style="181" bestFit="1" customWidth="1"/>
    <col min="10996" max="10996" width="0" style="181" hidden="1" customWidth="1"/>
    <col min="10997" max="10997" width="9" style="181" customWidth="1"/>
    <col min="10998" max="10998" width="8" style="181" bestFit="1" customWidth="1"/>
    <col min="10999" max="10999" width="0" style="181" hidden="1" customWidth="1"/>
    <col min="11000" max="11000" width="8" style="181" customWidth="1"/>
    <col min="11001" max="11001" width="0" style="181" hidden="1" customWidth="1"/>
    <col min="11002" max="11002" width="8" style="181" bestFit="1" customWidth="1"/>
    <col min="11003" max="11003" width="0" style="181" hidden="1" customWidth="1"/>
    <col min="11004" max="11004" width="8" style="181" customWidth="1"/>
    <col min="11005" max="11005" width="0" style="181" hidden="1" customWidth="1"/>
    <col min="11006" max="11008" width="8" style="181" bestFit="1" customWidth="1"/>
    <col min="11009" max="11009" width="17.42578125" style="181" bestFit="1" customWidth="1"/>
    <col min="11010" max="11237" width="11.42578125" style="181"/>
    <col min="11238" max="11238" width="59.5703125" style="181" customWidth="1"/>
    <col min="11239" max="11247" width="0" style="181" hidden="1" customWidth="1"/>
    <col min="11248" max="11248" width="6.5703125" style="181" customWidth="1"/>
    <col min="11249" max="11249" width="6.85546875" style="181" bestFit="1" customWidth="1"/>
    <col min="11250" max="11251" width="7.7109375" style="181" bestFit="1" customWidth="1"/>
    <col min="11252" max="11252" width="0" style="181" hidden="1" customWidth="1"/>
    <col min="11253" max="11253" width="9" style="181" customWidth="1"/>
    <col min="11254" max="11254" width="8" style="181" bestFit="1" customWidth="1"/>
    <col min="11255" max="11255" width="0" style="181" hidden="1" customWidth="1"/>
    <col min="11256" max="11256" width="8" style="181" customWidth="1"/>
    <col min="11257" max="11257" width="0" style="181" hidden="1" customWidth="1"/>
    <col min="11258" max="11258" width="8" style="181" bestFit="1" customWidth="1"/>
    <col min="11259" max="11259" width="0" style="181" hidden="1" customWidth="1"/>
    <col min="11260" max="11260" width="8" style="181" customWidth="1"/>
    <col min="11261" max="11261" width="0" style="181" hidden="1" customWidth="1"/>
    <col min="11262" max="11264" width="8" style="181" bestFit="1" customWidth="1"/>
    <col min="11265" max="11265" width="17.42578125" style="181" bestFit="1" customWidth="1"/>
    <col min="11266" max="11493" width="11.42578125" style="181"/>
    <col min="11494" max="11494" width="59.5703125" style="181" customWidth="1"/>
    <col min="11495" max="11503" width="0" style="181" hidden="1" customWidth="1"/>
    <col min="11504" max="11504" width="6.5703125" style="181" customWidth="1"/>
    <col min="11505" max="11505" width="6.85546875" style="181" bestFit="1" customWidth="1"/>
    <col min="11506" max="11507" width="7.7109375" style="181" bestFit="1" customWidth="1"/>
    <col min="11508" max="11508" width="0" style="181" hidden="1" customWidth="1"/>
    <col min="11509" max="11509" width="9" style="181" customWidth="1"/>
    <col min="11510" max="11510" width="8" style="181" bestFit="1" customWidth="1"/>
    <col min="11511" max="11511" width="0" style="181" hidden="1" customWidth="1"/>
    <col min="11512" max="11512" width="8" style="181" customWidth="1"/>
    <col min="11513" max="11513" width="0" style="181" hidden="1" customWidth="1"/>
    <col min="11514" max="11514" width="8" style="181" bestFit="1" customWidth="1"/>
    <col min="11515" max="11515" width="0" style="181" hidden="1" customWidth="1"/>
    <col min="11516" max="11516" width="8" style="181" customWidth="1"/>
    <col min="11517" max="11517" width="0" style="181" hidden="1" customWidth="1"/>
    <col min="11518" max="11520" width="8" style="181" bestFit="1" customWidth="1"/>
    <col min="11521" max="11521" width="17.42578125" style="181" bestFit="1" customWidth="1"/>
    <col min="11522" max="11749" width="11.42578125" style="181"/>
    <col min="11750" max="11750" width="59.5703125" style="181" customWidth="1"/>
    <col min="11751" max="11759" width="0" style="181" hidden="1" customWidth="1"/>
    <col min="11760" max="11760" width="6.5703125" style="181" customWidth="1"/>
    <col min="11761" max="11761" width="6.85546875" style="181" bestFit="1" customWidth="1"/>
    <col min="11762" max="11763" width="7.7109375" style="181" bestFit="1" customWidth="1"/>
    <col min="11764" max="11764" width="0" style="181" hidden="1" customWidth="1"/>
    <col min="11765" max="11765" width="9" style="181" customWidth="1"/>
    <col min="11766" max="11766" width="8" style="181" bestFit="1" customWidth="1"/>
    <col min="11767" max="11767" width="0" style="181" hidden="1" customWidth="1"/>
    <col min="11768" max="11768" width="8" style="181" customWidth="1"/>
    <col min="11769" max="11769" width="0" style="181" hidden="1" customWidth="1"/>
    <col min="11770" max="11770" width="8" style="181" bestFit="1" customWidth="1"/>
    <col min="11771" max="11771" width="0" style="181" hidden="1" customWidth="1"/>
    <col min="11772" max="11772" width="8" style="181" customWidth="1"/>
    <col min="11773" max="11773" width="0" style="181" hidden="1" customWidth="1"/>
    <col min="11774" max="11776" width="8" style="181" bestFit="1" customWidth="1"/>
    <col min="11777" max="11777" width="17.42578125" style="181" bestFit="1" customWidth="1"/>
    <col min="11778" max="12005" width="11.42578125" style="181"/>
    <col min="12006" max="12006" width="59.5703125" style="181" customWidth="1"/>
    <col min="12007" max="12015" width="0" style="181" hidden="1" customWidth="1"/>
    <col min="12016" max="12016" width="6.5703125" style="181" customWidth="1"/>
    <col min="12017" max="12017" width="6.85546875" style="181" bestFit="1" customWidth="1"/>
    <col min="12018" max="12019" width="7.7109375" style="181" bestFit="1" customWidth="1"/>
    <col min="12020" max="12020" width="0" style="181" hidden="1" customWidth="1"/>
    <col min="12021" max="12021" width="9" style="181" customWidth="1"/>
    <col min="12022" max="12022" width="8" style="181" bestFit="1" customWidth="1"/>
    <col min="12023" max="12023" width="0" style="181" hidden="1" customWidth="1"/>
    <col min="12024" max="12024" width="8" style="181" customWidth="1"/>
    <col min="12025" max="12025" width="0" style="181" hidden="1" customWidth="1"/>
    <col min="12026" max="12026" width="8" style="181" bestFit="1" customWidth="1"/>
    <col min="12027" max="12027" width="0" style="181" hidden="1" customWidth="1"/>
    <col min="12028" max="12028" width="8" style="181" customWidth="1"/>
    <col min="12029" max="12029" width="0" style="181" hidden="1" customWidth="1"/>
    <col min="12030" max="12032" width="8" style="181" bestFit="1" customWidth="1"/>
    <col min="12033" max="12033" width="17.42578125" style="181" bestFit="1" customWidth="1"/>
    <col min="12034" max="12261" width="11.42578125" style="181"/>
    <col min="12262" max="12262" width="59.5703125" style="181" customWidth="1"/>
    <col min="12263" max="12271" width="0" style="181" hidden="1" customWidth="1"/>
    <col min="12272" max="12272" width="6.5703125" style="181" customWidth="1"/>
    <col min="12273" max="12273" width="6.85546875" style="181" bestFit="1" customWidth="1"/>
    <col min="12274" max="12275" width="7.7109375" style="181" bestFit="1" customWidth="1"/>
    <col min="12276" max="12276" width="0" style="181" hidden="1" customWidth="1"/>
    <col min="12277" max="12277" width="9" style="181" customWidth="1"/>
    <col min="12278" max="12278" width="8" style="181" bestFit="1" customWidth="1"/>
    <col min="12279" max="12279" width="0" style="181" hidden="1" customWidth="1"/>
    <col min="12280" max="12280" width="8" style="181" customWidth="1"/>
    <col min="12281" max="12281" width="0" style="181" hidden="1" customWidth="1"/>
    <col min="12282" max="12282" width="8" style="181" bestFit="1" customWidth="1"/>
    <col min="12283" max="12283" width="0" style="181" hidden="1" customWidth="1"/>
    <col min="12284" max="12284" width="8" style="181" customWidth="1"/>
    <col min="12285" max="12285" width="0" style="181" hidden="1" customWidth="1"/>
    <col min="12286" max="12288" width="8" style="181" bestFit="1" customWidth="1"/>
    <col min="12289" max="12289" width="17.42578125" style="181" bestFit="1" customWidth="1"/>
    <col min="12290" max="12517" width="11.42578125" style="181"/>
    <col min="12518" max="12518" width="59.5703125" style="181" customWidth="1"/>
    <col min="12519" max="12527" width="0" style="181" hidden="1" customWidth="1"/>
    <col min="12528" max="12528" width="6.5703125" style="181" customWidth="1"/>
    <col min="12529" max="12529" width="6.85546875" style="181" bestFit="1" customWidth="1"/>
    <col min="12530" max="12531" width="7.7109375" style="181" bestFit="1" customWidth="1"/>
    <col min="12532" max="12532" width="0" style="181" hidden="1" customWidth="1"/>
    <col min="12533" max="12533" width="9" style="181" customWidth="1"/>
    <col min="12534" max="12534" width="8" style="181" bestFit="1" customWidth="1"/>
    <col min="12535" max="12535" width="0" style="181" hidden="1" customWidth="1"/>
    <col min="12536" max="12536" width="8" style="181" customWidth="1"/>
    <col min="12537" max="12537" width="0" style="181" hidden="1" customWidth="1"/>
    <col min="12538" max="12538" width="8" style="181" bestFit="1" customWidth="1"/>
    <col min="12539" max="12539" width="0" style="181" hidden="1" customWidth="1"/>
    <col min="12540" max="12540" width="8" style="181" customWidth="1"/>
    <col min="12541" max="12541" width="0" style="181" hidden="1" customWidth="1"/>
    <col min="12542" max="12544" width="8" style="181" bestFit="1" customWidth="1"/>
    <col min="12545" max="12545" width="17.42578125" style="181" bestFit="1" customWidth="1"/>
    <col min="12546" max="12773" width="11.42578125" style="181"/>
    <col min="12774" max="12774" width="59.5703125" style="181" customWidth="1"/>
    <col min="12775" max="12783" width="0" style="181" hidden="1" customWidth="1"/>
    <col min="12784" max="12784" width="6.5703125" style="181" customWidth="1"/>
    <col min="12785" max="12785" width="6.85546875" style="181" bestFit="1" customWidth="1"/>
    <col min="12786" max="12787" width="7.7109375" style="181" bestFit="1" customWidth="1"/>
    <col min="12788" max="12788" width="0" style="181" hidden="1" customWidth="1"/>
    <col min="12789" max="12789" width="9" style="181" customWidth="1"/>
    <col min="12790" max="12790" width="8" style="181" bestFit="1" customWidth="1"/>
    <col min="12791" max="12791" width="0" style="181" hidden="1" customWidth="1"/>
    <col min="12792" max="12792" width="8" style="181" customWidth="1"/>
    <col min="12793" max="12793" width="0" style="181" hidden="1" customWidth="1"/>
    <col min="12794" max="12794" width="8" style="181" bestFit="1" customWidth="1"/>
    <col min="12795" max="12795" width="0" style="181" hidden="1" customWidth="1"/>
    <col min="12796" max="12796" width="8" style="181" customWidth="1"/>
    <col min="12797" max="12797" width="0" style="181" hidden="1" customWidth="1"/>
    <col min="12798" max="12800" width="8" style="181" bestFit="1" customWidth="1"/>
    <col min="12801" max="12801" width="17.42578125" style="181" bestFit="1" customWidth="1"/>
    <col min="12802" max="13029" width="11.42578125" style="181"/>
    <col min="13030" max="13030" width="59.5703125" style="181" customWidth="1"/>
    <col min="13031" max="13039" width="0" style="181" hidden="1" customWidth="1"/>
    <col min="13040" max="13040" width="6.5703125" style="181" customWidth="1"/>
    <col min="13041" max="13041" width="6.85546875" style="181" bestFit="1" customWidth="1"/>
    <col min="13042" max="13043" width="7.7109375" style="181" bestFit="1" customWidth="1"/>
    <col min="13044" max="13044" width="0" style="181" hidden="1" customWidth="1"/>
    <col min="13045" max="13045" width="9" style="181" customWidth="1"/>
    <col min="13046" max="13046" width="8" style="181" bestFit="1" customWidth="1"/>
    <col min="13047" max="13047" width="0" style="181" hidden="1" customWidth="1"/>
    <col min="13048" max="13048" width="8" style="181" customWidth="1"/>
    <col min="13049" max="13049" width="0" style="181" hidden="1" customWidth="1"/>
    <col min="13050" max="13050" width="8" style="181" bestFit="1" customWidth="1"/>
    <col min="13051" max="13051" width="0" style="181" hidden="1" customWidth="1"/>
    <col min="13052" max="13052" width="8" style="181" customWidth="1"/>
    <col min="13053" max="13053" width="0" style="181" hidden="1" customWidth="1"/>
    <col min="13054" max="13056" width="8" style="181" bestFit="1" customWidth="1"/>
    <col min="13057" max="13057" width="17.42578125" style="181" bestFit="1" customWidth="1"/>
    <col min="13058" max="13285" width="11.42578125" style="181"/>
    <col min="13286" max="13286" width="59.5703125" style="181" customWidth="1"/>
    <col min="13287" max="13295" width="0" style="181" hidden="1" customWidth="1"/>
    <col min="13296" max="13296" width="6.5703125" style="181" customWidth="1"/>
    <col min="13297" max="13297" width="6.85546875" style="181" bestFit="1" customWidth="1"/>
    <col min="13298" max="13299" width="7.7109375" style="181" bestFit="1" customWidth="1"/>
    <col min="13300" max="13300" width="0" style="181" hidden="1" customWidth="1"/>
    <col min="13301" max="13301" width="9" style="181" customWidth="1"/>
    <col min="13302" max="13302" width="8" style="181" bestFit="1" customWidth="1"/>
    <col min="13303" max="13303" width="0" style="181" hidden="1" customWidth="1"/>
    <col min="13304" max="13304" width="8" style="181" customWidth="1"/>
    <col min="13305" max="13305" width="0" style="181" hidden="1" customWidth="1"/>
    <col min="13306" max="13306" width="8" style="181" bestFit="1" customWidth="1"/>
    <col min="13307" max="13307" width="0" style="181" hidden="1" customWidth="1"/>
    <col min="13308" max="13308" width="8" style="181" customWidth="1"/>
    <col min="13309" max="13309" width="0" style="181" hidden="1" customWidth="1"/>
    <col min="13310" max="13312" width="8" style="181" bestFit="1" customWidth="1"/>
    <col min="13313" max="13313" width="17.42578125" style="181" bestFit="1" customWidth="1"/>
    <col min="13314" max="13541" width="11.42578125" style="181"/>
    <col min="13542" max="13542" width="59.5703125" style="181" customWidth="1"/>
    <col min="13543" max="13551" width="0" style="181" hidden="1" customWidth="1"/>
    <col min="13552" max="13552" width="6.5703125" style="181" customWidth="1"/>
    <col min="13553" max="13553" width="6.85546875" style="181" bestFit="1" customWidth="1"/>
    <col min="13554" max="13555" width="7.7109375" style="181" bestFit="1" customWidth="1"/>
    <col min="13556" max="13556" width="0" style="181" hidden="1" customWidth="1"/>
    <col min="13557" max="13557" width="9" style="181" customWidth="1"/>
    <col min="13558" max="13558" width="8" style="181" bestFit="1" customWidth="1"/>
    <col min="13559" max="13559" width="0" style="181" hidden="1" customWidth="1"/>
    <col min="13560" max="13560" width="8" style="181" customWidth="1"/>
    <col min="13561" max="13561" width="0" style="181" hidden="1" customWidth="1"/>
    <col min="13562" max="13562" width="8" style="181" bestFit="1" customWidth="1"/>
    <col min="13563" max="13563" width="0" style="181" hidden="1" customWidth="1"/>
    <col min="13564" max="13564" width="8" style="181" customWidth="1"/>
    <col min="13565" max="13565" width="0" style="181" hidden="1" customWidth="1"/>
    <col min="13566" max="13568" width="8" style="181" bestFit="1" customWidth="1"/>
    <col min="13569" max="13569" width="17.42578125" style="181" bestFit="1" customWidth="1"/>
    <col min="13570" max="13797" width="11.42578125" style="181"/>
    <col min="13798" max="13798" width="59.5703125" style="181" customWidth="1"/>
    <col min="13799" max="13807" width="0" style="181" hidden="1" customWidth="1"/>
    <col min="13808" max="13808" width="6.5703125" style="181" customWidth="1"/>
    <col min="13809" max="13809" width="6.85546875" style="181" bestFit="1" customWidth="1"/>
    <col min="13810" max="13811" width="7.7109375" style="181" bestFit="1" customWidth="1"/>
    <col min="13812" max="13812" width="0" style="181" hidden="1" customWidth="1"/>
    <col min="13813" max="13813" width="9" style="181" customWidth="1"/>
    <col min="13814" max="13814" width="8" style="181" bestFit="1" customWidth="1"/>
    <col min="13815" max="13815" width="0" style="181" hidden="1" customWidth="1"/>
    <col min="13816" max="13816" width="8" style="181" customWidth="1"/>
    <col min="13817" max="13817" width="0" style="181" hidden="1" customWidth="1"/>
    <col min="13818" max="13818" width="8" style="181" bestFit="1" customWidth="1"/>
    <col min="13819" max="13819" width="0" style="181" hidden="1" customWidth="1"/>
    <col min="13820" max="13820" width="8" style="181" customWidth="1"/>
    <col min="13821" max="13821" width="0" style="181" hidden="1" customWidth="1"/>
    <col min="13822" max="13824" width="8" style="181" bestFit="1" customWidth="1"/>
    <col min="13825" max="13825" width="17.42578125" style="181" bestFit="1" customWidth="1"/>
    <col min="13826" max="14053" width="11.42578125" style="181"/>
    <col min="14054" max="14054" width="59.5703125" style="181" customWidth="1"/>
    <col min="14055" max="14063" width="0" style="181" hidden="1" customWidth="1"/>
    <col min="14064" max="14064" width="6.5703125" style="181" customWidth="1"/>
    <col min="14065" max="14065" width="6.85546875" style="181" bestFit="1" customWidth="1"/>
    <col min="14066" max="14067" width="7.7109375" style="181" bestFit="1" customWidth="1"/>
    <col min="14068" max="14068" width="0" style="181" hidden="1" customWidth="1"/>
    <col min="14069" max="14069" width="9" style="181" customWidth="1"/>
    <col min="14070" max="14070" width="8" style="181" bestFit="1" customWidth="1"/>
    <col min="14071" max="14071" width="0" style="181" hidden="1" customWidth="1"/>
    <col min="14072" max="14072" width="8" style="181" customWidth="1"/>
    <col min="14073" max="14073" width="0" style="181" hidden="1" customWidth="1"/>
    <col min="14074" max="14074" width="8" style="181" bestFit="1" customWidth="1"/>
    <col min="14075" max="14075" width="0" style="181" hidden="1" customWidth="1"/>
    <col min="14076" max="14076" width="8" style="181" customWidth="1"/>
    <col min="14077" max="14077" width="0" style="181" hidden="1" customWidth="1"/>
    <col min="14078" max="14080" width="8" style="181" bestFit="1" customWidth="1"/>
    <col min="14081" max="14081" width="17.42578125" style="181" bestFit="1" customWidth="1"/>
    <col min="14082" max="14309" width="11.42578125" style="181"/>
    <col min="14310" max="14310" width="59.5703125" style="181" customWidth="1"/>
    <col min="14311" max="14319" width="0" style="181" hidden="1" customWidth="1"/>
    <col min="14320" max="14320" width="6.5703125" style="181" customWidth="1"/>
    <col min="14321" max="14321" width="6.85546875" style="181" bestFit="1" customWidth="1"/>
    <col min="14322" max="14323" width="7.7109375" style="181" bestFit="1" customWidth="1"/>
    <col min="14324" max="14324" width="0" style="181" hidden="1" customWidth="1"/>
    <col min="14325" max="14325" width="9" style="181" customWidth="1"/>
    <col min="14326" max="14326" width="8" style="181" bestFit="1" customWidth="1"/>
    <col min="14327" max="14327" width="0" style="181" hidden="1" customWidth="1"/>
    <col min="14328" max="14328" width="8" style="181" customWidth="1"/>
    <col min="14329" max="14329" width="0" style="181" hidden="1" customWidth="1"/>
    <col min="14330" max="14330" width="8" style="181" bestFit="1" customWidth="1"/>
    <col min="14331" max="14331" width="0" style="181" hidden="1" customWidth="1"/>
    <col min="14332" max="14332" width="8" style="181" customWidth="1"/>
    <col min="14333" max="14333" width="0" style="181" hidden="1" customWidth="1"/>
    <col min="14334" max="14336" width="8" style="181" bestFit="1" customWidth="1"/>
    <col min="14337" max="14337" width="17.42578125" style="181" bestFit="1" customWidth="1"/>
    <col min="14338" max="14565" width="11.42578125" style="181"/>
    <col min="14566" max="14566" width="59.5703125" style="181" customWidth="1"/>
    <col min="14567" max="14575" width="0" style="181" hidden="1" customWidth="1"/>
    <col min="14576" max="14576" width="6.5703125" style="181" customWidth="1"/>
    <col min="14577" max="14577" width="6.85546875" style="181" bestFit="1" customWidth="1"/>
    <col min="14578" max="14579" width="7.7109375" style="181" bestFit="1" customWidth="1"/>
    <col min="14580" max="14580" width="0" style="181" hidden="1" customWidth="1"/>
    <col min="14581" max="14581" width="9" style="181" customWidth="1"/>
    <col min="14582" max="14582" width="8" style="181" bestFit="1" customWidth="1"/>
    <col min="14583" max="14583" width="0" style="181" hidden="1" customWidth="1"/>
    <col min="14584" max="14584" width="8" style="181" customWidth="1"/>
    <col min="14585" max="14585" width="0" style="181" hidden="1" customWidth="1"/>
    <col min="14586" max="14586" width="8" style="181" bestFit="1" customWidth="1"/>
    <col min="14587" max="14587" width="0" style="181" hidden="1" customWidth="1"/>
    <col min="14588" max="14588" width="8" style="181" customWidth="1"/>
    <col min="14589" max="14589" width="0" style="181" hidden="1" customWidth="1"/>
    <col min="14590" max="14592" width="8" style="181" bestFit="1" customWidth="1"/>
    <col min="14593" max="14593" width="17.42578125" style="181" bestFit="1" customWidth="1"/>
    <col min="14594" max="14821" width="11.42578125" style="181"/>
    <col min="14822" max="14822" width="59.5703125" style="181" customWidth="1"/>
    <col min="14823" max="14831" width="0" style="181" hidden="1" customWidth="1"/>
    <col min="14832" max="14832" width="6.5703125" style="181" customWidth="1"/>
    <col min="14833" max="14833" width="6.85546875" style="181" bestFit="1" customWidth="1"/>
    <col min="14834" max="14835" width="7.7109375" style="181" bestFit="1" customWidth="1"/>
    <col min="14836" max="14836" width="0" style="181" hidden="1" customWidth="1"/>
    <col min="14837" max="14837" width="9" style="181" customWidth="1"/>
    <col min="14838" max="14838" width="8" style="181" bestFit="1" customWidth="1"/>
    <col min="14839" max="14839" width="0" style="181" hidden="1" customWidth="1"/>
    <col min="14840" max="14840" width="8" style="181" customWidth="1"/>
    <col min="14841" max="14841" width="0" style="181" hidden="1" customWidth="1"/>
    <col min="14842" max="14842" width="8" style="181" bestFit="1" customWidth="1"/>
    <col min="14843" max="14843" width="0" style="181" hidden="1" customWidth="1"/>
    <col min="14844" max="14844" width="8" style="181" customWidth="1"/>
    <col min="14845" max="14845" width="0" style="181" hidden="1" customWidth="1"/>
    <col min="14846" max="14848" width="8" style="181" bestFit="1" customWidth="1"/>
    <col min="14849" max="14849" width="17.42578125" style="181" bestFit="1" customWidth="1"/>
    <col min="14850" max="15077" width="11.42578125" style="181"/>
    <col min="15078" max="15078" width="59.5703125" style="181" customWidth="1"/>
    <col min="15079" max="15087" width="0" style="181" hidden="1" customWidth="1"/>
    <col min="15088" max="15088" width="6.5703125" style="181" customWidth="1"/>
    <col min="15089" max="15089" width="6.85546875" style="181" bestFit="1" customWidth="1"/>
    <col min="15090" max="15091" width="7.7109375" style="181" bestFit="1" customWidth="1"/>
    <col min="15092" max="15092" width="0" style="181" hidden="1" customWidth="1"/>
    <col min="15093" max="15093" width="9" style="181" customWidth="1"/>
    <col min="15094" max="15094" width="8" style="181" bestFit="1" customWidth="1"/>
    <col min="15095" max="15095" width="0" style="181" hidden="1" customWidth="1"/>
    <col min="15096" max="15096" width="8" style="181" customWidth="1"/>
    <col min="15097" max="15097" width="0" style="181" hidden="1" customWidth="1"/>
    <col min="15098" max="15098" width="8" style="181" bestFit="1" customWidth="1"/>
    <col min="15099" max="15099" width="0" style="181" hidden="1" customWidth="1"/>
    <col min="15100" max="15100" width="8" style="181" customWidth="1"/>
    <col min="15101" max="15101" width="0" style="181" hidden="1" customWidth="1"/>
    <col min="15102" max="15104" width="8" style="181" bestFit="1" customWidth="1"/>
    <col min="15105" max="15105" width="17.42578125" style="181" bestFit="1" customWidth="1"/>
    <col min="15106" max="15333" width="11.42578125" style="181"/>
    <col min="15334" max="15334" width="59.5703125" style="181" customWidth="1"/>
    <col min="15335" max="15343" width="0" style="181" hidden="1" customWidth="1"/>
    <col min="15344" max="15344" width="6.5703125" style="181" customWidth="1"/>
    <col min="15345" max="15345" width="6.85546875" style="181" bestFit="1" customWidth="1"/>
    <col min="15346" max="15347" width="7.7109375" style="181" bestFit="1" customWidth="1"/>
    <col min="15348" max="15348" width="0" style="181" hidden="1" customWidth="1"/>
    <col min="15349" max="15349" width="9" style="181" customWidth="1"/>
    <col min="15350" max="15350" width="8" style="181" bestFit="1" customWidth="1"/>
    <col min="15351" max="15351" width="0" style="181" hidden="1" customWidth="1"/>
    <col min="15352" max="15352" width="8" style="181" customWidth="1"/>
    <col min="15353" max="15353" width="0" style="181" hidden="1" customWidth="1"/>
    <col min="15354" max="15354" width="8" style="181" bestFit="1" customWidth="1"/>
    <col min="15355" max="15355" width="0" style="181" hidden="1" customWidth="1"/>
    <col min="15356" max="15356" width="8" style="181" customWidth="1"/>
    <col min="15357" max="15357" width="0" style="181" hidden="1" customWidth="1"/>
    <col min="15358" max="15360" width="8" style="181" bestFit="1" customWidth="1"/>
    <col min="15361" max="15361" width="17.42578125" style="181" bestFit="1" customWidth="1"/>
    <col min="15362" max="15589" width="11.42578125" style="181"/>
    <col min="15590" max="15590" width="59.5703125" style="181" customWidth="1"/>
    <col min="15591" max="15599" width="0" style="181" hidden="1" customWidth="1"/>
    <col min="15600" max="15600" width="6.5703125" style="181" customWidth="1"/>
    <col min="15601" max="15601" width="6.85546875" style="181" bestFit="1" customWidth="1"/>
    <col min="15602" max="15603" width="7.7109375" style="181" bestFit="1" customWidth="1"/>
    <col min="15604" max="15604" width="0" style="181" hidden="1" customWidth="1"/>
    <col min="15605" max="15605" width="9" style="181" customWidth="1"/>
    <col min="15606" max="15606" width="8" style="181" bestFit="1" customWidth="1"/>
    <col min="15607" max="15607" width="0" style="181" hidden="1" customWidth="1"/>
    <col min="15608" max="15608" width="8" style="181" customWidth="1"/>
    <col min="15609" max="15609" width="0" style="181" hidden="1" customWidth="1"/>
    <col min="15610" max="15610" width="8" style="181" bestFit="1" customWidth="1"/>
    <col min="15611" max="15611" width="0" style="181" hidden="1" customWidth="1"/>
    <col min="15612" max="15612" width="8" style="181" customWidth="1"/>
    <col min="15613" max="15613" width="0" style="181" hidden="1" customWidth="1"/>
    <col min="15614" max="15616" width="8" style="181" bestFit="1" customWidth="1"/>
    <col min="15617" max="15617" width="17.42578125" style="181" bestFit="1" customWidth="1"/>
    <col min="15618" max="15845" width="11.42578125" style="181"/>
    <col min="15846" max="15846" width="59.5703125" style="181" customWidth="1"/>
    <col min="15847" max="15855" width="0" style="181" hidden="1" customWidth="1"/>
    <col min="15856" max="15856" width="6.5703125" style="181" customWidth="1"/>
    <col min="15857" max="15857" width="6.85546875" style="181" bestFit="1" customWidth="1"/>
    <col min="15858" max="15859" width="7.7109375" style="181" bestFit="1" customWidth="1"/>
    <col min="15860" max="15860" width="0" style="181" hidden="1" customWidth="1"/>
    <col min="15861" max="15861" width="9" style="181" customWidth="1"/>
    <col min="15862" max="15862" width="8" style="181" bestFit="1" customWidth="1"/>
    <col min="15863" max="15863" width="0" style="181" hidden="1" customWidth="1"/>
    <col min="15864" max="15864" width="8" style="181" customWidth="1"/>
    <col min="15865" max="15865" width="0" style="181" hidden="1" customWidth="1"/>
    <col min="15866" max="15866" width="8" style="181" bestFit="1" customWidth="1"/>
    <col min="15867" max="15867" width="0" style="181" hidden="1" customWidth="1"/>
    <col min="15868" max="15868" width="8" style="181" customWidth="1"/>
    <col min="15869" max="15869" width="0" style="181" hidden="1" customWidth="1"/>
    <col min="15870" max="15872" width="8" style="181" bestFit="1" customWidth="1"/>
    <col min="15873" max="15873" width="17.42578125" style="181" bestFit="1" customWidth="1"/>
    <col min="15874" max="16101" width="11.42578125" style="181"/>
    <col min="16102" max="16102" width="59.5703125" style="181" customWidth="1"/>
    <col min="16103" max="16111" width="0" style="181" hidden="1" customWidth="1"/>
    <col min="16112" max="16112" width="6.5703125" style="181" customWidth="1"/>
    <col min="16113" max="16113" width="6.85546875" style="181" bestFit="1" customWidth="1"/>
    <col min="16114" max="16115" width="7.7109375" style="181" bestFit="1" customWidth="1"/>
    <col min="16116" max="16116" width="0" style="181" hidden="1" customWidth="1"/>
    <col min="16117" max="16117" width="9" style="181" customWidth="1"/>
    <col min="16118" max="16118" width="8" style="181" bestFit="1" customWidth="1"/>
    <col min="16119" max="16119" width="0" style="181" hidden="1" customWidth="1"/>
    <col min="16120" max="16120" width="8" style="181" customWidth="1"/>
    <col min="16121" max="16121" width="0" style="181" hidden="1" customWidth="1"/>
    <col min="16122" max="16122" width="8" style="181" bestFit="1" customWidth="1"/>
    <col min="16123" max="16123" width="0" style="181" hidden="1" customWidth="1"/>
    <col min="16124" max="16124" width="8" style="181" customWidth="1"/>
    <col min="16125" max="16125" width="0" style="181" hidden="1" customWidth="1"/>
    <col min="16126" max="16128" width="8" style="181" bestFit="1" customWidth="1"/>
    <col min="16129" max="16129" width="17.42578125" style="181" bestFit="1" customWidth="1"/>
    <col min="16130" max="16384" width="11.42578125" style="181"/>
  </cols>
  <sheetData>
    <row r="1" spans="1:9" s="136" customFormat="1" ht="15.75">
      <c r="A1" s="177" t="s">
        <v>779</v>
      </c>
    </row>
    <row r="2" spans="1:9" s="136" customFormat="1" ht="15">
      <c r="A2" s="159" t="s">
        <v>49</v>
      </c>
    </row>
    <row r="3" spans="1:9" s="136" customFormat="1" ht="15">
      <c r="F3" s="184"/>
    </row>
    <row r="4" spans="1:9" s="186" customFormat="1" ht="13.5">
      <c r="A4" s="501"/>
      <c r="B4" s="501"/>
      <c r="C4" s="501">
        <v>2013</v>
      </c>
      <c r="D4" s="501">
        <v>2014</v>
      </c>
      <c r="E4" s="501">
        <v>2015</v>
      </c>
      <c r="F4" s="502"/>
      <c r="G4" s="501">
        <v>2013</v>
      </c>
      <c r="H4" s="501">
        <v>2014</v>
      </c>
      <c r="I4" s="501">
        <v>2015</v>
      </c>
    </row>
    <row r="5" spans="1:9" s="186" customFormat="1" ht="13.5">
      <c r="A5" s="503"/>
      <c r="B5" s="503"/>
      <c r="C5" s="503" t="s">
        <v>683</v>
      </c>
      <c r="D5" s="503" t="s">
        <v>51</v>
      </c>
      <c r="E5" s="503" t="s">
        <v>51</v>
      </c>
      <c r="F5" s="502"/>
      <c r="G5" s="503" t="s">
        <v>683</v>
      </c>
      <c r="H5" s="503" t="s">
        <v>51</v>
      </c>
      <c r="I5" s="503" t="s">
        <v>51</v>
      </c>
    </row>
    <row r="6" spans="1:9" s="187" customFormat="1" ht="15" customHeight="1">
      <c r="A6" s="504"/>
      <c r="B6" s="504"/>
      <c r="C6" s="607" t="s">
        <v>385</v>
      </c>
      <c r="D6" s="607"/>
      <c r="E6" s="607"/>
      <c r="F6" s="504"/>
      <c r="G6" s="607" t="s">
        <v>384</v>
      </c>
      <c r="H6" s="607"/>
      <c r="I6" s="607"/>
    </row>
    <row r="7" spans="1:9" s="159" customFormat="1" ht="14.25">
      <c r="A7" s="505" t="s">
        <v>442</v>
      </c>
      <c r="B7" s="140"/>
      <c r="C7" s="140"/>
      <c r="D7" s="140"/>
      <c r="E7" s="140"/>
      <c r="F7" s="140"/>
      <c r="G7" s="140"/>
      <c r="H7" s="140"/>
      <c r="I7" s="140"/>
    </row>
    <row r="8" spans="1:9" s="159" customFormat="1" ht="14.25">
      <c r="A8" s="506" t="s">
        <v>444</v>
      </c>
      <c r="B8" s="183" t="s">
        <v>520</v>
      </c>
      <c r="C8" s="507">
        <v>32128.455999999998</v>
      </c>
      <c r="D8" s="507">
        <v>33524.165999999997</v>
      </c>
      <c r="E8" s="507">
        <v>34575.822999999997</v>
      </c>
      <c r="F8" s="140"/>
      <c r="G8" s="507">
        <v>31915.811000000002</v>
      </c>
      <c r="H8" s="507">
        <v>33493.178</v>
      </c>
      <c r="I8" s="507">
        <v>34520.824000000001</v>
      </c>
    </row>
    <row r="9" spans="1:9" ht="12" customHeight="1">
      <c r="A9" s="506"/>
      <c r="B9" s="140" t="s">
        <v>213</v>
      </c>
      <c r="C9" s="335"/>
      <c r="D9" s="335"/>
      <c r="E9" s="335"/>
      <c r="F9" s="182"/>
      <c r="G9" s="335"/>
      <c r="H9" s="335"/>
      <c r="I9" s="335"/>
    </row>
    <row r="10" spans="1:9" s="159" customFormat="1" ht="14.25">
      <c r="A10" s="506"/>
      <c r="B10" s="140" t="s">
        <v>445</v>
      </c>
      <c r="C10" s="335">
        <v>6676.7330000000002</v>
      </c>
      <c r="D10" s="335">
        <v>6996.3339999999998</v>
      </c>
      <c r="E10" s="335">
        <v>7114.8320000000003</v>
      </c>
      <c r="F10" s="140"/>
      <c r="G10" s="335">
        <v>6460.933</v>
      </c>
      <c r="H10" s="335">
        <v>7005.2150000000001</v>
      </c>
      <c r="I10" s="335">
        <v>7122.1719999999996</v>
      </c>
    </row>
    <row r="11" spans="1:9" s="159" customFormat="1" ht="14.25">
      <c r="A11" s="506"/>
      <c r="B11" s="140" t="s">
        <v>446</v>
      </c>
      <c r="C11" s="335">
        <v>2572.1329999999998</v>
      </c>
      <c r="D11" s="335">
        <v>2582.2020000000002</v>
      </c>
      <c r="E11" s="335">
        <v>2685.598</v>
      </c>
      <c r="F11" s="140"/>
      <c r="G11" s="335">
        <v>2570.4749999999999</v>
      </c>
      <c r="H11" s="335">
        <v>2580.3020000000001</v>
      </c>
      <c r="I11" s="335">
        <v>2683.951</v>
      </c>
    </row>
    <row r="12" spans="1:9" s="159" customFormat="1" ht="14.25">
      <c r="A12" s="506"/>
      <c r="B12" s="140" t="s">
        <v>447</v>
      </c>
      <c r="C12" s="335">
        <v>9793.0889999999999</v>
      </c>
      <c r="D12" s="335">
        <v>10194</v>
      </c>
      <c r="E12" s="335">
        <v>10680</v>
      </c>
      <c r="F12" s="140"/>
      <c r="G12" s="335">
        <v>9718.8150000000005</v>
      </c>
      <c r="H12" s="335">
        <v>10194</v>
      </c>
      <c r="I12" s="335">
        <v>10680</v>
      </c>
    </row>
    <row r="13" spans="1:9" s="159" customFormat="1" ht="14.25">
      <c r="A13" s="506"/>
      <c r="B13" s="140" t="s">
        <v>448</v>
      </c>
      <c r="C13" s="335">
        <v>3874.4349999999999</v>
      </c>
      <c r="D13" s="335">
        <v>4046.7420000000002</v>
      </c>
      <c r="E13" s="335">
        <v>4218.7920000000004</v>
      </c>
      <c r="F13" s="140"/>
      <c r="G13" s="335">
        <v>3862.0509999999999</v>
      </c>
      <c r="H13" s="335">
        <v>4033.9589999999998</v>
      </c>
      <c r="I13" s="335">
        <v>4205.4430000000002</v>
      </c>
    </row>
    <row r="14" spans="1:9" s="159" customFormat="1" ht="14.25">
      <c r="A14" s="506"/>
      <c r="B14" s="140" t="s">
        <v>499</v>
      </c>
      <c r="C14" s="335">
        <v>1405.538</v>
      </c>
      <c r="D14" s="335">
        <v>1552.23</v>
      </c>
      <c r="E14" s="335">
        <v>1659.5239999999999</v>
      </c>
      <c r="F14" s="140"/>
      <c r="G14" s="335">
        <v>1453.1420000000001</v>
      </c>
      <c r="H14" s="335">
        <v>1547.403</v>
      </c>
      <c r="I14" s="335">
        <v>1654.366</v>
      </c>
    </row>
    <row r="15" spans="1:9" s="159" customFormat="1" ht="14.25">
      <c r="A15" s="506"/>
      <c r="B15" s="140" t="s">
        <v>449</v>
      </c>
      <c r="C15" s="335">
        <v>6465.87</v>
      </c>
      <c r="D15" s="335">
        <v>6690.56</v>
      </c>
      <c r="E15" s="335">
        <v>6910.4139999999998</v>
      </c>
      <c r="F15" s="140"/>
      <c r="G15" s="335">
        <v>6365.2640000000001</v>
      </c>
      <c r="H15" s="335">
        <v>6598.4620000000004</v>
      </c>
      <c r="I15" s="335">
        <v>6816.2359999999999</v>
      </c>
    </row>
    <row r="16" spans="1:9" s="159" customFormat="1" ht="14.25">
      <c r="A16" s="506" t="s">
        <v>407</v>
      </c>
      <c r="B16" s="183" t="s">
        <v>521</v>
      </c>
      <c r="C16" s="507">
        <v>3686.511</v>
      </c>
      <c r="D16" s="507">
        <v>3183.319</v>
      </c>
      <c r="E16" s="507">
        <v>3183.8980000000001</v>
      </c>
      <c r="F16" s="140"/>
      <c r="G16" s="507">
        <v>4568.96</v>
      </c>
      <c r="H16" s="507">
        <v>4302.4759999999997</v>
      </c>
      <c r="I16" s="507">
        <v>4379.7299999999996</v>
      </c>
    </row>
    <row r="17" spans="1:9" ht="12" customHeight="1">
      <c r="A17" s="506"/>
      <c r="B17" s="140" t="s">
        <v>213</v>
      </c>
      <c r="C17" s="335"/>
      <c r="D17" s="335"/>
      <c r="E17" s="335"/>
      <c r="F17" s="182"/>
      <c r="G17" s="335"/>
      <c r="H17" s="335"/>
      <c r="I17" s="335"/>
    </row>
    <row r="18" spans="1:9" s="159" customFormat="1" ht="14.25">
      <c r="A18" s="506"/>
      <c r="B18" s="140" t="s">
        <v>450</v>
      </c>
      <c r="C18" s="335">
        <v>616.66499999999996</v>
      </c>
      <c r="D18" s="335">
        <v>628.947</v>
      </c>
      <c r="E18" s="335">
        <v>665.34</v>
      </c>
      <c r="F18" s="140"/>
      <c r="G18" s="335">
        <v>643.19399999999996</v>
      </c>
      <c r="H18" s="335">
        <v>653.90099999999995</v>
      </c>
      <c r="I18" s="335">
        <v>686.48599999999999</v>
      </c>
    </row>
    <row r="19" spans="1:9" s="159" customFormat="1" ht="14.25">
      <c r="A19" s="506"/>
      <c r="B19" s="140" t="s">
        <v>689</v>
      </c>
      <c r="C19" s="508" t="s">
        <v>81</v>
      </c>
      <c r="D19" s="508" t="s">
        <v>81</v>
      </c>
      <c r="E19" s="508" t="s">
        <v>81</v>
      </c>
      <c r="F19" s="140"/>
      <c r="G19" s="335">
        <v>1009</v>
      </c>
      <c r="H19" s="335">
        <v>1050</v>
      </c>
      <c r="I19" s="335">
        <v>1090</v>
      </c>
    </row>
    <row r="20" spans="1:9" s="159" customFormat="1" ht="14.25">
      <c r="A20" s="506"/>
      <c r="B20" s="140" t="s">
        <v>451</v>
      </c>
      <c r="C20" s="335">
        <v>607.05399999999997</v>
      </c>
      <c r="D20" s="335">
        <v>454.71100000000001</v>
      </c>
      <c r="E20" s="335">
        <v>377.13</v>
      </c>
      <c r="F20" s="140"/>
      <c r="G20" s="335">
        <v>407.66</v>
      </c>
      <c r="H20" s="335">
        <v>447.82600000000002</v>
      </c>
      <c r="I20" s="335">
        <v>407.45699999999999</v>
      </c>
    </row>
    <row r="21" spans="1:9" s="159" customFormat="1" ht="14.25">
      <c r="A21" s="506" t="s">
        <v>408</v>
      </c>
      <c r="B21" s="183" t="s">
        <v>409</v>
      </c>
      <c r="C21" s="507">
        <v>6396.5609999999997</v>
      </c>
      <c r="D21" s="507">
        <v>6904.5140000000001</v>
      </c>
      <c r="E21" s="507">
        <v>6558.45</v>
      </c>
      <c r="F21" s="140"/>
      <c r="G21" s="507">
        <v>7085.23</v>
      </c>
      <c r="H21" s="507">
        <v>7169.1949999999997</v>
      </c>
      <c r="I21" s="507">
        <v>7059.5479999999998</v>
      </c>
    </row>
    <row r="22" spans="1:9" ht="12" customHeight="1">
      <c r="A22" s="506"/>
      <c r="B22" s="140" t="s">
        <v>213</v>
      </c>
      <c r="C22" s="335"/>
      <c r="D22" s="335"/>
      <c r="E22" s="335"/>
      <c r="F22" s="182"/>
      <c r="G22" s="335"/>
      <c r="H22" s="335"/>
      <c r="I22" s="335"/>
    </row>
    <row r="23" spans="1:9" s="159" customFormat="1" ht="14.25">
      <c r="A23" s="506"/>
      <c r="B23" s="140" t="s">
        <v>452</v>
      </c>
      <c r="C23" s="335">
        <v>6396.5609999999997</v>
      </c>
      <c r="D23" s="335">
        <v>6903.5140000000001</v>
      </c>
      <c r="E23" s="335">
        <v>6557.45</v>
      </c>
      <c r="F23" s="140"/>
      <c r="G23" s="335">
        <v>7085.23</v>
      </c>
      <c r="H23" s="335">
        <v>7168.1949999999997</v>
      </c>
      <c r="I23" s="335">
        <v>7058.5479999999998</v>
      </c>
    </row>
    <row r="24" spans="1:9" s="159" customFormat="1" ht="14.25">
      <c r="A24" s="506" t="s">
        <v>410</v>
      </c>
      <c r="B24" s="183" t="s">
        <v>522</v>
      </c>
      <c r="C24" s="507">
        <f>0.503+0.75+2114.047</f>
        <v>2115.3000000000002</v>
      </c>
      <c r="D24" s="507">
        <f>0.529+1974.991</f>
        <v>1975.52</v>
      </c>
      <c r="E24" s="507">
        <f>1796.892+0.546</f>
        <v>1797.4380000000001</v>
      </c>
      <c r="F24" s="140"/>
      <c r="G24" s="507">
        <f>2015.202+0.069+0.75</f>
        <v>2016.021</v>
      </c>
      <c r="H24" s="507">
        <f>2004.379+0.246</f>
        <v>2004.625</v>
      </c>
      <c r="I24" s="507">
        <f>1988.971+0.253</f>
        <v>1989.2239999999999</v>
      </c>
    </row>
    <row r="25" spans="1:9" ht="12" customHeight="1">
      <c r="A25" s="506"/>
      <c r="B25" s="140" t="s">
        <v>213</v>
      </c>
      <c r="C25" s="335"/>
      <c r="D25" s="335"/>
      <c r="E25" s="335"/>
      <c r="F25" s="182"/>
      <c r="G25" s="335"/>
      <c r="H25" s="335"/>
      <c r="I25" s="335"/>
    </row>
    <row r="26" spans="1:9" s="159" customFormat="1" ht="14.25">
      <c r="A26" s="506"/>
      <c r="B26" s="140" t="s">
        <v>453</v>
      </c>
      <c r="C26" s="335">
        <v>1912.6590000000001</v>
      </c>
      <c r="D26" s="335">
        <v>1762.211</v>
      </c>
      <c r="E26" s="335">
        <v>1580.63</v>
      </c>
      <c r="F26" s="140"/>
      <c r="G26" s="335">
        <v>1809.6010000000001</v>
      </c>
      <c r="H26" s="335">
        <v>1788.4939999999999</v>
      </c>
      <c r="I26" s="335">
        <v>1767.7180000000001</v>
      </c>
    </row>
    <row r="27" spans="1:9" s="159" customFormat="1" ht="14.25">
      <c r="A27" s="506" t="s">
        <v>411</v>
      </c>
      <c r="B27" s="183" t="s">
        <v>412</v>
      </c>
      <c r="C27" s="507">
        <v>1944.8230000000001</v>
      </c>
      <c r="D27" s="507">
        <v>1976.481</v>
      </c>
      <c r="E27" s="507">
        <v>1989.3440000000001</v>
      </c>
      <c r="F27" s="140"/>
      <c r="G27" s="507">
        <v>1989.3150000000001</v>
      </c>
      <c r="H27" s="507">
        <v>1995.9870000000001</v>
      </c>
      <c r="I27" s="507">
        <v>2005.922</v>
      </c>
    </row>
    <row r="28" spans="1:9" ht="12" customHeight="1">
      <c r="A28" s="506"/>
      <c r="B28" s="140" t="s">
        <v>213</v>
      </c>
      <c r="C28" s="335"/>
      <c r="D28" s="335"/>
      <c r="E28" s="335"/>
      <c r="F28" s="182"/>
      <c r="G28" s="335"/>
      <c r="H28" s="335"/>
      <c r="I28" s="335"/>
    </row>
    <row r="29" spans="1:9" s="159" customFormat="1" ht="14.25">
      <c r="A29" s="506"/>
      <c r="B29" s="140" t="s">
        <v>454</v>
      </c>
      <c r="C29" s="335">
        <v>1918.23</v>
      </c>
      <c r="D29" s="335">
        <v>1950.91</v>
      </c>
      <c r="E29" s="335">
        <v>1964.424</v>
      </c>
      <c r="F29" s="140"/>
      <c r="G29" s="335">
        <v>1962.2059999999999</v>
      </c>
      <c r="H29" s="335">
        <v>1970.3630000000001</v>
      </c>
      <c r="I29" s="335">
        <v>1980.9349999999999</v>
      </c>
    </row>
    <row r="30" spans="1:9" s="159" customFormat="1" ht="14.25">
      <c r="A30" s="506" t="s">
        <v>413</v>
      </c>
      <c r="B30" s="183" t="s">
        <v>414</v>
      </c>
      <c r="C30" s="507">
        <v>789.66</v>
      </c>
      <c r="D30" s="507">
        <v>776.26300000000003</v>
      </c>
      <c r="E30" s="507">
        <v>784.43499999999995</v>
      </c>
      <c r="F30" s="140"/>
      <c r="G30" s="507">
        <v>849.20500000000004</v>
      </c>
      <c r="H30" s="507">
        <v>821.375</v>
      </c>
      <c r="I30" s="507">
        <v>829.61599999999999</v>
      </c>
    </row>
    <row r="31" spans="1:9" ht="12" customHeight="1">
      <c r="A31" s="506"/>
      <c r="B31" s="140" t="s">
        <v>213</v>
      </c>
      <c r="C31" s="335"/>
      <c r="D31" s="335"/>
      <c r="E31" s="335"/>
      <c r="F31" s="182"/>
      <c r="G31" s="335"/>
      <c r="H31" s="335"/>
      <c r="I31" s="335"/>
    </row>
    <row r="32" spans="1:9" s="159" customFormat="1" ht="14.25">
      <c r="A32" s="506"/>
      <c r="B32" s="140" t="s">
        <v>455</v>
      </c>
      <c r="C32" s="335">
        <v>749.05200000000002</v>
      </c>
      <c r="D32" s="335">
        <v>733.35900000000004</v>
      </c>
      <c r="E32" s="335">
        <v>739.81299999999999</v>
      </c>
      <c r="F32" s="140"/>
      <c r="G32" s="335">
        <v>806.93</v>
      </c>
      <c r="H32" s="335">
        <v>777.33100000000002</v>
      </c>
      <c r="I32" s="335">
        <v>783.78499999999997</v>
      </c>
    </row>
    <row r="33" spans="1:9" ht="14.25">
      <c r="A33" s="506" t="s">
        <v>415</v>
      </c>
      <c r="B33" s="183" t="s">
        <v>416</v>
      </c>
      <c r="C33" s="507">
        <v>407.71300000000002</v>
      </c>
      <c r="D33" s="507">
        <v>405.83800000000002</v>
      </c>
      <c r="E33" s="507">
        <v>407.84100000000001</v>
      </c>
      <c r="F33" s="182"/>
      <c r="G33" s="507">
        <v>438.858</v>
      </c>
      <c r="H33" s="507">
        <v>433.709</v>
      </c>
      <c r="I33" s="507">
        <v>437.56799999999998</v>
      </c>
    </row>
    <row r="34" spans="1:9" ht="12" customHeight="1">
      <c r="A34" s="506"/>
      <c r="B34" s="140" t="s">
        <v>213</v>
      </c>
      <c r="C34" s="335"/>
      <c r="D34" s="335"/>
      <c r="E34" s="335"/>
      <c r="F34" s="182"/>
      <c r="G34" s="335"/>
      <c r="H34" s="335"/>
      <c r="I34" s="335"/>
    </row>
    <row r="35" spans="1:9" ht="14.25">
      <c r="A35" s="506"/>
      <c r="B35" s="140" t="s">
        <v>456</v>
      </c>
      <c r="C35" s="335">
        <v>407.71300000000002</v>
      </c>
      <c r="D35" s="335">
        <v>405.83800000000002</v>
      </c>
      <c r="E35" s="335">
        <v>407.84100000000001</v>
      </c>
      <c r="F35" s="140"/>
      <c r="G35" s="335">
        <v>438.858</v>
      </c>
      <c r="H35" s="335">
        <v>433.709</v>
      </c>
      <c r="I35" s="335">
        <v>437.56799999999998</v>
      </c>
    </row>
    <row r="36" spans="1:9" ht="14.25">
      <c r="A36" s="506" t="s">
        <v>417</v>
      </c>
      <c r="B36" s="183" t="s">
        <v>523</v>
      </c>
      <c r="C36" s="507">
        <v>192.52799999999999</v>
      </c>
      <c r="D36" s="507">
        <v>221.76499999999999</v>
      </c>
      <c r="E36" s="507">
        <v>225.61799999999999</v>
      </c>
      <c r="F36" s="182"/>
      <c r="G36" s="507">
        <v>195.83600000000001</v>
      </c>
      <c r="H36" s="507">
        <v>224.46600000000001</v>
      </c>
      <c r="I36" s="507">
        <v>237.48699999999999</v>
      </c>
    </row>
    <row r="37" spans="1:9" ht="14.25">
      <c r="A37" s="506" t="s">
        <v>418</v>
      </c>
      <c r="B37" s="183" t="s">
        <v>419</v>
      </c>
      <c r="C37" s="507">
        <v>2000.182</v>
      </c>
      <c r="D37" s="507">
        <v>2087.8560000000002</v>
      </c>
      <c r="E37" s="507">
        <v>2011.174</v>
      </c>
      <c r="F37" s="182"/>
      <c r="G37" s="507">
        <v>2000.673</v>
      </c>
      <c r="H37" s="507">
        <v>2097.1680000000001</v>
      </c>
      <c r="I37" s="507">
        <v>2015.73</v>
      </c>
    </row>
    <row r="38" spans="1:9" ht="12" customHeight="1">
      <c r="A38" s="506"/>
      <c r="B38" s="140" t="s">
        <v>213</v>
      </c>
      <c r="C38" s="335"/>
      <c r="D38" s="335"/>
      <c r="E38" s="335"/>
      <c r="F38" s="182"/>
      <c r="G38" s="335"/>
      <c r="H38" s="335"/>
      <c r="I38" s="335"/>
    </row>
    <row r="39" spans="1:9" ht="14.25">
      <c r="A39" s="506"/>
      <c r="B39" s="140" t="s">
        <v>457</v>
      </c>
      <c r="C39" s="335">
        <v>1582.067</v>
      </c>
      <c r="D39" s="335">
        <v>1685.001</v>
      </c>
      <c r="E39" s="335">
        <v>1616.991</v>
      </c>
      <c r="F39" s="182"/>
      <c r="G39" s="335">
        <v>1582.1</v>
      </c>
      <c r="H39" s="335">
        <v>1685.078</v>
      </c>
      <c r="I39" s="335">
        <v>1614.4280000000001</v>
      </c>
    </row>
    <row r="40" spans="1:9" ht="14.25">
      <c r="A40" s="506" t="s">
        <v>420</v>
      </c>
      <c r="B40" s="183" t="s">
        <v>421</v>
      </c>
      <c r="C40" s="507">
        <v>6112.4780000000001</v>
      </c>
      <c r="D40" s="507">
        <v>6298.0110000000004</v>
      </c>
      <c r="E40" s="507">
        <v>6491.598</v>
      </c>
      <c r="F40" s="182"/>
      <c r="G40" s="507">
        <v>7502.3339999999998</v>
      </c>
      <c r="H40" s="507">
        <v>8104.6639999999998</v>
      </c>
      <c r="I40" s="507">
        <v>8809.2289999999994</v>
      </c>
    </row>
    <row r="41" spans="1:9" ht="12" customHeight="1">
      <c r="A41" s="506"/>
      <c r="B41" s="140" t="s">
        <v>213</v>
      </c>
      <c r="C41" s="335"/>
      <c r="D41" s="335"/>
      <c r="E41" s="335"/>
      <c r="F41" s="182"/>
      <c r="G41" s="335"/>
      <c r="H41" s="335"/>
      <c r="I41" s="335"/>
    </row>
    <row r="42" spans="1:9" ht="14.25">
      <c r="A42" s="506"/>
      <c r="B42" s="140" t="s">
        <v>458</v>
      </c>
      <c r="C42" s="335">
        <v>1177.0740000000001</v>
      </c>
      <c r="D42" s="335">
        <v>1166.7829999999999</v>
      </c>
      <c r="E42" s="335">
        <v>1190.191</v>
      </c>
      <c r="F42" s="182"/>
      <c r="G42" s="335">
        <v>1213.2429999999999</v>
      </c>
      <c r="H42" s="335">
        <v>1173.2909999999999</v>
      </c>
      <c r="I42" s="335">
        <v>1196.83</v>
      </c>
    </row>
    <row r="43" spans="1:9" ht="14.25">
      <c r="A43" s="506"/>
      <c r="B43" s="140" t="s">
        <v>459</v>
      </c>
      <c r="C43" s="335">
        <v>2078.576</v>
      </c>
      <c r="D43" s="335">
        <v>2022.3969999999999</v>
      </c>
      <c r="E43" s="335">
        <v>2032.4280000000001</v>
      </c>
      <c r="F43" s="182"/>
      <c r="G43" s="335">
        <v>2080.087</v>
      </c>
      <c r="H43" s="335">
        <v>2023.91</v>
      </c>
      <c r="I43" s="335">
        <v>2033.9469999999999</v>
      </c>
    </row>
    <row r="44" spans="1:9" ht="14.25">
      <c r="A44" s="506"/>
      <c r="B44" s="140" t="s">
        <v>460</v>
      </c>
      <c r="C44" s="335">
        <v>2775.4720000000002</v>
      </c>
      <c r="D44" s="335">
        <v>3016.163</v>
      </c>
      <c r="E44" s="335">
        <v>3174.6860000000001</v>
      </c>
      <c r="F44" s="182"/>
      <c r="G44" s="335">
        <v>4125.41</v>
      </c>
      <c r="H44" s="335">
        <v>4814.7950000000001</v>
      </c>
      <c r="I44" s="335">
        <v>5484.1589999999997</v>
      </c>
    </row>
    <row r="45" spans="1:9" ht="14.25">
      <c r="A45" s="506" t="s">
        <v>422</v>
      </c>
      <c r="B45" s="183" t="s">
        <v>524</v>
      </c>
      <c r="C45" s="507">
        <v>4675.2489999999998</v>
      </c>
      <c r="D45" s="507">
        <v>3204.29</v>
      </c>
      <c r="E45" s="507">
        <v>1369.85</v>
      </c>
      <c r="F45" s="182"/>
      <c r="G45" s="507">
        <v>1334.74</v>
      </c>
      <c r="H45" s="507">
        <v>2068.806</v>
      </c>
      <c r="I45" s="507">
        <v>927.28300000000002</v>
      </c>
    </row>
    <row r="46" spans="1:9" ht="12" customHeight="1">
      <c r="A46" s="506"/>
      <c r="B46" s="140" t="s">
        <v>213</v>
      </c>
      <c r="C46" s="335"/>
      <c r="D46" s="335"/>
      <c r="E46" s="335"/>
      <c r="F46" s="182"/>
      <c r="G46" s="335"/>
      <c r="H46" s="335"/>
      <c r="I46" s="335"/>
    </row>
    <row r="47" spans="1:9" ht="14.25">
      <c r="A47" s="506"/>
      <c r="B47" s="140" t="s">
        <v>461</v>
      </c>
      <c r="C47" s="335">
        <v>95.710999999999999</v>
      </c>
      <c r="D47" s="335">
        <v>95.174000000000007</v>
      </c>
      <c r="E47" s="335">
        <v>85.216999999999999</v>
      </c>
      <c r="F47" s="182"/>
      <c r="G47" s="335">
        <v>96.23</v>
      </c>
      <c r="H47" s="335">
        <v>95.509</v>
      </c>
      <c r="I47" s="335">
        <v>95.552000000000007</v>
      </c>
    </row>
    <row r="48" spans="1:9" ht="14.25">
      <c r="A48" s="506"/>
      <c r="B48" s="140" t="s">
        <v>462</v>
      </c>
      <c r="C48" s="335">
        <v>209.78100000000001</v>
      </c>
      <c r="D48" s="335">
        <v>633.80200000000002</v>
      </c>
      <c r="E48" s="335">
        <v>640.86199999999997</v>
      </c>
      <c r="F48" s="182"/>
      <c r="G48" s="335">
        <v>19.785</v>
      </c>
      <c r="H48" s="335">
        <v>141.29900000000001</v>
      </c>
      <c r="I48" s="335">
        <v>195.85900000000001</v>
      </c>
    </row>
    <row r="49" spans="1:9" ht="14.25">
      <c r="A49" s="506"/>
      <c r="B49" s="140" t="s">
        <v>451</v>
      </c>
      <c r="C49" s="335">
        <v>893.05899999999997</v>
      </c>
      <c r="D49" s="335">
        <v>449.18799999999999</v>
      </c>
      <c r="E49" s="335">
        <v>2.6339999999999999</v>
      </c>
      <c r="F49" s="182"/>
      <c r="G49" s="335">
        <v>6.2480000000000002</v>
      </c>
      <c r="H49" s="335">
        <v>3.8149999999999999</v>
      </c>
      <c r="I49" s="335">
        <v>2.6309999999999998</v>
      </c>
    </row>
    <row r="50" spans="1:9" ht="14.25">
      <c r="A50" s="506"/>
      <c r="B50" s="140" t="s">
        <v>463</v>
      </c>
      <c r="C50" s="335">
        <v>3282.8069999999998</v>
      </c>
      <c r="D50" s="335">
        <v>1831.5889999999999</v>
      </c>
      <c r="E50" s="335">
        <v>430.99900000000002</v>
      </c>
      <c r="F50" s="182"/>
      <c r="G50" s="335">
        <v>885.57500000000005</v>
      </c>
      <c r="H50" s="335">
        <v>1631.357</v>
      </c>
      <c r="I50" s="335">
        <v>430.91199999999998</v>
      </c>
    </row>
    <row r="51" spans="1:9" ht="14.25">
      <c r="A51" s="506" t="s">
        <v>423</v>
      </c>
      <c r="B51" s="183" t="s">
        <v>214</v>
      </c>
      <c r="C51" s="507">
        <v>796.57899999999995</v>
      </c>
      <c r="D51" s="507">
        <v>641.21900000000005</v>
      </c>
      <c r="E51" s="507">
        <v>645.21299999999997</v>
      </c>
      <c r="F51" s="182"/>
      <c r="G51" s="507">
        <v>791.86300000000006</v>
      </c>
      <c r="H51" s="507">
        <v>640.29600000000005</v>
      </c>
      <c r="I51" s="507">
        <v>644.28899999999999</v>
      </c>
    </row>
    <row r="52" spans="1:9" ht="12" customHeight="1">
      <c r="A52" s="506"/>
      <c r="B52" s="140" t="s">
        <v>213</v>
      </c>
      <c r="C52" s="335"/>
      <c r="D52" s="335"/>
      <c r="E52" s="335"/>
      <c r="F52" s="182"/>
      <c r="G52" s="335"/>
      <c r="H52" s="335"/>
      <c r="I52" s="335"/>
    </row>
    <row r="53" spans="1:9" ht="14.25">
      <c r="A53" s="506"/>
      <c r="B53" s="140" t="s">
        <v>464</v>
      </c>
      <c r="C53" s="335">
        <v>381.82799999999997</v>
      </c>
      <c r="D53" s="335">
        <v>245.43700000000001</v>
      </c>
      <c r="E53" s="335">
        <v>241.98</v>
      </c>
      <c r="F53" s="182"/>
      <c r="G53" s="335">
        <v>378.613</v>
      </c>
      <c r="H53" s="335">
        <v>245.36099999999999</v>
      </c>
      <c r="I53" s="335">
        <v>241.904</v>
      </c>
    </row>
    <row r="54" spans="1:9" ht="14.25">
      <c r="A54" s="506"/>
      <c r="B54" s="140" t="s">
        <v>465</v>
      </c>
      <c r="C54" s="335">
        <v>412.90899999999999</v>
      </c>
      <c r="D54" s="335">
        <v>393.58199999999999</v>
      </c>
      <c r="E54" s="335">
        <v>401.03199999999998</v>
      </c>
      <c r="F54" s="182"/>
      <c r="G54" s="335">
        <v>412.19400000000002</v>
      </c>
      <c r="H54" s="335">
        <v>393.58199999999999</v>
      </c>
      <c r="I54" s="335">
        <v>401.03199999999998</v>
      </c>
    </row>
    <row r="55" spans="1:9" ht="14.25">
      <c r="A55" s="506" t="s">
        <v>424</v>
      </c>
      <c r="B55" s="183" t="s">
        <v>425</v>
      </c>
      <c r="C55" s="507">
        <v>6.5179999999999998</v>
      </c>
      <c r="D55" s="507">
        <v>5.7290000000000001</v>
      </c>
      <c r="E55" s="507">
        <v>35.43</v>
      </c>
      <c r="F55" s="182"/>
      <c r="G55" s="507">
        <v>5.3760000000000003</v>
      </c>
      <c r="H55" s="507">
        <v>3.1160000000000001</v>
      </c>
      <c r="I55" s="507">
        <v>32.814999999999998</v>
      </c>
    </row>
    <row r="56" spans="1:9" ht="14.25">
      <c r="A56" s="506" t="s">
        <v>426</v>
      </c>
      <c r="B56" s="183" t="s">
        <v>525</v>
      </c>
      <c r="C56" s="507">
        <v>1086.7470000000001</v>
      </c>
      <c r="D56" s="507">
        <v>1075.319</v>
      </c>
      <c r="E56" s="507">
        <v>1121.5650000000001</v>
      </c>
      <c r="F56" s="182"/>
      <c r="G56" s="507">
        <v>1091.1199999999999</v>
      </c>
      <c r="H56" s="507">
        <v>1077.9739999999999</v>
      </c>
      <c r="I56" s="507">
        <v>1126.171</v>
      </c>
    </row>
    <row r="57" spans="1:9" ht="12" customHeight="1">
      <c r="A57" s="506"/>
      <c r="B57" s="140" t="s">
        <v>213</v>
      </c>
      <c r="C57" s="335"/>
      <c r="D57" s="335"/>
      <c r="E57" s="335"/>
      <c r="F57" s="182"/>
      <c r="G57" s="335"/>
      <c r="H57" s="335"/>
      <c r="I57" s="335"/>
    </row>
    <row r="58" spans="1:9" ht="14.25">
      <c r="A58" s="506"/>
      <c r="B58" s="140" t="s">
        <v>466</v>
      </c>
      <c r="C58" s="335">
        <v>670.45299999999997</v>
      </c>
      <c r="D58" s="335">
        <v>696.36900000000003</v>
      </c>
      <c r="E58" s="335">
        <v>735.05100000000004</v>
      </c>
      <c r="F58" s="182"/>
      <c r="G58" s="335">
        <v>670.45299999999997</v>
      </c>
      <c r="H58" s="335">
        <v>696.36900000000003</v>
      </c>
      <c r="I58" s="335">
        <v>735.05100000000004</v>
      </c>
    </row>
    <row r="59" spans="1:9" ht="14.25">
      <c r="A59" s="506"/>
      <c r="B59" s="140" t="s">
        <v>467</v>
      </c>
      <c r="C59" s="335">
        <v>148.48500000000001</v>
      </c>
      <c r="D59" s="335">
        <v>150.869</v>
      </c>
      <c r="E59" s="335">
        <v>155.60900000000001</v>
      </c>
      <c r="F59" s="182"/>
      <c r="G59" s="335">
        <v>148.48500000000001</v>
      </c>
      <c r="H59" s="335">
        <v>150.869</v>
      </c>
      <c r="I59" s="335">
        <v>155.60900000000001</v>
      </c>
    </row>
    <row r="60" spans="1:9" ht="14.25">
      <c r="A60" s="506" t="s">
        <v>427</v>
      </c>
      <c r="B60" s="183" t="s">
        <v>428</v>
      </c>
      <c r="C60" s="507">
        <v>495.41699999999997</v>
      </c>
      <c r="D60" s="507">
        <v>510.94200000000001</v>
      </c>
      <c r="E60" s="507">
        <v>518.37099999999998</v>
      </c>
      <c r="F60" s="182"/>
      <c r="G60" s="507">
        <v>534.89499999999998</v>
      </c>
      <c r="H60" s="507">
        <v>542.39499999999998</v>
      </c>
      <c r="I60" s="507">
        <v>546.55399999999997</v>
      </c>
    </row>
    <row r="61" spans="1:9" ht="12" customHeight="1">
      <c r="A61" s="506"/>
      <c r="B61" s="140" t="s">
        <v>213</v>
      </c>
      <c r="C61" s="335"/>
      <c r="D61" s="335"/>
      <c r="E61" s="335"/>
      <c r="F61" s="182"/>
      <c r="G61" s="335"/>
      <c r="H61" s="335"/>
      <c r="I61" s="335"/>
    </row>
    <row r="62" spans="1:9" ht="14.25">
      <c r="A62" s="506"/>
      <c r="B62" s="140" t="s">
        <v>688</v>
      </c>
      <c r="C62" s="335">
        <v>159.70500000000001</v>
      </c>
      <c r="D62" s="508" t="s">
        <v>81</v>
      </c>
      <c r="E62" s="508" t="s">
        <v>81</v>
      </c>
      <c r="F62" s="182"/>
      <c r="G62" s="335">
        <v>159.62200000000001</v>
      </c>
      <c r="H62" s="508" t="s">
        <v>81</v>
      </c>
      <c r="I62" s="508" t="s">
        <v>81</v>
      </c>
    </row>
    <row r="63" spans="1:9" ht="14.25">
      <c r="A63" s="506"/>
      <c r="B63" s="140" t="s">
        <v>468</v>
      </c>
      <c r="C63" s="335">
        <v>269.95800000000003</v>
      </c>
      <c r="D63" s="508" t="s">
        <v>81</v>
      </c>
      <c r="E63" s="508" t="s">
        <v>81</v>
      </c>
      <c r="F63" s="182"/>
      <c r="G63" s="335">
        <v>269.95800000000003</v>
      </c>
      <c r="H63" s="508" t="s">
        <v>81</v>
      </c>
      <c r="I63" s="508" t="s">
        <v>81</v>
      </c>
    </row>
    <row r="64" spans="1:9" ht="14.25">
      <c r="A64" s="506"/>
      <c r="B64" s="140" t="s">
        <v>685</v>
      </c>
      <c r="C64" s="508" t="s">
        <v>81</v>
      </c>
      <c r="D64" s="335">
        <v>76.975999999999999</v>
      </c>
      <c r="E64" s="335">
        <v>92.870999999999995</v>
      </c>
      <c r="F64" s="182"/>
      <c r="G64" s="508" t="s">
        <v>81</v>
      </c>
      <c r="H64" s="508">
        <v>76.408000000000001</v>
      </c>
      <c r="I64" s="508">
        <v>92.191000000000003</v>
      </c>
    </row>
    <row r="65" spans="1:9" ht="14.25">
      <c r="A65" s="506"/>
      <c r="B65" s="140" t="s">
        <v>686</v>
      </c>
      <c r="C65" s="508" t="s">
        <v>81</v>
      </c>
      <c r="D65" s="335">
        <v>63.424999999999997</v>
      </c>
      <c r="E65" s="335">
        <v>76.563999999999993</v>
      </c>
      <c r="F65" s="182"/>
      <c r="G65" s="508" t="s">
        <v>81</v>
      </c>
      <c r="H65" s="508">
        <v>63.353999999999999</v>
      </c>
      <c r="I65" s="508">
        <v>76.522999999999996</v>
      </c>
    </row>
    <row r="66" spans="1:9" ht="14.25">
      <c r="A66" s="506"/>
      <c r="B66" s="140" t="s">
        <v>687</v>
      </c>
      <c r="C66" s="508" t="s">
        <v>81</v>
      </c>
      <c r="D66" s="335">
        <v>228.178</v>
      </c>
      <c r="E66" s="335">
        <v>272.30099999999999</v>
      </c>
      <c r="F66" s="182"/>
      <c r="G66" s="508" t="s">
        <v>81</v>
      </c>
      <c r="H66" s="508">
        <v>228.178</v>
      </c>
      <c r="I66" s="508">
        <v>272.30099999999999</v>
      </c>
    </row>
    <row r="67" spans="1:9" ht="14.25">
      <c r="A67" s="506" t="s">
        <v>429</v>
      </c>
      <c r="B67" s="183" t="s">
        <v>430</v>
      </c>
      <c r="C67" s="507">
        <v>57.19</v>
      </c>
      <c r="D67" s="507">
        <v>57.11</v>
      </c>
      <c r="E67" s="507">
        <v>57.109000000000002</v>
      </c>
      <c r="F67" s="182"/>
      <c r="G67" s="507">
        <v>57.19</v>
      </c>
      <c r="H67" s="507">
        <v>57.11</v>
      </c>
      <c r="I67" s="507">
        <v>57.109000000000002</v>
      </c>
    </row>
    <row r="68" spans="1:9" ht="14.25">
      <c r="A68" s="506" t="s">
        <v>431</v>
      </c>
      <c r="B68" s="183" t="s">
        <v>432</v>
      </c>
      <c r="C68" s="507">
        <v>113.971</v>
      </c>
      <c r="D68" s="507">
        <v>137.715</v>
      </c>
      <c r="E68" s="507">
        <v>138.18299999999999</v>
      </c>
      <c r="F68" s="182"/>
      <c r="G68" s="507">
        <v>114.214</v>
      </c>
      <c r="H68" s="507">
        <v>137.81299999999999</v>
      </c>
      <c r="I68" s="507">
        <v>138.27699999999999</v>
      </c>
    </row>
    <row r="69" spans="1:9" ht="14.25">
      <c r="A69" s="506" t="s">
        <v>433</v>
      </c>
      <c r="B69" s="183" t="s">
        <v>434</v>
      </c>
      <c r="C69" s="507">
        <v>3530.4780000000001</v>
      </c>
      <c r="D69" s="507">
        <v>3578.0070000000001</v>
      </c>
      <c r="E69" s="507">
        <v>3546.6680000000001</v>
      </c>
      <c r="F69" s="182"/>
      <c r="G69" s="507">
        <v>3548.3069999999998</v>
      </c>
      <c r="H69" s="507">
        <v>3578.0070000000001</v>
      </c>
      <c r="I69" s="507">
        <v>3546.6680000000001</v>
      </c>
    </row>
    <row r="70" spans="1:9" ht="12" customHeight="1">
      <c r="A70" s="506"/>
      <c r="B70" s="140" t="s">
        <v>213</v>
      </c>
      <c r="C70" s="335"/>
      <c r="D70" s="335"/>
      <c r="E70" s="335"/>
      <c r="F70" s="182"/>
      <c r="G70" s="335"/>
      <c r="H70" s="335"/>
      <c r="I70" s="335"/>
    </row>
    <row r="71" spans="1:9" ht="14.25">
      <c r="A71" s="506"/>
      <c r="B71" s="140" t="s">
        <v>469</v>
      </c>
      <c r="C71" s="335">
        <v>3530.4780000000001</v>
      </c>
      <c r="D71" s="335">
        <v>3578.0070000000001</v>
      </c>
      <c r="E71" s="335">
        <v>3546.6680000000001</v>
      </c>
      <c r="F71" s="182"/>
      <c r="G71" s="335">
        <v>3548.3069999999998</v>
      </c>
      <c r="H71" s="335">
        <v>3578.0070000000001</v>
      </c>
      <c r="I71" s="335">
        <v>3546.6680000000001</v>
      </c>
    </row>
    <row r="72" spans="1:9" ht="14.25">
      <c r="A72" s="506" t="s">
        <v>435</v>
      </c>
      <c r="B72" s="183" t="s">
        <v>436</v>
      </c>
      <c r="C72" s="507">
        <v>3971.924</v>
      </c>
      <c r="D72" s="507">
        <v>3874.38</v>
      </c>
      <c r="E72" s="507">
        <v>3900.0590000000002</v>
      </c>
      <c r="F72" s="182"/>
      <c r="G72" s="507">
        <v>3985.1109999999999</v>
      </c>
      <c r="H72" s="507">
        <v>3969.277</v>
      </c>
      <c r="I72" s="507">
        <v>3996.5030000000002</v>
      </c>
    </row>
    <row r="73" spans="1:9" ht="12" customHeight="1">
      <c r="A73" s="506"/>
      <c r="B73" s="140" t="s">
        <v>213</v>
      </c>
      <c r="C73" s="335"/>
      <c r="D73" s="335"/>
      <c r="E73" s="335"/>
      <c r="F73" s="182"/>
      <c r="G73" s="335"/>
      <c r="H73" s="335"/>
      <c r="I73" s="335"/>
    </row>
    <row r="74" spans="1:9" ht="14.25">
      <c r="A74" s="506"/>
      <c r="B74" s="140" t="s">
        <v>470</v>
      </c>
      <c r="C74" s="335">
        <v>688.505</v>
      </c>
      <c r="D74" s="335">
        <v>583.63599999999997</v>
      </c>
      <c r="E74" s="335">
        <v>607.61</v>
      </c>
      <c r="F74" s="182"/>
      <c r="G74" s="335">
        <v>605.14800000000002</v>
      </c>
      <c r="H74" s="335">
        <v>594.44500000000005</v>
      </c>
      <c r="I74" s="335">
        <v>618.41899999999998</v>
      </c>
    </row>
    <row r="75" spans="1:9" ht="14.25">
      <c r="A75" s="506"/>
      <c r="B75" s="140" t="s">
        <v>469</v>
      </c>
      <c r="C75" s="335">
        <v>3283.4189999999999</v>
      </c>
      <c r="D75" s="335">
        <v>3290.7440000000001</v>
      </c>
      <c r="E75" s="335">
        <v>3292.4490000000001</v>
      </c>
      <c r="F75" s="182"/>
      <c r="G75" s="335">
        <v>3379.9630000000002</v>
      </c>
      <c r="H75" s="335">
        <v>3374.8319999999999</v>
      </c>
      <c r="I75" s="335">
        <v>3378.0839999999998</v>
      </c>
    </row>
    <row r="76" spans="1:9" ht="14.25">
      <c r="A76" s="506" t="s">
        <v>437</v>
      </c>
      <c r="B76" s="183" t="s">
        <v>438</v>
      </c>
      <c r="C76" s="507">
        <v>3641.4389999999999</v>
      </c>
      <c r="D76" s="507">
        <v>3760.7240000000002</v>
      </c>
      <c r="E76" s="507">
        <v>3781.5129999999999</v>
      </c>
      <c r="F76" s="182"/>
      <c r="G76" s="507">
        <v>3648.7069999999999</v>
      </c>
      <c r="H76" s="507">
        <v>3767.7350000000001</v>
      </c>
      <c r="I76" s="507">
        <v>3788.5239999999999</v>
      </c>
    </row>
    <row r="77" spans="1:9" ht="12" customHeight="1">
      <c r="A77" s="506"/>
      <c r="B77" s="140" t="s">
        <v>213</v>
      </c>
      <c r="C77" s="335"/>
      <c r="D77" s="335"/>
      <c r="E77" s="335"/>
      <c r="F77" s="182"/>
      <c r="G77" s="335"/>
      <c r="H77" s="335"/>
      <c r="I77" s="335"/>
    </row>
    <row r="78" spans="1:9" ht="14.25">
      <c r="A78" s="506"/>
      <c r="B78" s="140" t="s">
        <v>470</v>
      </c>
      <c r="C78" s="335">
        <v>205.88900000000001</v>
      </c>
      <c r="D78" s="335">
        <v>215.27500000000001</v>
      </c>
      <c r="E78" s="335">
        <v>213.09100000000001</v>
      </c>
      <c r="F78" s="182"/>
      <c r="G78" s="335">
        <v>212.61099999999999</v>
      </c>
      <c r="H78" s="335">
        <v>221.92500000000001</v>
      </c>
      <c r="I78" s="335">
        <v>219.74100000000001</v>
      </c>
    </row>
    <row r="79" spans="1:9" ht="14.25">
      <c r="A79" s="506"/>
      <c r="B79" s="140" t="s">
        <v>471</v>
      </c>
      <c r="C79" s="335">
        <v>3432.91</v>
      </c>
      <c r="D79" s="335">
        <v>3542.9180000000001</v>
      </c>
      <c r="E79" s="335">
        <v>3565.1559999999999</v>
      </c>
      <c r="F79" s="182"/>
      <c r="G79" s="335">
        <v>3433.4670000000001</v>
      </c>
      <c r="H79" s="335">
        <v>3543.2979999999998</v>
      </c>
      <c r="I79" s="335">
        <v>3565.5360000000001</v>
      </c>
    </row>
    <row r="80" spans="1:9" ht="14.25">
      <c r="A80" s="506" t="s">
        <v>439</v>
      </c>
      <c r="B80" s="183" t="s">
        <v>526</v>
      </c>
      <c r="C80" s="507">
        <v>569.43100000000004</v>
      </c>
      <c r="D80" s="507">
        <v>603.28300000000002</v>
      </c>
      <c r="E80" s="507">
        <v>594.05600000000004</v>
      </c>
      <c r="F80" s="182"/>
      <c r="G80" s="507">
        <v>580.79200000000003</v>
      </c>
      <c r="H80" s="507">
        <v>603.71199999999999</v>
      </c>
      <c r="I80" s="507">
        <v>595.46</v>
      </c>
    </row>
    <row r="81" spans="1:9" ht="12" customHeight="1">
      <c r="A81" s="506"/>
      <c r="B81" s="140" t="s">
        <v>213</v>
      </c>
      <c r="C81" s="335"/>
      <c r="D81" s="335"/>
      <c r="E81" s="335"/>
      <c r="F81" s="182"/>
      <c r="G81" s="335"/>
      <c r="H81" s="335"/>
      <c r="I81" s="335"/>
    </row>
    <row r="82" spans="1:9" ht="14.25">
      <c r="A82" s="506"/>
      <c r="B82" s="140" t="s">
        <v>470</v>
      </c>
      <c r="C82" s="335">
        <v>268.99599999999998</v>
      </c>
      <c r="D82" s="335">
        <v>271.49400000000003</v>
      </c>
      <c r="E82" s="335">
        <v>263.95299999999997</v>
      </c>
      <c r="F82" s="182"/>
      <c r="G82" s="335">
        <v>283.26499999999999</v>
      </c>
      <c r="H82" s="335">
        <v>272.34800000000001</v>
      </c>
      <c r="I82" s="335">
        <v>264.80700000000002</v>
      </c>
    </row>
    <row r="83" spans="1:9" ht="14.25">
      <c r="A83" s="506"/>
      <c r="B83" s="140" t="s">
        <v>469</v>
      </c>
      <c r="C83" s="335">
        <v>41.658000000000001</v>
      </c>
      <c r="D83" s="335">
        <v>48.509</v>
      </c>
      <c r="E83" s="335">
        <v>48.533999999999999</v>
      </c>
      <c r="F83" s="182"/>
      <c r="G83" s="335">
        <v>37.630000000000003</v>
      </c>
      <c r="H83" s="335">
        <v>45.741</v>
      </c>
      <c r="I83" s="335">
        <v>45.765999999999998</v>
      </c>
    </row>
    <row r="84" spans="1:9" ht="14.25">
      <c r="A84" s="506"/>
      <c r="B84" s="140" t="s">
        <v>457</v>
      </c>
      <c r="C84" s="335">
        <v>134.66499999999999</v>
      </c>
      <c r="D84" s="335">
        <v>138.399</v>
      </c>
      <c r="E84" s="335">
        <v>135.05600000000001</v>
      </c>
      <c r="F84" s="182"/>
      <c r="G84" s="335">
        <v>134.81700000000001</v>
      </c>
      <c r="H84" s="335">
        <v>140.38800000000001</v>
      </c>
      <c r="I84" s="335">
        <v>137.81</v>
      </c>
    </row>
    <row r="85" spans="1:9" ht="14.25">
      <c r="A85" s="506" t="s">
        <v>440</v>
      </c>
      <c r="B85" s="183" t="s">
        <v>441</v>
      </c>
      <c r="C85" s="507">
        <v>847.947</v>
      </c>
      <c r="D85" s="507">
        <v>962.49699999999996</v>
      </c>
      <c r="E85" s="507">
        <v>985.43899999999996</v>
      </c>
      <c r="F85" s="182"/>
      <c r="G85" s="507">
        <v>852.03499999999997</v>
      </c>
      <c r="H85" s="507">
        <v>968.18799999999999</v>
      </c>
      <c r="I85" s="507">
        <v>990.1</v>
      </c>
    </row>
    <row r="86" spans="1:9" ht="12" customHeight="1">
      <c r="A86" s="506"/>
      <c r="B86" s="140" t="s">
        <v>213</v>
      </c>
      <c r="C86" s="335"/>
      <c r="D86" s="335"/>
      <c r="E86" s="335"/>
      <c r="F86" s="182"/>
      <c r="G86" s="335"/>
      <c r="H86" s="335"/>
      <c r="I86" s="335"/>
    </row>
    <row r="87" spans="1:9" ht="14.25">
      <c r="A87" s="506"/>
      <c r="B87" s="140" t="s">
        <v>472</v>
      </c>
      <c r="C87" s="335">
        <v>383.24700000000001</v>
      </c>
      <c r="D87" s="335">
        <v>432.89800000000002</v>
      </c>
      <c r="E87" s="335">
        <v>450.83600000000001</v>
      </c>
      <c r="F87" s="182"/>
      <c r="G87" s="335">
        <v>385.73099999999999</v>
      </c>
      <c r="H87" s="335">
        <v>435.08199999999999</v>
      </c>
      <c r="I87" s="335">
        <v>451.99</v>
      </c>
    </row>
    <row r="88" spans="1:9" ht="14.25">
      <c r="A88" s="506"/>
      <c r="B88" s="140" t="s">
        <v>473</v>
      </c>
      <c r="C88" s="335">
        <v>369.91800000000001</v>
      </c>
      <c r="D88" s="335">
        <v>424.19799999999998</v>
      </c>
      <c r="E88" s="335">
        <v>429.19799999999998</v>
      </c>
      <c r="F88" s="182"/>
      <c r="G88" s="335">
        <v>371.40100000000001</v>
      </c>
      <c r="H88" s="335">
        <v>427.69600000000003</v>
      </c>
      <c r="I88" s="335">
        <v>432.69600000000003</v>
      </c>
    </row>
    <row r="89" spans="1:9" ht="13.5">
      <c r="A89" s="509" t="s">
        <v>443</v>
      </c>
      <c r="B89" s="510"/>
      <c r="C89" s="511">
        <f>C8+C16+C21+C24+C27+C30+C33+C36+C37+C40+C45+C51+C55+C56+C60+C67+C68+C69+C72+C76+C80+C85</f>
        <v>75567.101999999999</v>
      </c>
      <c r="D89" s="511">
        <f>D8+D16+D21+D24+D27+D30+D33+D36+D37+D40+D45+D51+D55+D56+D60+D67+D68+D69+D72+D76+D80+D85</f>
        <v>75764.948000000004</v>
      </c>
      <c r="E89" s="511">
        <f>E8+E16+E21+E24+E27+E30+E33+E36+E37+E40+E45+E51+E55+E56+E60+E67+E68+E69+E72+E76+E80+E85</f>
        <v>74719.074999999983</v>
      </c>
      <c r="F89" s="512"/>
      <c r="G89" s="511">
        <f>G8+G16+G21+G24+G27+G30+G33+G36+G37+G40+G45+G51+G55+G56+G60+G67+G68+G69+G72+G76+G80+G85</f>
        <v>75106.593000000008</v>
      </c>
      <c r="H89" s="511">
        <f>H8+H16+H21+H24+H27+H30+H33+H36+H37+H40+H45+H51+H55+H56+H60+H67+H68+H69+H72+H76+H80+H85</f>
        <v>78061.271999999997</v>
      </c>
      <c r="I89" s="511">
        <f>I8+I16+I21+I24+I27+I30+I33+I36+I37+I40+I45+I51+I55+I56+I60+I67+I68+I69+I72+I76+I80+I85</f>
        <v>78674.631000000038</v>
      </c>
    </row>
    <row r="90" spans="1:9">
      <c r="B90" s="302"/>
    </row>
    <row r="91" spans="1:9" ht="64.5" customHeight="1">
      <c r="A91" s="602" t="s">
        <v>684</v>
      </c>
      <c r="B91" s="602"/>
      <c r="C91" s="602"/>
      <c r="D91" s="602"/>
      <c r="E91" s="602"/>
      <c r="F91" s="602"/>
      <c r="G91" s="602"/>
      <c r="H91" s="304"/>
      <c r="I91" s="304"/>
    </row>
    <row r="93" spans="1:9" s="136" customFormat="1" ht="15">
      <c r="A93" s="177"/>
    </row>
    <row r="94" spans="1:9" s="136" customFormat="1" ht="15">
      <c r="A94" s="159"/>
    </row>
  </sheetData>
  <mergeCells count="3">
    <mergeCell ref="A91:G91"/>
    <mergeCell ref="C6:E6"/>
    <mergeCell ref="G6:I6"/>
  </mergeCells>
  <printOptions horizontalCentered="1"/>
  <pageMargins left="0.19685039370078741" right="0.19685039370078741" top="0.3" bottom="0.3" header="0.19685039370078741" footer="0.15748031496062992"/>
  <pageSetup paperSize="9"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pageSetUpPr fitToPage="1"/>
  </sheetPr>
  <dimension ref="A1:H53"/>
  <sheetViews>
    <sheetView workbookViewId="0"/>
  </sheetViews>
  <sheetFormatPr baseColWidth="10" defaultColWidth="5" defaultRowHeight="12.75"/>
  <cols>
    <col min="1" max="1" width="1.7109375" style="251" customWidth="1"/>
    <col min="2" max="3" width="1.7109375" style="216" customWidth="1"/>
    <col min="4" max="4" width="59.5703125" style="216" customWidth="1"/>
    <col min="5" max="7" width="8.28515625" style="127" customWidth="1"/>
    <col min="8" max="16384" width="5" style="250"/>
  </cols>
  <sheetData>
    <row r="1" spans="1:8" s="21" customFormat="1" ht="13.5" customHeight="1">
      <c r="A1" s="74" t="s">
        <v>341</v>
      </c>
      <c r="B1" s="57"/>
      <c r="C1" s="57"/>
      <c r="D1" s="57"/>
      <c r="E1" s="57"/>
      <c r="F1" s="57"/>
      <c r="G1" s="57"/>
    </row>
    <row r="2" spans="1:8" s="21" customFormat="1" ht="13.5" customHeight="1">
      <c r="A2" s="159" t="s">
        <v>49</v>
      </c>
      <c r="B2" s="57"/>
      <c r="C2" s="57"/>
      <c r="D2" s="57"/>
      <c r="E2" s="57"/>
      <c r="F2" s="57"/>
      <c r="G2" s="57"/>
    </row>
    <row r="3" spans="1:8" s="21" customFormat="1" ht="13.5" customHeight="1">
      <c r="A3" s="57"/>
      <c r="B3" s="57"/>
      <c r="C3" s="57"/>
      <c r="D3" s="57"/>
      <c r="E3" s="57"/>
      <c r="F3" s="57"/>
      <c r="G3" s="57"/>
    </row>
    <row r="4" spans="1:8" s="28" customFormat="1" ht="34.5" customHeight="1">
      <c r="A4" s="514"/>
      <c r="B4" s="515"/>
      <c r="C4" s="515"/>
      <c r="D4" s="515"/>
      <c r="E4" s="290" t="s">
        <v>653</v>
      </c>
      <c r="F4" s="290" t="s">
        <v>791</v>
      </c>
      <c r="G4" s="290" t="s">
        <v>792</v>
      </c>
      <c r="H4" s="57"/>
    </row>
    <row r="5" spans="1:8" s="24" customFormat="1" ht="21" customHeight="1">
      <c r="A5" s="103" t="s">
        <v>340</v>
      </c>
      <c r="B5" s="57"/>
      <c r="C5" s="57"/>
      <c r="D5" s="57"/>
      <c r="E5" s="57"/>
      <c r="F5" s="57"/>
      <c r="G5" s="57"/>
    </row>
    <row r="6" spans="1:8" s="219" customFormat="1" ht="13.5" customHeight="1">
      <c r="A6" s="516"/>
      <c r="B6" s="220" t="s">
        <v>339</v>
      </c>
      <c r="C6" s="220"/>
      <c r="D6" s="227"/>
      <c r="E6" s="517">
        <f>E7+E15+E29</f>
        <v>20434.273000000001</v>
      </c>
      <c r="F6" s="517">
        <f>F7+F15+F29</f>
        <v>20791.014999999999</v>
      </c>
      <c r="G6" s="517">
        <f>G7+G15+G29</f>
        <v>20578.072</v>
      </c>
    </row>
    <row r="7" spans="1:8" s="219" customFormat="1" ht="13.5" customHeight="1">
      <c r="A7" s="516"/>
      <c r="B7" s="220"/>
      <c r="C7" s="220" t="s">
        <v>338</v>
      </c>
      <c r="D7" s="227"/>
      <c r="E7" s="517">
        <f>SUM(E8:E14)</f>
        <v>8219.0300000000007</v>
      </c>
      <c r="F7" s="517">
        <f>SUM(F8:F14)</f>
        <v>8385.1509999999998</v>
      </c>
      <c r="G7" s="517">
        <f>SUM(G8:G14)</f>
        <v>8516.3770000000004</v>
      </c>
    </row>
    <row r="8" spans="1:8" s="219" customFormat="1" ht="13.5" customHeight="1">
      <c r="A8" s="516"/>
      <c r="B8" s="220"/>
      <c r="C8" s="220"/>
      <c r="D8" s="227" t="s">
        <v>337</v>
      </c>
      <c r="E8" s="517">
        <v>5635.1149999999998</v>
      </c>
      <c r="F8" s="517">
        <v>5757.6130000000003</v>
      </c>
      <c r="G8" s="517">
        <v>5841.2830000000004</v>
      </c>
    </row>
    <row r="9" spans="1:8" s="219" customFormat="1" ht="13.5" customHeight="1">
      <c r="A9" s="516"/>
      <c r="B9" s="220"/>
      <c r="C9" s="220"/>
      <c r="D9" s="227" t="s">
        <v>336</v>
      </c>
      <c r="E9" s="517">
        <v>654.05899999999997</v>
      </c>
      <c r="F9" s="517">
        <v>660.81299999999999</v>
      </c>
      <c r="G9" s="517">
        <v>666.55</v>
      </c>
    </row>
    <row r="10" spans="1:8" s="219" customFormat="1" ht="13.5" customHeight="1">
      <c r="A10" s="516"/>
      <c r="B10" s="220"/>
      <c r="C10" s="220"/>
      <c r="D10" s="227" t="s">
        <v>335</v>
      </c>
      <c r="E10" s="517">
        <v>356.08199999999999</v>
      </c>
      <c r="F10" s="517">
        <v>361.69900000000001</v>
      </c>
      <c r="G10" s="517">
        <v>369.51600000000002</v>
      </c>
    </row>
    <row r="11" spans="1:8" s="219" customFormat="1" ht="13.5" customHeight="1">
      <c r="A11" s="516"/>
      <c r="B11" s="220"/>
      <c r="C11" s="220"/>
      <c r="D11" s="227" t="s">
        <v>334</v>
      </c>
      <c r="E11" s="517">
        <v>1448.749</v>
      </c>
      <c r="F11" s="517">
        <v>1478.213</v>
      </c>
      <c r="G11" s="517">
        <v>1510.9760000000001</v>
      </c>
    </row>
    <row r="12" spans="1:8" s="219" customFormat="1" ht="13.5" customHeight="1">
      <c r="A12" s="516"/>
      <c r="B12" s="220"/>
      <c r="C12" s="220"/>
      <c r="D12" s="227" t="s">
        <v>333</v>
      </c>
      <c r="E12" s="517">
        <v>71.694000000000003</v>
      </c>
      <c r="F12" s="517">
        <v>72.159000000000006</v>
      </c>
      <c r="G12" s="517">
        <v>73.296999999999997</v>
      </c>
    </row>
    <row r="13" spans="1:8" s="219" customFormat="1" ht="13.5" customHeight="1">
      <c r="A13" s="516"/>
      <c r="B13" s="220"/>
      <c r="C13" s="220"/>
      <c r="D13" s="227" t="s">
        <v>332</v>
      </c>
      <c r="E13" s="517">
        <v>18.334</v>
      </c>
      <c r="F13" s="517">
        <v>18.734000000000002</v>
      </c>
      <c r="G13" s="517">
        <v>18.73</v>
      </c>
    </row>
    <row r="14" spans="1:8" s="219" customFormat="1" ht="13.5" customHeight="1">
      <c r="A14" s="516"/>
      <c r="B14" s="220"/>
      <c r="C14" s="220"/>
      <c r="D14" s="227" t="s">
        <v>331</v>
      </c>
      <c r="E14" s="517">
        <v>34.997</v>
      </c>
      <c r="F14" s="517">
        <v>35.92</v>
      </c>
      <c r="G14" s="517">
        <v>36.024999999999999</v>
      </c>
    </row>
    <row r="15" spans="1:8" s="219" customFormat="1" ht="13.5" customHeight="1">
      <c r="A15" s="516"/>
      <c r="B15" s="220"/>
      <c r="C15" s="220" t="s">
        <v>330</v>
      </c>
      <c r="D15" s="227"/>
      <c r="E15" s="517">
        <f>SUM(E16:E28)</f>
        <v>5814.7650000000003</v>
      </c>
      <c r="F15" s="517">
        <f t="shared" ref="F15:G15" si="0">SUM(F16:F28)</f>
        <v>5500.8900000000012</v>
      </c>
      <c r="G15" s="517">
        <f t="shared" si="0"/>
        <v>5502.7849999999999</v>
      </c>
    </row>
    <row r="16" spans="1:8" s="219" customFormat="1" ht="13.5" customHeight="1">
      <c r="A16" s="516"/>
      <c r="B16" s="220"/>
      <c r="C16" s="220"/>
      <c r="D16" s="227" t="s">
        <v>329</v>
      </c>
      <c r="E16" s="517">
        <v>2.915</v>
      </c>
      <c r="F16" s="517">
        <v>2.4409999999999998</v>
      </c>
      <c r="G16" s="517">
        <v>14.393000000000001</v>
      </c>
    </row>
    <row r="17" spans="1:7" s="219" customFormat="1" ht="13.5" customHeight="1">
      <c r="A17" s="516"/>
      <c r="B17" s="220"/>
      <c r="C17" s="220"/>
      <c r="D17" s="227" t="s">
        <v>328</v>
      </c>
      <c r="E17" s="517">
        <v>10.038</v>
      </c>
      <c r="F17" s="517">
        <v>11.262</v>
      </c>
      <c r="G17" s="517">
        <v>11.183</v>
      </c>
    </row>
    <row r="18" spans="1:7" s="219" customFormat="1" ht="13.5" customHeight="1">
      <c r="A18" s="516"/>
      <c r="B18" s="220"/>
      <c r="C18" s="220"/>
      <c r="D18" s="227" t="s">
        <v>327</v>
      </c>
      <c r="E18" s="517">
        <v>998.03200000000004</v>
      </c>
      <c r="F18" s="517">
        <v>945.33199999999999</v>
      </c>
      <c r="G18" s="517">
        <v>953.93200000000002</v>
      </c>
    </row>
    <row r="19" spans="1:7" s="219" customFormat="1" ht="13.5" customHeight="1">
      <c r="A19" s="516"/>
      <c r="B19" s="220"/>
      <c r="C19" s="220"/>
      <c r="D19" s="227" t="s">
        <v>326</v>
      </c>
      <c r="E19" s="517">
        <v>327.733</v>
      </c>
      <c r="F19" s="517">
        <v>249.959</v>
      </c>
      <c r="G19" s="517">
        <v>255.95599999999999</v>
      </c>
    </row>
    <row r="20" spans="1:7" s="219" customFormat="1" ht="13.5" customHeight="1">
      <c r="A20" s="516"/>
      <c r="B20" s="220"/>
      <c r="C20" s="220"/>
      <c r="D20" s="227" t="s">
        <v>325</v>
      </c>
      <c r="E20" s="517">
        <v>115.02500000000001</v>
      </c>
      <c r="F20" s="517">
        <v>110.732</v>
      </c>
      <c r="G20" s="517">
        <v>109.86799999999999</v>
      </c>
    </row>
    <row r="21" spans="1:7" s="219" customFormat="1" ht="13.5" customHeight="1">
      <c r="A21" s="516"/>
      <c r="B21" s="220"/>
      <c r="C21" s="220"/>
      <c r="D21" s="227" t="s">
        <v>324</v>
      </c>
      <c r="E21" s="517">
        <v>99.760999999999996</v>
      </c>
      <c r="F21" s="517">
        <v>102.371</v>
      </c>
      <c r="G21" s="517">
        <v>101.17</v>
      </c>
    </row>
    <row r="22" spans="1:7" s="219" customFormat="1" ht="13.5" customHeight="1">
      <c r="A22" s="516"/>
      <c r="B22" s="220"/>
      <c r="C22" s="220"/>
      <c r="D22" s="227" t="s">
        <v>323</v>
      </c>
      <c r="E22" s="517">
        <v>2553.672</v>
      </c>
      <c r="F22" s="517">
        <v>2384.9789999999998</v>
      </c>
      <c r="G22" s="517">
        <v>2392.047</v>
      </c>
    </row>
    <row r="23" spans="1:7" s="219" customFormat="1" ht="13.5" customHeight="1">
      <c r="A23" s="516"/>
      <c r="B23" s="220"/>
      <c r="C23" s="220"/>
      <c r="D23" s="227" t="s">
        <v>322</v>
      </c>
      <c r="E23" s="517">
        <v>240.85900000000001</v>
      </c>
      <c r="F23" s="517">
        <v>249.125</v>
      </c>
      <c r="G23" s="517">
        <v>247.08099999999999</v>
      </c>
    </row>
    <row r="24" spans="1:7" s="219" customFormat="1" ht="13.5" customHeight="1">
      <c r="A24" s="516"/>
      <c r="B24" s="220"/>
      <c r="C24" s="220"/>
      <c r="D24" s="227" t="s">
        <v>321</v>
      </c>
      <c r="E24" s="517">
        <v>431.065</v>
      </c>
      <c r="F24" s="517">
        <v>476.67899999999997</v>
      </c>
      <c r="G24" s="517">
        <v>493.91399999999999</v>
      </c>
    </row>
    <row r="25" spans="1:7" s="219" customFormat="1" ht="13.5" customHeight="1">
      <c r="A25" s="516"/>
      <c r="B25" s="220"/>
      <c r="C25" s="220"/>
      <c r="D25" s="227" t="s">
        <v>320</v>
      </c>
      <c r="E25" s="517">
        <v>89.087000000000003</v>
      </c>
      <c r="F25" s="517">
        <v>59.658000000000001</v>
      </c>
      <c r="G25" s="517">
        <v>57.573</v>
      </c>
    </row>
    <row r="26" spans="1:7" s="219" customFormat="1" ht="13.5" customHeight="1">
      <c r="A26" s="516"/>
      <c r="B26" s="220"/>
      <c r="C26" s="220"/>
      <c r="D26" s="227" t="s">
        <v>319</v>
      </c>
      <c r="E26" s="517">
        <v>81.707999999999998</v>
      </c>
      <c r="F26" s="517">
        <v>91.635999999999996</v>
      </c>
      <c r="G26" s="517">
        <v>87.652000000000001</v>
      </c>
    </row>
    <row r="27" spans="1:7" s="219" customFormat="1" ht="13.5" customHeight="1">
      <c r="A27" s="516"/>
      <c r="B27" s="220"/>
      <c r="C27" s="220"/>
      <c r="D27" s="227" t="s">
        <v>318</v>
      </c>
      <c r="E27" s="517">
        <v>42.427999999999997</v>
      </c>
      <c r="F27" s="517">
        <v>49.817999999999998</v>
      </c>
      <c r="G27" s="517">
        <v>55.183</v>
      </c>
    </row>
    <row r="28" spans="1:7" s="219" customFormat="1" ht="13.5" customHeight="1">
      <c r="A28" s="516"/>
      <c r="B28" s="220"/>
      <c r="C28" s="220"/>
      <c r="D28" s="227" t="s">
        <v>317</v>
      </c>
      <c r="E28" s="517">
        <f>796.757+0.179+25.506</f>
        <v>822.44199999999989</v>
      </c>
      <c r="F28" s="517">
        <f>766.661+0.237</f>
        <v>766.89799999999991</v>
      </c>
      <c r="G28" s="517">
        <f>722.601+0.232</f>
        <v>722.83299999999997</v>
      </c>
    </row>
    <row r="29" spans="1:7" s="219" customFormat="1" ht="13.5" customHeight="1">
      <c r="A29" s="516"/>
      <c r="B29" s="220"/>
      <c r="C29" s="220" t="s">
        <v>387</v>
      </c>
      <c r="D29" s="220"/>
      <c r="E29" s="517">
        <v>6400.4780000000001</v>
      </c>
      <c r="F29" s="517">
        <v>6904.9740000000002</v>
      </c>
      <c r="G29" s="517">
        <v>6558.91</v>
      </c>
    </row>
    <row r="30" spans="1:7" s="219" customFormat="1" ht="13.5" customHeight="1">
      <c r="A30" s="516"/>
      <c r="B30" s="220" t="s">
        <v>316</v>
      </c>
      <c r="C30" s="220"/>
      <c r="D30" s="227"/>
      <c r="E30" s="517">
        <f>SUM(E31:E35)</f>
        <v>50622.328999999991</v>
      </c>
      <c r="F30" s="517">
        <f t="shared" ref="F30:G30" si="1">SUM(F31:F35)</f>
        <v>53265.747999999992</v>
      </c>
      <c r="G30" s="517">
        <f t="shared" si="1"/>
        <v>53282.523999999998</v>
      </c>
    </row>
    <row r="31" spans="1:7" s="219" customFormat="1" ht="13.5" customHeight="1">
      <c r="A31" s="516"/>
      <c r="B31" s="220"/>
      <c r="C31" s="220"/>
      <c r="D31" s="227" t="s">
        <v>315</v>
      </c>
      <c r="E31" s="517">
        <v>27895.677</v>
      </c>
      <c r="F31" s="517">
        <v>29124.852999999999</v>
      </c>
      <c r="G31" s="517">
        <v>29935.21</v>
      </c>
    </row>
    <row r="32" spans="1:7" s="219" customFormat="1" ht="13.5" customHeight="1">
      <c r="A32" s="516"/>
      <c r="B32" s="220"/>
      <c r="C32" s="220"/>
      <c r="D32" s="227" t="s">
        <v>314</v>
      </c>
      <c r="E32" s="517">
        <v>577.798</v>
      </c>
      <c r="F32" s="517">
        <v>606.89400000000001</v>
      </c>
      <c r="G32" s="517">
        <v>551.34299999999996</v>
      </c>
    </row>
    <row r="33" spans="1:7" s="219" customFormat="1" ht="13.5" customHeight="1">
      <c r="A33" s="516"/>
      <c r="B33" s="220"/>
      <c r="C33" s="220"/>
      <c r="D33" s="227" t="s">
        <v>313</v>
      </c>
      <c r="E33" s="517">
        <v>7574.9350000000004</v>
      </c>
      <c r="F33" s="517">
        <v>8889.51</v>
      </c>
      <c r="G33" s="517">
        <v>7875.08</v>
      </c>
    </row>
    <row r="34" spans="1:7" s="219" customFormat="1" ht="13.5" customHeight="1">
      <c r="A34" s="516"/>
      <c r="B34" s="220"/>
      <c r="C34" s="220"/>
      <c r="D34" s="227" t="s">
        <v>312</v>
      </c>
      <c r="E34" s="517">
        <v>13892.217000000001</v>
      </c>
      <c r="F34" s="517">
        <v>14252.201999999999</v>
      </c>
      <c r="G34" s="517">
        <v>14619.499</v>
      </c>
    </row>
    <row r="35" spans="1:7" s="219" customFormat="1" ht="13.5" customHeight="1">
      <c r="A35" s="516"/>
      <c r="B35" s="220"/>
      <c r="C35" s="220"/>
      <c r="D35" s="227" t="s">
        <v>311</v>
      </c>
      <c r="E35" s="517">
        <v>681.702</v>
      </c>
      <c r="F35" s="517">
        <v>392.28899999999999</v>
      </c>
      <c r="G35" s="517">
        <v>301.392</v>
      </c>
    </row>
    <row r="36" spans="1:7" s="219" customFormat="1" ht="13.5" customHeight="1">
      <c r="A36" s="516"/>
      <c r="B36" s="220" t="s">
        <v>310</v>
      </c>
      <c r="C36" s="220"/>
      <c r="D36" s="227"/>
      <c r="E36" s="517">
        <f>SUM(E37:E39)</f>
        <v>3074.5160000000001</v>
      </c>
      <c r="F36" s="517">
        <f t="shared" ref="F36:G36" si="2">SUM(F37:F39)</f>
        <v>861.24800000000005</v>
      </c>
      <c r="G36" s="517">
        <f t="shared" si="2"/>
        <v>255.10499999999999</v>
      </c>
    </row>
    <row r="37" spans="1:7" s="219" customFormat="1" ht="13.5" customHeight="1">
      <c r="A37" s="516"/>
      <c r="B37" s="220"/>
      <c r="C37" s="220" t="s">
        <v>309</v>
      </c>
      <c r="D37" s="227"/>
      <c r="E37" s="517">
        <v>445.77800000000002</v>
      </c>
      <c r="F37" s="517">
        <v>391.92099999999999</v>
      </c>
      <c r="G37" s="517">
        <v>233.702</v>
      </c>
    </row>
    <row r="38" spans="1:7" s="219" customFormat="1" ht="13.5" customHeight="1">
      <c r="A38" s="516"/>
      <c r="B38" s="220"/>
      <c r="C38" s="220" t="s">
        <v>308</v>
      </c>
      <c r="D38" s="227"/>
      <c r="E38" s="517">
        <v>1.45</v>
      </c>
      <c r="F38" s="517">
        <v>1.5640000000000001</v>
      </c>
      <c r="G38" s="517">
        <v>1.5089999999999999</v>
      </c>
    </row>
    <row r="39" spans="1:7" s="219" customFormat="1" ht="13.5" customHeight="1">
      <c r="A39" s="516"/>
      <c r="B39" s="220"/>
      <c r="C39" s="220" t="s">
        <v>307</v>
      </c>
      <c r="D39" s="227"/>
      <c r="E39" s="517">
        <v>2627.288</v>
      </c>
      <c r="F39" s="517">
        <v>467.76299999999998</v>
      </c>
      <c r="G39" s="517">
        <v>19.893999999999998</v>
      </c>
    </row>
    <row r="40" spans="1:7" s="219" customFormat="1" ht="13.5" customHeight="1">
      <c r="A40" s="516"/>
      <c r="B40" s="220" t="s">
        <v>306</v>
      </c>
      <c r="C40" s="220"/>
      <c r="D40" s="227"/>
      <c r="E40" s="517">
        <f>SUM(E41:E43)</f>
        <v>1436.1680000000001</v>
      </c>
      <c r="F40" s="517">
        <f t="shared" ref="F40:G40" si="3">SUM(F41:F43)</f>
        <v>847.07999999999993</v>
      </c>
      <c r="G40" s="517">
        <f t="shared" si="3"/>
        <v>603.51700000000005</v>
      </c>
    </row>
    <row r="41" spans="1:7" s="219" customFormat="1" ht="13.5" customHeight="1">
      <c r="A41" s="516"/>
      <c r="B41" s="220"/>
      <c r="C41" s="220" t="s">
        <v>305</v>
      </c>
      <c r="D41" s="227"/>
      <c r="E41" s="517">
        <v>0</v>
      </c>
      <c r="F41" s="517">
        <v>0.438</v>
      </c>
      <c r="G41" s="517">
        <v>0.438</v>
      </c>
    </row>
    <row r="42" spans="1:7" s="219" customFormat="1" ht="15">
      <c r="A42" s="516"/>
      <c r="B42" s="220"/>
      <c r="C42" s="220" t="s">
        <v>539</v>
      </c>
      <c r="D42" s="227"/>
      <c r="E42" s="517">
        <v>1300.18</v>
      </c>
      <c r="F42" s="517">
        <v>701.50699999999995</v>
      </c>
      <c r="G42" s="517">
        <v>454.00700000000001</v>
      </c>
    </row>
    <row r="43" spans="1:7" s="219" customFormat="1" ht="15">
      <c r="A43" s="516"/>
      <c r="B43" s="220"/>
      <c r="C43" s="220" t="s">
        <v>386</v>
      </c>
      <c r="D43" s="220"/>
      <c r="E43" s="517">
        <v>135.988</v>
      </c>
      <c r="F43" s="517">
        <v>145.13499999999999</v>
      </c>
      <c r="G43" s="517">
        <v>149.072</v>
      </c>
    </row>
    <row r="44" spans="1:7" s="308" customFormat="1" ht="21" customHeight="1" collapsed="1">
      <c r="A44" s="223" t="s">
        <v>304</v>
      </c>
      <c r="B44" s="518"/>
      <c r="C44" s="518"/>
      <c r="D44" s="518"/>
      <c r="E44" s="519">
        <f>E6+E30+E36+E40</f>
        <v>75567.285999999993</v>
      </c>
      <c r="F44" s="519">
        <f t="shared" ref="F44:G44" si="4">F6+F30+F36+F40</f>
        <v>75765.091</v>
      </c>
      <c r="G44" s="519">
        <f t="shared" si="4"/>
        <v>74719.217999999993</v>
      </c>
    </row>
    <row r="45" spans="1:7">
      <c r="D45" s="229"/>
      <c r="E45" s="416"/>
      <c r="F45" s="416"/>
      <c r="G45" s="416"/>
    </row>
    <row r="46" spans="1:7" s="220" customFormat="1" ht="13.5">
      <c r="A46" s="220" t="s">
        <v>167</v>
      </c>
      <c r="E46" s="137"/>
      <c r="F46" s="137"/>
      <c r="G46" s="137"/>
    </row>
    <row r="47" spans="1:7">
      <c r="D47" s="229"/>
      <c r="E47" s="416"/>
      <c r="F47" s="416"/>
      <c r="G47" s="416"/>
    </row>
    <row r="48" spans="1:7">
      <c r="D48" s="229"/>
      <c r="E48" s="416"/>
      <c r="F48" s="416"/>
      <c r="G48" s="416"/>
    </row>
    <row r="49" spans="4:7">
      <c r="D49" s="229"/>
      <c r="E49" s="416"/>
      <c r="F49" s="416"/>
      <c r="G49" s="416"/>
    </row>
    <row r="50" spans="4:7">
      <c r="D50" s="229"/>
      <c r="E50" s="416"/>
      <c r="F50" s="416"/>
      <c r="G50" s="416"/>
    </row>
    <row r="51" spans="4:7">
      <c r="D51" s="229"/>
      <c r="E51" s="416"/>
      <c r="F51" s="416"/>
      <c r="G51" s="416"/>
    </row>
    <row r="52" spans="4:7">
      <c r="D52" s="229"/>
      <c r="E52" s="416"/>
      <c r="F52" s="416"/>
      <c r="G52" s="416"/>
    </row>
    <row r="53" spans="4:7">
      <c r="E53" s="416"/>
      <c r="F53" s="416"/>
      <c r="G53" s="416"/>
    </row>
  </sheetData>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pageSetUpPr fitToPage="1"/>
  </sheetPr>
  <dimension ref="A1:H46"/>
  <sheetViews>
    <sheetView workbookViewId="0"/>
  </sheetViews>
  <sheetFormatPr baseColWidth="10" defaultColWidth="5" defaultRowHeight="12.75"/>
  <cols>
    <col min="1" max="1" width="1.7109375" style="251" customWidth="1"/>
    <col min="2" max="2" width="1.7109375" style="216" customWidth="1"/>
    <col min="3" max="3" width="1.7109375" style="128" customWidth="1"/>
    <col min="4" max="4" width="59.5703125" style="216" customWidth="1"/>
    <col min="5" max="7" width="8.28515625" style="127" customWidth="1"/>
    <col min="8" max="16384" width="5" style="250"/>
  </cols>
  <sheetData>
    <row r="1" spans="1:8" s="21" customFormat="1" ht="13.5" customHeight="1">
      <c r="A1" s="74" t="s">
        <v>375</v>
      </c>
      <c r="B1" s="52"/>
      <c r="C1" s="52"/>
      <c r="D1" s="52"/>
      <c r="E1" s="52"/>
      <c r="F1" s="52"/>
      <c r="G1" s="52"/>
    </row>
    <row r="2" spans="1:8" s="21" customFormat="1" ht="13.5" customHeight="1">
      <c r="A2" s="159" t="s">
        <v>500</v>
      </c>
      <c r="B2" s="52"/>
      <c r="C2" s="52"/>
      <c r="D2" s="52"/>
      <c r="E2" s="52"/>
      <c r="F2" s="52"/>
      <c r="G2" s="52"/>
    </row>
    <row r="3" spans="1:8" s="21" customFormat="1" ht="13.5" customHeight="1">
      <c r="A3" s="52"/>
      <c r="B3" s="52"/>
      <c r="C3" s="52"/>
      <c r="D3" s="52"/>
      <c r="E3" s="52"/>
      <c r="F3" s="52"/>
      <c r="G3" s="52"/>
    </row>
    <row r="4" spans="1:8" s="28" customFormat="1" ht="34.5" customHeight="1">
      <c r="A4" s="514"/>
      <c r="B4" s="515"/>
      <c r="C4" s="515"/>
      <c r="D4" s="515"/>
      <c r="E4" s="290" t="s">
        <v>653</v>
      </c>
      <c r="F4" s="290" t="s">
        <v>791</v>
      </c>
      <c r="G4" s="290" t="s">
        <v>792</v>
      </c>
      <c r="H4" s="57"/>
    </row>
    <row r="5" spans="1:8" s="24" customFormat="1" ht="21" customHeight="1">
      <c r="A5" s="103" t="s">
        <v>374</v>
      </c>
      <c r="B5" s="57"/>
      <c r="C5" s="57"/>
      <c r="D5" s="57"/>
      <c r="E5" s="57"/>
      <c r="F5" s="57"/>
      <c r="G5" s="57"/>
    </row>
    <row r="6" spans="1:8" s="219" customFormat="1" ht="13.5" customHeight="1">
      <c r="A6" s="516"/>
      <c r="B6" s="220"/>
      <c r="C6" s="220" t="s">
        <v>373</v>
      </c>
      <c r="D6" s="227"/>
      <c r="E6" s="517">
        <f>SUM(E7:E13)</f>
        <v>8511.1010000000006</v>
      </c>
      <c r="F6" s="517">
        <f t="shared" ref="F6:G6" si="0">SUM(F7:F13)</f>
        <v>8613.3719999999994</v>
      </c>
      <c r="G6" s="517">
        <f t="shared" si="0"/>
        <v>8732.9309999999987</v>
      </c>
    </row>
    <row r="7" spans="1:8" s="219" customFormat="1" ht="13.5" customHeight="1">
      <c r="A7" s="516"/>
      <c r="B7" s="220"/>
      <c r="C7" s="220"/>
      <c r="D7" s="227" t="s">
        <v>372</v>
      </c>
      <c r="E7" s="517">
        <v>5644.1310000000003</v>
      </c>
      <c r="F7" s="517">
        <v>5759.652</v>
      </c>
      <c r="G7" s="517">
        <v>5842.6009999999997</v>
      </c>
    </row>
    <row r="8" spans="1:8" s="219" customFormat="1" ht="13.5" customHeight="1">
      <c r="A8" s="516"/>
      <c r="B8" s="220"/>
      <c r="C8" s="220"/>
      <c r="D8" s="227" t="s">
        <v>371</v>
      </c>
      <c r="E8" s="517">
        <v>654.51800000000003</v>
      </c>
      <c r="F8" s="517">
        <v>660.81399999999996</v>
      </c>
      <c r="G8" s="517">
        <v>666.55</v>
      </c>
    </row>
    <row r="9" spans="1:8" s="219" customFormat="1" ht="13.5" customHeight="1">
      <c r="A9" s="516"/>
      <c r="B9" s="220"/>
      <c r="C9" s="220"/>
      <c r="D9" s="227" t="s">
        <v>370</v>
      </c>
      <c r="E9" s="517">
        <v>355.733</v>
      </c>
      <c r="F9" s="517">
        <v>361.69900000000001</v>
      </c>
      <c r="G9" s="517">
        <v>369.517</v>
      </c>
    </row>
    <row r="10" spans="1:8" s="219" customFormat="1" ht="13.5" customHeight="1">
      <c r="A10" s="516"/>
      <c r="B10" s="220"/>
      <c r="C10" s="220"/>
      <c r="D10" s="227" t="s">
        <v>369</v>
      </c>
      <c r="E10" s="517">
        <v>1458.364</v>
      </c>
      <c r="F10" s="517">
        <v>1477.9590000000001</v>
      </c>
      <c r="G10" s="517">
        <v>1510.2929999999999</v>
      </c>
    </row>
    <row r="11" spans="1:8" s="219" customFormat="1" ht="13.5" customHeight="1">
      <c r="A11" s="516"/>
      <c r="B11" s="220"/>
      <c r="C11" s="220"/>
      <c r="D11" s="227" t="s">
        <v>368</v>
      </c>
      <c r="E11" s="517">
        <v>345.08600000000001</v>
      </c>
      <c r="F11" s="517">
        <v>298.58</v>
      </c>
      <c r="G11" s="517">
        <v>289.22300000000001</v>
      </c>
    </row>
    <row r="12" spans="1:8" s="219" customFormat="1" ht="13.5" customHeight="1">
      <c r="A12" s="516"/>
      <c r="B12" s="220"/>
      <c r="C12" s="220"/>
      <c r="D12" s="227" t="s">
        <v>367</v>
      </c>
      <c r="E12" s="517">
        <v>18.100999999999999</v>
      </c>
      <c r="F12" s="517">
        <v>18.728000000000002</v>
      </c>
      <c r="G12" s="517">
        <v>18.73</v>
      </c>
    </row>
    <row r="13" spans="1:8" s="219" customFormat="1" ht="13.5" customHeight="1">
      <c r="A13" s="516"/>
      <c r="B13" s="220"/>
      <c r="C13" s="220"/>
      <c r="D13" s="227" t="s">
        <v>366</v>
      </c>
      <c r="E13" s="517">
        <v>35.167999999999999</v>
      </c>
      <c r="F13" s="517">
        <v>35.94</v>
      </c>
      <c r="G13" s="517">
        <v>36.017000000000003</v>
      </c>
    </row>
    <row r="14" spans="1:8" s="219" customFormat="1" ht="13.5" customHeight="1">
      <c r="A14" s="516"/>
      <c r="B14" s="220"/>
      <c r="C14" s="220" t="s">
        <v>365</v>
      </c>
      <c r="D14" s="227"/>
      <c r="E14" s="517">
        <f>SUM(E15:E29)</f>
        <v>7681.853000000001</v>
      </c>
      <c r="F14" s="517">
        <f t="shared" ref="F14:G14" si="1">SUM(F15:F29)</f>
        <v>7184.1480000000001</v>
      </c>
      <c r="G14" s="517">
        <f t="shared" si="1"/>
        <v>7242.1530000000002</v>
      </c>
    </row>
    <row r="15" spans="1:8" s="219" customFormat="1" ht="13.5" customHeight="1">
      <c r="A15" s="516"/>
      <c r="B15" s="220"/>
      <c r="C15" s="220"/>
      <c r="D15" s="227" t="s">
        <v>364</v>
      </c>
      <c r="E15" s="517">
        <v>3.3260000000000001</v>
      </c>
      <c r="F15" s="517">
        <v>2.4409999999999998</v>
      </c>
      <c r="G15" s="517">
        <v>14.391999999999999</v>
      </c>
    </row>
    <row r="16" spans="1:8" s="219" customFormat="1" ht="13.5" customHeight="1">
      <c r="A16" s="516"/>
      <c r="B16" s="220"/>
      <c r="C16" s="220"/>
      <c r="D16" s="227" t="s">
        <v>363</v>
      </c>
      <c r="E16" s="517">
        <v>10.163</v>
      </c>
      <c r="F16" s="517">
        <v>11.512</v>
      </c>
      <c r="G16" s="517">
        <v>11.183</v>
      </c>
    </row>
    <row r="17" spans="1:7" s="219" customFormat="1" ht="13.5" customHeight="1">
      <c r="A17" s="516"/>
      <c r="B17" s="220"/>
      <c r="C17" s="220"/>
      <c r="D17" s="227" t="s">
        <v>362</v>
      </c>
      <c r="E17" s="517">
        <v>919.995</v>
      </c>
      <c r="F17" s="517">
        <v>945.33100000000002</v>
      </c>
      <c r="G17" s="517">
        <v>969.38599999999997</v>
      </c>
    </row>
    <row r="18" spans="1:7" s="219" customFormat="1" ht="13.5" customHeight="1">
      <c r="A18" s="516"/>
      <c r="B18" s="220"/>
      <c r="C18" s="220"/>
      <c r="D18" s="227" t="s">
        <v>361</v>
      </c>
      <c r="E18" s="517">
        <v>341.97300000000001</v>
      </c>
      <c r="F18" s="517">
        <v>262.55700000000002</v>
      </c>
      <c r="G18" s="517">
        <v>264.04899999999998</v>
      </c>
    </row>
    <row r="19" spans="1:7" s="219" customFormat="1" ht="13.5" customHeight="1">
      <c r="A19" s="516"/>
      <c r="B19" s="220"/>
      <c r="C19" s="220"/>
      <c r="D19" s="227" t="s">
        <v>360</v>
      </c>
      <c r="E19" s="517">
        <v>120.047</v>
      </c>
      <c r="F19" s="517">
        <v>111.73699999999999</v>
      </c>
      <c r="G19" s="517">
        <v>110.10899999999999</v>
      </c>
    </row>
    <row r="20" spans="1:7" s="219" customFormat="1" ht="13.5" customHeight="1">
      <c r="A20" s="516"/>
      <c r="B20" s="220"/>
      <c r="C20" s="220"/>
      <c r="D20" s="227" t="s">
        <v>359</v>
      </c>
      <c r="E20" s="517">
        <v>99.87</v>
      </c>
      <c r="F20" s="517">
        <v>102.371</v>
      </c>
      <c r="G20" s="517">
        <v>103.17100000000001</v>
      </c>
    </row>
    <row r="21" spans="1:7" s="219" customFormat="1" ht="13.5" customHeight="1">
      <c r="A21" s="516"/>
      <c r="B21" s="220"/>
      <c r="C21" s="220"/>
      <c r="D21" s="227" t="s">
        <v>358</v>
      </c>
      <c r="E21" s="517">
        <v>2571.6909999999998</v>
      </c>
      <c r="F21" s="517">
        <v>2397.799</v>
      </c>
      <c r="G21" s="517">
        <v>2403.7869999999998</v>
      </c>
    </row>
    <row r="22" spans="1:7" s="219" customFormat="1" ht="13.5" customHeight="1">
      <c r="A22" s="516"/>
      <c r="B22" s="220"/>
      <c r="C22" s="220"/>
      <c r="D22" s="227" t="s">
        <v>357</v>
      </c>
      <c r="E22" s="517">
        <v>249.43600000000001</v>
      </c>
      <c r="F22" s="517">
        <v>249.226</v>
      </c>
      <c r="G22" s="517">
        <v>247.19300000000001</v>
      </c>
    </row>
    <row r="23" spans="1:7" s="219" customFormat="1" ht="13.5" customHeight="1">
      <c r="A23" s="516"/>
      <c r="B23" s="220"/>
      <c r="C23" s="220"/>
      <c r="D23" s="227" t="s">
        <v>356</v>
      </c>
      <c r="E23" s="517">
        <v>420.61599999999999</v>
      </c>
      <c r="F23" s="517">
        <v>476.68099999999998</v>
      </c>
      <c r="G23" s="517">
        <v>493.93299999999999</v>
      </c>
    </row>
    <row r="24" spans="1:7" s="219" customFormat="1" ht="13.5" customHeight="1">
      <c r="A24" s="516"/>
      <c r="B24" s="220"/>
      <c r="C24" s="220"/>
      <c r="D24" s="227" t="s">
        <v>355</v>
      </c>
      <c r="E24" s="517">
        <v>87.95</v>
      </c>
      <c r="F24" s="517">
        <v>70.944999999999993</v>
      </c>
      <c r="G24" s="517">
        <v>60.472999999999999</v>
      </c>
    </row>
    <row r="25" spans="1:7" s="219" customFormat="1" ht="13.5" customHeight="1">
      <c r="A25" s="516"/>
      <c r="B25" s="220"/>
      <c r="C25" s="220"/>
      <c r="D25" s="227" t="s">
        <v>354</v>
      </c>
      <c r="E25" s="517">
        <v>80.731999999999999</v>
      </c>
      <c r="F25" s="517">
        <v>91.635999999999996</v>
      </c>
      <c r="G25" s="517">
        <v>87.652000000000001</v>
      </c>
    </row>
    <row r="26" spans="1:7" s="219" customFormat="1" ht="13.5" customHeight="1">
      <c r="A26" s="516"/>
      <c r="B26" s="220"/>
      <c r="C26" s="220"/>
      <c r="D26" s="227" t="s">
        <v>353</v>
      </c>
      <c r="E26" s="517">
        <v>451.149</v>
      </c>
      <c r="F26" s="517">
        <v>467.78800000000001</v>
      </c>
      <c r="G26" s="517">
        <v>471.37799999999999</v>
      </c>
    </row>
    <row r="27" spans="1:7" s="219" customFormat="1" ht="13.5" customHeight="1">
      <c r="A27" s="516"/>
      <c r="B27" s="220"/>
      <c r="C27" s="220"/>
      <c r="D27" s="227" t="s">
        <v>352</v>
      </c>
      <c r="E27" s="517">
        <v>43.279000000000003</v>
      </c>
      <c r="F27" s="517">
        <v>49.819000000000003</v>
      </c>
      <c r="G27" s="517">
        <v>55.185000000000002</v>
      </c>
    </row>
    <row r="28" spans="1:7" s="219" customFormat="1" ht="13.5" customHeight="1">
      <c r="A28" s="516"/>
      <c r="B28" s="220"/>
      <c r="C28" s="220"/>
      <c r="D28" s="227" t="s">
        <v>351</v>
      </c>
      <c r="E28" s="517">
        <v>1257.645</v>
      </c>
      <c r="F28" s="517">
        <v>1145.6569999999999</v>
      </c>
      <c r="G28" s="517">
        <v>1186.202</v>
      </c>
    </row>
    <row r="29" spans="1:7" s="219" customFormat="1" ht="13.5" customHeight="1">
      <c r="A29" s="516"/>
      <c r="B29" s="220"/>
      <c r="C29" s="220"/>
      <c r="D29" s="227" t="s">
        <v>350</v>
      </c>
      <c r="E29" s="517">
        <v>1023.981</v>
      </c>
      <c r="F29" s="517">
        <v>798.64800000000002</v>
      </c>
      <c r="G29" s="517">
        <v>764.06</v>
      </c>
    </row>
    <row r="30" spans="1:7" s="219" customFormat="1" ht="13.5" customHeight="1">
      <c r="A30" s="516"/>
      <c r="B30" s="220"/>
      <c r="C30" s="220" t="s">
        <v>349</v>
      </c>
      <c r="D30" s="227"/>
      <c r="E30" s="517">
        <f>SUM(E31:E35)</f>
        <v>51828.355999999992</v>
      </c>
      <c r="F30" s="517">
        <f t="shared" ref="F30:G30" si="2">SUM(F31:F35)</f>
        <v>55093.337</v>
      </c>
      <c r="G30" s="517">
        <f t="shared" si="2"/>
        <v>55639.561999999991</v>
      </c>
    </row>
    <row r="31" spans="1:7" s="219" customFormat="1" ht="13.5" customHeight="1">
      <c r="A31" s="516"/>
      <c r="B31" s="220"/>
      <c r="C31" s="220"/>
      <c r="D31" s="227" t="s">
        <v>348</v>
      </c>
      <c r="E31" s="517">
        <v>27884.784</v>
      </c>
      <c r="F31" s="517">
        <v>29147.874</v>
      </c>
      <c r="G31" s="517">
        <v>29940.482</v>
      </c>
    </row>
    <row r="32" spans="1:7" s="219" customFormat="1" ht="13.5" customHeight="1">
      <c r="A32" s="516"/>
      <c r="B32" s="220"/>
      <c r="C32" s="220"/>
      <c r="D32" s="227" t="s">
        <v>347</v>
      </c>
      <c r="E32" s="517">
        <v>589.16300000000001</v>
      </c>
      <c r="F32" s="517">
        <v>621.38</v>
      </c>
      <c r="G32" s="517">
        <v>600.53499999999997</v>
      </c>
    </row>
    <row r="33" spans="1:7" s="219" customFormat="1" ht="13.5" customHeight="1">
      <c r="A33" s="516"/>
      <c r="B33" s="220"/>
      <c r="C33" s="220"/>
      <c r="D33" s="227" t="s">
        <v>346</v>
      </c>
      <c r="E33" s="517">
        <v>8921.3289999999997</v>
      </c>
      <c r="F33" s="517">
        <v>10669.252</v>
      </c>
      <c r="G33" s="517">
        <v>10165.704</v>
      </c>
    </row>
    <row r="34" spans="1:7" s="219" customFormat="1" ht="13.5" customHeight="1">
      <c r="A34" s="516"/>
      <c r="B34" s="220"/>
      <c r="C34" s="220"/>
      <c r="D34" s="227" t="s">
        <v>345</v>
      </c>
      <c r="E34" s="517">
        <v>13652.677</v>
      </c>
      <c r="F34" s="517">
        <v>14245.625</v>
      </c>
      <c r="G34" s="517">
        <v>14613.232</v>
      </c>
    </row>
    <row r="35" spans="1:7" s="219" customFormat="1" ht="13.5" customHeight="1">
      <c r="A35" s="516"/>
      <c r="B35" s="220"/>
      <c r="C35" s="220"/>
      <c r="D35" s="227" t="s">
        <v>344</v>
      </c>
      <c r="E35" s="517">
        <v>780.40300000000002</v>
      </c>
      <c r="F35" s="517">
        <v>409.20600000000002</v>
      </c>
      <c r="G35" s="517">
        <v>319.60899999999998</v>
      </c>
    </row>
    <row r="36" spans="1:7" s="219" customFormat="1" ht="13.5" customHeight="1">
      <c r="A36" s="516"/>
      <c r="B36" s="220"/>
      <c r="C36" s="220" t="s">
        <v>343</v>
      </c>
      <c r="D36" s="227"/>
      <c r="E36" s="517">
        <v>7085.3019999999997</v>
      </c>
      <c r="F36" s="517">
        <v>7170.4390000000003</v>
      </c>
      <c r="G36" s="517">
        <v>7060.009</v>
      </c>
    </row>
    <row r="37" spans="1:7" s="225" customFormat="1" ht="21" customHeight="1" collapsed="1">
      <c r="A37" s="223"/>
      <c r="B37" s="223"/>
      <c r="C37" s="223" t="s">
        <v>342</v>
      </c>
      <c r="D37" s="223"/>
      <c r="E37" s="519">
        <f>E6+E14+E30+E36</f>
        <v>75106.611999999994</v>
      </c>
      <c r="F37" s="519">
        <f t="shared" ref="F37:G37" si="3">F6+F14+F30+F36</f>
        <v>78061.296000000002</v>
      </c>
      <c r="G37" s="519">
        <f t="shared" si="3"/>
        <v>78674.654999999999</v>
      </c>
    </row>
    <row r="38" spans="1:7">
      <c r="A38" s="520"/>
      <c r="B38" s="521"/>
      <c r="C38" s="129"/>
      <c r="D38" s="522"/>
      <c r="E38" s="523"/>
      <c r="F38" s="523"/>
      <c r="G38" s="523"/>
    </row>
    <row r="39" spans="1:7" ht="14.25">
      <c r="A39" s="220" t="s">
        <v>167</v>
      </c>
      <c r="B39" s="521"/>
      <c r="C39" s="129"/>
      <c r="D39" s="522"/>
      <c r="E39" s="523"/>
      <c r="F39" s="523"/>
      <c r="G39" s="523"/>
    </row>
    <row r="40" spans="1:7">
      <c r="A40" s="520"/>
      <c r="B40" s="521"/>
      <c r="C40" s="129"/>
      <c r="D40" s="522"/>
      <c r="E40" s="523"/>
      <c r="F40" s="523"/>
      <c r="G40" s="523"/>
    </row>
    <row r="41" spans="1:7">
      <c r="A41" s="520"/>
      <c r="B41" s="521"/>
      <c r="C41" s="129"/>
      <c r="D41" s="522"/>
      <c r="E41" s="523"/>
      <c r="F41" s="523"/>
      <c r="G41" s="523"/>
    </row>
    <row r="42" spans="1:7">
      <c r="A42" s="520"/>
      <c r="B42" s="521"/>
      <c r="C42" s="129"/>
      <c r="D42" s="522"/>
      <c r="E42" s="523"/>
      <c r="F42" s="523"/>
      <c r="G42" s="523"/>
    </row>
    <row r="43" spans="1:7">
      <c r="A43" s="520"/>
      <c r="B43" s="521"/>
      <c r="C43" s="129"/>
      <c r="D43" s="522"/>
      <c r="E43" s="523"/>
      <c r="F43" s="523"/>
      <c r="G43" s="523"/>
    </row>
    <row r="44" spans="1:7">
      <c r="A44" s="520"/>
      <c r="B44" s="521"/>
      <c r="C44" s="129"/>
      <c r="D44" s="522"/>
      <c r="E44" s="523"/>
      <c r="F44" s="523"/>
      <c r="G44" s="523"/>
    </row>
    <row r="45" spans="1:7">
      <c r="D45" s="229"/>
      <c r="E45" s="416"/>
      <c r="F45" s="416"/>
      <c r="G45" s="416"/>
    </row>
    <row r="46" spans="1:7">
      <c r="E46" s="416"/>
      <c r="F46" s="416"/>
      <c r="G46" s="416"/>
    </row>
  </sheetData>
  <printOptions horizontalCentered="1"/>
  <pageMargins left="0.19685039370078741" right="0.19685039370078741" top="0.47244094488188981" bottom="0.31496062992125984" header="0.19685039370078741" footer="0.15748031496062992"/>
  <pageSetup paperSize="9" orientation="portrait" r:id="rId1"/>
  <headerFooter alignWithMargins="0"/>
  <ignoredErrors>
    <ignoredError sqref="E30:G30"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25"/>
  <sheetViews>
    <sheetView workbookViewId="0"/>
  </sheetViews>
  <sheetFormatPr baseColWidth="10" defaultRowHeight="12.75"/>
  <cols>
    <col min="1" max="1" width="34.5703125" style="131" customWidth="1"/>
    <col min="2" max="3" width="7.7109375" style="404" customWidth="1"/>
    <col min="4" max="5" width="7.7109375" style="127" customWidth="1"/>
    <col min="6" max="6" width="8.140625" style="127" customWidth="1"/>
    <col min="7" max="8" width="8" style="127" customWidth="1"/>
    <col min="9" max="238" width="11.42578125" style="127"/>
    <col min="239" max="239" width="35.28515625" style="127" customWidth="1"/>
    <col min="240" max="246" width="0" style="127" hidden="1" customWidth="1"/>
    <col min="247" max="249" width="9.140625" style="127" bestFit="1" customWidth="1"/>
    <col min="250" max="255" width="9.5703125" style="127" customWidth="1"/>
    <col min="256" max="494" width="11.42578125" style="127"/>
    <col min="495" max="495" width="35.28515625" style="127" customWidth="1"/>
    <col min="496" max="502" width="0" style="127" hidden="1" customWidth="1"/>
    <col min="503" max="505" width="9.140625" style="127" bestFit="1" customWidth="1"/>
    <col min="506" max="511" width="9.5703125" style="127" customWidth="1"/>
    <col min="512" max="750" width="11.42578125" style="127"/>
    <col min="751" max="751" width="35.28515625" style="127" customWidth="1"/>
    <col min="752" max="758" width="0" style="127" hidden="1" customWidth="1"/>
    <col min="759" max="761" width="9.140625" style="127" bestFit="1" customWidth="1"/>
    <col min="762" max="767" width="9.5703125" style="127" customWidth="1"/>
    <col min="768" max="1006" width="11.42578125" style="127"/>
    <col min="1007" max="1007" width="35.28515625" style="127" customWidth="1"/>
    <col min="1008" max="1014" width="0" style="127" hidden="1" customWidth="1"/>
    <col min="1015" max="1017" width="9.140625" style="127" bestFit="1" customWidth="1"/>
    <col min="1018" max="1023" width="9.5703125" style="127" customWidth="1"/>
    <col min="1024" max="1262" width="11.42578125" style="127"/>
    <col min="1263" max="1263" width="35.28515625" style="127" customWidth="1"/>
    <col min="1264" max="1270" width="0" style="127" hidden="1" customWidth="1"/>
    <col min="1271" max="1273" width="9.140625" style="127" bestFit="1" customWidth="1"/>
    <col min="1274" max="1279" width="9.5703125" style="127" customWidth="1"/>
    <col min="1280" max="1518" width="11.42578125" style="127"/>
    <col min="1519" max="1519" width="35.28515625" style="127" customWidth="1"/>
    <col min="1520" max="1526" width="0" style="127" hidden="1" customWidth="1"/>
    <col min="1527" max="1529" width="9.140625" style="127" bestFit="1" customWidth="1"/>
    <col min="1530" max="1535" width="9.5703125" style="127" customWidth="1"/>
    <col min="1536" max="1774" width="11.42578125" style="127"/>
    <col min="1775" max="1775" width="35.28515625" style="127" customWidth="1"/>
    <col min="1776" max="1782" width="0" style="127" hidden="1" customWidth="1"/>
    <col min="1783" max="1785" width="9.140625" style="127" bestFit="1" customWidth="1"/>
    <col min="1786" max="1791" width="9.5703125" style="127" customWidth="1"/>
    <col min="1792" max="2030" width="11.42578125" style="127"/>
    <col min="2031" max="2031" width="35.28515625" style="127" customWidth="1"/>
    <col min="2032" max="2038" width="0" style="127" hidden="1" customWidth="1"/>
    <col min="2039" max="2041" width="9.140625" style="127" bestFit="1" customWidth="1"/>
    <col min="2042" max="2047" width="9.5703125" style="127" customWidth="1"/>
    <col min="2048" max="2286" width="11.42578125" style="127"/>
    <col min="2287" max="2287" width="35.28515625" style="127" customWidth="1"/>
    <col min="2288" max="2294" width="0" style="127" hidden="1" customWidth="1"/>
    <col min="2295" max="2297" width="9.140625" style="127" bestFit="1" customWidth="1"/>
    <col min="2298" max="2303" width="9.5703125" style="127" customWidth="1"/>
    <col min="2304" max="2542" width="11.42578125" style="127"/>
    <col min="2543" max="2543" width="35.28515625" style="127" customWidth="1"/>
    <col min="2544" max="2550" width="0" style="127" hidden="1" customWidth="1"/>
    <col min="2551" max="2553" width="9.140625" style="127" bestFit="1" customWidth="1"/>
    <col min="2554" max="2559" width="9.5703125" style="127" customWidth="1"/>
    <col min="2560" max="2798" width="11.42578125" style="127"/>
    <col min="2799" max="2799" width="35.28515625" style="127" customWidth="1"/>
    <col min="2800" max="2806" width="0" style="127" hidden="1" customWidth="1"/>
    <col min="2807" max="2809" width="9.140625" style="127" bestFit="1" customWidth="1"/>
    <col min="2810" max="2815" width="9.5703125" style="127" customWidth="1"/>
    <col min="2816" max="3054" width="11.42578125" style="127"/>
    <col min="3055" max="3055" width="35.28515625" style="127" customWidth="1"/>
    <col min="3056" max="3062" width="0" style="127" hidden="1" customWidth="1"/>
    <col min="3063" max="3065" width="9.140625" style="127" bestFit="1" customWidth="1"/>
    <col min="3066" max="3071" width="9.5703125" style="127" customWidth="1"/>
    <col min="3072" max="3310" width="11.42578125" style="127"/>
    <col min="3311" max="3311" width="35.28515625" style="127" customWidth="1"/>
    <col min="3312" max="3318" width="0" style="127" hidden="1" customWidth="1"/>
    <col min="3319" max="3321" width="9.140625" style="127" bestFit="1" customWidth="1"/>
    <col min="3322" max="3327" width="9.5703125" style="127" customWidth="1"/>
    <col min="3328" max="3566" width="11.42578125" style="127"/>
    <col min="3567" max="3567" width="35.28515625" style="127" customWidth="1"/>
    <col min="3568" max="3574" width="0" style="127" hidden="1" customWidth="1"/>
    <col min="3575" max="3577" width="9.140625" style="127" bestFit="1" customWidth="1"/>
    <col min="3578" max="3583" width="9.5703125" style="127" customWidth="1"/>
    <col min="3584" max="3822" width="11.42578125" style="127"/>
    <col min="3823" max="3823" width="35.28515625" style="127" customWidth="1"/>
    <col min="3824" max="3830" width="0" style="127" hidden="1" customWidth="1"/>
    <col min="3831" max="3833" width="9.140625" style="127" bestFit="1" customWidth="1"/>
    <col min="3834" max="3839" width="9.5703125" style="127" customWidth="1"/>
    <col min="3840" max="4078" width="11.42578125" style="127"/>
    <col min="4079" max="4079" width="35.28515625" style="127" customWidth="1"/>
    <col min="4080" max="4086" width="0" style="127" hidden="1" customWidth="1"/>
    <col min="4087" max="4089" width="9.140625" style="127" bestFit="1" customWidth="1"/>
    <col min="4090" max="4095" width="9.5703125" style="127" customWidth="1"/>
    <col min="4096" max="4334" width="11.42578125" style="127"/>
    <col min="4335" max="4335" width="35.28515625" style="127" customWidth="1"/>
    <col min="4336" max="4342" width="0" style="127" hidden="1" customWidth="1"/>
    <col min="4343" max="4345" width="9.140625" style="127" bestFit="1" customWidth="1"/>
    <col min="4346" max="4351" width="9.5703125" style="127" customWidth="1"/>
    <col min="4352" max="4590" width="11.42578125" style="127"/>
    <col min="4591" max="4591" width="35.28515625" style="127" customWidth="1"/>
    <col min="4592" max="4598" width="0" style="127" hidden="1" customWidth="1"/>
    <col min="4599" max="4601" width="9.140625" style="127" bestFit="1" customWidth="1"/>
    <col min="4602" max="4607" width="9.5703125" style="127" customWidth="1"/>
    <col min="4608" max="4846" width="11.42578125" style="127"/>
    <col min="4847" max="4847" width="35.28515625" style="127" customWidth="1"/>
    <col min="4848" max="4854" width="0" style="127" hidden="1" customWidth="1"/>
    <col min="4855" max="4857" width="9.140625" style="127" bestFit="1" customWidth="1"/>
    <col min="4858" max="4863" width="9.5703125" style="127" customWidth="1"/>
    <col min="4864" max="5102" width="11.42578125" style="127"/>
    <col min="5103" max="5103" width="35.28515625" style="127" customWidth="1"/>
    <col min="5104" max="5110" width="0" style="127" hidden="1" customWidth="1"/>
    <col min="5111" max="5113" width="9.140625" style="127" bestFit="1" customWidth="1"/>
    <col min="5114" max="5119" width="9.5703125" style="127" customWidth="1"/>
    <col min="5120" max="5358" width="11.42578125" style="127"/>
    <col min="5359" max="5359" width="35.28515625" style="127" customWidth="1"/>
    <col min="5360" max="5366" width="0" style="127" hidden="1" customWidth="1"/>
    <col min="5367" max="5369" width="9.140625" style="127" bestFit="1" customWidth="1"/>
    <col min="5370" max="5375" width="9.5703125" style="127" customWidth="1"/>
    <col min="5376" max="5614" width="11.42578125" style="127"/>
    <col min="5615" max="5615" width="35.28515625" style="127" customWidth="1"/>
    <col min="5616" max="5622" width="0" style="127" hidden="1" customWidth="1"/>
    <col min="5623" max="5625" width="9.140625" style="127" bestFit="1" customWidth="1"/>
    <col min="5626" max="5631" width="9.5703125" style="127" customWidth="1"/>
    <col min="5632" max="5870" width="11.42578125" style="127"/>
    <col min="5871" max="5871" width="35.28515625" style="127" customWidth="1"/>
    <col min="5872" max="5878" width="0" style="127" hidden="1" customWidth="1"/>
    <col min="5879" max="5881" width="9.140625" style="127" bestFit="1" customWidth="1"/>
    <col min="5882" max="5887" width="9.5703125" style="127" customWidth="1"/>
    <col min="5888" max="6126" width="11.42578125" style="127"/>
    <col min="6127" max="6127" width="35.28515625" style="127" customWidth="1"/>
    <col min="6128" max="6134" width="0" style="127" hidden="1" customWidth="1"/>
    <col min="6135" max="6137" width="9.140625" style="127" bestFit="1" customWidth="1"/>
    <col min="6138" max="6143" width="9.5703125" style="127" customWidth="1"/>
    <col min="6144" max="6382" width="11.42578125" style="127"/>
    <col min="6383" max="6383" width="35.28515625" style="127" customWidth="1"/>
    <col min="6384" max="6390" width="0" style="127" hidden="1" customWidth="1"/>
    <col min="6391" max="6393" width="9.140625" style="127" bestFit="1" customWidth="1"/>
    <col min="6394" max="6399" width="9.5703125" style="127" customWidth="1"/>
    <col min="6400" max="6638" width="11.42578125" style="127"/>
    <col min="6639" max="6639" width="35.28515625" style="127" customWidth="1"/>
    <col min="6640" max="6646" width="0" style="127" hidden="1" customWidth="1"/>
    <col min="6647" max="6649" width="9.140625" style="127" bestFit="1" customWidth="1"/>
    <col min="6650" max="6655" width="9.5703125" style="127" customWidth="1"/>
    <col min="6656" max="6894" width="11.42578125" style="127"/>
    <col min="6895" max="6895" width="35.28515625" style="127" customWidth="1"/>
    <col min="6896" max="6902" width="0" style="127" hidden="1" customWidth="1"/>
    <col min="6903" max="6905" width="9.140625" style="127" bestFit="1" customWidth="1"/>
    <col min="6906" max="6911" width="9.5703125" style="127" customWidth="1"/>
    <col min="6912" max="7150" width="11.42578125" style="127"/>
    <col min="7151" max="7151" width="35.28515625" style="127" customWidth="1"/>
    <col min="7152" max="7158" width="0" style="127" hidden="1" customWidth="1"/>
    <col min="7159" max="7161" width="9.140625" style="127" bestFit="1" customWidth="1"/>
    <col min="7162" max="7167" width="9.5703125" style="127" customWidth="1"/>
    <col min="7168" max="7406" width="11.42578125" style="127"/>
    <col min="7407" max="7407" width="35.28515625" style="127" customWidth="1"/>
    <col min="7408" max="7414" width="0" style="127" hidden="1" customWidth="1"/>
    <col min="7415" max="7417" width="9.140625" style="127" bestFit="1" customWidth="1"/>
    <col min="7418" max="7423" width="9.5703125" style="127" customWidth="1"/>
    <col min="7424" max="7662" width="11.42578125" style="127"/>
    <col min="7663" max="7663" width="35.28515625" style="127" customWidth="1"/>
    <col min="7664" max="7670" width="0" style="127" hidden="1" customWidth="1"/>
    <col min="7671" max="7673" width="9.140625" style="127" bestFit="1" customWidth="1"/>
    <col min="7674" max="7679" width="9.5703125" style="127" customWidth="1"/>
    <col min="7680" max="7918" width="11.42578125" style="127"/>
    <col min="7919" max="7919" width="35.28515625" style="127" customWidth="1"/>
    <col min="7920" max="7926" width="0" style="127" hidden="1" customWidth="1"/>
    <col min="7927" max="7929" width="9.140625" style="127" bestFit="1" customWidth="1"/>
    <col min="7930" max="7935" width="9.5703125" style="127" customWidth="1"/>
    <col min="7936" max="8174" width="11.42578125" style="127"/>
    <col min="8175" max="8175" width="35.28515625" style="127" customWidth="1"/>
    <col min="8176" max="8182" width="0" style="127" hidden="1" customWidth="1"/>
    <col min="8183" max="8185" width="9.140625" style="127" bestFit="1" customWidth="1"/>
    <col min="8186" max="8191" width="9.5703125" style="127" customWidth="1"/>
    <col min="8192" max="8430" width="11.42578125" style="127"/>
    <col min="8431" max="8431" width="35.28515625" style="127" customWidth="1"/>
    <col min="8432" max="8438" width="0" style="127" hidden="1" customWidth="1"/>
    <col min="8439" max="8441" width="9.140625" style="127" bestFit="1" customWidth="1"/>
    <col min="8442" max="8447" width="9.5703125" style="127" customWidth="1"/>
    <col min="8448" max="8686" width="11.42578125" style="127"/>
    <col min="8687" max="8687" width="35.28515625" style="127" customWidth="1"/>
    <col min="8688" max="8694" width="0" style="127" hidden="1" customWidth="1"/>
    <col min="8695" max="8697" width="9.140625" style="127" bestFit="1" customWidth="1"/>
    <col min="8698" max="8703" width="9.5703125" style="127" customWidth="1"/>
    <col min="8704" max="8942" width="11.42578125" style="127"/>
    <col min="8943" max="8943" width="35.28515625" style="127" customWidth="1"/>
    <col min="8944" max="8950" width="0" style="127" hidden="1" customWidth="1"/>
    <col min="8951" max="8953" width="9.140625" style="127" bestFit="1" customWidth="1"/>
    <col min="8954" max="8959" width="9.5703125" style="127" customWidth="1"/>
    <col min="8960" max="9198" width="11.42578125" style="127"/>
    <col min="9199" max="9199" width="35.28515625" style="127" customWidth="1"/>
    <col min="9200" max="9206" width="0" style="127" hidden="1" customWidth="1"/>
    <col min="9207" max="9209" width="9.140625" style="127" bestFit="1" customWidth="1"/>
    <col min="9210" max="9215" width="9.5703125" style="127" customWidth="1"/>
    <col min="9216" max="9454" width="11.42578125" style="127"/>
    <col min="9455" max="9455" width="35.28515625" style="127" customWidth="1"/>
    <col min="9456" max="9462" width="0" style="127" hidden="1" customWidth="1"/>
    <col min="9463" max="9465" width="9.140625" style="127" bestFit="1" customWidth="1"/>
    <col min="9466" max="9471" width="9.5703125" style="127" customWidth="1"/>
    <col min="9472" max="9710" width="11.42578125" style="127"/>
    <col min="9711" max="9711" width="35.28515625" style="127" customWidth="1"/>
    <col min="9712" max="9718" width="0" style="127" hidden="1" customWidth="1"/>
    <col min="9719" max="9721" width="9.140625" style="127" bestFit="1" customWidth="1"/>
    <col min="9722" max="9727" width="9.5703125" style="127" customWidth="1"/>
    <col min="9728" max="9966" width="11.42578125" style="127"/>
    <col min="9967" max="9967" width="35.28515625" style="127" customWidth="1"/>
    <col min="9968" max="9974" width="0" style="127" hidden="1" customWidth="1"/>
    <col min="9975" max="9977" width="9.140625" style="127" bestFit="1" customWidth="1"/>
    <col min="9978" max="9983" width="9.5703125" style="127" customWidth="1"/>
    <col min="9984" max="10222" width="11.42578125" style="127"/>
    <col min="10223" max="10223" width="35.28515625" style="127" customWidth="1"/>
    <col min="10224" max="10230" width="0" style="127" hidden="1" customWidth="1"/>
    <col min="10231" max="10233" width="9.140625" style="127" bestFit="1" customWidth="1"/>
    <col min="10234" max="10239" width="9.5703125" style="127" customWidth="1"/>
    <col min="10240" max="10478" width="11.42578125" style="127"/>
    <col min="10479" max="10479" width="35.28515625" style="127" customWidth="1"/>
    <col min="10480" max="10486" width="0" style="127" hidden="1" customWidth="1"/>
    <col min="10487" max="10489" width="9.140625" style="127" bestFit="1" customWidth="1"/>
    <col min="10490" max="10495" width="9.5703125" style="127" customWidth="1"/>
    <col min="10496" max="10734" width="11.42578125" style="127"/>
    <col min="10735" max="10735" width="35.28515625" style="127" customWidth="1"/>
    <col min="10736" max="10742" width="0" style="127" hidden="1" customWidth="1"/>
    <col min="10743" max="10745" width="9.140625" style="127" bestFit="1" customWidth="1"/>
    <col min="10746" max="10751" width="9.5703125" style="127" customWidth="1"/>
    <col min="10752" max="10990" width="11.42578125" style="127"/>
    <col min="10991" max="10991" width="35.28515625" style="127" customWidth="1"/>
    <col min="10992" max="10998" width="0" style="127" hidden="1" customWidth="1"/>
    <col min="10999" max="11001" width="9.140625" style="127" bestFit="1" customWidth="1"/>
    <col min="11002" max="11007" width="9.5703125" style="127" customWidth="1"/>
    <col min="11008" max="11246" width="11.42578125" style="127"/>
    <col min="11247" max="11247" width="35.28515625" style="127" customWidth="1"/>
    <col min="11248" max="11254" width="0" style="127" hidden="1" customWidth="1"/>
    <col min="11255" max="11257" width="9.140625" style="127" bestFit="1" customWidth="1"/>
    <col min="11258" max="11263" width="9.5703125" style="127" customWidth="1"/>
    <col min="11264" max="11502" width="11.42578125" style="127"/>
    <col min="11503" max="11503" width="35.28515625" style="127" customWidth="1"/>
    <col min="11504" max="11510" width="0" style="127" hidden="1" customWidth="1"/>
    <col min="11511" max="11513" width="9.140625" style="127" bestFit="1" customWidth="1"/>
    <col min="11514" max="11519" width="9.5703125" style="127" customWidth="1"/>
    <col min="11520" max="11758" width="11.42578125" style="127"/>
    <col min="11759" max="11759" width="35.28515625" style="127" customWidth="1"/>
    <col min="11760" max="11766" width="0" style="127" hidden="1" customWidth="1"/>
    <col min="11767" max="11769" width="9.140625" style="127" bestFit="1" customWidth="1"/>
    <col min="11770" max="11775" width="9.5703125" style="127" customWidth="1"/>
    <col min="11776" max="12014" width="11.42578125" style="127"/>
    <col min="12015" max="12015" width="35.28515625" style="127" customWidth="1"/>
    <col min="12016" max="12022" width="0" style="127" hidden="1" customWidth="1"/>
    <col min="12023" max="12025" width="9.140625" style="127" bestFit="1" customWidth="1"/>
    <col min="12026" max="12031" width="9.5703125" style="127" customWidth="1"/>
    <col min="12032" max="12270" width="11.42578125" style="127"/>
    <col min="12271" max="12271" width="35.28515625" style="127" customWidth="1"/>
    <col min="12272" max="12278" width="0" style="127" hidden="1" customWidth="1"/>
    <col min="12279" max="12281" width="9.140625" style="127" bestFit="1" customWidth="1"/>
    <col min="12282" max="12287" width="9.5703125" style="127" customWidth="1"/>
    <col min="12288" max="12526" width="11.42578125" style="127"/>
    <col min="12527" max="12527" width="35.28515625" style="127" customWidth="1"/>
    <col min="12528" max="12534" width="0" style="127" hidden="1" customWidth="1"/>
    <col min="12535" max="12537" width="9.140625" style="127" bestFit="1" customWidth="1"/>
    <col min="12538" max="12543" width="9.5703125" style="127" customWidth="1"/>
    <col min="12544" max="12782" width="11.42578125" style="127"/>
    <col min="12783" max="12783" width="35.28515625" style="127" customWidth="1"/>
    <col min="12784" max="12790" width="0" style="127" hidden="1" customWidth="1"/>
    <col min="12791" max="12793" width="9.140625" style="127" bestFit="1" customWidth="1"/>
    <col min="12794" max="12799" width="9.5703125" style="127" customWidth="1"/>
    <col min="12800" max="13038" width="11.42578125" style="127"/>
    <col min="13039" max="13039" width="35.28515625" style="127" customWidth="1"/>
    <col min="13040" max="13046" width="0" style="127" hidden="1" customWidth="1"/>
    <col min="13047" max="13049" width="9.140625" style="127" bestFit="1" customWidth="1"/>
    <col min="13050" max="13055" width="9.5703125" style="127" customWidth="1"/>
    <col min="13056" max="13294" width="11.42578125" style="127"/>
    <col min="13295" max="13295" width="35.28515625" style="127" customWidth="1"/>
    <col min="13296" max="13302" width="0" style="127" hidden="1" customWidth="1"/>
    <col min="13303" max="13305" width="9.140625" style="127" bestFit="1" customWidth="1"/>
    <col min="13306" max="13311" width="9.5703125" style="127" customWidth="1"/>
    <col min="13312" max="13550" width="11.42578125" style="127"/>
    <col min="13551" max="13551" width="35.28515625" style="127" customWidth="1"/>
    <col min="13552" max="13558" width="0" style="127" hidden="1" customWidth="1"/>
    <col min="13559" max="13561" width="9.140625" style="127" bestFit="1" customWidth="1"/>
    <col min="13562" max="13567" width="9.5703125" style="127" customWidth="1"/>
    <col min="13568" max="13806" width="11.42578125" style="127"/>
    <col min="13807" max="13807" width="35.28515625" style="127" customWidth="1"/>
    <col min="13808" max="13814" width="0" style="127" hidden="1" customWidth="1"/>
    <col min="13815" max="13817" width="9.140625" style="127" bestFit="1" customWidth="1"/>
    <col min="13818" max="13823" width="9.5703125" style="127" customWidth="1"/>
    <col min="13824" max="14062" width="11.42578125" style="127"/>
    <col min="14063" max="14063" width="35.28515625" style="127" customWidth="1"/>
    <col min="14064" max="14070" width="0" style="127" hidden="1" customWidth="1"/>
    <col min="14071" max="14073" width="9.140625" style="127" bestFit="1" customWidth="1"/>
    <col min="14074" max="14079" width="9.5703125" style="127" customWidth="1"/>
    <col min="14080" max="14318" width="11.42578125" style="127"/>
    <col min="14319" max="14319" width="35.28515625" style="127" customWidth="1"/>
    <col min="14320" max="14326" width="0" style="127" hidden="1" customWidth="1"/>
    <col min="14327" max="14329" width="9.140625" style="127" bestFit="1" customWidth="1"/>
    <col min="14330" max="14335" width="9.5703125" style="127" customWidth="1"/>
    <col min="14336" max="14574" width="11.42578125" style="127"/>
    <col min="14575" max="14575" width="35.28515625" style="127" customWidth="1"/>
    <col min="14576" max="14582" width="0" style="127" hidden="1" customWidth="1"/>
    <col min="14583" max="14585" width="9.140625" style="127" bestFit="1" customWidth="1"/>
    <col min="14586" max="14591" width="9.5703125" style="127" customWidth="1"/>
    <col min="14592" max="14830" width="11.42578125" style="127"/>
    <col min="14831" max="14831" width="35.28515625" style="127" customWidth="1"/>
    <col min="14832" max="14838" width="0" style="127" hidden="1" customWidth="1"/>
    <col min="14839" max="14841" width="9.140625" style="127" bestFit="1" customWidth="1"/>
    <col min="14842" max="14847" width="9.5703125" style="127" customWidth="1"/>
    <col min="14848" max="15086" width="11.42578125" style="127"/>
    <col min="15087" max="15087" width="35.28515625" style="127" customWidth="1"/>
    <col min="15088" max="15094" width="0" style="127" hidden="1" customWidth="1"/>
    <col min="15095" max="15097" width="9.140625" style="127" bestFit="1" customWidth="1"/>
    <col min="15098" max="15103" width="9.5703125" style="127" customWidth="1"/>
    <col min="15104" max="15342" width="11.42578125" style="127"/>
    <col min="15343" max="15343" width="35.28515625" style="127" customWidth="1"/>
    <col min="15344" max="15350" width="0" style="127" hidden="1" customWidth="1"/>
    <col min="15351" max="15353" width="9.140625" style="127" bestFit="1" customWidth="1"/>
    <col min="15354" max="15359" width="9.5703125" style="127" customWidth="1"/>
    <col min="15360" max="15598" width="11.42578125" style="127"/>
    <col min="15599" max="15599" width="35.28515625" style="127" customWidth="1"/>
    <col min="15600" max="15606" width="0" style="127" hidden="1" customWidth="1"/>
    <col min="15607" max="15609" width="9.140625" style="127" bestFit="1" customWidth="1"/>
    <col min="15610" max="15615" width="9.5703125" style="127" customWidth="1"/>
    <col min="15616" max="15854" width="11.42578125" style="127"/>
    <col min="15855" max="15855" width="35.28515625" style="127" customWidth="1"/>
    <col min="15856" max="15862" width="0" style="127" hidden="1" customWidth="1"/>
    <col min="15863" max="15865" width="9.140625" style="127" bestFit="1" customWidth="1"/>
    <col min="15866" max="15871" width="9.5703125" style="127" customWidth="1"/>
    <col min="15872" max="16110" width="11.42578125" style="127"/>
    <col min="16111" max="16111" width="35.28515625" style="127" customWidth="1"/>
    <col min="16112" max="16118" width="0" style="127" hidden="1" customWidth="1"/>
    <col min="16119" max="16121" width="9.140625" style="127" bestFit="1" customWidth="1"/>
    <col min="16122" max="16127" width="9.5703125" style="127" customWidth="1"/>
    <col min="16128" max="16384" width="11.42578125" style="127"/>
  </cols>
  <sheetData>
    <row r="1" spans="1:238" s="1" customFormat="1" ht="15">
      <c r="A1" s="154" t="s">
        <v>781</v>
      </c>
      <c r="B1" s="145"/>
      <c r="C1" s="145"/>
      <c r="D1" s="145"/>
      <c r="E1" s="145"/>
      <c r="F1" s="145"/>
      <c r="G1" s="201"/>
      <c r="H1" s="145"/>
      <c r="I1" s="145"/>
      <c r="J1" s="145"/>
      <c r="K1" s="145"/>
      <c r="L1" s="145"/>
      <c r="M1" s="145"/>
      <c r="N1" s="145"/>
      <c r="O1" s="145"/>
      <c r="P1" s="201"/>
      <c r="Q1" s="201"/>
      <c r="R1" s="201"/>
      <c r="S1" s="145"/>
      <c r="T1" s="145"/>
      <c r="U1" s="145"/>
      <c r="V1" s="145"/>
      <c r="W1" s="145"/>
      <c r="X1" s="145"/>
      <c r="Y1" s="145"/>
      <c r="Z1" s="145"/>
      <c r="AA1" s="145"/>
      <c r="AB1" s="201"/>
      <c r="AC1" s="201"/>
      <c r="AD1" s="201"/>
      <c r="AE1" s="145"/>
      <c r="AF1" s="145"/>
      <c r="AG1" s="145"/>
      <c r="AH1" s="145"/>
      <c r="AI1" s="145"/>
      <c r="AJ1" s="145"/>
      <c r="AK1" s="145"/>
      <c r="AL1" s="145"/>
      <c r="AM1" s="145"/>
      <c r="AN1" s="201"/>
      <c r="AO1" s="201"/>
      <c r="AP1" s="201"/>
      <c r="AQ1" s="145"/>
      <c r="AR1" s="145"/>
      <c r="AS1" s="145"/>
      <c r="AT1" s="145"/>
      <c r="AU1" s="145"/>
      <c r="AV1" s="145"/>
      <c r="AW1" s="145"/>
      <c r="AX1" s="145"/>
      <c r="AY1" s="145"/>
      <c r="AZ1" s="201"/>
      <c r="BA1" s="201"/>
      <c r="BB1" s="201"/>
      <c r="BC1" s="145"/>
      <c r="BD1" s="145"/>
      <c r="BE1" s="145"/>
      <c r="BF1" s="145"/>
      <c r="BG1" s="145"/>
      <c r="BH1" s="145"/>
      <c r="BI1" s="145"/>
      <c r="BJ1" s="145"/>
      <c r="BK1" s="145"/>
      <c r="BL1" s="201"/>
      <c r="BM1" s="201"/>
      <c r="BN1" s="201"/>
      <c r="BO1" s="145"/>
      <c r="BP1" s="145"/>
      <c r="BQ1" s="145"/>
      <c r="BR1" s="145"/>
      <c r="BS1" s="145"/>
      <c r="BT1" s="145"/>
      <c r="BU1" s="145"/>
      <c r="BV1" s="145"/>
      <c r="BW1" s="145"/>
      <c r="BX1" s="201"/>
      <c r="BY1" s="201"/>
      <c r="BZ1" s="201"/>
      <c r="CA1" s="145"/>
      <c r="CB1" s="145"/>
      <c r="CC1" s="145"/>
      <c r="CD1" s="145"/>
      <c r="CE1" s="145"/>
      <c r="CF1" s="145"/>
      <c r="CG1" s="145"/>
      <c r="CH1" s="145"/>
      <c r="CI1" s="145"/>
      <c r="CJ1" s="201"/>
      <c r="CK1" s="201"/>
      <c r="CL1" s="201"/>
      <c r="CM1" s="145"/>
      <c r="CN1" s="145"/>
      <c r="CO1" s="145"/>
      <c r="CP1" s="145"/>
      <c r="CQ1" s="145"/>
      <c r="CR1" s="145"/>
      <c r="CS1" s="145"/>
      <c r="CT1" s="145"/>
      <c r="CU1" s="145"/>
      <c r="CV1" s="201"/>
      <c r="CW1" s="201"/>
      <c r="CX1" s="201"/>
      <c r="CY1" s="145"/>
      <c r="CZ1" s="145"/>
      <c r="DA1" s="145"/>
      <c r="DB1" s="145"/>
      <c r="DC1" s="145"/>
      <c r="DD1" s="145"/>
      <c r="DE1" s="145"/>
      <c r="DF1" s="145"/>
      <c r="DG1" s="145"/>
      <c r="DH1" s="201"/>
      <c r="DI1" s="201"/>
      <c r="DJ1" s="201"/>
      <c r="DK1" s="145"/>
      <c r="DL1" s="145"/>
      <c r="DM1" s="145"/>
      <c r="DN1" s="145"/>
      <c r="DO1" s="145"/>
      <c r="DP1" s="145"/>
      <c r="DQ1" s="145"/>
      <c r="DR1" s="145"/>
      <c r="DS1" s="145"/>
      <c r="DT1" s="201"/>
      <c r="DU1" s="201"/>
      <c r="DV1" s="201"/>
      <c r="DW1" s="145"/>
      <c r="DX1" s="145"/>
      <c r="DY1" s="145"/>
      <c r="DZ1" s="145"/>
      <c r="EA1" s="145"/>
      <c r="EB1" s="145"/>
      <c r="EC1" s="145"/>
      <c r="ED1" s="145"/>
      <c r="EE1" s="145"/>
      <c r="EF1" s="201"/>
      <c r="EG1" s="201"/>
      <c r="EH1" s="201"/>
      <c r="EI1" s="145"/>
      <c r="EJ1" s="145"/>
      <c r="EK1" s="145"/>
      <c r="EL1" s="145"/>
      <c r="EM1" s="145"/>
      <c r="EN1" s="145"/>
      <c r="EO1" s="145"/>
      <c r="EP1" s="145"/>
      <c r="EQ1" s="145"/>
      <c r="ER1" s="201"/>
      <c r="ES1" s="201"/>
      <c r="ET1" s="201"/>
      <c r="EU1" s="145"/>
      <c r="EV1" s="145"/>
      <c r="EW1" s="145"/>
      <c r="EX1" s="145"/>
      <c r="EY1" s="145"/>
      <c r="EZ1" s="145"/>
      <c r="FA1" s="145"/>
      <c r="FB1" s="145"/>
      <c r="FC1" s="145"/>
      <c r="FD1" s="201"/>
      <c r="FE1" s="201"/>
      <c r="FF1" s="201"/>
      <c r="FG1" s="145"/>
      <c r="FH1" s="145"/>
      <c r="FI1" s="145"/>
      <c r="FJ1" s="145"/>
      <c r="FK1" s="145"/>
      <c r="FL1" s="145"/>
      <c r="FM1" s="145"/>
      <c r="FN1" s="145"/>
      <c r="FO1" s="145"/>
      <c r="FP1" s="201"/>
      <c r="FQ1" s="201"/>
      <c r="FR1" s="201"/>
      <c r="FS1" s="145"/>
      <c r="FT1" s="145"/>
      <c r="FU1" s="145"/>
      <c r="FV1" s="145"/>
      <c r="FW1" s="145"/>
      <c r="FX1" s="145"/>
      <c r="FY1" s="145"/>
      <c r="FZ1" s="145"/>
      <c r="GA1" s="145"/>
      <c r="GB1" s="201"/>
      <c r="GC1" s="201"/>
      <c r="GD1" s="201"/>
      <c r="GE1" s="145"/>
      <c r="GF1" s="145"/>
      <c r="GG1" s="145"/>
      <c r="GH1" s="145"/>
      <c r="GI1" s="145"/>
      <c r="GJ1" s="145"/>
      <c r="GK1" s="145"/>
      <c r="GL1" s="145"/>
      <c r="GM1" s="145"/>
      <c r="GN1" s="201"/>
      <c r="GO1" s="201"/>
      <c r="GP1" s="201"/>
      <c r="GQ1" s="145"/>
      <c r="GR1" s="145"/>
      <c r="GS1" s="145"/>
      <c r="GT1" s="145"/>
      <c r="GU1" s="145"/>
      <c r="GV1" s="145"/>
      <c r="GW1" s="145"/>
      <c r="GX1" s="145"/>
      <c r="GY1" s="145"/>
      <c r="GZ1" s="201"/>
      <c r="HA1" s="201"/>
      <c r="HB1" s="201"/>
      <c r="HC1" s="145"/>
      <c r="HD1" s="145"/>
      <c r="HE1" s="145"/>
      <c r="HF1" s="145"/>
      <c r="HG1" s="145"/>
      <c r="HH1" s="145"/>
      <c r="HI1" s="145"/>
      <c r="HJ1" s="145"/>
      <c r="HK1" s="145"/>
      <c r="HL1" s="201"/>
      <c r="HM1" s="201"/>
      <c r="HN1" s="201"/>
      <c r="HO1" s="145"/>
      <c r="HP1" s="145"/>
      <c r="HQ1" s="145"/>
      <c r="HR1" s="145"/>
      <c r="HS1" s="145"/>
      <c r="HT1" s="145"/>
      <c r="HU1" s="145"/>
      <c r="HV1" s="145"/>
      <c r="HW1" s="145"/>
      <c r="HX1" s="201"/>
      <c r="HY1" s="201"/>
      <c r="HZ1" s="201"/>
      <c r="IA1" s="145"/>
      <c r="IB1" s="145"/>
      <c r="IC1" s="145"/>
      <c r="ID1" s="145"/>
    </row>
    <row r="2" spans="1:238" s="9" customFormat="1" ht="15">
      <c r="A2" s="152" t="s">
        <v>49</v>
      </c>
      <c r="B2" s="202"/>
      <c r="C2" s="202"/>
      <c r="D2" s="202"/>
      <c r="E2" s="150"/>
      <c r="F2" s="150"/>
      <c r="G2" s="203"/>
      <c r="H2" s="202"/>
      <c r="I2" s="202"/>
      <c r="J2" s="202"/>
      <c r="K2" s="202"/>
      <c r="L2" s="202"/>
      <c r="M2" s="150"/>
      <c r="N2" s="150"/>
      <c r="O2" s="150"/>
      <c r="P2" s="203"/>
      <c r="Q2" s="203"/>
      <c r="R2" s="203"/>
      <c r="S2" s="202"/>
      <c r="T2" s="202"/>
      <c r="U2" s="202"/>
      <c r="V2" s="202"/>
      <c r="W2" s="202"/>
      <c r="X2" s="202"/>
      <c r="Y2" s="150"/>
      <c r="Z2" s="150"/>
      <c r="AA2" s="150"/>
      <c r="AB2" s="203"/>
      <c r="AC2" s="203"/>
      <c r="AD2" s="203"/>
      <c r="AE2" s="202"/>
      <c r="AF2" s="202"/>
      <c r="AG2" s="202"/>
      <c r="AH2" s="202"/>
      <c r="AI2" s="202"/>
      <c r="AJ2" s="202"/>
      <c r="AK2" s="150"/>
      <c r="AL2" s="150"/>
      <c r="AM2" s="150"/>
      <c r="AN2" s="203"/>
      <c r="AO2" s="203"/>
      <c r="AP2" s="203"/>
      <c r="AQ2" s="202"/>
      <c r="AR2" s="202"/>
      <c r="AS2" s="202"/>
      <c r="AT2" s="202"/>
      <c r="AU2" s="202"/>
      <c r="AV2" s="202"/>
      <c r="AW2" s="150"/>
      <c r="AX2" s="150"/>
      <c r="AY2" s="150"/>
      <c r="AZ2" s="203"/>
      <c r="BA2" s="203"/>
      <c r="BB2" s="203"/>
      <c r="BC2" s="202"/>
      <c r="BD2" s="202"/>
      <c r="BE2" s="202"/>
      <c r="BF2" s="202"/>
      <c r="BG2" s="202"/>
      <c r="BH2" s="202"/>
      <c r="BI2" s="150"/>
      <c r="BJ2" s="150"/>
      <c r="BK2" s="150"/>
      <c r="BL2" s="203"/>
      <c r="BM2" s="203"/>
      <c r="BN2" s="203"/>
      <c r="BO2" s="202"/>
      <c r="BP2" s="202"/>
      <c r="BQ2" s="202"/>
      <c r="BR2" s="202"/>
      <c r="BS2" s="202"/>
      <c r="BT2" s="202"/>
      <c r="BU2" s="150"/>
      <c r="BV2" s="150"/>
      <c r="BW2" s="150"/>
      <c r="BX2" s="203"/>
      <c r="BY2" s="203"/>
      <c r="BZ2" s="203"/>
      <c r="CA2" s="202"/>
      <c r="CB2" s="202"/>
      <c r="CC2" s="202"/>
      <c r="CD2" s="202"/>
      <c r="CE2" s="202"/>
      <c r="CF2" s="202"/>
      <c r="CG2" s="150"/>
      <c r="CH2" s="150"/>
      <c r="CI2" s="150"/>
      <c r="CJ2" s="203"/>
      <c r="CK2" s="203"/>
      <c r="CL2" s="203"/>
      <c r="CM2" s="202"/>
      <c r="CN2" s="202"/>
      <c r="CO2" s="202"/>
      <c r="CP2" s="202"/>
      <c r="CQ2" s="202"/>
      <c r="CR2" s="202"/>
      <c r="CS2" s="150"/>
      <c r="CT2" s="150"/>
      <c r="CU2" s="150"/>
      <c r="CV2" s="203"/>
      <c r="CW2" s="203"/>
      <c r="CX2" s="203"/>
      <c r="CY2" s="202"/>
      <c r="CZ2" s="202"/>
      <c r="DA2" s="202"/>
      <c r="DB2" s="202"/>
      <c r="DC2" s="202"/>
      <c r="DD2" s="202"/>
      <c r="DE2" s="150"/>
      <c r="DF2" s="150"/>
      <c r="DG2" s="150"/>
      <c r="DH2" s="203"/>
      <c r="DI2" s="203"/>
      <c r="DJ2" s="203"/>
      <c r="DK2" s="202"/>
      <c r="DL2" s="202"/>
      <c r="DM2" s="202"/>
      <c r="DN2" s="202"/>
      <c r="DO2" s="202"/>
      <c r="DP2" s="202"/>
      <c r="DQ2" s="150"/>
      <c r="DR2" s="150"/>
      <c r="DS2" s="150"/>
      <c r="DT2" s="203"/>
      <c r="DU2" s="203"/>
      <c r="DV2" s="203"/>
      <c r="DW2" s="202"/>
      <c r="DX2" s="202"/>
      <c r="DY2" s="202"/>
      <c r="DZ2" s="202"/>
      <c r="EA2" s="202"/>
      <c r="EB2" s="202"/>
      <c r="EC2" s="150"/>
      <c r="ED2" s="150"/>
      <c r="EE2" s="150"/>
      <c r="EF2" s="203"/>
      <c r="EG2" s="203"/>
      <c r="EH2" s="203"/>
      <c r="EI2" s="202"/>
      <c r="EJ2" s="202"/>
      <c r="EK2" s="202"/>
      <c r="EL2" s="202"/>
      <c r="EM2" s="202"/>
      <c r="EN2" s="202"/>
      <c r="EO2" s="150"/>
      <c r="EP2" s="150"/>
      <c r="EQ2" s="150"/>
      <c r="ER2" s="203"/>
      <c r="ES2" s="203"/>
      <c r="ET2" s="203"/>
      <c r="EU2" s="202"/>
      <c r="EV2" s="202"/>
      <c r="EW2" s="202"/>
      <c r="EX2" s="202"/>
      <c r="EY2" s="202"/>
      <c r="EZ2" s="202"/>
      <c r="FA2" s="150"/>
      <c r="FB2" s="150"/>
      <c r="FC2" s="150"/>
      <c r="FD2" s="203"/>
      <c r="FE2" s="203"/>
      <c r="FF2" s="203"/>
      <c r="FG2" s="202"/>
      <c r="FH2" s="202"/>
      <c r="FI2" s="202"/>
      <c r="FJ2" s="202"/>
      <c r="FK2" s="202"/>
      <c r="FL2" s="202"/>
      <c r="FM2" s="150"/>
      <c r="FN2" s="150"/>
      <c r="FO2" s="150"/>
      <c r="FP2" s="203"/>
      <c r="FQ2" s="203"/>
      <c r="FR2" s="203"/>
      <c r="FS2" s="202"/>
      <c r="FT2" s="202"/>
      <c r="FU2" s="202"/>
      <c r="FV2" s="202"/>
      <c r="FW2" s="202"/>
      <c r="FX2" s="202"/>
      <c r="FY2" s="150"/>
      <c r="FZ2" s="150"/>
      <c r="GA2" s="150"/>
      <c r="GB2" s="203"/>
      <c r="GC2" s="203"/>
      <c r="GD2" s="203"/>
      <c r="GE2" s="202"/>
      <c r="GF2" s="202"/>
      <c r="GG2" s="202"/>
      <c r="GH2" s="202"/>
      <c r="GI2" s="202"/>
      <c r="GJ2" s="202"/>
      <c r="GK2" s="150"/>
      <c r="GL2" s="150"/>
      <c r="GM2" s="150"/>
      <c r="GN2" s="203"/>
      <c r="GO2" s="203"/>
      <c r="GP2" s="203"/>
      <c r="GQ2" s="202"/>
      <c r="GR2" s="202"/>
      <c r="GS2" s="202"/>
      <c r="GT2" s="202"/>
      <c r="GU2" s="202"/>
      <c r="GV2" s="202"/>
      <c r="GW2" s="150"/>
      <c r="GX2" s="150"/>
      <c r="GY2" s="150"/>
      <c r="GZ2" s="203"/>
      <c r="HA2" s="203"/>
      <c r="HB2" s="203"/>
      <c r="HC2" s="202"/>
      <c r="HD2" s="202"/>
      <c r="HE2" s="202"/>
      <c r="HF2" s="202"/>
      <c r="HG2" s="202"/>
      <c r="HH2" s="202"/>
      <c r="HI2" s="150"/>
      <c r="HJ2" s="150"/>
      <c r="HK2" s="150"/>
      <c r="HL2" s="203"/>
      <c r="HM2" s="203"/>
      <c r="HN2" s="203"/>
      <c r="HO2" s="202"/>
      <c r="HP2" s="202"/>
      <c r="HQ2" s="202"/>
      <c r="HR2" s="202"/>
      <c r="HS2" s="202"/>
      <c r="HT2" s="202"/>
      <c r="HU2" s="150"/>
      <c r="HV2" s="150"/>
      <c r="HW2" s="150"/>
      <c r="HX2" s="203"/>
      <c r="HY2" s="203"/>
      <c r="HZ2" s="203"/>
      <c r="IA2" s="202"/>
      <c r="IB2" s="202"/>
      <c r="IC2" s="202"/>
      <c r="ID2" s="202"/>
    </row>
    <row r="3" spans="1:238" s="3" customFormat="1" ht="11.25" customHeight="1">
      <c r="A3" s="204"/>
      <c r="B3" s="204"/>
      <c r="C3" s="204"/>
      <c r="D3" s="204"/>
      <c r="E3" s="205"/>
      <c r="F3" s="205"/>
      <c r="G3" s="206"/>
      <c r="H3" s="204"/>
      <c r="I3" s="204"/>
      <c r="J3" s="204"/>
      <c r="K3" s="204"/>
      <c r="L3" s="204"/>
      <c r="M3" s="205"/>
      <c r="N3" s="205"/>
      <c r="O3" s="205"/>
      <c r="P3" s="206"/>
      <c r="Q3" s="206"/>
      <c r="R3" s="206"/>
      <c r="S3" s="204"/>
      <c r="T3" s="204"/>
      <c r="U3" s="204"/>
      <c r="V3" s="204"/>
      <c r="W3" s="204"/>
      <c r="X3" s="204"/>
      <c r="Y3" s="205"/>
      <c r="Z3" s="205"/>
      <c r="AA3" s="205"/>
      <c r="AB3" s="206"/>
      <c r="AC3" s="206"/>
      <c r="AD3" s="206"/>
      <c r="AE3" s="204"/>
      <c r="AF3" s="204"/>
      <c r="AG3" s="204"/>
      <c r="AH3" s="204"/>
      <c r="AI3" s="204"/>
      <c r="AJ3" s="204"/>
      <c r="AK3" s="205"/>
      <c r="AL3" s="205"/>
      <c r="AM3" s="205"/>
      <c r="AN3" s="206"/>
      <c r="AO3" s="206"/>
      <c r="AP3" s="206"/>
      <c r="AQ3" s="204"/>
      <c r="AR3" s="204"/>
      <c r="AS3" s="204"/>
      <c r="AT3" s="204"/>
      <c r="AU3" s="204"/>
      <c r="AV3" s="204"/>
      <c r="AW3" s="205"/>
      <c r="AX3" s="205"/>
      <c r="AY3" s="205"/>
      <c r="AZ3" s="206"/>
      <c r="BA3" s="206"/>
      <c r="BB3" s="206"/>
      <c r="BC3" s="204"/>
      <c r="BD3" s="204"/>
      <c r="BE3" s="204"/>
      <c r="BF3" s="204"/>
      <c r="BG3" s="204"/>
      <c r="BH3" s="204"/>
      <c r="BI3" s="205"/>
      <c r="BJ3" s="205"/>
      <c r="BK3" s="205"/>
      <c r="BL3" s="206"/>
      <c r="BM3" s="206"/>
      <c r="BN3" s="206"/>
      <c r="BO3" s="204"/>
      <c r="BP3" s="204"/>
      <c r="BQ3" s="204"/>
      <c r="BR3" s="204"/>
      <c r="BS3" s="204"/>
      <c r="BT3" s="204"/>
      <c r="BU3" s="205"/>
      <c r="BV3" s="205"/>
      <c r="BW3" s="205"/>
      <c r="BX3" s="206"/>
      <c r="BY3" s="206"/>
      <c r="BZ3" s="206"/>
      <c r="CA3" s="204"/>
      <c r="CB3" s="204"/>
      <c r="CC3" s="204"/>
      <c r="CD3" s="204"/>
      <c r="CE3" s="204"/>
      <c r="CF3" s="204"/>
      <c r="CG3" s="205"/>
      <c r="CH3" s="205"/>
      <c r="CI3" s="205"/>
      <c r="CJ3" s="206"/>
      <c r="CK3" s="206"/>
      <c r="CL3" s="206"/>
      <c r="CM3" s="204"/>
      <c r="CN3" s="204"/>
      <c r="CO3" s="204"/>
      <c r="CP3" s="204"/>
      <c r="CQ3" s="204"/>
      <c r="CR3" s="204"/>
      <c r="CS3" s="205"/>
      <c r="CT3" s="205"/>
      <c r="CU3" s="205"/>
      <c r="CV3" s="206"/>
      <c r="CW3" s="206"/>
      <c r="CX3" s="206"/>
      <c r="CY3" s="204"/>
      <c r="CZ3" s="204"/>
      <c r="DA3" s="204"/>
      <c r="DB3" s="204"/>
      <c r="DC3" s="204"/>
      <c r="DD3" s="204"/>
      <c r="DE3" s="205"/>
      <c r="DF3" s="205"/>
      <c r="DG3" s="205"/>
      <c r="DH3" s="206"/>
      <c r="DI3" s="206"/>
      <c r="DJ3" s="206"/>
      <c r="DK3" s="204"/>
      <c r="DL3" s="204"/>
      <c r="DM3" s="204"/>
      <c r="DN3" s="204"/>
      <c r="DO3" s="204"/>
      <c r="DP3" s="204"/>
      <c r="DQ3" s="205"/>
      <c r="DR3" s="205"/>
      <c r="DS3" s="205"/>
      <c r="DT3" s="206"/>
      <c r="DU3" s="206"/>
      <c r="DV3" s="206"/>
      <c r="DW3" s="204"/>
      <c r="DX3" s="204"/>
      <c r="DY3" s="204"/>
      <c r="DZ3" s="204"/>
      <c r="EA3" s="204"/>
      <c r="EB3" s="204"/>
      <c r="EC3" s="205"/>
      <c r="ED3" s="205"/>
      <c r="EE3" s="205"/>
      <c r="EF3" s="206"/>
      <c r="EG3" s="206"/>
      <c r="EH3" s="206"/>
      <c r="EI3" s="204"/>
      <c r="EJ3" s="204"/>
      <c r="EK3" s="204"/>
      <c r="EL3" s="204"/>
      <c r="EM3" s="204"/>
      <c r="EN3" s="204"/>
      <c r="EO3" s="205"/>
      <c r="EP3" s="205"/>
      <c r="EQ3" s="205"/>
      <c r="ER3" s="206"/>
      <c r="ES3" s="206"/>
      <c r="ET3" s="206"/>
      <c r="EU3" s="204"/>
      <c r="EV3" s="204"/>
      <c r="EW3" s="204"/>
      <c r="EX3" s="204"/>
      <c r="EY3" s="204"/>
      <c r="EZ3" s="204"/>
      <c r="FA3" s="205"/>
      <c r="FB3" s="205"/>
      <c r="FC3" s="205"/>
      <c r="FD3" s="206"/>
      <c r="FE3" s="206"/>
      <c r="FF3" s="206"/>
      <c r="FG3" s="204"/>
      <c r="FH3" s="204"/>
      <c r="FI3" s="204"/>
      <c r="FJ3" s="204"/>
      <c r="FK3" s="204"/>
      <c r="FL3" s="204"/>
      <c r="FM3" s="205"/>
      <c r="FN3" s="205"/>
      <c r="FO3" s="205"/>
      <c r="FP3" s="206"/>
      <c r="FQ3" s="206"/>
      <c r="FR3" s="206"/>
      <c r="FS3" s="204"/>
      <c r="FT3" s="204"/>
      <c r="FU3" s="204"/>
      <c r="FV3" s="204"/>
      <c r="FW3" s="204"/>
      <c r="FX3" s="204"/>
      <c r="FY3" s="205"/>
      <c r="FZ3" s="205"/>
      <c r="GA3" s="205"/>
      <c r="GB3" s="206"/>
      <c r="GC3" s="206"/>
      <c r="GD3" s="206"/>
      <c r="GE3" s="204"/>
      <c r="GF3" s="204"/>
      <c r="GG3" s="204"/>
      <c r="GH3" s="204"/>
      <c r="GI3" s="204"/>
      <c r="GJ3" s="204"/>
      <c r="GK3" s="205"/>
      <c r="GL3" s="205"/>
      <c r="GM3" s="205"/>
      <c r="GN3" s="206"/>
      <c r="GO3" s="206"/>
      <c r="GP3" s="206"/>
      <c r="GQ3" s="204"/>
      <c r="GR3" s="204"/>
      <c r="GS3" s="204"/>
      <c r="GT3" s="204"/>
      <c r="GU3" s="204"/>
      <c r="GV3" s="204"/>
      <c r="GW3" s="205"/>
      <c r="GX3" s="205"/>
      <c r="GY3" s="205"/>
      <c r="GZ3" s="206"/>
      <c r="HA3" s="206"/>
      <c r="HB3" s="206"/>
      <c r="HC3" s="204"/>
      <c r="HD3" s="204"/>
      <c r="HE3" s="204"/>
      <c r="HF3" s="204"/>
      <c r="HG3" s="204"/>
      <c r="HH3" s="204"/>
      <c r="HI3" s="205"/>
      <c r="HJ3" s="205"/>
      <c r="HK3" s="205"/>
      <c r="HL3" s="206"/>
      <c r="HM3" s="206"/>
      <c r="HN3" s="206"/>
      <c r="HO3" s="204"/>
      <c r="HP3" s="204"/>
      <c r="HQ3" s="204"/>
      <c r="HR3" s="204"/>
      <c r="HS3" s="204"/>
      <c r="HT3" s="204"/>
      <c r="HU3" s="205"/>
      <c r="HV3" s="205"/>
      <c r="HW3" s="205"/>
      <c r="HX3" s="206"/>
      <c r="HY3" s="206"/>
      <c r="HZ3" s="206"/>
      <c r="IA3" s="204"/>
      <c r="IB3" s="204"/>
      <c r="IC3" s="204"/>
      <c r="ID3" s="204"/>
    </row>
    <row r="4" spans="1:238" s="4" customFormat="1" ht="34.5" customHeight="1">
      <c r="A4" s="207"/>
      <c r="B4" s="208">
        <v>2009</v>
      </c>
      <c r="C4" s="208">
        <v>2010</v>
      </c>
      <c r="D4" s="329">
        <v>2011</v>
      </c>
      <c r="E4" s="329">
        <v>2012</v>
      </c>
      <c r="F4" s="329" t="s">
        <v>716</v>
      </c>
      <c r="G4" s="329" t="s">
        <v>801</v>
      </c>
      <c r="H4" s="329" t="s">
        <v>796</v>
      </c>
      <c r="I4" s="209"/>
      <c r="J4" s="211"/>
      <c r="K4" s="211"/>
      <c r="L4" s="211"/>
      <c r="M4" s="209"/>
      <c r="N4" s="209"/>
      <c r="O4" s="211"/>
      <c r="P4" s="211"/>
      <c r="Q4" s="211"/>
      <c r="R4" s="209"/>
      <c r="S4" s="212"/>
      <c r="T4" s="209"/>
      <c r="U4" s="209"/>
      <c r="V4" s="211"/>
      <c r="W4" s="211"/>
      <c r="X4" s="211"/>
      <c r="Y4" s="209"/>
      <c r="Z4" s="209"/>
      <c r="AA4" s="211"/>
      <c r="AB4" s="211"/>
      <c r="AC4" s="211"/>
      <c r="AD4" s="209"/>
      <c r="AE4" s="212"/>
      <c r="AF4" s="209"/>
      <c r="AG4" s="209"/>
      <c r="AH4" s="211"/>
      <c r="AI4" s="211"/>
      <c r="AJ4" s="211"/>
      <c r="AK4" s="209"/>
      <c r="AL4" s="209"/>
      <c r="AM4" s="211"/>
      <c r="AN4" s="211"/>
      <c r="AO4" s="211"/>
      <c r="AP4" s="209"/>
      <c r="AQ4" s="212"/>
      <c r="AR4" s="209"/>
      <c r="AS4" s="209"/>
      <c r="AT4" s="211"/>
      <c r="AU4" s="211"/>
      <c r="AV4" s="211"/>
      <c r="AW4" s="209"/>
      <c r="AX4" s="209"/>
      <c r="AY4" s="211"/>
      <c r="AZ4" s="211"/>
      <c r="BA4" s="211"/>
      <c r="BB4" s="209"/>
      <c r="BC4" s="212"/>
      <c r="BD4" s="209"/>
      <c r="BE4" s="209"/>
      <c r="BF4" s="211"/>
      <c r="BG4" s="211"/>
      <c r="BH4" s="211"/>
      <c r="BI4" s="209"/>
      <c r="BJ4" s="209"/>
      <c r="BK4" s="211"/>
      <c r="BL4" s="211"/>
      <c r="BM4" s="211"/>
      <c r="BN4" s="209"/>
      <c r="BO4" s="212"/>
      <c r="BP4" s="209"/>
      <c r="BQ4" s="209"/>
      <c r="BR4" s="211"/>
      <c r="BS4" s="211"/>
      <c r="BT4" s="211"/>
      <c r="BU4" s="209"/>
      <c r="BV4" s="209"/>
      <c r="BW4" s="211"/>
      <c r="BX4" s="211"/>
      <c r="BY4" s="211"/>
      <c r="BZ4" s="209"/>
      <c r="CA4" s="212"/>
      <c r="CB4" s="209"/>
      <c r="CC4" s="209"/>
      <c r="CD4" s="211"/>
      <c r="CE4" s="211"/>
      <c r="CF4" s="211"/>
      <c r="CG4" s="209"/>
      <c r="CH4" s="209"/>
      <c r="CI4" s="211"/>
      <c r="CJ4" s="211"/>
      <c r="CK4" s="211"/>
      <c r="CL4" s="209"/>
      <c r="CM4" s="212"/>
      <c r="CN4" s="209"/>
      <c r="CO4" s="209"/>
      <c r="CP4" s="211"/>
      <c r="CQ4" s="211"/>
      <c r="CR4" s="211"/>
      <c r="CS4" s="209"/>
      <c r="CT4" s="209"/>
      <c r="CU4" s="211"/>
      <c r="CV4" s="211"/>
      <c r="CW4" s="211"/>
      <c r="CX4" s="209"/>
      <c r="CY4" s="212"/>
      <c r="CZ4" s="209"/>
      <c r="DA4" s="209"/>
      <c r="DB4" s="211"/>
      <c r="DC4" s="211"/>
      <c r="DD4" s="211"/>
      <c r="DE4" s="209"/>
      <c r="DF4" s="209"/>
      <c r="DG4" s="211"/>
      <c r="DH4" s="211"/>
      <c r="DI4" s="211"/>
      <c r="DJ4" s="209"/>
      <c r="DK4" s="212"/>
      <c r="DL4" s="209"/>
      <c r="DM4" s="209"/>
      <c r="DN4" s="211"/>
      <c r="DO4" s="211"/>
      <c r="DP4" s="211"/>
      <c r="DQ4" s="209"/>
      <c r="DR4" s="209"/>
      <c r="DS4" s="211"/>
      <c r="DT4" s="211"/>
      <c r="DU4" s="211"/>
      <c r="DV4" s="209"/>
      <c r="DW4" s="212"/>
      <c r="DX4" s="209"/>
      <c r="DY4" s="209"/>
      <c r="DZ4" s="211"/>
      <c r="EA4" s="211"/>
      <c r="EB4" s="211"/>
      <c r="EC4" s="209"/>
      <c r="ED4" s="209"/>
      <c r="EE4" s="211"/>
      <c r="EF4" s="211"/>
      <c r="EG4" s="211"/>
      <c r="EH4" s="209"/>
      <c r="EI4" s="212"/>
      <c r="EJ4" s="209"/>
      <c r="EK4" s="209"/>
      <c r="EL4" s="211"/>
      <c r="EM4" s="211"/>
      <c r="EN4" s="211"/>
      <c r="EO4" s="209"/>
      <c r="EP4" s="209"/>
      <c r="EQ4" s="211"/>
      <c r="ER4" s="211"/>
      <c r="ES4" s="211"/>
      <c r="ET4" s="209"/>
      <c r="EU4" s="212"/>
      <c r="EV4" s="209"/>
      <c r="EW4" s="209"/>
      <c r="EX4" s="211"/>
      <c r="EY4" s="211"/>
      <c r="EZ4" s="211"/>
      <c r="FA4" s="209"/>
      <c r="FB4" s="209"/>
      <c r="FC4" s="211"/>
      <c r="FD4" s="211"/>
      <c r="FE4" s="211"/>
      <c r="FF4" s="209"/>
      <c r="FG4" s="212"/>
      <c r="FH4" s="209"/>
      <c r="FI4" s="209"/>
      <c r="FJ4" s="211"/>
      <c r="FK4" s="211"/>
      <c r="FL4" s="211"/>
      <c r="FM4" s="209"/>
      <c r="FN4" s="209"/>
      <c r="FO4" s="211"/>
      <c r="FP4" s="211"/>
      <c r="FQ4" s="211"/>
      <c r="FR4" s="209"/>
      <c r="FS4" s="212"/>
      <c r="FT4" s="209"/>
      <c r="FU4" s="209"/>
      <c r="FV4" s="211"/>
      <c r="FW4" s="211"/>
      <c r="FX4" s="211"/>
      <c r="FY4" s="209"/>
      <c r="FZ4" s="209"/>
      <c r="GA4" s="211"/>
      <c r="GB4" s="211"/>
      <c r="GC4" s="211"/>
      <c r="GD4" s="209"/>
      <c r="GE4" s="212"/>
      <c r="GF4" s="209"/>
      <c r="GG4" s="209"/>
      <c r="GH4" s="211"/>
      <c r="GI4" s="211"/>
      <c r="GJ4" s="211"/>
      <c r="GK4" s="209"/>
      <c r="GL4" s="209"/>
      <c r="GM4" s="211"/>
      <c r="GN4" s="211"/>
      <c r="GO4" s="211"/>
      <c r="GP4" s="209"/>
      <c r="GQ4" s="212"/>
      <c r="GR4" s="209"/>
      <c r="GS4" s="209"/>
      <c r="GT4" s="211"/>
      <c r="GU4" s="211"/>
      <c r="GV4" s="211"/>
      <c r="GW4" s="209"/>
      <c r="GX4" s="209"/>
      <c r="GY4" s="211"/>
      <c r="GZ4" s="211"/>
      <c r="HA4" s="211"/>
      <c r="HB4" s="209"/>
      <c r="HC4" s="212"/>
      <c r="HD4" s="209"/>
      <c r="HE4" s="209"/>
      <c r="HF4" s="211"/>
      <c r="HG4" s="211"/>
      <c r="HH4" s="211"/>
      <c r="HI4" s="209"/>
      <c r="HJ4" s="209"/>
      <c r="HK4" s="211"/>
      <c r="HL4" s="211"/>
      <c r="HM4" s="211"/>
      <c r="HN4" s="209"/>
      <c r="HO4" s="212"/>
      <c r="HP4" s="209"/>
      <c r="HQ4" s="209"/>
      <c r="HR4" s="211"/>
      <c r="HS4" s="211"/>
      <c r="HT4" s="211"/>
      <c r="HU4" s="209"/>
      <c r="HV4" s="209"/>
      <c r="HW4" s="211"/>
      <c r="HX4" s="211"/>
      <c r="HY4" s="211"/>
      <c r="HZ4" s="209"/>
      <c r="IA4" s="212"/>
      <c r="IB4" s="209"/>
      <c r="IC4" s="209"/>
      <c r="ID4" s="211"/>
    </row>
    <row r="5" spans="1:238" s="328" customFormat="1" ht="18.75" customHeight="1">
      <c r="A5" s="330"/>
      <c r="B5" s="331"/>
      <c r="C5" s="331"/>
      <c r="D5" s="309"/>
      <c r="E5" s="309"/>
      <c r="F5" s="309" t="s">
        <v>385</v>
      </c>
      <c r="G5" s="309" t="s">
        <v>385</v>
      </c>
      <c r="H5" s="309" t="s">
        <v>385</v>
      </c>
    </row>
    <row r="6" spans="1:238" ht="11.25" customHeight="1">
      <c r="A6" s="167"/>
      <c r="B6" s="137"/>
      <c r="C6" s="137"/>
      <c r="D6" s="137"/>
      <c r="E6" s="137"/>
      <c r="F6" s="137"/>
      <c r="G6" s="137"/>
      <c r="H6" s="137"/>
    </row>
    <row r="7" spans="1:238" ht="14.25">
      <c r="A7" s="541" t="s">
        <v>194</v>
      </c>
      <c r="B7" s="253">
        <v>3444.3980000000001</v>
      </c>
      <c r="C7" s="253">
        <v>3447.2820000000002</v>
      </c>
      <c r="D7" s="253">
        <v>3123.8209999999999</v>
      </c>
      <c r="E7" s="253">
        <v>3138.3130000000001</v>
      </c>
      <c r="F7" s="253">
        <v>3166.16</v>
      </c>
      <c r="G7" s="253">
        <v>3106.4</v>
      </c>
      <c r="H7" s="253">
        <v>3295.4</v>
      </c>
    </row>
    <row r="8" spans="1:238" ht="27">
      <c r="A8" s="543" t="s">
        <v>195</v>
      </c>
      <c r="B8" s="253">
        <v>1155.9839999999999</v>
      </c>
      <c r="C8" s="253">
        <v>1154.768</v>
      </c>
      <c r="D8" s="253">
        <v>1182.7550000000001</v>
      </c>
      <c r="E8" s="253">
        <v>1162.328</v>
      </c>
      <c r="F8" s="253">
        <v>1092.337</v>
      </c>
      <c r="G8" s="253">
        <v>1112.002</v>
      </c>
      <c r="H8" s="253">
        <v>1122.252</v>
      </c>
    </row>
    <row r="9" spans="1:238" ht="28.5" customHeight="1">
      <c r="A9" s="543" t="s">
        <v>513</v>
      </c>
      <c r="B9" s="253">
        <v>397.41300000000001</v>
      </c>
      <c r="C9" s="253">
        <v>388.81869999999998</v>
      </c>
      <c r="D9" s="253">
        <v>393.32600000000002</v>
      </c>
      <c r="E9" s="253">
        <v>412.85500000000002</v>
      </c>
      <c r="F9" s="253">
        <v>406.75099999999998</v>
      </c>
      <c r="G9" s="253">
        <v>453.72800000000001</v>
      </c>
      <c r="H9" s="253">
        <v>470.64800000000002</v>
      </c>
    </row>
    <row r="10" spans="1:238" ht="14.25">
      <c r="A10" s="541" t="s">
        <v>196</v>
      </c>
      <c r="B10" s="253">
        <v>102.81699999999999</v>
      </c>
      <c r="C10" s="253">
        <v>102.052249</v>
      </c>
      <c r="D10" s="253">
        <v>105.801</v>
      </c>
      <c r="E10" s="253">
        <v>107</v>
      </c>
      <c r="F10" s="253">
        <v>105.801</v>
      </c>
      <c r="G10" s="253">
        <v>110</v>
      </c>
      <c r="H10" s="253">
        <v>110</v>
      </c>
    </row>
    <row r="11" spans="1:238" ht="14.25">
      <c r="A11" s="541" t="s">
        <v>501</v>
      </c>
      <c r="B11" s="253">
        <v>1051.0919999999996</v>
      </c>
      <c r="C11" s="253">
        <v>1353.5633049999997</v>
      </c>
      <c r="D11" s="253">
        <v>1407.4249999999993</v>
      </c>
      <c r="E11" s="253">
        <v>1299.7050000000008</v>
      </c>
      <c r="F11" s="253">
        <v>1435.5020000000004</v>
      </c>
      <c r="G11" s="253">
        <v>1483.5450000000001</v>
      </c>
      <c r="H11" s="253">
        <v>1464.7049999999999</v>
      </c>
    </row>
    <row r="12" spans="1:238" s="148" customFormat="1" ht="16.5" customHeight="1">
      <c r="A12" s="332" t="s">
        <v>712</v>
      </c>
      <c r="B12" s="333">
        <v>6151.7039999999997</v>
      </c>
      <c r="C12" s="333">
        <v>6446.484254</v>
      </c>
      <c r="D12" s="333">
        <v>6213.1279999999997</v>
      </c>
      <c r="E12" s="333">
        <v>6120.201</v>
      </c>
      <c r="F12" s="333">
        <v>6206.5510000000004</v>
      </c>
      <c r="G12" s="333">
        <v>6265.6750000000002</v>
      </c>
      <c r="H12" s="333">
        <v>6463.0050000000001</v>
      </c>
    </row>
    <row r="13" spans="1:238" ht="14.25">
      <c r="A13" s="334" t="s">
        <v>713</v>
      </c>
      <c r="B13" s="335">
        <v>5585.1940000000004</v>
      </c>
      <c r="C13" s="335">
        <v>5756.5591919999997</v>
      </c>
      <c r="D13" s="335">
        <v>6085.0770000000002</v>
      </c>
      <c r="E13" s="335">
        <v>6303.2049999999999</v>
      </c>
      <c r="F13" s="335">
        <v>6511.2619999999997</v>
      </c>
      <c r="G13" s="335">
        <v>6708.5590000000002</v>
      </c>
      <c r="H13" s="335">
        <v>6928.4129999999996</v>
      </c>
    </row>
    <row r="14" spans="1:238" s="149" customFormat="1" ht="16.5" customHeight="1">
      <c r="A14" s="332" t="s">
        <v>197</v>
      </c>
      <c r="B14" s="333">
        <v>-566.50999999999931</v>
      </c>
      <c r="C14" s="333">
        <v>-689.92506200000025</v>
      </c>
      <c r="D14" s="333">
        <v>-128.05099999999948</v>
      </c>
      <c r="E14" s="333">
        <v>183.00399999999991</v>
      </c>
      <c r="F14" s="333">
        <v>304.71099999999933</v>
      </c>
      <c r="G14" s="333">
        <v>442.88400000000001</v>
      </c>
      <c r="H14" s="333">
        <v>465.40799999999945</v>
      </c>
    </row>
    <row r="15" spans="1:238" s="149" customFormat="1" ht="16.5" customHeight="1">
      <c r="A15" s="332"/>
      <c r="B15" s="333"/>
      <c r="C15" s="333"/>
      <c r="D15" s="333"/>
      <c r="E15" s="333"/>
      <c r="F15" s="333"/>
      <c r="G15" s="333"/>
      <c r="H15" s="333"/>
    </row>
    <row r="16" spans="1:238" ht="27">
      <c r="A16" s="334" t="s">
        <v>780</v>
      </c>
      <c r="B16" s="335">
        <v>1815</v>
      </c>
      <c r="C16" s="335">
        <v>1806.4</v>
      </c>
      <c r="D16" s="335">
        <v>1767.7</v>
      </c>
      <c r="E16" s="335">
        <v>1765</v>
      </c>
      <c r="F16" s="335">
        <v>1775</v>
      </c>
      <c r="G16" s="335">
        <v>1775</v>
      </c>
      <c r="H16" s="335">
        <v>1775</v>
      </c>
    </row>
    <row r="17" spans="1:8" ht="12" customHeight="1">
      <c r="A17" s="336"/>
      <c r="B17" s="185"/>
      <c r="C17" s="185"/>
      <c r="D17" s="185"/>
      <c r="E17" s="185"/>
      <c r="F17" s="185"/>
      <c r="G17" s="185"/>
      <c r="H17" s="185"/>
    </row>
    <row r="18" spans="1:8" ht="10.5" customHeight="1">
      <c r="A18" s="146"/>
      <c r="B18" s="135"/>
      <c r="C18" s="135"/>
      <c r="D18" s="135"/>
      <c r="E18" s="135"/>
      <c r="F18" s="135"/>
      <c r="H18" s="135"/>
    </row>
    <row r="19" spans="1:8" ht="15">
      <c r="A19" s="282" t="s">
        <v>210</v>
      </c>
      <c r="B19" s="135"/>
      <c r="C19" s="135"/>
      <c r="D19" s="135"/>
      <c r="E19" s="135"/>
      <c r="F19" s="135"/>
    </row>
    <row r="20" spans="1:8" ht="15">
      <c r="A20" s="282" t="s">
        <v>207</v>
      </c>
      <c r="B20" s="135"/>
      <c r="C20" s="135"/>
      <c r="D20" s="135"/>
      <c r="E20" s="135"/>
      <c r="F20" s="135"/>
    </row>
    <row r="21" spans="1:8" ht="14.25">
      <c r="A21" s="167" t="s">
        <v>208</v>
      </c>
    </row>
    <row r="22" spans="1:8" ht="14.25">
      <c r="A22" s="167" t="s">
        <v>209</v>
      </c>
    </row>
    <row r="23" spans="1:8" ht="28.5" customHeight="1">
      <c r="A23" s="608" t="s">
        <v>714</v>
      </c>
      <c r="B23" s="608"/>
      <c r="C23" s="608"/>
      <c r="D23" s="608"/>
      <c r="E23" s="608"/>
      <c r="F23" s="608"/>
    </row>
    <row r="24" spans="1:8" ht="14.25">
      <c r="A24" s="283" t="s">
        <v>715</v>
      </c>
    </row>
    <row r="25" spans="1:8" ht="32.25" customHeight="1">
      <c r="A25" s="602" t="s">
        <v>494</v>
      </c>
      <c r="B25" s="602"/>
      <c r="C25" s="602"/>
      <c r="D25" s="602"/>
      <c r="E25" s="602"/>
      <c r="F25" s="602"/>
      <c r="G25" s="602"/>
      <c r="H25" s="602"/>
    </row>
  </sheetData>
  <mergeCells count="2">
    <mergeCell ref="A23:F23"/>
    <mergeCell ref="A25:H25"/>
  </mergeCells>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I45"/>
  <sheetViews>
    <sheetView zoomScale="90" zoomScaleNormal="90" workbookViewId="0"/>
  </sheetViews>
  <sheetFormatPr baseColWidth="10" defaultRowHeight="12.75"/>
  <cols>
    <col min="1" max="1" width="41.7109375" style="441" customWidth="1"/>
    <col min="2" max="5" width="6" style="441" hidden="1" customWidth="1"/>
    <col min="6" max="13" width="6" style="441" customWidth="1"/>
    <col min="14" max="14" width="2.140625" style="441" customWidth="1"/>
    <col min="15" max="15" width="1.85546875" style="609" customWidth="1"/>
    <col min="16" max="16384" width="11.42578125" style="441"/>
  </cols>
  <sheetData>
    <row r="1" spans="1:243" s="163" customFormat="1" ht="15">
      <c r="A1" s="154" t="s">
        <v>131</v>
      </c>
      <c r="B1" s="154"/>
      <c r="C1" s="145"/>
      <c r="D1" s="145"/>
      <c r="E1" s="145"/>
      <c r="F1" s="145"/>
      <c r="G1" s="145"/>
      <c r="H1" s="145"/>
      <c r="I1" s="145"/>
      <c r="J1" s="145"/>
      <c r="K1" s="145"/>
      <c r="L1" s="145"/>
      <c r="M1" s="145"/>
      <c r="N1" s="200"/>
      <c r="O1" s="609"/>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c r="FD1" s="145"/>
      <c r="FE1" s="145"/>
      <c r="FF1" s="145"/>
      <c r="FG1" s="145"/>
      <c r="FH1" s="145"/>
      <c r="FI1" s="145"/>
      <c r="FJ1" s="145"/>
      <c r="FK1" s="145"/>
      <c r="FL1" s="145"/>
      <c r="FM1" s="145"/>
      <c r="FN1" s="145"/>
      <c r="FO1" s="145"/>
      <c r="FP1" s="145"/>
      <c r="FQ1" s="145"/>
      <c r="FR1" s="145"/>
      <c r="FS1" s="145"/>
      <c r="FT1" s="145"/>
      <c r="FU1" s="145"/>
      <c r="FV1" s="145"/>
      <c r="FW1" s="145"/>
      <c r="FX1" s="145"/>
      <c r="FY1" s="145"/>
      <c r="FZ1" s="145"/>
      <c r="GA1" s="145"/>
      <c r="GB1" s="145"/>
      <c r="GC1" s="145"/>
      <c r="GD1" s="145"/>
      <c r="GE1" s="145"/>
      <c r="GF1" s="145"/>
      <c r="GG1" s="145"/>
      <c r="GH1" s="145"/>
      <c r="GI1" s="145"/>
      <c r="GJ1" s="145"/>
      <c r="GK1" s="145"/>
      <c r="GL1" s="145"/>
      <c r="GM1" s="145"/>
      <c r="GN1" s="145"/>
      <c r="GO1" s="145"/>
      <c r="GP1" s="145"/>
      <c r="GQ1" s="145"/>
      <c r="GR1" s="145"/>
      <c r="GS1" s="145"/>
      <c r="GT1" s="145"/>
      <c r="GU1" s="145"/>
      <c r="GV1" s="145"/>
      <c r="GW1" s="145"/>
      <c r="GX1" s="145"/>
      <c r="GY1" s="145"/>
      <c r="GZ1" s="145"/>
      <c r="HA1" s="145"/>
      <c r="HB1" s="145"/>
      <c r="HC1" s="145"/>
      <c r="HD1" s="145"/>
      <c r="HE1" s="145"/>
      <c r="HF1" s="145"/>
      <c r="HG1" s="145"/>
      <c r="HH1" s="145"/>
      <c r="HI1" s="145"/>
      <c r="HJ1" s="145"/>
      <c r="HK1" s="145"/>
      <c r="HL1" s="145"/>
      <c r="HM1" s="145"/>
      <c r="HN1" s="145"/>
      <c r="HO1" s="145"/>
      <c r="HP1" s="145"/>
      <c r="HQ1" s="145"/>
      <c r="HR1" s="145"/>
      <c r="HS1" s="145"/>
      <c r="HT1" s="145"/>
      <c r="HU1" s="145"/>
      <c r="HV1" s="145"/>
      <c r="HW1" s="145"/>
      <c r="HX1" s="145"/>
      <c r="HY1" s="145"/>
      <c r="HZ1" s="145"/>
      <c r="IA1" s="145"/>
      <c r="IB1" s="145"/>
      <c r="IC1" s="145"/>
      <c r="ID1" s="145"/>
      <c r="IE1" s="145"/>
      <c r="IF1" s="145"/>
      <c r="IG1" s="145"/>
      <c r="IH1" s="145"/>
      <c r="II1" s="145"/>
    </row>
    <row r="2" spans="1:243" s="164" customFormat="1" ht="11.25" customHeight="1">
      <c r="A2" s="202"/>
      <c r="B2" s="202"/>
      <c r="C2" s="202"/>
      <c r="D2" s="202"/>
      <c r="E2" s="150"/>
      <c r="F2" s="150"/>
      <c r="G2" s="150"/>
      <c r="H2" s="150"/>
      <c r="I2" s="150"/>
      <c r="J2" s="150"/>
      <c r="K2" s="150"/>
      <c r="L2" s="150"/>
      <c r="M2" s="150"/>
      <c r="N2" s="150"/>
      <c r="O2" s="609"/>
      <c r="P2" s="202"/>
      <c r="Q2" s="202"/>
      <c r="R2" s="150"/>
      <c r="S2" s="150"/>
      <c r="T2" s="150"/>
      <c r="U2" s="150"/>
      <c r="V2" s="150"/>
      <c r="W2" s="150"/>
      <c r="X2" s="202"/>
      <c r="Y2" s="202"/>
      <c r="Z2" s="202"/>
      <c r="AA2" s="202"/>
      <c r="AB2" s="202"/>
      <c r="AC2" s="202"/>
      <c r="AD2" s="150"/>
      <c r="AE2" s="150"/>
      <c r="AF2" s="150"/>
      <c r="AG2" s="150"/>
      <c r="AH2" s="150"/>
      <c r="AI2" s="150"/>
      <c r="AJ2" s="202"/>
      <c r="AK2" s="202"/>
      <c r="AL2" s="202"/>
      <c r="AM2" s="202"/>
      <c r="AN2" s="202"/>
      <c r="AO2" s="202"/>
      <c r="AP2" s="150"/>
      <c r="AQ2" s="150"/>
      <c r="AR2" s="150"/>
      <c r="AS2" s="150"/>
      <c r="AT2" s="150"/>
      <c r="AU2" s="150"/>
      <c r="AV2" s="202"/>
      <c r="AW2" s="202"/>
      <c r="AX2" s="202"/>
      <c r="AY2" s="202"/>
      <c r="AZ2" s="202"/>
      <c r="BA2" s="202"/>
      <c r="BB2" s="150"/>
      <c r="BC2" s="150"/>
      <c r="BD2" s="150"/>
      <c r="BE2" s="150"/>
      <c r="BF2" s="150"/>
      <c r="BG2" s="150"/>
      <c r="BH2" s="202"/>
      <c r="BI2" s="202"/>
      <c r="BJ2" s="202"/>
      <c r="BK2" s="202"/>
      <c r="BL2" s="202"/>
      <c r="BM2" s="202"/>
      <c r="BN2" s="150"/>
      <c r="BO2" s="150"/>
      <c r="BP2" s="150"/>
      <c r="BQ2" s="150"/>
      <c r="BR2" s="150"/>
      <c r="BS2" s="150"/>
      <c r="BT2" s="202"/>
      <c r="BU2" s="202"/>
      <c r="BV2" s="202"/>
      <c r="BW2" s="202"/>
      <c r="BX2" s="202"/>
      <c r="BY2" s="202"/>
      <c r="BZ2" s="150"/>
      <c r="CA2" s="150"/>
      <c r="CB2" s="150"/>
      <c r="CC2" s="150"/>
      <c r="CD2" s="150"/>
      <c r="CE2" s="150"/>
      <c r="CF2" s="202"/>
      <c r="CG2" s="202"/>
      <c r="CH2" s="202"/>
      <c r="CI2" s="202"/>
      <c r="CJ2" s="202"/>
      <c r="CK2" s="202"/>
      <c r="CL2" s="150"/>
      <c r="CM2" s="150"/>
      <c r="CN2" s="150"/>
      <c r="CO2" s="150"/>
      <c r="CP2" s="150"/>
      <c r="CQ2" s="150"/>
      <c r="CR2" s="202"/>
      <c r="CS2" s="202"/>
      <c r="CT2" s="202"/>
      <c r="CU2" s="202"/>
      <c r="CV2" s="202"/>
      <c r="CW2" s="202"/>
      <c r="CX2" s="150"/>
      <c r="CY2" s="150"/>
      <c r="CZ2" s="150"/>
      <c r="DA2" s="150"/>
      <c r="DB2" s="150"/>
      <c r="DC2" s="150"/>
      <c r="DD2" s="202"/>
      <c r="DE2" s="202"/>
      <c r="DF2" s="202"/>
      <c r="DG2" s="202"/>
      <c r="DH2" s="202"/>
      <c r="DI2" s="202"/>
      <c r="DJ2" s="150"/>
      <c r="DK2" s="150"/>
      <c r="DL2" s="150"/>
      <c r="DM2" s="150"/>
      <c r="DN2" s="150"/>
      <c r="DO2" s="150"/>
      <c r="DP2" s="202"/>
      <c r="DQ2" s="202"/>
      <c r="DR2" s="202"/>
      <c r="DS2" s="202"/>
      <c r="DT2" s="202"/>
      <c r="DU2" s="202"/>
      <c r="DV2" s="150"/>
      <c r="DW2" s="150"/>
      <c r="DX2" s="150"/>
      <c r="DY2" s="150"/>
      <c r="DZ2" s="150"/>
      <c r="EA2" s="150"/>
      <c r="EB2" s="202"/>
      <c r="EC2" s="202"/>
      <c r="ED2" s="202"/>
      <c r="EE2" s="202"/>
      <c r="EF2" s="202"/>
      <c r="EG2" s="202"/>
      <c r="EH2" s="150"/>
      <c r="EI2" s="150"/>
      <c r="EJ2" s="150"/>
      <c r="EK2" s="150"/>
      <c r="EL2" s="150"/>
      <c r="EM2" s="150"/>
      <c r="EN2" s="202"/>
      <c r="EO2" s="202"/>
      <c r="EP2" s="202"/>
      <c r="EQ2" s="202"/>
      <c r="ER2" s="202"/>
      <c r="ES2" s="202"/>
      <c r="ET2" s="150"/>
      <c r="EU2" s="150"/>
      <c r="EV2" s="150"/>
      <c r="EW2" s="150"/>
      <c r="EX2" s="150"/>
      <c r="EY2" s="150"/>
      <c r="EZ2" s="202"/>
      <c r="FA2" s="202"/>
      <c r="FB2" s="202"/>
      <c r="FC2" s="202"/>
      <c r="FD2" s="202"/>
      <c r="FE2" s="202"/>
      <c r="FF2" s="150"/>
      <c r="FG2" s="150"/>
      <c r="FH2" s="150"/>
      <c r="FI2" s="150"/>
      <c r="FJ2" s="150"/>
      <c r="FK2" s="150"/>
      <c r="FL2" s="202"/>
      <c r="FM2" s="202"/>
      <c r="FN2" s="202"/>
      <c r="FO2" s="202"/>
      <c r="FP2" s="202"/>
      <c r="FQ2" s="202"/>
      <c r="FR2" s="150"/>
      <c r="FS2" s="150"/>
      <c r="FT2" s="150"/>
      <c r="FU2" s="150"/>
      <c r="FV2" s="150"/>
      <c r="FW2" s="150"/>
      <c r="FX2" s="202"/>
      <c r="FY2" s="202"/>
      <c r="FZ2" s="202"/>
      <c r="GA2" s="202"/>
      <c r="GB2" s="202"/>
      <c r="GC2" s="202"/>
      <c r="GD2" s="150"/>
      <c r="GE2" s="150"/>
      <c r="GF2" s="150"/>
      <c r="GG2" s="150"/>
      <c r="GH2" s="150"/>
      <c r="GI2" s="150"/>
      <c r="GJ2" s="202"/>
      <c r="GK2" s="202"/>
      <c r="GL2" s="202"/>
      <c r="GM2" s="202"/>
      <c r="GN2" s="202"/>
      <c r="GO2" s="202"/>
      <c r="GP2" s="150"/>
      <c r="GQ2" s="150"/>
      <c r="GR2" s="150"/>
      <c r="GS2" s="150"/>
      <c r="GT2" s="150"/>
      <c r="GU2" s="150"/>
      <c r="GV2" s="202"/>
      <c r="GW2" s="202"/>
      <c r="GX2" s="202"/>
      <c r="GY2" s="202"/>
      <c r="GZ2" s="202"/>
      <c r="HA2" s="202"/>
      <c r="HB2" s="150"/>
      <c r="HC2" s="150"/>
      <c r="HD2" s="150"/>
      <c r="HE2" s="150"/>
      <c r="HF2" s="150"/>
      <c r="HG2" s="150"/>
      <c r="HH2" s="202"/>
      <c r="HI2" s="202"/>
      <c r="HJ2" s="202"/>
      <c r="HK2" s="202"/>
      <c r="HL2" s="202"/>
      <c r="HM2" s="202"/>
      <c r="HN2" s="150"/>
      <c r="HO2" s="150"/>
      <c r="HP2" s="150"/>
      <c r="HQ2" s="150"/>
      <c r="HR2" s="150"/>
      <c r="HS2" s="150"/>
      <c r="HT2" s="202"/>
      <c r="HU2" s="202"/>
      <c r="HV2" s="202"/>
      <c r="HW2" s="202"/>
      <c r="HX2" s="202"/>
      <c r="HY2" s="202"/>
      <c r="HZ2" s="150"/>
      <c r="IA2" s="150"/>
      <c r="IB2" s="150"/>
      <c r="IC2" s="150"/>
      <c r="ID2" s="150"/>
      <c r="IE2" s="150"/>
      <c r="IF2" s="202"/>
      <c r="IG2" s="202"/>
      <c r="IH2" s="202"/>
      <c r="II2" s="202"/>
    </row>
    <row r="3" spans="1:243" s="165" customFormat="1" ht="22.5" customHeight="1">
      <c r="A3" s="207"/>
      <c r="B3" s="207"/>
      <c r="C3" s="208">
        <v>2005</v>
      </c>
      <c r="D3" s="208">
        <v>2006</v>
      </c>
      <c r="E3" s="208">
        <v>2007</v>
      </c>
      <c r="F3" s="208">
        <v>2008</v>
      </c>
      <c r="G3" s="208">
        <v>2009</v>
      </c>
      <c r="H3" s="208">
        <v>2010</v>
      </c>
      <c r="I3" s="208">
        <v>2011</v>
      </c>
      <c r="J3" s="208">
        <v>2012</v>
      </c>
      <c r="K3" s="208">
        <v>2013</v>
      </c>
      <c r="L3" s="208">
        <v>2014</v>
      </c>
      <c r="M3" s="208">
        <v>2015</v>
      </c>
      <c r="N3" s="417"/>
      <c r="O3" s="609"/>
      <c r="P3" s="211"/>
      <c r="Q3" s="211"/>
      <c r="R3" s="209"/>
      <c r="S3" s="209"/>
      <c r="T3" s="211"/>
      <c r="U3" s="211"/>
      <c r="V3" s="211"/>
      <c r="W3" s="209"/>
      <c r="X3" s="212"/>
      <c r="Y3" s="209"/>
      <c r="Z3" s="209"/>
      <c r="AA3" s="211"/>
      <c r="AB3" s="211"/>
      <c r="AC3" s="211"/>
      <c r="AD3" s="209"/>
      <c r="AE3" s="209"/>
      <c r="AF3" s="211"/>
      <c r="AG3" s="211"/>
      <c r="AH3" s="211"/>
      <c r="AI3" s="209"/>
      <c r="AJ3" s="212"/>
      <c r="AK3" s="209"/>
      <c r="AL3" s="209"/>
      <c r="AM3" s="211"/>
      <c r="AN3" s="211"/>
      <c r="AO3" s="211"/>
      <c r="AP3" s="209"/>
      <c r="AQ3" s="209"/>
      <c r="AR3" s="211"/>
      <c r="AS3" s="211"/>
      <c r="AT3" s="211"/>
      <c r="AU3" s="209"/>
      <c r="AV3" s="212"/>
      <c r="AW3" s="209"/>
      <c r="AX3" s="209"/>
      <c r="AY3" s="211"/>
      <c r="AZ3" s="211"/>
      <c r="BA3" s="211"/>
      <c r="BB3" s="209"/>
      <c r="BC3" s="209"/>
      <c r="BD3" s="211"/>
      <c r="BE3" s="211"/>
      <c r="BF3" s="211"/>
      <c r="BG3" s="209"/>
      <c r="BH3" s="212"/>
      <c r="BI3" s="209"/>
      <c r="BJ3" s="209"/>
      <c r="BK3" s="211"/>
      <c r="BL3" s="211"/>
      <c r="BM3" s="211"/>
      <c r="BN3" s="209"/>
      <c r="BO3" s="209"/>
      <c r="BP3" s="211"/>
      <c r="BQ3" s="211"/>
      <c r="BR3" s="211"/>
      <c r="BS3" s="209"/>
      <c r="BT3" s="212"/>
      <c r="BU3" s="209"/>
      <c r="BV3" s="209"/>
      <c r="BW3" s="211"/>
      <c r="BX3" s="211"/>
      <c r="BY3" s="211"/>
      <c r="BZ3" s="209"/>
      <c r="CA3" s="209"/>
      <c r="CB3" s="211"/>
      <c r="CC3" s="211"/>
      <c r="CD3" s="211"/>
      <c r="CE3" s="209"/>
      <c r="CF3" s="212"/>
      <c r="CG3" s="209"/>
      <c r="CH3" s="209"/>
      <c r="CI3" s="211"/>
      <c r="CJ3" s="211"/>
      <c r="CK3" s="211"/>
      <c r="CL3" s="209"/>
      <c r="CM3" s="209"/>
      <c r="CN3" s="211"/>
      <c r="CO3" s="211"/>
      <c r="CP3" s="211"/>
      <c r="CQ3" s="209"/>
      <c r="CR3" s="212"/>
      <c r="CS3" s="209"/>
      <c r="CT3" s="209"/>
      <c r="CU3" s="211"/>
      <c r="CV3" s="211"/>
      <c r="CW3" s="211"/>
      <c r="CX3" s="209"/>
      <c r="CY3" s="209"/>
      <c r="CZ3" s="211"/>
      <c r="DA3" s="211"/>
      <c r="DB3" s="211"/>
      <c r="DC3" s="209"/>
      <c r="DD3" s="212"/>
      <c r="DE3" s="209"/>
      <c r="DF3" s="209"/>
      <c r="DG3" s="211"/>
      <c r="DH3" s="211"/>
      <c r="DI3" s="211"/>
      <c r="DJ3" s="209"/>
      <c r="DK3" s="209"/>
      <c r="DL3" s="211"/>
      <c r="DM3" s="211"/>
      <c r="DN3" s="211"/>
      <c r="DO3" s="209"/>
      <c r="DP3" s="212"/>
      <c r="DQ3" s="209"/>
      <c r="DR3" s="209"/>
      <c r="DS3" s="211"/>
      <c r="DT3" s="211"/>
      <c r="DU3" s="211"/>
      <c r="DV3" s="209"/>
      <c r="DW3" s="209"/>
      <c r="DX3" s="211"/>
      <c r="DY3" s="211"/>
      <c r="DZ3" s="211"/>
      <c r="EA3" s="209"/>
      <c r="EB3" s="212"/>
      <c r="EC3" s="209"/>
      <c r="ED3" s="209"/>
      <c r="EE3" s="211"/>
      <c r="EF3" s="211"/>
      <c r="EG3" s="211"/>
      <c r="EH3" s="209"/>
      <c r="EI3" s="209"/>
      <c r="EJ3" s="211"/>
      <c r="EK3" s="211"/>
      <c r="EL3" s="211"/>
      <c r="EM3" s="209"/>
      <c r="EN3" s="212"/>
      <c r="EO3" s="209"/>
      <c r="EP3" s="209"/>
      <c r="EQ3" s="211"/>
      <c r="ER3" s="211"/>
      <c r="ES3" s="211"/>
      <c r="ET3" s="209"/>
      <c r="EU3" s="209"/>
      <c r="EV3" s="211"/>
      <c r="EW3" s="211"/>
      <c r="EX3" s="211"/>
      <c r="EY3" s="209"/>
      <c r="EZ3" s="212"/>
      <c r="FA3" s="209"/>
      <c r="FB3" s="209"/>
      <c r="FC3" s="211"/>
      <c r="FD3" s="211"/>
      <c r="FE3" s="211"/>
      <c r="FF3" s="209"/>
      <c r="FG3" s="209"/>
      <c r="FH3" s="211"/>
      <c r="FI3" s="211"/>
      <c r="FJ3" s="211"/>
      <c r="FK3" s="209"/>
      <c r="FL3" s="212"/>
      <c r="FM3" s="209"/>
      <c r="FN3" s="209"/>
      <c r="FO3" s="211"/>
      <c r="FP3" s="211"/>
      <c r="FQ3" s="211"/>
      <c r="FR3" s="209"/>
      <c r="FS3" s="209"/>
      <c r="FT3" s="211"/>
      <c r="FU3" s="211"/>
      <c r="FV3" s="211"/>
      <c r="FW3" s="209"/>
      <c r="FX3" s="212"/>
      <c r="FY3" s="209"/>
      <c r="FZ3" s="209"/>
      <c r="GA3" s="211"/>
      <c r="GB3" s="211"/>
      <c r="GC3" s="211"/>
      <c r="GD3" s="209"/>
      <c r="GE3" s="209"/>
      <c r="GF3" s="211"/>
      <c r="GG3" s="211"/>
      <c r="GH3" s="211"/>
      <c r="GI3" s="209"/>
      <c r="GJ3" s="212"/>
      <c r="GK3" s="209"/>
      <c r="GL3" s="209"/>
      <c r="GM3" s="211"/>
      <c r="GN3" s="211"/>
      <c r="GO3" s="211"/>
      <c r="GP3" s="209"/>
      <c r="GQ3" s="209"/>
      <c r="GR3" s="211"/>
      <c r="GS3" s="211"/>
      <c r="GT3" s="211"/>
      <c r="GU3" s="209"/>
      <c r="GV3" s="212"/>
      <c r="GW3" s="209"/>
      <c r="GX3" s="209"/>
      <c r="GY3" s="211"/>
      <c r="GZ3" s="211"/>
      <c r="HA3" s="211"/>
      <c r="HB3" s="209"/>
      <c r="HC3" s="209"/>
      <c r="HD3" s="211"/>
      <c r="HE3" s="211"/>
      <c r="HF3" s="211"/>
      <c r="HG3" s="209"/>
      <c r="HH3" s="212"/>
      <c r="HI3" s="209"/>
      <c r="HJ3" s="209"/>
      <c r="HK3" s="211"/>
      <c r="HL3" s="211"/>
      <c r="HM3" s="211"/>
      <c r="HN3" s="209"/>
      <c r="HO3" s="209"/>
      <c r="HP3" s="211"/>
      <c r="HQ3" s="211"/>
      <c r="HR3" s="211"/>
      <c r="HS3" s="209"/>
      <c r="HT3" s="212"/>
      <c r="HU3" s="209"/>
      <c r="HV3" s="209"/>
      <c r="HW3" s="211"/>
      <c r="HX3" s="211"/>
      <c r="HY3" s="211"/>
      <c r="HZ3" s="209"/>
      <c r="IA3" s="209"/>
      <c r="IB3" s="211"/>
      <c r="IC3" s="211"/>
      <c r="ID3" s="211"/>
      <c r="IE3" s="209"/>
      <c r="IF3" s="212"/>
      <c r="IG3" s="209"/>
      <c r="IH3" s="209"/>
      <c r="II3" s="211"/>
    </row>
    <row r="4" spans="1:243" s="163" customFormat="1" ht="11.25" customHeight="1">
      <c r="A4" s="327"/>
      <c r="B4" s="327"/>
      <c r="C4" s="327"/>
      <c r="D4" s="327"/>
      <c r="E4" s="327"/>
      <c r="F4" s="327"/>
      <c r="G4" s="327"/>
      <c r="H4" s="327"/>
      <c r="I4" s="327"/>
      <c r="J4" s="327"/>
      <c r="K4" s="327"/>
      <c r="L4" s="327"/>
      <c r="M4" s="327"/>
      <c r="N4" s="418"/>
      <c r="O4" s="609"/>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row>
    <row r="5" spans="1:243" s="421" customFormat="1" ht="15">
      <c r="A5" s="419" t="s">
        <v>528</v>
      </c>
      <c r="B5" s="419"/>
      <c r="C5" s="419"/>
      <c r="D5" s="419"/>
      <c r="E5" s="419"/>
      <c r="F5" s="419"/>
      <c r="G5" s="419"/>
      <c r="H5" s="419"/>
      <c r="I5" s="420"/>
      <c r="J5" s="420"/>
      <c r="K5" s="420"/>
      <c r="L5" s="420"/>
      <c r="M5" s="420"/>
      <c r="N5" s="420"/>
      <c r="O5" s="609"/>
    </row>
    <row r="6" spans="1:243" s="425" customFormat="1" ht="15">
      <c r="A6" s="422" t="s">
        <v>243</v>
      </c>
      <c r="B6" s="422"/>
      <c r="C6" s="423">
        <v>19.3</v>
      </c>
      <c r="D6" s="424">
        <v>20.2</v>
      </c>
      <c r="E6" s="423">
        <v>21.3</v>
      </c>
      <c r="F6" s="423">
        <v>22.3</v>
      </c>
      <c r="G6" s="423">
        <v>22.7</v>
      </c>
      <c r="H6" s="423">
        <v>23.7</v>
      </c>
      <c r="I6" s="424">
        <v>24.6</v>
      </c>
      <c r="J6" s="424">
        <v>25.5</v>
      </c>
      <c r="K6" s="424">
        <v>26.7</v>
      </c>
      <c r="L6" s="424">
        <v>27.7</v>
      </c>
      <c r="M6" s="424">
        <v>28.6</v>
      </c>
      <c r="N6" s="424"/>
      <c r="O6" s="609"/>
    </row>
    <row r="7" spans="1:243" s="425" customFormat="1" ht="15">
      <c r="A7" s="422"/>
      <c r="B7" s="422"/>
      <c r="C7" s="408">
        <f t="shared" ref="C7:K7" si="0">C6/C$45*1000</f>
        <v>7.8698417876366014E-2</v>
      </c>
      <c r="D7" s="408">
        <f t="shared" si="0"/>
        <v>7.7983245183955524E-2</v>
      </c>
      <c r="E7" s="408">
        <f t="shared" si="0"/>
        <v>7.773155244142764E-2</v>
      </c>
      <c r="F7" s="408">
        <f t="shared" si="0"/>
        <v>7.8871047605574021E-2</v>
      </c>
      <c r="G7" s="408">
        <f t="shared" si="0"/>
        <v>8.2177895232233997E-2</v>
      </c>
      <c r="H7" s="408">
        <f t="shared" si="0"/>
        <v>8.3108321352175898E-2</v>
      </c>
      <c r="I7" s="408">
        <f t="shared" si="0"/>
        <v>8.2208260927683463E-2</v>
      </c>
      <c r="J7" s="408">
        <f t="shared" si="0"/>
        <v>8.3061889250814341E-2</v>
      </c>
      <c r="K7" s="408">
        <f t="shared" si="0"/>
        <v>8.503726351996943E-2</v>
      </c>
      <c r="L7" s="408">
        <f>L6/L$45*1000</f>
        <v>8.5270124672925968E-2</v>
      </c>
      <c r="M7" s="408">
        <f t="shared" ref="M7" si="1">M6/M$45*1000</f>
        <v>8.5010254733525553E-2</v>
      </c>
      <c r="N7" s="408"/>
      <c r="O7" s="609"/>
    </row>
    <row r="8" spans="1:243" s="425" customFormat="1" ht="15">
      <c r="A8" s="422" t="s">
        <v>132</v>
      </c>
      <c r="B8" s="422"/>
      <c r="C8" s="423">
        <v>5.7</v>
      </c>
      <c r="D8" s="423">
        <v>5.9</v>
      </c>
      <c r="E8" s="424">
        <v>6</v>
      </c>
      <c r="F8" s="423">
        <v>6.5</v>
      </c>
      <c r="G8" s="423">
        <v>7.6</v>
      </c>
      <c r="H8" s="423">
        <v>7.8</v>
      </c>
      <c r="I8" s="424">
        <v>7.9</v>
      </c>
      <c r="J8" s="423">
        <v>8.6</v>
      </c>
      <c r="K8" s="423">
        <v>8.6999999999999993</v>
      </c>
      <c r="L8" s="423">
        <v>9.1</v>
      </c>
      <c r="M8" s="423">
        <v>9.6</v>
      </c>
      <c r="N8" s="423"/>
      <c r="O8" s="609"/>
    </row>
    <row r="9" spans="1:243" s="425" customFormat="1" ht="15">
      <c r="A9" s="422"/>
      <c r="B9" s="422"/>
      <c r="C9" s="408">
        <f t="shared" ref="C9:M9" si="2">C8/C$45*1000</f>
        <v>2.3242537922035556E-2</v>
      </c>
      <c r="D9" s="408">
        <f t="shared" si="2"/>
        <v>2.2777284484422653E-2</v>
      </c>
      <c r="E9" s="408">
        <f t="shared" si="2"/>
        <v>2.1896211955331726E-2</v>
      </c>
      <c r="F9" s="408">
        <f t="shared" si="2"/>
        <v>2.2989318808799605E-2</v>
      </c>
      <c r="G9" s="408">
        <f t="shared" si="2"/>
        <v>2.7513304130615791E-2</v>
      </c>
      <c r="H9" s="408">
        <f t="shared" si="2"/>
        <v>2.7352105761475613E-2</v>
      </c>
      <c r="I9" s="408">
        <f t="shared" si="2"/>
        <v>2.6400213875150381E-2</v>
      </c>
      <c r="J9" s="408">
        <f t="shared" si="2"/>
        <v>2.8013029315960912E-2</v>
      </c>
      <c r="K9" s="408">
        <f t="shared" si="2"/>
        <v>2.7708771259315874E-2</v>
      </c>
      <c r="L9" s="408">
        <f t="shared" si="2"/>
        <v>2.8012929044174233E-2</v>
      </c>
      <c r="M9" s="408">
        <f t="shared" si="2"/>
        <v>2.8534910679784798E-2</v>
      </c>
      <c r="N9" s="408"/>
      <c r="O9" s="609"/>
    </row>
    <row r="10" spans="1:243" s="425" customFormat="1" ht="15">
      <c r="A10" s="422" t="s">
        <v>561</v>
      </c>
      <c r="B10" s="422"/>
      <c r="C10" s="423">
        <v>0.39999999999999769</v>
      </c>
      <c r="D10" s="423">
        <v>0.4</v>
      </c>
      <c r="E10" s="423">
        <v>0.39999999999999858</v>
      </c>
      <c r="F10" s="426">
        <v>0.39999999999999858</v>
      </c>
      <c r="G10" s="426">
        <v>0.50000000000000178</v>
      </c>
      <c r="H10" s="426">
        <v>0.50000000000000089</v>
      </c>
      <c r="I10" s="426">
        <v>0.59999999999999964</v>
      </c>
      <c r="J10" s="426">
        <v>0.59999999999999609</v>
      </c>
      <c r="K10" s="426">
        <v>0.7</v>
      </c>
      <c r="L10" s="426">
        <v>0.6</v>
      </c>
      <c r="M10" s="426">
        <v>0.6</v>
      </c>
      <c r="N10" s="426"/>
      <c r="O10" s="609"/>
    </row>
    <row r="11" spans="1:243" s="425" customFormat="1" ht="15">
      <c r="A11" s="422"/>
      <c r="B11" s="422"/>
      <c r="C11" s="408">
        <f t="shared" ref="C11:M11" si="3">C10/C$45*1000</f>
        <v>1.6310552927744158E-3</v>
      </c>
      <c r="D11" s="408">
        <f t="shared" si="3"/>
        <v>1.5442226769100105E-3</v>
      </c>
      <c r="E11" s="408">
        <f t="shared" si="3"/>
        <v>1.4597474636887766E-3</v>
      </c>
      <c r="F11" s="408">
        <f t="shared" si="3"/>
        <v>1.4147273113107397E-3</v>
      </c>
      <c r="G11" s="408">
        <f t="shared" si="3"/>
        <v>1.8100857980668347E-3</v>
      </c>
      <c r="H11" s="408">
        <f t="shared" si="3"/>
        <v>1.7533401129151065E-3</v>
      </c>
      <c r="I11" s="408">
        <f t="shared" si="3"/>
        <v>2.0050795348215467E-3</v>
      </c>
      <c r="J11" s="408">
        <f t="shared" si="3"/>
        <v>1.9543973941367949E-3</v>
      </c>
      <c r="K11" s="408">
        <f t="shared" si="3"/>
        <v>2.2294413656920821E-3</v>
      </c>
      <c r="L11" s="408">
        <f t="shared" si="3"/>
        <v>1.8470063106048944E-3</v>
      </c>
      <c r="M11" s="408">
        <f t="shared" si="3"/>
        <v>1.7834319174865499E-3</v>
      </c>
      <c r="N11" s="408"/>
      <c r="O11" s="609"/>
    </row>
    <row r="12" spans="1:243" s="425" customFormat="1" ht="15">
      <c r="A12" s="422" t="s">
        <v>134</v>
      </c>
      <c r="B12" s="422"/>
      <c r="C12" s="426">
        <f t="shared" ref="C12:K12" si="4">C6+C8+C10</f>
        <v>25.4</v>
      </c>
      <c r="D12" s="426">
        <f t="shared" si="4"/>
        <v>26.5</v>
      </c>
      <c r="E12" s="426">
        <f t="shared" si="4"/>
        <v>27.7</v>
      </c>
      <c r="F12" s="426">
        <f t="shared" si="4"/>
        <v>29.2</v>
      </c>
      <c r="G12" s="426">
        <f t="shared" si="4"/>
        <v>30.799999999999997</v>
      </c>
      <c r="H12" s="426">
        <f t="shared" si="4"/>
        <v>32</v>
      </c>
      <c r="I12" s="426">
        <f t="shared" si="4"/>
        <v>33.1</v>
      </c>
      <c r="J12" s="426">
        <f t="shared" si="4"/>
        <v>34.699999999999996</v>
      </c>
      <c r="K12" s="426">
        <f t="shared" si="4"/>
        <v>36.1</v>
      </c>
      <c r="L12" s="426">
        <f>L6+L8+L10</f>
        <v>37.4</v>
      </c>
      <c r="M12" s="426">
        <f t="shared" ref="M12" si="5">M6+M8+M10</f>
        <v>38.800000000000004</v>
      </c>
      <c r="N12" s="426"/>
      <c r="O12" s="609"/>
    </row>
    <row r="13" spans="1:243" s="425" customFormat="1" ht="15">
      <c r="A13" s="422"/>
      <c r="B13" s="422"/>
      <c r="C13" s="408">
        <f t="shared" ref="C13:M13" si="6">C12/C$45*1000</f>
        <v>0.10357201109117599</v>
      </c>
      <c r="D13" s="408">
        <f t="shared" si="6"/>
        <v>0.10230475234528819</v>
      </c>
      <c r="E13" s="408">
        <f t="shared" si="6"/>
        <v>0.10108751186044813</v>
      </c>
      <c r="F13" s="408">
        <f t="shared" si="6"/>
        <v>0.10327509372568437</v>
      </c>
      <c r="G13" s="408">
        <f t="shared" si="6"/>
        <v>0.11150128516091662</v>
      </c>
      <c r="H13" s="408">
        <f t="shared" si="6"/>
        <v>0.1122137672265666</v>
      </c>
      <c r="I13" s="408">
        <f t="shared" si="6"/>
        <v>0.11061355433765541</v>
      </c>
      <c r="J13" s="408">
        <f t="shared" si="6"/>
        <v>0.11302931596091204</v>
      </c>
      <c r="K13" s="408">
        <f t="shared" si="6"/>
        <v>0.11497547614497738</v>
      </c>
      <c r="L13" s="408">
        <f t="shared" si="6"/>
        <v>0.11513006002770508</v>
      </c>
      <c r="M13" s="408">
        <f t="shared" si="6"/>
        <v>0.11532859733079691</v>
      </c>
      <c r="N13" s="408"/>
      <c r="O13" s="609"/>
    </row>
    <row r="14" spans="1:243" s="425" customFormat="1" ht="7.5" customHeight="1">
      <c r="A14" s="427"/>
      <c r="B14" s="427"/>
      <c r="C14" s="428"/>
      <c r="D14" s="428"/>
      <c r="E14" s="428"/>
      <c r="F14" s="428"/>
      <c r="G14" s="428"/>
      <c r="H14" s="428"/>
      <c r="I14" s="428"/>
      <c r="J14" s="428"/>
      <c r="K14" s="428"/>
      <c r="L14" s="428"/>
      <c r="M14" s="428"/>
      <c r="N14" s="426"/>
      <c r="O14" s="609"/>
    </row>
    <row r="15" spans="1:243" s="425" customFormat="1" ht="7.5" customHeight="1">
      <c r="A15" s="422"/>
      <c r="B15" s="422"/>
      <c r="C15" s="422"/>
      <c r="D15" s="422"/>
      <c r="E15" s="422"/>
      <c r="F15" s="422"/>
      <c r="G15" s="422"/>
      <c r="H15" s="422"/>
      <c r="I15" s="422"/>
      <c r="J15" s="422"/>
      <c r="K15" s="422"/>
      <c r="L15" s="422"/>
      <c r="M15" s="422"/>
      <c r="N15" s="422"/>
      <c r="O15" s="609"/>
    </row>
    <row r="16" spans="1:243" s="421" customFormat="1" ht="15">
      <c r="A16" s="419" t="s">
        <v>548</v>
      </c>
      <c r="B16" s="419"/>
      <c r="C16" s="419"/>
      <c r="D16" s="419"/>
      <c r="E16" s="419"/>
      <c r="F16" s="419"/>
      <c r="G16" s="419"/>
      <c r="H16" s="419"/>
      <c r="I16" s="420"/>
      <c r="J16" s="420"/>
      <c r="K16" s="420"/>
      <c r="L16" s="420"/>
      <c r="M16" s="420"/>
      <c r="N16" s="420"/>
      <c r="O16" s="609"/>
    </row>
    <row r="17" spans="1:15" s="425" customFormat="1" ht="15">
      <c r="A17" s="422" t="s">
        <v>135</v>
      </c>
      <c r="B17" s="422"/>
      <c r="C17" s="429">
        <v>935</v>
      </c>
      <c r="D17" s="429">
        <v>963</v>
      </c>
      <c r="E17" s="429">
        <v>990</v>
      </c>
      <c r="F17" s="429">
        <v>1025</v>
      </c>
      <c r="G17" s="429">
        <v>1066</v>
      </c>
      <c r="H17" s="429">
        <v>1093</v>
      </c>
      <c r="I17" s="429">
        <v>1110</v>
      </c>
      <c r="J17" s="429">
        <v>1148</v>
      </c>
      <c r="K17" s="429">
        <v>1179</v>
      </c>
      <c r="L17" s="429">
        <v>1204</v>
      </c>
      <c r="M17" s="429">
        <v>1234</v>
      </c>
      <c r="N17" s="429"/>
      <c r="O17" s="609"/>
    </row>
    <row r="18" spans="1:15" s="425" customFormat="1" ht="15">
      <c r="A18" s="422"/>
      <c r="B18" s="422"/>
      <c r="C18" s="430">
        <v>1.4099783080260303E-2</v>
      </c>
      <c r="D18" s="408">
        <f>(D17-C17)/C17</f>
        <v>2.9946524064171122E-2</v>
      </c>
      <c r="E18" s="408">
        <f>(E17-D17)/D17</f>
        <v>2.8037383177570093E-2</v>
      </c>
      <c r="F18" s="408">
        <f>(F17-E17)/E17</f>
        <v>3.5353535353535352E-2</v>
      </c>
      <c r="G18" s="408">
        <f t="shared" ref="G18:M18" si="7">(G17-F17)/F17</f>
        <v>0.04</v>
      </c>
      <c r="H18" s="408">
        <f t="shared" si="7"/>
        <v>2.5328330206378986E-2</v>
      </c>
      <c r="I18" s="408">
        <f t="shared" si="7"/>
        <v>1.555352241537054E-2</v>
      </c>
      <c r="J18" s="408">
        <f t="shared" si="7"/>
        <v>3.4234234234234232E-2</v>
      </c>
      <c r="K18" s="408">
        <f t="shared" si="7"/>
        <v>2.7003484320557491E-2</v>
      </c>
      <c r="L18" s="408">
        <f t="shared" si="7"/>
        <v>2.1204410517387615E-2</v>
      </c>
      <c r="M18" s="408">
        <f t="shared" si="7"/>
        <v>2.4916943521594685E-2</v>
      </c>
      <c r="N18" s="408"/>
      <c r="O18" s="609"/>
    </row>
    <row r="19" spans="1:15" s="425" customFormat="1" ht="15">
      <c r="A19" s="422" t="s">
        <v>136</v>
      </c>
      <c r="B19" s="422"/>
      <c r="C19" s="429">
        <v>922</v>
      </c>
      <c r="D19" s="429">
        <v>929</v>
      </c>
      <c r="E19" s="429">
        <v>935</v>
      </c>
      <c r="F19" s="429">
        <v>964</v>
      </c>
      <c r="G19" s="429">
        <v>957</v>
      </c>
      <c r="H19" s="429">
        <v>967</v>
      </c>
      <c r="I19" s="429">
        <v>1000</v>
      </c>
      <c r="J19" s="429">
        <v>1023</v>
      </c>
      <c r="K19" s="429">
        <v>1038</v>
      </c>
      <c r="L19" s="429">
        <v>1055</v>
      </c>
      <c r="M19" s="429">
        <v>1075</v>
      </c>
      <c r="N19" s="429"/>
      <c r="O19" s="609"/>
    </row>
    <row r="20" spans="1:15" s="425" customFormat="1" ht="15">
      <c r="A20" s="422"/>
      <c r="B20" s="422"/>
      <c r="C20" s="430">
        <v>-3.2432432432432431E-3</v>
      </c>
      <c r="D20" s="408">
        <f t="shared" ref="D20:M20" si="8">(D19-C19)/C19</f>
        <v>7.5921908893709323E-3</v>
      </c>
      <c r="E20" s="408">
        <f>(E19-D19)/D19</f>
        <v>6.4585575888051671E-3</v>
      </c>
      <c r="F20" s="408">
        <f>(F19-E19)/E19</f>
        <v>3.1016042780748664E-2</v>
      </c>
      <c r="G20" s="408">
        <f t="shared" si="8"/>
        <v>-7.261410788381743E-3</v>
      </c>
      <c r="H20" s="408">
        <f t="shared" si="8"/>
        <v>1.0449320794148381E-2</v>
      </c>
      <c r="I20" s="408">
        <f t="shared" si="8"/>
        <v>3.4126163391933813E-2</v>
      </c>
      <c r="J20" s="408">
        <f t="shared" si="8"/>
        <v>2.3E-2</v>
      </c>
      <c r="K20" s="408">
        <f t="shared" si="8"/>
        <v>1.466275659824047E-2</v>
      </c>
      <c r="L20" s="408">
        <f t="shared" si="8"/>
        <v>1.6377649325626204E-2</v>
      </c>
      <c r="M20" s="408">
        <f t="shared" si="8"/>
        <v>1.8957345971563982E-2</v>
      </c>
      <c r="N20" s="408"/>
      <c r="O20" s="609"/>
    </row>
    <row r="21" spans="1:15" s="425" customFormat="1" ht="15">
      <c r="A21" s="422" t="s">
        <v>137</v>
      </c>
      <c r="B21" s="422"/>
      <c r="C21" s="429">
        <v>551</v>
      </c>
      <c r="D21" s="429">
        <v>567</v>
      </c>
      <c r="E21" s="429">
        <v>582</v>
      </c>
      <c r="F21" s="429">
        <v>604</v>
      </c>
      <c r="G21" s="429">
        <v>620</v>
      </c>
      <c r="H21" s="429">
        <v>633</v>
      </c>
      <c r="I21" s="429">
        <v>646</v>
      </c>
      <c r="J21" s="429">
        <v>669</v>
      </c>
      <c r="K21" s="429">
        <v>688</v>
      </c>
      <c r="L21" s="429">
        <v>703</v>
      </c>
      <c r="M21" s="429">
        <v>720</v>
      </c>
      <c r="N21" s="429"/>
      <c r="O21" s="609"/>
    </row>
    <row r="22" spans="1:15" s="425" customFormat="1" ht="15">
      <c r="A22" s="422"/>
      <c r="B22" s="422"/>
      <c r="C22" s="430">
        <v>2.2263450834879406E-2</v>
      </c>
      <c r="D22" s="408">
        <f t="shared" ref="D22:M22" si="9">(D21-C21)/C21</f>
        <v>2.9038112522686024E-2</v>
      </c>
      <c r="E22" s="408">
        <f>(E21-D21)/D21</f>
        <v>2.6455026455026454E-2</v>
      </c>
      <c r="F22" s="408">
        <f>(F21-E21)/E21</f>
        <v>3.7800687285223365E-2</v>
      </c>
      <c r="G22" s="408">
        <f t="shared" si="9"/>
        <v>2.6490066225165563E-2</v>
      </c>
      <c r="H22" s="408">
        <f t="shared" si="9"/>
        <v>2.0967741935483872E-2</v>
      </c>
      <c r="I22" s="408">
        <f t="shared" si="9"/>
        <v>2.0537124802527645E-2</v>
      </c>
      <c r="J22" s="408">
        <f t="shared" si="9"/>
        <v>3.5603715170278639E-2</v>
      </c>
      <c r="K22" s="408">
        <f t="shared" si="9"/>
        <v>2.8400597907324365E-2</v>
      </c>
      <c r="L22" s="408">
        <f t="shared" si="9"/>
        <v>2.1802325581395349E-2</v>
      </c>
      <c r="M22" s="408">
        <f t="shared" si="9"/>
        <v>2.4182076813655761E-2</v>
      </c>
      <c r="N22" s="408"/>
      <c r="O22" s="609"/>
    </row>
    <row r="23" spans="1:15" s="425" customFormat="1" ht="15">
      <c r="A23" s="422" t="s">
        <v>138</v>
      </c>
      <c r="B23" s="422"/>
      <c r="C23" s="429">
        <v>269</v>
      </c>
      <c r="D23" s="429">
        <v>275</v>
      </c>
      <c r="E23" s="429">
        <v>280</v>
      </c>
      <c r="F23" s="429">
        <v>288</v>
      </c>
      <c r="G23" s="429">
        <v>295</v>
      </c>
      <c r="H23" s="429">
        <v>298</v>
      </c>
      <c r="I23" s="429">
        <v>302</v>
      </c>
      <c r="J23" s="429">
        <v>315</v>
      </c>
      <c r="K23" s="429">
        <v>320</v>
      </c>
      <c r="L23" s="429">
        <v>326</v>
      </c>
      <c r="M23" s="429">
        <v>334</v>
      </c>
      <c r="N23" s="429"/>
      <c r="O23" s="609"/>
    </row>
    <row r="24" spans="1:15" s="425" customFormat="1" ht="15">
      <c r="A24" s="422"/>
      <c r="B24" s="422"/>
      <c r="C24" s="430">
        <v>-3.7037037037037038E-3</v>
      </c>
      <c r="D24" s="408">
        <f t="shared" ref="D24:M24" si="10">(D23-C23)/C23</f>
        <v>2.2304832713754646E-2</v>
      </c>
      <c r="E24" s="408">
        <f>(E23-D23)/D23</f>
        <v>1.8181818181818181E-2</v>
      </c>
      <c r="F24" s="408">
        <f>(F23-E23)/E23</f>
        <v>2.8571428571428571E-2</v>
      </c>
      <c r="G24" s="408">
        <f t="shared" si="10"/>
        <v>2.4305555555555556E-2</v>
      </c>
      <c r="H24" s="408">
        <f t="shared" si="10"/>
        <v>1.0169491525423728E-2</v>
      </c>
      <c r="I24" s="408">
        <f t="shared" si="10"/>
        <v>1.3422818791946308E-2</v>
      </c>
      <c r="J24" s="408">
        <f t="shared" si="10"/>
        <v>4.3046357615894038E-2</v>
      </c>
      <c r="K24" s="408">
        <f t="shared" si="10"/>
        <v>1.5873015873015872E-2</v>
      </c>
      <c r="L24" s="408">
        <f t="shared" si="10"/>
        <v>1.8749999999999999E-2</v>
      </c>
      <c r="M24" s="408">
        <f t="shared" si="10"/>
        <v>2.4539877300613498E-2</v>
      </c>
      <c r="N24" s="408"/>
      <c r="O24" s="609"/>
    </row>
    <row r="25" spans="1:15" s="425" customFormat="1" ht="15">
      <c r="A25" s="422" t="s">
        <v>139</v>
      </c>
      <c r="B25" s="422"/>
      <c r="C25" s="429">
        <v>213</v>
      </c>
      <c r="D25" s="429">
        <v>218</v>
      </c>
      <c r="E25" s="429">
        <v>224</v>
      </c>
      <c r="F25" s="429">
        <v>231</v>
      </c>
      <c r="G25" s="429">
        <v>239</v>
      </c>
      <c r="H25" s="429">
        <v>241</v>
      </c>
      <c r="I25" s="429">
        <v>246</v>
      </c>
      <c r="J25" s="429">
        <v>252</v>
      </c>
      <c r="K25" s="429">
        <v>262</v>
      </c>
      <c r="L25" s="429">
        <v>267</v>
      </c>
      <c r="M25" s="429">
        <v>273</v>
      </c>
      <c r="N25" s="429"/>
      <c r="O25" s="609"/>
    </row>
    <row r="26" spans="1:15" s="425" customFormat="1" ht="15">
      <c r="A26" s="420"/>
      <c r="B26" s="420"/>
      <c r="C26" s="430">
        <v>-4.4843049327354258E-2</v>
      </c>
      <c r="D26" s="408">
        <f t="shared" ref="D26:M26" si="11">(D25-C25)/C25</f>
        <v>2.3474178403755867E-2</v>
      </c>
      <c r="E26" s="408">
        <f>(E25-D25)/D25</f>
        <v>2.7522935779816515E-2</v>
      </c>
      <c r="F26" s="408">
        <f>(F25-E25)/E25</f>
        <v>3.125E-2</v>
      </c>
      <c r="G26" s="408">
        <f t="shared" si="11"/>
        <v>3.4632034632034632E-2</v>
      </c>
      <c r="H26" s="408">
        <f t="shared" si="11"/>
        <v>8.368200836820083E-3</v>
      </c>
      <c r="I26" s="408">
        <f t="shared" si="11"/>
        <v>2.0746887966804978E-2</v>
      </c>
      <c r="J26" s="408">
        <f t="shared" si="11"/>
        <v>2.4390243902439025E-2</v>
      </c>
      <c r="K26" s="408">
        <f t="shared" si="11"/>
        <v>3.968253968253968E-2</v>
      </c>
      <c r="L26" s="408">
        <f t="shared" si="11"/>
        <v>1.9083969465648856E-2</v>
      </c>
      <c r="M26" s="408">
        <f t="shared" si="11"/>
        <v>2.247191011235955E-2</v>
      </c>
      <c r="N26" s="408"/>
      <c r="O26" s="609"/>
    </row>
    <row r="27" spans="1:15" s="425" customFormat="1" ht="7.5" customHeight="1">
      <c r="A27" s="431"/>
      <c r="B27" s="431"/>
      <c r="C27" s="432"/>
      <c r="D27" s="432"/>
      <c r="E27" s="432"/>
      <c r="F27" s="432"/>
      <c r="G27" s="432"/>
      <c r="H27" s="432"/>
      <c r="I27" s="432"/>
      <c r="J27" s="432"/>
      <c r="K27" s="432"/>
      <c r="L27" s="432"/>
      <c r="M27" s="432"/>
      <c r="N27" s="430"/>
      <c r="O27" s="609"/>
    </row>
    <row r="28" spans="1:15" s="421" customFormat="1" ht="7.5" customHeight="1">
      <c r="A28" s="420"/>
      <c r="B28" s="420"/>
      <c r="C28" s="420"/>
      <c r="D28" s="420"/>
      <c r="E28" s="420"/>
      <c r="F28" s="420"/>
      <c r="G28" s="420"/>
      <c r="H28" s="420"/>
      <c r="I28" s="420"/>
      <c r="J28" s="420"/>
      <c r="K28" s="420"/>
      <c r="L28" s="420"/>
      <c r="M28" s="420"/>
      <c r="N28" s="420"/>
      <c r="O28" s="609"/>
    </row>
    <row r="29" spans="1:15" s="421" customFormat="1" ht="15">
      <c r="A29" s="419" t="s">
        <v>549</v>
      </c>
      <c r="B29" s="419"/>
      <c r="C29" s="419"/>
      <c r="D29" s="419"/>
      <c r="E29" s="419"/>
      <c r="F29" s="419"/>
      <c r="G29" s="419"/>
      <c r="H29" s="419"/>
      <c r="I29" s="420"/>
      <c r="J29" s="420"/>
      <c r="K29" s="420"/>
      <c r="L29" s="420"/>
      <c r="M29" s="420"/>
      <c r="N29" s="420"/>
      <c r="O29" s="609"/>
    </row>
    <row r="30" spans="1:15" s="425" customFormat="1" ht="21.75" customHeight="1">
      <c r="A30" s="422" t="s">
        <v>554</v>
      </c>
      <c r="B30" s="422"/>
      <c r="C30" s="424">
        <v>23</v>
      </c>
      <c r="D30" s="424">
        <v>24</v>
      </c>
      <c r="E30" s="424">
        <v>25</v>
      </c>
      <c r="F30" s="424">
        <v>26.4</v>
      </c>
      <c r="G30" s="424">
        <v>27.8</v>
      </c>
      <c r="H30" s="424">
        <v>29</v>
      </c>
      <c r="I30" s="424">
        <v>30</v>
      </c>
      <c r="J30" s="424">
        <v>31.4</v>
      </c>
      <c r="K30" s="424">
        <v>32.700000000000003</v>
      </c>
      <c r="L30" s="424">
        <v>33.799999999999997</v>
      </c>
      <c r="M30" s="424">
        <v>34.9</v>
      </c>
      <c r="N30" s="424"/>
      <c r="O30" s="609"/>
    </row>
    <row r="31" spans="1:15" s="425" customFormat="1" ht="15">
      <c r="A31" s="420"/>
      <c r="B31" s="420"/>
      <c r="C31" s="430">
        <v>3.1390134529147948E-2</v>
      </c>
      <c r="D31" s="408">
        <f t="shared" ref="D31:M31" si="12">(D30-C30)/C30</f>
        <v>4.3478260869565216E-2</v>
      </c>
      <c r="E31" s="408">
        <f>(E30-D30)/D30</f>
        <v>4.1666666666666664E-2</v>
      </c>
      <c r="F31" s="408">
        <f>(F30-E30)/E30</f>
        <v>5.5999999999999946E-2</v>
      </c>
      <c r="G31" s="408">
        <f t="shared" si="12"/>
        <v>5.3030303030303115E-2</v>
      </c>
      <c r="H31" s="408">
        <f t="shared" si="12"/>
        <v>4.3165467625899255E-2</v>
      </c>
      <c r="I31" s="408">
        <f t="shared" si="12"/>
        <v>3.4482758620689655E-2</v>
      </c>
      <c r="J31" s="408">
        <f t="shared" si="12"/>
        <v>4.666666666666662E-2</v>
      </c>
      <c r="K31" s="408">
        <f t="shared" si="12"/>
        <v>4.1401273885350455E-2</v>
      </c>
      <c r="L31" s="408">
        <f t="shared" si="12"/>
        <v>3.3639143730886674E-2</v>
      </c>
      <c r="M31" s="408">
        <f t="shared" si="12"/>
        <v>3.25443786982249E-2</v>
      </c>
      <c r="N31" s="408"/>
      <c r="O31" s="609"/>
    </row>
    <row r="32" spans="1:15" s="425" customFormat="1" ht="15" customHeight="1">
      <c r="A32" s="420" t="s">
        <v>529</v>
      </c>
      <c r="B32" s="429">
        <v>3232</v>
      </c>
      <c r="C32" s="429">
        <v>3276.5210000000002</v>
      </c>
      <c r="D32" s="429">
        <v>3339.933</v>
      </c>
      <c r="E32" s="429">
        <v>3418.7890000000002</v>
      </c>
      <c r="F32" s="429">
        <v>3514.4029999999998</v>
      </c>
      <c r="G32" s="429">
        <v>3483.8020000000001</v>
      </c>
      <c r="H32" s="429">
        <v>3524.2939999999999</v>
      </c>
      <c r="I32" s="429">
        <v>3590.29</v>
      </c>
      <c r="J32" s="429">
        <v>3655</v>
      </c>
      <c r="K32" s="429">
        <v>3698</v>
      </c>
      <c r="L32" s="429">
        <v>3743</v>
      </c>
      <c r="M32" s="429">
        <v>3782</v>
      </c>
      <c r="N32" s="429"/>
      <c r="O32" s="609"/>
    </row>
    <row r="33" spans="1:15" s="425" customFormat="1" ht="15" customHeight="1">
      <c r="A33" s="420" t="s">
        <v>530</v>
      </c>
      <c r="B33" s="429">
        <v>2026</v>
      </c>
      <c r="C33" s="429">
        <v>2055.9742500000002</v>
      </c>
      <c r="D33" s="429">
        <v>2082.8145000000004</v>
      </c>
      <c r="E33" s="429">
        <v>2111.2359999999999</v>
      </c>
      <c r="F33" s="429">
        <v>2140.5975833333332</v>
      </c>
      <c r="G33" s="429">
        <v>2172.6478333333334</v>
      </c>
      <c r="H33" s="429">
        <v>2206.3982499999997</v>
      </c>
      <c r="I33" s="429">
        <v>2235.48</v>
      </c>
      <c r="J33" s="429">
        <v>2260</v>
      </c>
      <c r="K33" s="429">
        <v>2286</v>
      </c>
      <c r="L33" s="429">
        <v>2306</v>
      </c>
      <c r="M33" s="429">
        <v>2322</v>
      </c>
      <c r="N33" s="429"/>
      <c r="O33" s="609"/>
    </row>
    <row r="34" spans="1:15" s="425" customFormat="1" ht="15" customHeight="1">
      <c r="A34" s="420" t="s">
        <v>562</v>
      </c>
      <c r="B34" s="433"/>
      <c r="C34" s="407">
        <f t="shared" ref="C34:J34" si="13">C33/C32*1000</f>
        <v>627.48697475157348</v>
      </c>
      <c r="D34" s="407">
        <f t="shared" si="13"/>
        <v>623.60966522382341</v>
      </c>
      <c r="E34" s="407">
        <f t="shared" si="13"/>
        <v>617.53913447129958</v>
      </c>
      <c r="F34" s="407">
        <f t="shared" si="13"/>
        <v>609.09280561544404</v>
      </c>
      <c r="G34" s="407">
        <f t="shared" si="13"/>
        <v>623.64274242145018</v>
      </c>
      <c r="H34" s="407">
        <f t="shared" si="13"/>
        <v>626.05396995823833</v>
      </c>
      <c r="I34" s="407">
        <f t="shared" si="13"/>
        <v>622.64608151430662</v>
      </c>
      <c r="J34" s="407">
        <f t="shared" si="13"/>
        <v>618.33105335157325</v>
      </c>
      <c r="K34" s="407">
        <f>K33/K32*1000</f>
        <v>618.17198485667927</v>
      </c>
      <c r="L34" s="407">
        <f t="shared" ref="L34:M34" si="14">L33/L32*1000</f>
        <v>616.08335559711463</v>
      </c>
      <c r="M34" s="407">
        <f t="shared" si="14"/>
        <v>613.96086726599685</v>
      </c>
      <c r="N34" s="407"/>
      <c r="O34" s="609"/>
    </row>
    <row r="35" spans="1:15" s="434" customFormat="1" ht="15" customHeight="1">
      <c r="A35" s="420" t="s">
        <v>598</v>
      </c>
      <c r="B35" s="433"/>
      <c r="C35" s="408">
        <f t="shared" ref="C35:J35" si="15">C8/C12</f>
        <v>0.22440944881889766</v>
      </c>
      <c r="D35" s="408">
        <f t="shared" si="15"/>
        <v>0.22264150943396227</v>
      </c>
      <c r="E35" s="408">
        <f t="shared" si="15"/>
        <v>0.21660649819494585</v>
      </c>
      <c r="F35" s="408">
        <f t="shared" si="15"/>
        <v>0.2226027397260274</v>
      </c>
      <c r="G35" s="408">
        <f t="shared" si="15"/>
        <v>0.24675324675324675</v>
      </c>
      <c r="H35" s="408">
        <f t="shared" si="15"/>
        <v>0.24374999999999999</v>
      </c>
      <c r="I35" s="408">
        <f t="shared" si="15"/>
        <v>0.23867069486404835</v>
      </c>
      <c r="J35" s="408">
        <f t="shared" si="15"/>
        <v>0.24783861671469742</v>
      </c>
      <c r="K35" s="408">
        <f>K8/K12</f>
        <v>0.24099722991689748</v>
      </c>
      <c r="L35" s="408">
        <f t="shared" ref="L35:M35" si="16">L8/L12</f>
        <v>0.24331550802139038</v>
      </c>
      <c r="M35" s="408">
        <f t="shared" si="16"/>
        <v>0.24742268041237109</v>
      </c>
      <c r="N35" s="408"/>
      <c r="O35" s="609"/>
    </row>
    <row r="36" spans="1:15" s="434" customFormat="1" ht="7.5" customHeight="1">
      <c r="A36" s="435"/>
      <c r="B36" s="435"/>
      <c r="C36" s="436"/>
      <c r="D36" s="436"/>
      <c r="E36" s="436"/>
      <c r="F36" s="436"/>
      <c r="G36" s="436"/>
      <c r="H36" s="436"/>
      <c r="I36" s="436"/>
      <c r="J36" s="436"/>
      <c r="K36" s="436"/>
      <c r="L36" s="436"/>
      <c r="M36" s="436"/>
      <c r="N36" s="437"/>
      <c r="O36" s="609"/>
    </row>
    <row r="37" spans="1:15" s="425" customFormat="1" ht="7.5" customHeight="1">
      <c r="O37" s="609"/>
    </row>
    <row r="38" spans="1:15" s="425" customFormat="1" ht="11.25" customHeight="1">
      <c r="A38" s="422" t="s">
        <v>140</v>
      </c>
      <c r="B38" s="422"/>
      <c r="O38" s="609"/>
    </row>
    <row r="39" spans="1:15" s="425" customFormat="1" ht="15">
      <c r="A39" s="438" t="s">
        <v>382</v>
      </c>
      <c r="B39" s="438"/>
      <c r="O39" s="609"/>
    </row>
    <row r="40" spans="1:15" s="425" customFormat="1" ht="30" customHeight="1">
      <c r="A40" s="610" t="s">
        <v>550</v>
      </c>
      <c r="B40" s="610"/>
      <c r="C40" s="611"/>
      <c r="D40" s="611"/>
      <c r="E40" s="611"/>
      <c r="F40" s="611"/>
      <c r="G40" s="611"/>
      <c r="H40" s="611"/>
      <c r="I40" s="611"/>
      <c r="J40" s="611"/>
      <c r="K40" s="611"/>
      <c r="L40" s="542"/>
      <c r="M40" s="542"/>
      <c r="N40" s="542"/>
      <c r="O40" s="609"/>
    </row>
    <row r="41" spans="1:15" s="425" customFormat="1" ht="15">
      <c r="A41" s="439" t="s">
        <v>546</v>
      </c>
      <c r="B41" s="439"/>
      <c r="C41" s="440"/>
      <c r="D41" s="440"/>
      <c r="E41" s="440"/>
      <c r="F41" s="440"/>
      <c r="G41" s="440"/>
      <c r="H41" s="440"/>
      <c r="I41" s="440"/>
      <c r="J41" s="440"/>
      <c r="K41" s="440"/>
      <c r="L41" s="440"/>
      <c r="M41" s="440"/>
      <c r="N41" s="440"/>
      <c r="O41" s="609"/>
    </row>
    <row r="42" spans="1:15" s="425" customFormat="1" ht="30" customHeight="1">
      <c r="A42" s="610" t="s">
        <v>547</v>
      </c>
      <c r="B42" s="610"/>
      <c r="C42" s="611"/>
      <c r="D42" s="611"/>
      <c r="E42" s="611"/>
      <c r="F42" s="611"/>
      <c r="G42" s="611"/>
      <c r="H42" s="611"/>
      <c r="I42" s="611"/>
      <c r="J42" s="611"/>
      <c r="K42" s="611"/>
      <c r="L42" s="542"/>
      <c r="M42" s="542"/>
      <c r="N42" s="542"/>
      <c r="O42" s="609"/>
    </row>
    <row r="43" spans="1:15" s="425" customFormat="1" ht="15">
      <c r="A43" s="610" t="s">
        <v>574</v>
      </c>
      <c r="B43" s="610"/>
      <c r="C43" s="611"/>
      <c r="D43" s="611"/>
      <c r="E43" s="611"/>
      <c r="F43" s="611"/>
      <c r="G43" s="611"/>
      <c r="H43" s="611"/>
      <c r="I43" s="611"/>
      <c r="J43" s="611"/>
      <c r="K43" s="611"/>
      <c r="L43" s="542"/>
      <c r="M43" s="542"/>
      <c r="N43" s="542"/>
      <c r="O43" s="609"/>
    </row>
    <row r="44" spans="1:15" s="425" customFormat="1" ht="15">
      <c r="A44" s="610" t="s">
        <v>599</v>
      </c>
      <c r="B44" s="610"/>
      <c r="C44" s="611"/>
      <c r="D44" s="611"/>
      <c r="E44" s="611"/>
      <c r="F44" s="611"/>
      <c r="G44" s="611"/>
      <c r="H44" s="611"/>
      <c r="I44" s="611"/>
      <c r="J44" s="611"/>
      <c r="K44" s="611"/>
      <c r="O44" s="609"/>
    </row>
    <row r="45" spans="1:15" ht="12.75" hidden="1" customHeight="1">
      <c r="A45" s="441" t="s">
        <v>190</v>
      </c>
      <c r="C45" s="442">
        <v>245240</v>
      </c>
      <c r="D45" s="442">
        <v>259030</v>
      </c>
      <c r="E45" s="442">
        <v>274020</v>
      </c>
      <c r="F45" s="442">
        <v>282740</v>
      </c>
      <c r="G45" s="442">
        <v>276230</v>
      </c>
      <c r="H45" s="442">
        <v>285170</v>
      </c>
      <c r="I45" s="442">
        <v>299240</v>
      </c>
      <c r="J45" s="442">
        <v>307000</v>
      </c>
      <c r="K45" s="442">
        <v>313980</v>
      </c>
      <c r="L45" s="442">
        <v>324850</v>
      </c>
      <c r="M45" s="442">
        <v>336430</v>
      </c>
      <c r="N45" s="442"/>
    </row>
  </sheetData>
  <mergeCells count="5">
    <mergeCell ref="O1:O1048576"/>
    <mergeCell ref="A40:K40"/>
    <mergeCell ref="A42:K42"/>
    <mergeCell ref="A43:K43"/>
    <mergeCell ref="A44:K44"/>
  </mergeCells>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pageSetUpPr fitToPage="1"/>
  </sheetPr>
  <dimension ref="A1:K25"/>
  <sheetViews>
    <sheetView workbookViewId="0"/>
  </sheetViews>
  <sheetFormatPr baseColWidth="10" defaultColWidth="11.5703125" defaultRowHeight="14.25"/>
  <cols>
    <col min="1" max="1" width="11.5703125" style="485"/>
    <col min="2" max="2" width="12.5703125" style="485" customWidth="1"/>
    <col min="3" max="11" width="7.28515625" style="485" customWidth="1"/>
    <col min="12" max="16384" width="11.5703125" style="487"/>
  </cols>
  <sheetData>
    <row r="1" spans="1:11" s="404" customFormat="1">
      <c r="A1" s="160" t="s">
        <v>584</v>
      </c>
      <c r="B1" s="153"/>
      <c r="C1" s="153"/>
      <c r="D1" s="153"/>
      <c r="E1" s="153"/>
      <c r="F1" s="153"/>
      <c r="G1" s="153"/>
      <c r="H1" s="153"/>
      <c r="I1" s="153"/>
      <c r="J1" s="153"/>
      <c r="K1" s="153"/>
    </row>
    <row r="2" spans="1:11" s="126" customFormat="1">
      <c r="A2" s="153" t="s">
        <v>49</v>
      </c>
      <c r="B2" s="160"/>
      <c r="C2" s="153"/>
      <c r="D2" s="153"/>
      <c r="E2" s="153"/>
      <c r="F2" s="153"/>
      <c r="G2" s="153"/>
      <c r="H2" s="153"/>
      <c r="I2" s="153"/>
      <c r="J2" s="153"/>
      <c r="K2" s="153"/>
    </row>
    <row r="3" spans="1:11" s="126" customFormat="1">
      <c r="A3" s="160"/>
      <c r="B3" s="160"/>
      <c r="C3" s="153"/>
      <c r="D3" s="153"/>
      <c r="E3" s="153"/>
      <c r="F3" s="153"/>
      <c r="G3" s="153"/>
      <c r="H3" s="153"/>
      <c r="I3" s="153"/>
      <c r="J3" s="153"/>
      <c r="K3" s="153"/>
    </row>
    <row r="4" spans="1:11" s="129" customFormat="1" ht="28.5">
      <c r="A4" s="257"/>
      <c r="B4" s="257"/>
      <c r="C4" s="259">
        <v>2007</v>
      </c>
      <c r="D4" s="259">
        <v>2008</v>
      </c>
      <c r="E4" s="259">
        <v>2009</v>
      </c>
      <c r="F4" s="259">
        <v>2010</v>
      </c>
      <c r="G4" s="259">
        <v>2011</v>
      </c>
      <c r="H4" s="259" t="s">
        <v>388</v>
      </c>
      <c r="I4" s="259" t="s">
        <v>694</v>
      </c>
      <c r="J4" s="259" t="s">
        <v>797</v>
      </c>
      <c r="K4" s="259" t="s">
        <v>798</v>
      </c>
    </row>
    <row r="5" spans="1:11" ht="15.75">
      <c r="A5" s="485" t="s">
        <v>587</v>
      </c>
      <c r="C5" s="486">
        <f t="shared" ref="C5:K5" si="0">SUM(C7:C10)</f>
        <v>6342</v>
      </c>
      <c r="D5" s="486">
        <f t="shared" si="0"/>
        <v>6677</v>
      </c>
      <c r="E5" s="486">
        <f t="shared" si="0"/>
        <v>7655</v>
      </c>
      <c r="F5" s="486">
        <f t="shared" si="0"/>
        <v>8206</v>
      </c>
      <c r="G5" s="486">
        <f t="shared" si="0"/>
        <v>8072</v>
      </c>
      <c r="H5" s="486">
        <f t="shared" si="0"/>
        <v>8978</v>
      </c>
      <c r="I5" s="486">
        <f t="shared" si="0"/>
        <v>8916</v>
      </c>
      <c r="J5" s="486">
        <f t="shared" si="0"/>
        <v>9130</v>
      </c>
      <c r="K5" s="486">
        <f t="shared" si="0"/>
        <v>9612</v>
      </c>
    </row>
    <row r="6" spans="1:11" s="489" customFormat="1">
      <c r="A6" s="488" t="s">
        <v>590</v>
      </c>
      <c r="B6" s="488"/>
      <c r="C6" s="486"/>
      <c r="D6" s="486"/>
      <c r="E6" s="486"/>
      <c r="F6" s="486"/>
      <c r="G6" s="486"/>
      <c r="H6" s="486"/>
      <c r="I6" s="486"/>
      <c r="J6" s="486"/>
      <c r="K6" s="486"/>
    </row>
    <row r="7" spans="1:11" s="489" customFormat="1">
      <c r="A7" s="488" t="s">
        <v>575</v>
      </c>
      <c r="B7" s="488"/>
      <c r="C7" s="486">
        <v>3493</v>
      </c>
      <c r="D7" s="486">
        <v>3611</v>
      </c>
      <c r="E7" s="486">
        <v>4453</v>
      </c>
      <c r="F7" s="486">
        <v>4888</v>
      </c>
      <c r="G7" s="486">
        <v>4762</v>
      </c>
      <c r="H7" s="486">
        <v>5549</v>
      </c>
      <c r="I7" s="486">
        <v>5649</v>
      </c>
      <c r="J7" s="486">
        <v>5580</v>
      </c>
      <c r="K7" s="486">
        <v>5903</v>
      </c>
    </row>
    <row r="8" spans="1:11" s="489" customFormat="1">
      <c r="A8" s="488" t="s">
        <v>576</v>
      </c>
      <c r="B8" s="488"/>
      <c r="C8" s="486">
        <v>381</v>
      </c>
      <c r="D8" s="486">
        <v>389</v>
      </c>
      <c r="E8" s="486">
        <v>358</v>
      </c>
      <c r="F8" s="486">
        <v>352</v>
      </c>
      <c r="G8" s="486">
        <v>335</v>
      </c>
      <c r="H8" s="486">
        <v>348</v>
      </c>
      <c r="I8" s="486">
        <v>352</v>
      </c>
      <c r="J8" s="486">
        <v>347</v>
      </c>
      <c r="K8" s="486">
        <v>348</v>
      </c>
    </row>
    <row r="9" spans="1:11" s="489" customFormat="1">
      <c r="A9" s="488" t="s">
        <v>577</v>
      </c>
      <c r="B9" s="488"/>
      <c r="C9" s="486">
        <v>1258</v>
      </c>
      <c r="D9" s="486">
        <v>1352</v>
      </c>
      <c r="E9" s="486">
        <v>1408</v>
      </c>
      <c r="F9" s="486">
        <v>1445</v>
      </c>
      <c r="G9" s="486">
        <v>1453</v>
      </c>
      <c r="H9" s="486">
        <v>1526</v>
      </c>
      <c r="I9" s="486">
        <v>1571</v>
      </c>
      <c r="J9" s="486">
        <v>1626</v>
      </c>
      <c r="K9" s="486">
        <v>1719</v>
      </c>
    </row>
    <row r="10" spans="1:11" s="489" customFormat="1" ht="15.75">
      <c r="A10" s="488" t="s">
        <v>578</v>
      </c>
      <c r="B10" s="488"/>
      <c r="C10" s="486">
        <v>1210</v>
      </c>
      <c r="D10" s="486">
        <v>1325</v>
      </c>
      <c r="E10" s="486">
        <v>1436</v>
      </c>
      <c r="F10" s="486">
        <v>1521</v>
      </c>
      <c r="G10" s="486">
        <v>1522</v>
      </c>
      <c r="H10" s="486">
        <v>1555</v>
      </c>
      <c r="I10" s="486">
        <v>1344</v>
      </c>
      <c r="J10" s="486">
        <v>1577</v>
      </c>
      <c r="K10" s="486">
        <v>1642</v>
      </c>
    </row>
    <row r="11" spans="1:11">
      <c r="A11" s="485" t="s">
        <v>583</v>
      </c>
      <c r="C11" s="490">
        <f t="shared" ref="C11:K11" si="1">SUM(C13:C16)</f>
        <v>932</v>
      </c>
      <c r="D11" s="490">
        <f t="shared" si="1"/>
        <v>952</v>
      </c>
      <c r="E11" s="490">
        <f t="shared" si="1"/>
        <v>996</v>
      </c>
      <c r="F11" s="490">
        <f t="shared" si="1"/>
        <v>990</v>
      </c>
      <c r="G11" s="490">
        <f t="shared" si="1"/>
        <v>998</v>
      </c>
      <c r="H11" s="490">
        <f t="shared" si="1"/>
        <v>1000</v>
      </c>
      <c r="I11" s="490">
        <f t="shared" si="1"/>
        <v>1002</v>
      </c>
      <c r="J11" s="490">
        <f t="shared" si="1"/>
        <v>1017</v>
      </c>
      <c r="K11" s="490">
        <f t="shared" si="1"/>
        <v>1019</v>
      </c>
    </row>
    <row r="12" spans="1:11">
      <c r="A12" s="488" t="s">
        <v>590</v>
      </c>
      <c r="C12" s="490"/>
      <c r="D12" s="490"/>
      <c r="E12" s="490"/>
      <c r="F12" s="490"/>
      <c r="G12" s="490"/>
      <c r="H12" s="490"/>
      <c r="I12" s="490"/>
      <c r="J12" s="490"/>
      <c r="K12" s="490"/>
    </row>
    <row r="13" spans="1:11" s="489" customFormat="1">
      <c r="A13" s="488" t="s">
        <v>579</v>
      </c>
      <c r="B13" s="488"/>
      <c r="C13" s="486">
        <v>601</v>
      </c>
      <c r="D13" s="486">
        <v>623</v>
      </c>
      <c r="E13" s="486">
        <v>650</v>
      </c>
      <c r="F13" s="486">
        <v>656</v>
      </c>
      <c r="G13" s="486">
        <v>668</v>
      </c>
      <c r="H13" s="486">
        <v>677</v>
      </c>
      <c r="I13" s="486">
        <v>684</v>
      </c>
      <c r="J13" s="486">
        <v>700</v>
      </c>
      <c r="K13" s="486">
        <v>704</v>
      </c>
    </row>
    <row r="14" spans="1:11" s="489" customFormat="1">
      <c r="A14" s="488" t="s">
        <v>580</v>
      </c>
      <c r="B14" s="488"/>
      <c r="C14" s="486">
        <v>8</v>
      </c>
      <c r="D14" s="486">
        <v>8</v>
      </c>
      <c r="E14" s="486">
        <v>9</v>
      </c>
      <c r="F14" s="486">
        <v>10</v>
      </c>
      <c r="G14" s="486">
        <v>9</v>
      </c>
      <c r="H14" s="486">
        <v>8</v>
      </c>
      <c r="I14" s="486">
        <v>8</v>
      </c>
      <c r="J14" s="486">
        <v>7</v>
      </c>
      <c r="K14" s="486">
        <v>7</v>
      </c>
    </row>
    <row r="15" spans="1:11" s="489" customFormat="1">
      <c r="A15" s="488" t="s">
        <v>581</v>
      </c>
      <c r="B15" s="488"/>
      <c r="C15" s="486">
        <v>256</v>
      </c>
      <c r="D15" s="486">
        <v>254</v>
      </c>
      <c r="E15" s="486">
        <v>262</v>
      </c>
      <c r="F15" s="486">
        <v>249</v>
      </c>
      <c r="G15" s="486">
        <v>255</v>
      </c>
      <c r="H15" s="486">
        <v>247</v>
      </c>
      <c r="I15" s="486">
        <v>243</v>
      </c>
      <c r="J15" s="486">
        <v>66</v>
      </c>
      <c r="K15" s="486">
        <v>65</v>
      </c>
    </row>
    <row r="16" spans="1:11" s="489" customFormat="1">
      <c r="A16" s="488" t="s">
        <v>582</v>
      </c>
      <c r="B16" s="488"/>
      <c r="C16" s="486">
        <v>67</v>
      </c>
      <c r="D16" s="486">
        <v>67</v>
      </c>
      <c r="E16" s="486">
        <v>75</v>
      </c>
      <c r="F16" s="486">
        <v>75</v>
      </c>
      <c r="G16" s="486">
        <v>66</v>
      </c>
      <c r="H16" s="486">
        <v>68</v>
      </c>
      <c r="I16" s="486">
        <v>67</v>
      </c>
      <c r="J16" s="486">
        <v>244</v>
      </c>
      <c r="K16" s="486">
        <v>243</v>
      </c>
    </row>
    <row r="17" spans="1:11" ht="15.75">
      <c r="A17" s="485" t="s">
        <v>588</v>
      </c>
      <c r="C17" s="490">
        <v>43</v>
      </c>
      <c r="D17" s="490">
        <v>41</v>
      </c>
      <c r="E17" s="490">
        <v>42</v>
      </c>
      <c r="F17" s="490">
        <v>42</v>
      </c>
      <c r="G17" s="490">
        <v>44</v>
      </c>
      <c r="H17" s="490">
        <v>46</v>
      </c>
      <c r="I17" s="490">
        <v>48</v>
      </c>
      <c r="J17" s="490">
        <v>47</v>
      </c>
      <c r="K17" s="490">
        <v>49</v>
      </c>
    </row>
    <row r="18" spans="1:11" s="493" customFormat="1">
      <c r="A18" s="491" t="s">
        <v>512</v>
      </c>
      <c r="B18" s="491"/>
      <c r="C18" s="492">
        <f t="shared" ref="C18:K18" si="2">C5+C11+C17</f>
        <v>7317</v>
      </c>
      <c r="D18" s="492">
        <f t="shared" si="2"/>
        <v>7670</v>
      </c>
      <c r="E18" s="492">
        <f t="shared" si="2"/>
        <v>8693</v>
      </c>
      <c r="F18" s="492">
        <f t="shared" si="2"/>
        <v>9238</v>
      </c>
      <c r="G18" s="492">
        <f t="shared" si="2"/>
        <v>9114</v>
      </c>
      <c r="H18" s="492">
        <f t="shared" si="2"/>
        <v>10024</v>
      </c>
      <c r="I18" s="492">
        <f t="shared" si="2"/>
        <v>9966</v>
      </c>
      <c r="J18" s="492">
        <f t="shared" si="2"/>
        <v>10194</v>
      </c>
      <c r="K18" s="492">
        <f t="shared" si="2"/>
        <v>10680</v>
      </c>
    </row>
    <row r="19" spans="1:11" s="493" customFormat="1">
      <c r="A19" s="491" t="s">
        <v>45</v>
      </c>
      <c r="B19" s="491"/>
      <c r="C19" s="494">
        <v>2.6704379562043794E-2</v>
      </c>
      <c r="D19" s="494">
        <v>2.7131234524230635E-2</v>
      </c>
      <c r="E19" s="494">
        <v>3.1473569876900795E-2</v>
      </c>
      <c r="F19" s="494">
        <v>3.2391304347826083E-2</v>
      </c>
      <c r="G19" s="494">
        <v>3.0461229946524063E-2</v>
      </c>
      <c r="H19" s="494">
        <v>3.2651465798045599E-2</v>
      </c>
      <c r="I19" s="494">
        <v>3.1738853503184714E-2</v>
      </c>
      <c r="J19" s="494">
        <v>3.1375807940904894E-2</v>
      </c>
      <c r="K19" s="494">
        <v>3.1747919143876341E-2</v>
      </c>
    </row>
    <row r="20" spans="1:11" s="493" customFormat="1">
      <c r="A20" s="495"/>
      <c r="B20" s="495"/>
      <c r="C20" s="496"/>
      <c r="D20" s="496"/>
      <c r="E20" s="496"/>
      <c r="F20" s="496"/>
      <c r="G20" s="496"/>
      <c r="H20" s="496"/>
      <c r="I20" s="496"/>
      <c r="J20" s="496"/>
      <c r="K20" s="496"/>
    </row>
    <row r="21" spans="1:11">
      <c r="C21" s="497"/>
      <c r="D21" s="497"/>
      <c r="E21" s="497"/>
      <c r="F21" s="497"/>
      <c r="G21" s="497"/>
      <c r="H21" s="497"/>
      <c r="I21" s="497"/>
      <c r="J21" s="497"/>
      <c r="K21" s="497"/>
    </row>
    <row r="22" spans="1:11">
      <c r="A22" s="498" t="s">
        <v>585</v>
      </c>
    </row>
    <row r="23" spans="1:11">
      <c r="A23" s="499" t="s">
        <v>586</v>
      </c>
    </row>
    <row r="25" spans="1:11" hidden="1">
      <c r="C25" s="485">
        <v>274</v>
      </c>
      <c r="D25" s="485">
        <v>282.7</v>
      </c>
      <c r="E25" s="485">
        <v>276.2</v>
      </c>
      <c r="F25" s="485">
        <v>286.39999999999998</v>
      </c>
      <c r="G25" s="485">
        <v>300.7</v>
      </c>
      <c r="H25" s="485">
        <v>308.2</v>
      </c>
      <c r="I25" s="485">
        <v>316.2</v>
      </c>
    </row>
  </sheetData>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zoomScale="123" zoomScaleNormal="123" workbookViewId="0">
      <selection activeCell="Q30" sqref="Q30"/>
    </sheetView>
  </sheetViews>
  <sheetFormatPr baseColWidth="10" defaultColWidth="11.5703125" defaultRowHeight="14.25"/>
  <cols>
    <col min="1" max="1" width="11.5703125" style="546"/>
    <col min="2" max="2" width="12.42578125" style="546" customWidth="1"/>
    <col min="3" max="9" width="7.28515625" style="546" customWidth="1"/>
    <col min="10" max="11" width="7.28515625" style="548" customWidth="1"/>
    <col min="12" max="16384" width="11.5703125" style="548"/>
  </cols>
  <sheetData>
    <row r="1" spans="1:11" s="404" customFormat="1" ht="15.75">
      <c r="A1" s="160" t="s">
        <v>696</v>
      </c>
      <c r="B1" s="153"/>
      <c r="C1" s="153"/>
      <c r="D1" s="153"/>
      <c r="E1" s="153"/>
      <c r="F1" s="153"/>
      <c r="G1" s="153"/>
      <c r="H1" s="153"/>
      <c r="I1" s="153"/>
      <c r="J1" s="135"/>
      <c r="K1" s="135"/>
    </row>
    <row r="2" spans="1:11" s="126" customFormat="1" ht="15">
      <c r="A2" s="153" t="s">
        <v>49</v>
      </c>
      <c r="B2" s="160"/>
      <c r="C2" s="153"/>
      <c r="D2" s="153"/>
      <c r="E2" s="153"/>
      <c r="F2" s="153"/>
      <c r="G2" s="153"/>
      <c r="H2" s="153"/>
      <c r="I2" s="153"/>
      <c r="J2" s="135"/>
      <c r="K2" s="135"/>
    </row>
    <row r="3" spans="1:11" s="126" customFormat="1" ht="15">
      <c r="A3" s="160"/>
      <c r="B3" s="160"/>
      <c r="C3" s="153"/>
      <c r="D3" s="153"/>
      <c r="E3" s="153"/>
      <c r="F3" s="153"/>
      <c r="G3" s="153"/>
      <c r="H3" s="153"/>
      <c r="I3" s="153"/>
      <c r="J3" s="135"/>
      <c r="K3" s="135"/>
    </row>
    <row r="4" spans="1:11" s="129" customFormat="1" ht="37.5" customHeight="1">
      <c r="A4" s="257"/>
      <c r="B4" s="257"/>
      <c r="C4" s="259">
        <v>2007</v>
      </c>
      <c r="D4" s="259">
        <v>2008</v>
      </c>
      <c r="E4" s="259">
        <v>2009</v>
      </c>
      <c r="F4" s="259">
        <v>2010</v>
      </c>
      <c r="G4" s="259">
        <v>2011</v>
      </c>
      <c r="H4" s="259" t="s">
        <v>388</v>
      </c>
      <c r="I4" s="259" t="s">
        <v>694</v>
      </c>
      <c r="J4" s="259" t="s">
        <v>797</v>
      </c>
      <c r="K4" s="259" t="s">
        <v>798</v>
      </c>
    </row>
    <row r="5" spans="1:11" ht="19.5" customHeight="1">
      <c r="A5" s="546" t="s">
        <v>486</v>
      </c>
      <c r="H5" s="547"/>
      <c r="I5" s="547"/>
    </row>
    <row r="6" spans="1:11" ht="14.25" customHeight="1">
      <c r="A6" s="549" t="s">
        <v>591</v>
      </c>
      <c r="C6" s="550">
        <v>3062</v>
      </c>
      <c r="D6" s="550">
        <v>3153</v>
      </c>
      <c r="E6" s="550">
        <v>3266</v>
      </c>
      <c r="F6" s="550">
        <v>3371</v>
      </c>
      <c r="G6" s="550">
        <v>3459</v>
      </c>
      <c r="H6" s="550">
        <v>3875</v>
      </c>
      <c r="I6" s="550">
        <v>3773</v>
      </c>
      <c r="J6" s="550">
        <v>3943</v>
      </c>
      <c r="K6" s="550">
        <v>4114</v>
      </c>
    </row>
    <row r="7" spans="1:11">
      <c r="A7" s="549" t="s">
        <v>568</v>
      </c>
      <c r="C7" s="550">
        <v>1139</v>
      </c>
      <c r="D7" s="550">
        <v>1147</v>
      </c>
      <c r="E7" s="550">
        <v>1158</v>
      </c>
      <c r="F7" s="550">
        <v>1166</v>
      </c>
      <c r="G7" s="550">
        <v>1164</v>
      </c>
      <c r="H7" s="550">
        <v>1267</v>
      </c>
      <c r="I7" s="550">
        <v>1177</v>
      </c>
      <c r="J7" s="550">
        <v>1219</v>
      </c>
      <c r="K7" s="550">
        <v>1243</v>
      </c>
    </row>
    <row r="8" spans="1:11">
      <c r="A8" s="549" t="s">
        <v>569</v>
      </c>
      <c r="C8" s="550">
        <v>1861</v>
      </c>
      <c r="D8" s="550">
        <v>1935</v>
      </c>
      <c r="E8" s="550">
        <v>1999</v>
      </c>
      <c r="F8" s="550">
        <v>2041</v>
      </c>
      <c r="G8" s="550">
        <v>2040</v>
      </c>
      <c r="H8" s="550">
        <v>2185</v>
      </c>
      <c r="I8" s="550">
        <v>2072</v>
      </c>
      <c r="J8" s="550">
        <v>2072</v>
      </c>
      <c r="K8" s="550">
        <v>2082</v>
      </c>
    </row>
    <row r="9" spans="1:11">
      <c r="A9" s="549" t="s">
        <v>570</v>
      </c>
      <c r="C9" s="550">
        <v>956</v>
      </c>
      <c r="D9" s="550">
        <v>986</v>
      </c>
      <c r="E9" s="550">
        <v>1049</v>
      </c>
      <c r="F9" s="550">
        <v>1118</v>
      </c>
      <c r="G9" s="550">
        <v>1181</v>
      </c>
      <c r="H9" s="550">
        <v>1367</v>
      </c>
      <c r="I9" s="550">
        <v>1383</v>
      </c>
      <c r="J9" s="550">
        <v>1529</v>
      </c>
      <c r="K9" s="550">
        <v>1636</v>
      </c>
    </row>
    <row r="10" spans="1:11">
      <c r="A10" s="551" t="s">
        <v>572</v>
      </c>
      <c r="B10" s="552"/>
      <c r="C10" s="553">
        <v>7018</v>
      </c>
      <c r="D10" s="553">
        <v>7221</v>
      </c>
      <c r="E10" s="553">
        <v>7472</v>
      </c>
      <c r="F10" s="553">
        <v>7696</v>
      </c>
      <c r="G10" s="553">
        <v>7844</v>
      </c>
      <c r="H10" s="553">
        <v>8694</v>
      </c>
      <c r="I10" s="553">
        <v>8405</v>
      </c>
      <c r="J10" s="553">
        <v>8763</v>
      </c>
      <c r="K10" s="553">
        <v>9075</v>
      </c>
    </row>
    <row r="11" spans="1:11">
      <c r="A11" s="552" t="s">
        <v>573</v>
      </c>
      <c r="B11" s="552"/>
      <c r="C11" s="500">
        <v>2.5611269250419677E-2</v>
      </c>
      <c r="D11" s="500">
        <v>2.5539003480179946E-2</v>
      </c>
      <c r="E11" s="500">
        <v>2.7050118018448525E-2</v>
      </c>
      <c r="F11" s="500">
        <v>2.6987884207388704E-2</v>
      </c>
      <c r="G11" s="500">
        <v>2.6213073118567035E-2</v>
      </c>
      <c r="H11" s="500">
        <v>2.8318849265807612E-2</v>
      </c>
      <c r="I11" s="500">
        <v>2.6836144662943769E-2</v>
      </c>
      <c r="J11" s="500">
        <v>2.7034447865441687E-2</v>
      </c>
      <c r="K11" s="500">
        <v>2.7001535293907621E-2</v>
      </c>
    </row>
    <row r="12" spans="1:11" ht="19.5" customHeight="1">
      <c r="A12" s="546" t="s">
        <v>488</v>
      </c>
      <c r="C12" s="554"/>
      <c r="D12" s="554"/>
      <c r="E12" s="554"/>
      <c r="F12" s="554"/>
      <c r="G12" s="554"/>
      <c r="H12" s="554"/>
      <c r="I12" s="554"/>
    </row>
    <row r="13" spans="1:11" ht="14.25" customHeight="1">
      <c r="A13" s="549" t="s">
        <v>591</v>
      </c>
      <c r="C13" s="550">
        <v>827</v>
      </c>
      <c r="D13" s="550">
        <v>848</v>
      </c>
      <c r="E13" s="550">
        <v>940</v>
      </c>
      <c r="F13" s="550">
        <v>849</v>
      </c>
      <c r="G13" s="550">
        <v>820</v>
      </c>
      <c r="H13" s="550">
        <v>876</v>
      </c>
      <c r="I13" s="550">
        <v>1316</v>
      </c>
      <c r="J13" s="550">
        <v>1315</v>
      </c>
      <c r="K13" s="550">
        <v>1342</v>
      </c>
    </row>
    <row r="14" spans="1:11">
      <c r="A14" s="549" t="s">
        <v>568</v>
      </c>
      <c r="C14" s="550">
        <v>199</v>
      </c>
      <c r="D14" s="550">
        <v>206</v>
      </c>
      <c r="E14" s="550">
        <v>211</v>
      </c>
      <c r="F14" s="550">
        <v>211</v>
      </c>
      <c r="G14" s="550">
        <v>242</v>
      </c>
      <c r="H14" s="550">
        <v>245</v>
      </c>
      <c r="I14" s="550">
        <v>242</v>
      </c>
      <c r="J14" s="550">
        <v>243</v>
      </c>
      <c r="K14" s="550">
        <v>239</v>
      </c>
    </row>
    <row r="15" spans="1:11">
      <c r="A15" s="549" t="s">
        <v>569</v>
      </c>
      <c r="C15" s="550">
        <v>416</v>
      </c>
      <c r="D15" s="550">
        <v>413</v>
      </c>
      <c r="E15" s="550">
        <v>400</v>
      </c>
      <c r="F15" s="550">
        <v>390</v>
      </c>
      <c r="G15" s="550">
        <v>381</v>
      </c>
      <c r="H15" s="550">
        <v>407</v>
      </c>
      <c r="I15" s="550">
        <v>380</v>
      </c>
      <c r="J15" s="550">
        <v>373</v>
      </c>
      <c r="K15" s="550">
        <v>358</v>
      </c>
    </row>
    <row r="16" spans="1:11">
      <c r="A16" s="549" t="s">
        <v>570</v>
      </c>
      <c r="C16" s="550">
        <v>37</v>
      </c>
      <c r="D16" s="550">
        <v>38</v>
      </c>
      <c r="E16" s="550">
        <v>40</v>
      </c>
      <c r="F16" s="550">
        <v>41</v>
      </c>
      <c r="G16" s="550">
        <v>43</v>
      </c>
      <c r="H16" s="550">
        <v>67</v>
      </c>
      <c r="I16" s="550">
        <v>292</v>
      </c>
      <c r="J16" s="550">
        <v>306</v>
      </c>
      <c r="K16" s="550">
        <v>315</v>
      </c>
    </row>
    <row r="17" spans="1:11">
      <c r="A17" s="551" t="s">
        <v>572</v>
      </c>
      <c r="B17" s="552"/>
      <c r="C17" s="553">
        <v>1479</v>
      </c>
      <c r="D17" s="553">
        <v>1505</v>
      </c>
      <c r="E17" s="553">
        <v>1591</v>
      </c>
      <c r="F17" s="553">
        <v>1491</v>
      </c>
      <c r="G17" s="553">
        <v>1486</v>
      </c>
      <c r="H17" s="553">
        <v>1595</v>
      </c>
      <c r="I17" s="553">
        <v>2230</v>
      </c>
      <c r="J17" s="553">
        <v>2237</v>
      </c>
      <c r="K17" s="553">
        <v>2254</v>
      </c>
    </row>
    <row r="18" spans="1:11">
      <c r="A18" s="552" t="s">
        <v>573</v>
      </c>
      <c r="B18" s="552"/>
      <c r="C18" s="500">
        <v>5.3974162469892705E-3</v>
      </c>
      <c r="D18" s="500">
        <v>5.3228362051891461E-3</v>
      </c>
      <c r="E18" s="500">
        <v>5.7597347119046583E-3</v>
      </c>
      <c r="F18" s="500">
        <v>5.2285518910104673E-3</v>
      </c>
      <c r="G18" s="500">
        <v>4.9659136479080334E-3</v>
      </c>
      <c r="H18" s="500">
        <v>5.1953720472697421E-3</v>
      </c>
      <c r="I18" s="500">
        <v>7.1201192859446294E-3</v>
      </c>
      <c r="J18" s="500">
        <v>6.9012963454288551E-3</v>
      </c>
      <c r="K18" s="500">
        <v>6.7064970305749615E-3</v>
      </c>
    </row>
    <row r="19" spans="1:11" ht="19.5" customHeight="1">
      <c r="A19" s="546" t="s">
        <v>564</v>
      </c>
      <c r="C19" s="555"/>
      <c r="D19" s="555"/>
      <c r="E19" s="555"/>
      <c r="F19" s="555"/>
      <c r="G19" s="555"/>
      <c r="H19" s="555"/>
    </row>
    <row r="20" spans="1:11">
      <c r="A20" s="556" t="s">
        <v>571</v>
      </c>
      <c r="C20" s="557">
        <v>0.27124183006535946</v>
      </c>
      <c r="D20" s="557">
        <v>0.26984126984126983</v>
      </c>
      <c r="E20" s="557">
        <v>0.28746177370030579</v>
      </c>
      <c r="F20" s="557">
        <v>0.25222551928783382</v>
      </c>
      <c r="G20" s="557">
        <v>0.23699421965317918</v>
      </c>
      <c r="H20" s="557">
        <v>0.22606451612903225</v>
      </c>
      <c r="I20" s="557">
        <v>0.34879406307977734</v>
      </c>
      <c r="J20" s="557">
        <v>0.33350240933299519</v>
      </c>
      <c r="K20" s="557">
        <v>0.32620320855614976</v>
      </c>
    </row>
    <row r="21" spans="1:11">
      <c r="A21" s="549" t="s">
        <v>568</v>
      </c>
      <c r="C21" s="557">
        <v>0.17543859649122809</v>
      </c>
      <c r="D21" s="557">
        <v>0.18260869565217391</v>
      </c>
      <c r="E21" s="557">
        <v>0.18103448275862069</v>
      </c>
      <c r="F21" s="557">
        <v>0.17948717948717949</v>
      </c>
      <c r="G21" s="557">
        <v>0.20689655172413793</v>
      </c>
      <c r="H21" s="557">
        <v>0.19337016574585636</v>
      </c>
      <c r="I21" s="557">
        <v>0.20560747663551401</v>
      </c>
      <c r="J21" s="557">
        <v>0.19934372436423298</v>
      </c>
      <c r="K21" s="557">
        <v>0.19227674979887369</v>
      </c>
    </row>
    <row r="22" spans="1:11">
      <c r="A22" s="549" t="s">
        <v>569</v>
      </c>
      <c r="C22" s="557">
        <v>0.2245989304812834</v>
      </c>
      <c r="D22" s="557">
        <v>0.21243523316062177</v>
      </c>
      <c r="E22" s="557">
        <v>0.2</v>
      </c>
      <c r="F22" s="557">
        <v>0.19117647058823531</v>
      </c>
      <c r="G22" s="557">
        <v>0.18627450980392157</v>
      </c>
      <c r="H22" s="557">
        <v>0.18627002288329519</v>
      </c>
      <c r="I22" s="557">
        <v>0.18339768339768339</v>
      </c>
      <c r="J22" s="557">
        <v>0.18001930501930502</v>
      </c>
      <c r="K22" s="557">
        <v>0.17195004803073968</v>
      </c>
    </row>
    <row r="23" spans="1:11">
      <c r="A23" s="549" t="s">
        <v>570</v>
      </c>
      <c r="C23" s="557">
        <v>4.1666666666666671E-2</v>
      </c>
      <c r="D23" s="557">
        <v>4.0404040404040407E-2</v>
      </c>
      <c r="E23" s="557">
        <v>3.8095238095238092E-2</v>
      </c>
      <c r="F23" s="557">
        <v>3.5714285714285712E-2</v>
      </c>
      <c r="G23" s="557">
        <v>3.3898305084745763E-2</v>
      </c>
      <c r="H23" s="557">
        <v>4.9012435991221653E-2</v>
      </c>
      <c r="I23" s="557">
        <v>0.21113521330441071</v>
      </c>
      <c r="J23" s="557">
        <v>0.20013080444735121</v>
      </c>
      <c r="K23" s="557">
        <v>0.19254278728606358</v>
      </c>
    </row>
    <row r="24" spans="1:11">
      <c r="A24" s="551" t="s">
        <v>572</v>
      </c>
      <c r="B24" s="552"/>
      <c r="C24" s="558">
        <v>0.21194879089615931</v>
      </c>
      <c r="D24" s="558">
        <v>0.20914127423822715</v>
      </c>
      <c r="E24" s="558">
        <v>0.21256684491978609</v>
      </c>
      <c r="F24" s="558">
        <v>0.19350649350649354</v>
      </c>
      <c r="G24" s="558">
        <v>0.18877551020408162</v>
      </c>
      <c r="H24" s="558">
        <v>0.18068181818181819</v>
      </c>
      <c r="I24" s="558">
        <v>0.27004716981132076</v>
      </c>
      <c r="J24" s="558">
        <v>0.27004716981132076</v>
      </c>
      <c r="K24" s="558">
        <v>0.27004716981132076</v>
      </c>
    </row>
    <row r="25" spans="1:11" s="562" customFormat="1">
      <c r="A25" s="559"/>
      <c r="B25" s="559"/>
      <c r="C25" s="560"/>
      <c r="D25" s="560"/>
      <c r="E25" s="560"/>
      <c r="F25" s="560"/>
      <c r="G25" s="560"/>
      <c r="H25" s="560"/>
      <c r="I25" s="560"/>
      <c r="J25" s="561"/>
      <c r="K25" s="561"/>
    </row>
    <row r="26" spans="1:11">
      <c r="C26" s="555"/>
      <c r="D26" s="555"/>
      <c r="E26" s="555"/>
      <c r="F26" s="555"/>
      <c r="G26" s="555"/>
      <c r="H26" s="555"/>
      <c r="I26" s="555"/>
    </row>
    <row r="27" spans="1:11" ht="14.25" customHeight="1">
      <c r="A27" s="563" t="s">
        <v>592</v>
      </c>
    </row>
    <row r="28" spans="1:11" ht="14.25" customHeight="1">
      <c r="A28" s="563" t="s">
        <v>593</v>
      </c>
    </row>
    <row r="29" spans="1:11" ht="14.25" customHeight="1">
      <c r="A29" s="563" t="s">
        <v>589</v>
      </c>
    </row>
    <row r="31" spans="1:11" hidden="1">
      <c r="C31" s="546">
        <v>274</v>
      </c>
      <c r="D31" s="546">
        <v>282.7</v>
      </c>
      <c r="E31" s="546">
        <v>276.2</v>
      </c>
      <c r="F31" s="546">
        <v>286.39999999999998</v>
      </c>
      <c r="G31" s="546">
        <v>300.7</v>
      </c>
      <c r="H31" s="546">
        <v>308.2</v>
      </c>
      <c r="I31" s="546">
        <v>316.2</v>
      </c>
    </row>
  </sheetData>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zoomScale="90" workbookViewId="0"/>
  </sheetViews>
  <sheetFormatPr baseColWidth="10" defaultRowHeight="12.75"/>
  <cols>
    <col min="1" max="1" width="41.7109375" style="404" customWidth="1"/>
    <col min="2" max="4" width="9.7109375" style="404" customWidth="1"/>
    <col min="5" max="5" width="4.85546875" style="395" customWidth="1"/>
    <col min="6" max="257" width="11.42578125" style="404"/>
    <col min="258" max="258" width="48.85546875" style="404" customWidth="1"/>
    <col min="259" max="259" width="8.28515625" style="404" customWidth="1"/>
    <col min="260" max="260" width="4.85546875" style="404" customWidth="1"/>
    <col min="261" max="261" width="27.5703125" style="404" bestFit="1" customWidth="1"/>
    <col min="262" max="513" width="11.42578125" style="404"/>
    <col min="514" max="514" width="48.85546875" style="404" customWidth="1"/>
    <col min="515" max="515" width="8.28515625" style="404" customWidth="1"/>
    <col min="516" max="516" width="4.85546875" style="404" customWidth="1"/>
    <col min="517" max="517" width="27.5703125" style="404" bestFit="1" customWidth="1"/>
    <col min="518" max="769" width="11.42578125" style="404"/>
    <col min="770" max="770" width="48.85546875" style="404" customWidth="1"/>
    <col min="771" max="771" width="8.28515625" style="404" customWidth="1"/>
    <col min="772" max="772" width="4.85546875" style="404" customWidth="1"/>
    <col min="773" max="773" width="27.5703125" style="404" bestFit="1" customWidth="1"/>
    <col min="774" max="1025" width="11.42578125" style="404"/>
    <col min="1026" max="1026" width="48.85546875" style="404" customWidth="1"/>
    <col min="1027" max="1027" width="8.28515625" style="404" customWidth="1"/>
    <col min="1028" max="1028" width="4.85546875" style="404" customWidth="1"/>
    <col min="1029" max="1029" width="27.5703125" style="404" bestFit="1" customWidth="1"/>
    <col min="1030" max="1281" width="11.42578125" style="404"/>
    <col min="1282" max="1282" width="48.85546875" style="404" customWidth="1"/>
    <col min="1283" max="1283" width="8.28515625" style="404" customWidth="1"/>
    <col min="1284" max="1284" width="4.85546875" style="404" customWidth="1"/>
    <col min="1285" max="1285" width="27.5703125" style="404" bestFit="1" customWidth="1"/>
    <col min="1286" max="1537" width="11.42578125" style="404"/>
    <col min="1538" max="1538" width="48.85546875" style="404" customWidth="1"/>
    <col min="1539" max="1539" width="8.28515625" style="404" customWidth="1"/>
    <col min="1540" max="1540" width="4.85546875" style="404" customWidth="1"/>
    <col min="1541" max="1541" width="27.5703125" style="404" bestFit="1" customWidth="1"/>
    <col min="1542" max="1793" width="11.42578125" style="404"/>
    <col min="1794" max="1794" width="48.85546875" style="404" customWidth="1"/>
    <col min="1795" max="1795" width="8.28515625" style="404" customWidth="1"/>
    <col min="1796" max="1796" width="4.85546875" style="404" customWidth="1"/>
    <col min="1797" max="1797" width="27.5703125" style="404" bestFit="1" customWidth="1"/>
    <col min="1798" max="2049" width="11.42578125" style="404"/>
    <col min="2050" max="2050" width="48.85546875" style="404" customWidth="1"/>
    <col min="2051" max="2051" width="8.28515625" style="404" customWidth="1"/>
    <col min="2052" max="2052" width="4.85546875" style="404" customWidth="1"/>
    <col min="2053" max="2053" width="27.5703125" style="404" bestFit="1" customWidth="1"/>
    <col min="2054" max="2305" width="11.42578125" style="404"/>
    <col min="2306" max="2306" width="48.85546875" style="404" customWidth="1"/>
    <col min="2307" max="2307" width="8.28515625" style="404" customWidth="1"/>
    <col min="2308" max="2308" width="4.85546875" style="404" customWidth="1"/>
    <col min="2309" max="2309" width="27.5703125" style="404" bestFit="1" customWidth="1"/>
    <col min="2310" max="2561" width="11.42578125" style="404"/>
    <col min="2562" max="2562" width="48.85546875" style="404" customWidth="1"/>
    <col min="2563" max="2563" width="8.28515625" style="404" customWidth="1"/>
    <col min="2564" max="2564" width="4.85546875" style="404" customWidth="1"/>
    <col min="2565" max="2565" width="27.5703125" style="404" bestFit="1" customWidth="1"/>
    <col min="2566" max="2817" width="11.42578125" style="404"/>
    <col min="2818" max="2818" width="48.85546875" style="404" customWidth="1"/>
    <col min="2819" max="2819" width="8.28515625" style="404" customWidth="1"/>
    <col min="2820" max="2820" width="4.85546875" style="404" customWidth="1"/>
    <col min="2821" max="2821" width="27.5703125" style="404" bestFit="1" customWidth="1"/>
    <col min="2822" max="3073" width="11.42578125" style="404"/>
    <col min="3074" max="3074" width="48.85546875" style="404" customWidth="1"/>
    <col min="3075" max="3075" width="8.28515625" style="404" customWidth="1"/>
    <col min="3076" max="3076" width="4.85546875" style="404" customWidth="1"/>
    <col min="3077" max="3077" width="27.5703125" style="404" bestFit="1" customWidth="1"/>
    <col min="3078" max="3329" width="11.42578125" style="404"/>
    <col min="3330" max="3330" width="48.85546875" style="404" customWidth="1"/>
    <col min="3331" max="3331" width="8.28515625" style="404" customWidth="1"/>
    <col min="3332" max="3332" width="4.85546875" style="404" customWidth="1"/>
    <col min="3333" max="3333" width="27.5703125" style="404" bestFit="1" customWidth="1"/>
    <col min="3334" max="3585" width="11.42578125" style="404"/>
    <col min="3586" max="3586" width="48.85546875" style="404" customWidth="1"/>
    <col min="3587" max="3587" width="8.28515625" style="404" customWidth="1"/>
    <col min="3588" max="3588" width="4.85546875" style="404" customWidth="1"/>
    <col min="3589" max="3589" width="27.5703125" style="404" bestFit="1" customWidth="1"/>
    <col min="3590" max="3841" width="11.42578125" style="404"/>
    <col min="3842" max="3842" width="48.85546875" style="404" customWidth="1"/>
    <col min="3843" max="3843" width="8.28515625" style="404" customWidth="1"/>
    <col min="3844" max="3844" width="4.85546875" style="404" customWidth="1"/>
    <col min="3845" max="3845" width="27.5703125" style="404" bestFit="1" customWidth="1"/>
    <col min="3846" max="4097" width="11.42578125" style="404"/>
    <col min="4098" max="4098" width="48.85546875" style="404" customWidth="1"/>
    <col min="4099" max="4099" width="8.28515625" style="404" customWidth="1"/>
    <col min="4100" max="4100" width="4.85546875" style="404" customWidth="1"/>
    <col min="4101" max="4101" width="27.5703125" style="404" bestFit="1" customWidth="1"/>
    <col min="4102" max="4353" width="11.42578125" style="404"/>
    <col min="4354" max="4354" width="48.85546875" style="404" customWidth="1"/>
    <col min="4355" max="4355" width="8.28515625" style="404" customWidth="1"/>
    <col min="4356" max="4356" width="4.85546875" style="404" customWidth="1"/>
    <col min="4357" max="4357" width="27.5703125" style="404" bestFit="1" customWidth="1"/>
    <col min="4358" max="4609" width="11.42578125" style="404"/>
    <col min="4610" max="4610" width="48.85546875" style="404" customWidth="1"/>
    <col min="4611" max="4611" width="8.28515625" style="404" customWidth="1"/>
    <col min="4612" max="4612" width="4.85546875" style="404" customWidth="1"/>
    <col min="4613" max="4613" width="27.5703125" style="404" bestFit="1" customWidth="1"/>
    <col min="4614" max="4865" width="11.42578125" style="404"/>
    <col min="4866" max="4866" width="48.85546875" style="404" customWidth="1"/>
    <col min="4867" max="4867" width="8.28515625" style="404" customWidth="1"/>
    <col min="4868" max="4868" width="4.85546875" style="404" customWidth="1"/>
    <col min="4869" max="4869" width="27.5703125" style="404" bestFit="1" customWidth="1"/>
    <col min="4870" max="5121" width="11.42578125" style="404"/>
    <col min="5122" max="5122" width="48.85546875" style="404" customWidth="1"/>
    <col min="5123" max="5123" width="8.28515625" style="404" customWidth="1"/>
    <col min="5124" max="5124" width="4.85546875" style="404" customWidth="1"/>
    <col min="5125" max="5125" width="27.5703125" style="404" bestFit="1" customWidth="1"/>
    <col min="5126" max="5377" width="11.42578125" style="404"/>
    <col min="5378" max="5378" width="48.85546875" style="404" customWidth="1"/>
    <col min="5379" max="5379" width="8.28515625" style="404" customWidth="1"/>
    <col min="5380" max="5380" width="4.85546875" style="404" customWidth="1"/>
    <col min="5381" max="5381" width="27.5703125" style="404" bestFit="1" customWidth="1"/>
    <col min="5382" max="5633" width="11.42578125" style="404"/>
    <col min="5634" max="5634" width="48.85546875" style="404" customWidth="1"/>
    <col min="5635" max="5635" width="8.28515625" style="404" customWidth="1"/>
    <col min="5636" max="5636" width="4.85546875" style="404" customWidth="1"/>
    <col min="5637" max="5637" width="27.5703125" style="404" bestFit="1" customWidth="1"/>
    <col min="5638" max="5889" width="11.42578125" style="404"/>
    <col min="5890" max="5890" width="48.85546875" style="404" customWidth="1"/>
    <col min="5891" max="5891" width="8.28515625" style="404" customWidth="1"/>
    <col min="5892" max="5892" width="4.85546875" style="404" customWidth="1"/>
    <col min="5893" max="5893" width="27.5703125" style="404" bestFit="1" customWidth="1"/>
    <col min="5894" max="6145" width="11.42578125" style="404"/>
    <col min="6146" max="6146" width="48.85546875" style="404" customWidth="1"/>
    <col min="6147" max="6147" width="8.28515625" style="404" customWidth="1"/>
    <col min="6148" max="6148" width="4.85546875" style="404" customWidth="1"/>
    <col min="6149" max="6149" width="27.5703125" style="404" bestFit="1" customWidth="1"/>
    <col min="6150" max="6401" width="11.42578125" style="404"/>
    <col min="6402" max="6402" width="48.85546875" style="404" customWidth="1"/>
    <col min="6403" max="6403" width="8.28515625" style="404" customWidth="1"/>
    <col min="6404" max="6404" width="4.85546875" style="404" customWidth="1"/>
    <col min="6405" max="6405" width="27.5703125" style="404" bestFit="1" customWidth="1"/>
    <col min="6406" max="6657" width="11.42578125" style="404"/>
    <col min="6658" max="6658" width="48.85546875" style="404" customWidth="1"/>
    <col min="6659" max="6659" width="8.28515625" style="404" customWidth="1"/>
    <col min="6660" max="6660" width="4.85546875" style="404" customWidth="1"/>
    <col min="6661" max="6661" width="27.5703125" style="404" bestFit="1" customWidth="1"/>
    <col min="6662" max="6913" width="11.42578125" style="404"/>
    <col min="6914" max="6914" width="48.85546875" style="404" customWidth="1"/>
    <col min="6915" max="6915" width="8.28515625" style="404" customWidth="1"/>
    <col min="6916" max="6916" width="4.85546875" style="404" customWidth="1"/>
    <col min="6917" max="6917" width="27.5703125" style="404" bestFit="1" customWidth="1"/>
    <col min="6918" max="7169" width="11.42578125" style="404"/>
    <col min="7170" max="7170" width="48.85546875" style="404" customWidth="1"/>
    <col min="7171" max="7171" width="8.28515625" style="404" customWidth="1"/>
    <col min="7172" max="7172" width="4.85546875" style="404" customWidth="1"/>
    <col min="7173" max="7173" width="27.5703125" style="404" bestFit="1" customWidth="1"/>
    <col min="7174" max="7425" width="11.42578125" style="404"/>
    <col min="7426" max="7426" width="48.85546875" style="404" customWidth="1"/>
    <col min="7427" max="7427" width="8.28515625" style="404" customWidth="1"/>
    <col min="7428" max="7428" width="4.85546875" style="404" customWidth="1"/>
    <col min="7429" max="7429" width="27.5703125" style="404" bestFit="1" customWidth="1"/>
    <col min="7430" max="7681" width="11.42578125" style="404"/>
    <col min="7682" max="7682" width="48.85546875" style="404" customWidth="1"/>
    <col min="7683" max="7683" width="8.28515625" style="404" customWidth="1"/>
    <col min="7684" max="7684" width="4.85546875" style="404" customWidth="1"/>
    <col min="7685" max="7685" width="27.5703125" style="404" bestFit="1" customWidth="1"/>
    <col min="7686" max="7937" width="11.42578125" style="404"/>
    <col min="7938" max="7938" width="48.85546875" style="404" customWidth="1"/>
    <col min="7939" max="7939" width="8.28515625" style="404" customWidth="1"/>
    <col min="7940" max="7940" width="4.85546875" style="404" customWidth="1"/>
    <col min="7941" max="7941" width="27.5703125" style="404" bestFit="1" customWidth="1"/>
    <col min="7942" max="8193" width="11.42578125" style="404"/>
    <col min="8194" max="8194" width="48.85546875" style="404" customWidth="1"/>
    <col min="8195" max="8195" width="8.28515625" style="404" customWidth="1"/>
    <col min="8196" max="8196" width="4.85546875" style="404" customWidth="1"/>
    <col min="8197" max="8197" width="27.5703125" style="404" bestFit="1" customWidth="1"/>
    <col min="8198" max="8449" width="11.42578125" style="404"/>
    <col min="8450" max="8450" width="48.85546875" style="404" customWidth="1"/>
    <col min="8451" max="8451" width="8.28515625" style="404" customWidth="1"/>
    <col min="8452" max="8452" width="4.85546875" style="404" customWidth="1"/>
    <col min="8453" max="8453" width="27.5703125" style="404" bestFit="1" customWidth="1"/>
    <col min="8454" max="8705" width="11.42578125" style="404"/>
    <col min="8706" max="8706" width="48.85546875" style="404" customWidth="1"/>
    <col min="8707" max="8707" width="8.28515625" style="404" customWidth="1"/>
    <col min="8708" max="8708" width="4.85546875" style="404" customWidth="1"/>
    <col min="8709" max="8709" width="27.5703125" style="404" bestFit="1" customWidth="1"/>
    <col min="8710" max="8961" width="11.42578125" style="404"/>
    <col min="8962" max="8962" width="48.85546875" style="404" customWidth="1"/>
    <col min="8963" max="8963" width="8.28515625" style="404" customWidth="1"/>
    <col min="8964" max="8964" width="4.85546875" style="404" customWidth="1"/>
    <col min="8965" max="8965" width="27.5703125" style="404" bestFit="1" customWidth="1"/>
    <col min="8966" max="9217" width="11.42578125" style="404"/>
    <col min="9218" max="9218" width="48.85546875" style="404" customWidth="1"/>
    <col min="9219" max="9219" width="8.28515625" style="404" customWidth="1"/>
    <col min="9220" max="9220" width="4.85546875" style="404" customWidth="1"/>
    <col min="9221" max="9221" width="27.5703125" style="404" bestFit="1" customWidth="1"/>
    <col min="9222" max="9473" width="11.42578125" style="404"/>
    <col min="9474" max="9474" width="48.85546875" style="404" customWidth="1"/>
    <col min="9475" max="9475" width="8.28515625" style="404" customWidth="1"/>
    <col min="9476" max="9476" width="4.85546875" style="404" customWidth="1"/>
    <col min="9477" max="9477" width="27.5703125" style="404" bestFit="1" customWidth="1"/>
    <col min="9478" max="9729" width="11.42578125" style="404"/>
    <col min="9730" max="9730" width="48.85546875" style="404" customWidth="1"/>
    <col min="9731" max="9731" width="8.28515625" style="404" customWidth="1"/>
    <col min="9732" max="9732" width="4.85546875" style="404" customWidth="1"/>
    <col min="9733" max="9733" width="27.5703125" style="404" bestFit="1" customWidth="1"/>
    <col min="9734" max="9985" width="11.42578125" style="404"/>
    <col min="9986" max="9986" width="48.85546875" style="404" customWidth="1"/>
    <col min="9987" max="9987" width="8.28515625" style="404" customWidth="1"/>
    <col min="9988" max="9988" width="4.85546875" style="404" customWidth="1"/>
    <col min="9989" max="9989" width="27.5703125" style="404" bestFit="1" customWidth="1"/>
    <col min="9990" max="10241" width="11.42578125" style="404"/>
    <col min="10242" max="10242" width="48.85546875" style="404" customWidth="1"/>
    <col min="10243" max="10243" width="8.28515625" style="404" customWidth="1"/>
    <col min="10244" max="10244" width="4.85546875" style="404" customWidth="1"/>
    <col min="10245" max="10245" width="27.5703125" style="404" bestFit="1" customWidth="1"/>
    <col min="10246" max="10497" width="11.42578125" style="404"/>
    <col min="10498" max="10498" width="48.85546875" style="404" customWidth="1"/>
    <col min="10499" max="10499" width="8.28515625" style="404" customWidth="1"/>
    <col min="10500" max="10500" width="4.85546875" style="404" customWidth="1"/>
    <col min="10501" max="10501" width="27.5703125" style="404" bestFit="1" customWidth="1"/>
    <col min="10502" max="10753" width="11.42578125" style="404"/>
    <col min="10754" max="10754" width="48.85546875" style="404" customWidth="1"/>
    <col min="10755" max="10755" width="8.28515625" style="404" customWidth="1"/>
    <col min="10756" max="10756" width="4.85546875" style="404" customWidth="1"/>
    <col min="10757" max="10757" width="27.5703125" style="404" bestFit="1" customWidth="1"/>
    <col min="10758" max="11009" width="11.42578125" style="404"/>
    <col min="11010" max="11010" width="48.85546875" style="404" customWidth="1"/>
    <col min="11011" max="11011" width="8.28515625" style="404" customWidth="1"/>
    <col min="11012" max="11012" width="4.85546875" style="404" customWidth="1"/>
    <col min="11013" max="11013" width="27.5703125" style="404" bestFit="1" customWidth="1"/>
    <col min="11014" max="11265" width="11.42578125" style="404"/>
    <col min="11266" max="11266" width="48.85546875" style="404" customWidth="1"/>
    <col min="11267" max="11267" width="8.28515625" style="404" customWidth="1"/>
    <col min="11268" max="11268" width="4.85546875" style="404" customWidth="1"/>
    <col min="11269" max="11269" width="27.5703125" style="404" bestFit="1" customWidth="1"/>
    <col min="11270" max="11521" width="11.42578125" style="404"/>
    <col min="11522" max="11522" width="48.85546875" style="404" customWidth="1"/>
    <col min="11523" max="11523" width="8.28515625" style="404" customWidth="1"/>
    <col min="11524" max="11524" width="4.85546875" style="404" customWidth="1"/>
    <col min="11525" max="11525" width="27.5703125" style="404" bestFit="1" customWidth="1"/>
    <col min="11526" max="11777" width="11.42578125" style="404"/>
    <col min="11778" max="11778" width="48.85546875" style="404" customWidth="1"/>
    <col min="11779" max="11779" width="8.28515625" style="404" customWidth="1"/>
    <col min="11780" max="11780" width="4.85546875" style="404" customWidth="1"/>
    <col min="11781" max="11781" width="27.5703125" style="404" bestFit="1" customWidth="1"/>
    <col min="11782" max="12033" width="11.42578125" style="404"/>
    <col min="12034" max="12034" width="48.85546875" style="404" customWidth="1"/>
    <col min="12035" max="12035" width="8.28515625" style="404" customWidth="1"/>
    <col min="12036" max="12036" width="4.85546875" style="404" customWidth="1"/>
    <col min="12037" max="12037" width="27.5703125" style="404" bestFit="1" customWidth="1"/>
    <col min="12038" max="12289" width="11.42578125" style="404"/>
    <col min="12290" max="12290" width="48.85546875" style="404" customWidth="1"/>
    <col min="12291" max="12291" width="8.28515625" style="404" customWidth="1"/>
    <col min="12292" max="12292" width="4.85546875" style="404" customWidth="1"/>
    <col min="12293" max="12293" width="27.5703125" style="404" bestFit="1" customWidth="1"/>
    <col min="12294" max="12545" width="11.42578125" style="404"/>
    <col min="12546" max="12546" width="48.85546875" style="404" customWidth="1"/>
    <col min="12547" max="12547" width="8.28515625" style="404" customWidth="1"/>
    <col min="12548" max="12548" width="4.85546875" style="404" customWidth="1"/>
    <col min="12549" max="12549" width="27.5703125" style="404" bestFit="1" customWidth="1"/>
    <col min="12550" max="12801" width="11.42578125" style="404"/>
    <col min="12802" max="12802" width="48.85546875" style="404" customWidth="1"/>
    <col min="12803" max="12803" width="8.28515625" style="404" customWidth="1"/>
    <col min="12804" max="12804" width="4.85546875" style="404" customWidth="1"/>
    <col min="12805" max="12805" width="27.5703125" style="404" bestFit="1" customWidth="1"/>
    <col min="12806" max="13057" width="11.42578125" style="404"/>
    <col min="13058" max="13058" width="48.85546875" style="404" customWidth="1"/>
    <col min="13059" max="13059" width="8.28515625" style="404" customWidth="1"/>
    <col min="13060" max="13060" width="4.85546875" style="404" customWidth="1"/>
    <col min="13061" max="13061" width="27.5703125" style="404" bestFit="1" customWidth="1"/>
    <col min="13062" max="13313" width="11.42578125" style="404"/>
    <col min="13314" max="13314" width="48.85546875" style="404" customWidth="1"/>
    <col min="13315" max="13315" width="8.28515625" style="404" customWidth="1"/>
    <col min="13316" max="13316" width="4.85546875" style="404" customWidth="1"/>
    <col min="13317" max="13317" width="27.5703125" style="404" bestFit="1" customWidth="1"/>
    <col min="13318" max="13569" width="11.42578125" style="404"/>
    <col min="13570" max="13570" width="48.85546875" style="404" customWidth="1"/>
    <col min="13571" max="13571" width="8.28515625" style="404" customWidth="1"/>
    <col min="13572" max="13572" width="4.85546875" style="404" customWidth="1"/>
    <col min="13573" max="13573" width="27.5703125" style="404" bestFit="1" customWidth="1"/>
    <col min="13574" max="13825" width="11.42578125" style="404"/>
    <col min="13826" max="13826" width="48.85546875" style="404" customWidth="1"/>
    <col min="13827" max="13827" width="8.28515625" style="404" customWidth="1"/>
    <col min="13828" max="13828" width="4.85546875" style="404" customWidth="1"/>
    <col min="13829" max="13829" width="27.5703125" style="404" bestFit="1" customWidth="1"/>
    <col min="13830" max="14081" width="11.42578125" style="404"/>
    <col min="14082" max="14082" width="48.85546875" style="404" customWidth="1"/>
    <col min="14083" max="14083" width="8.28515625" style="404" customWidth="1"/>
    <col min="14084" max="14084" width="4.85546875" style="404" customWidth="1"/>
    <col min="14085" max="14085" width="27.5703125" style="404" bestFit="1" customWidth="1"/>
    <col min="14086" max="14337" width="11.42578125" style="404"/>
    <col min="14338" max="14338" width="48.85546875" style="404" customWidth="1"/>
    <col min="14339" max="14339" width="8.28515625" style="404" customWidth="1"/>
    <col min="14340" max="14340" width="4.85546875" style="404" customWidth="1"/>
    <col min="14341" max="14341" width="27.5703125" style="404" bestFit="1" customWidth="1"/>
    <col min="14342" max="14593" width="11.42578125" style="404"/>
    <col min="14594" max="14594" width="48.85546875" style="404" customWidth="1"/>
    <col min="14595" max="14595" width="8.28515625" style="404" customWidth="1"/>
    <col min="14596" max="14596" width="4.85546875" style="404" customWidth="1"/>
    <col min="14597" max="14597" width="27.5703125" style="404" bestFit="1" customWidth="1"/>
    <col min="14598" max="14849" width="11.42578125" style="404"/>
    <col min="14850" max="14850" width="48.85546875" style="404" customWidth="1"/>
    <col min="14851" max="14851" width="8.28515625" style="404" customWidth="1"/>
    <col min="14852" max="14852" width="4.85546875" style="404" customWidth="1"/>
    <col min="14853" max="14853" width="27.5703125" style="404" bestFit="1" customWidth="1"/>
    <col min="14854" max="15105" width="11.42578125" style="404"/>
    <col min="15106" max="15106" width="48.85546875" style="404" customWidth="1"/>
    <col min="15107" max="15107" width="8.28515625" style="404" customWidth="1"/>
    <col min="15108" max="15108" width="4.85546875" style="404" customWidth="1"/>
    <col min="15109" max="15109" width="27.5703125" style="404" bestFit="1" customWidth="1"/>
    <col min="15110" max="15361" width="11.42578125" style="404"/>
    <col min="15362" max="15362" width="48.85546875" style="404" customWidth="1"/>
    <col min="15363" max="15363" width="8.28515625" style="404" customWidth="1"/>
    <col min="15364" max="15364" width="4.85546875" style="404" customWidth="1"/>
    <col min="15365" max="15365" width="27.5703125" style="404" bestFit="1" customWidth="1"/>
    <col min="15366" max="15617" width="11.42578125" style="404"/>
    <col min="15618" max="15618" width="48.85546875" style="404" customWidth="1"/>
    <col min="15619" max="15619" width="8.28515625" style="404" customWidth="1"/>
    <col min="15620" max="15620" width="4.85546875" style="404" customWidth="1"/>
    <col min="15621" max="15621" width="27.5703125" style="404" bestFit="1" customWidth="1"/>
    <col min="15622" max="15873" width="11.42578125" style="404"/>
    <col min="15874" max="15874" width="48.85546875" style="404" customWidth="1"/>
    <col min="15875" max="15875" width="8.28515625" style="404" customWidth="1"/>
    <col min="15876" max="15876" width="4.85546875" style="404" customWidth="1"/>
    <col min="15877" max="15877" width="27.5703125" style="404" bestFit="1" customWidth="1"/>
    <col min="15878" max="16129" width="11.42578125" style="404"/>
    <col min="16130" max="16130" width="48.85546875" style="404" customWidth="1"/>
    <col min="16131" max="16131" width="8.28515625" style="404" customWidth="1"/>
    <col min="16132" max="16132" width="4.85546875" style="404" customWidth="1"/>
    <col min="16133" max="16133" width="27.5703125" style="404" bestFit="1" customWidth="1"/>
    <col min="16134" max="16384" width="11.42578125" style="404"/>
  </cols>
  <sheetData>
    <row r="1" spans="1:5" ht="15.75">
      <c r="A1" s="160" t="s">
        <v>693</v>
      </c>
      <c r="B1" s="337"/>
      <c r="C1" s="337"/>
      <c r="D1" s="337"/>
      <c r="E1" s="219"/>
    </row>
    <row r="2" spans="1:5" s="126" customFormat="1" ht="15">
      <c r="A2" s="153" t="s">
        <v>49</v>
      </c>
      <c r="B2" s="153"/>
      <c r="C2" s="153"/>
      <c r="D2" s="153"/>
      <c r="E2" s="135"/>
    </row>
    <row r="3" spans="1:5" s="126" customFormat="1" ht="15">
      <c r="A3" s="160"/>
      <c r="B3" s="153"/>
      <c r="C3" s="153"/>
      <c r="D3" s="153"/>
      <c r="E3" s="135"/>
    </row>
    <row r="4" spans="1:5" s="343" customFormat="1" ht="31.5" customHeight="1">
      <c r="A4" s="345"/>
      <c r="B4" s="473" t="s">
        <v>709</v>
      </c>
      <c r="C4" s="473" t="s">
        <v>791</v>
      </c>
      <c r="D4" s="473" t="s">
        <v>792</v>
      </c>
      <c r="E4" s="342"/>
    </row>
    <row r="5" spans="1:5" ht="22.5" customHeight="1">
      <c r="A5" s="160" t="s">
        <v>474</v>
      </c>
      <c r="B5" s="156"/>
      <c r="C5" s="156"/>
      <c r="D5" s="156"/>
      <c r="E5" s="219"/>
    </row>
    <row r="6" spans="1:5" ht="15">
      <c r="A6" s="153" t="s">
        <v>475</v>
      </c>
      <c r="B6" s="156">
        <v>0.90900000000000003</v>
      </c>
      <c r="C6" s="156">
        <v>0.17299999999999999</v>
      </c>
      <c r="D6" s="156">
        <v>2.5000000000000001E-2</v>
      </c>
      <c r="E6" s="219"/>
    </row>
    <row r="7" spans="1:5" ht="15">
      <c r="A7" s="153" t="s">
        <v>476</v>
      </c>
      <c r="B7" s="156">
        <v>67.370999999999995</v>
      </c>
      <c r="C7" s="156">
        <v>57.116</v>
      </c>
      <c r="D7" s="156">
        <v>63.664999999999999</v>
      </c>
      <c r="E7" s="135"/>
    </row>
    <row r="8" spans="1:5" ht="15">
      <c r="A8" s="153" t="s">
        <v>477</v>
      </c>
      <c r="B8" s="156">
        <v>248.61199999999999</v>
      </c>
      <c r="C8" s="156">
        <v>253.88300000000001</v>
      </c>
      <c r="D8" s="156">
        <v>85.039000000000001</v>
      </c>
      <c r="E8" s="219"/>
    </row>
    <row r="9" spans="1:5" ht="15">
      <c r="A9" s="153" t="s">
        <v>478</v>
      </c>
      <c r="B9" s="156">
        <v>128.886</v>
      </c>
      <c r="C9" s="156">
        <v>80.748999999999995</v>
      </c>
      <c r="D9" s="156">
        <v>84.972999999999999</v>
      </c>
      <c r="E9" s="219"/>
    </row>
    <row r="10" spans="1:5" ht="15">
      <c r="A10" s="153" t="s">
        <v>479</v>
      </c>
      <c r="B10" s="156">
        <v>1.45</v>
      </c>
      <c r="C10" s="156">
        <v>1.5640000000000001</v>
      </c>
      <c r="D10" s="156">
        <v>1.5089999999999999</v>
      </c>
      <c r="E10" s="219"/>
    </row>
    <row r="11" spans="1:5" ht="15">
      <c r="A11" s="153" t="s">
        <v>355</v>
      </c>
      <c r="B11" s="156">
        <v>89.087000000000003</v>
      </c>
      <c r="C11" s="156">
        <v>59.658000000000001</v>
      </c>
      <c r="D11" s="156">
        <v>57.573</v>
      </c>
      <c r="E11" s="219"/>
    </row>
    <row r="12" spans="1:5" ht="15">
      <c r="A12" s="153" t="s">
        <v>480</v>
      </c>
      <c r="B12" s="156">
        <v>42.427999999999997</v>
      </c>
      <c r="C12" s="156">
        <v>49.817999999999998</v>
      </c>
      <c r="D12" s="156">
        <v>55.183</v>
      </c>
      <c r="E12" s="219"/>
    </row>
    <row r="13" spans="1:5" ht="15">
      <c r="A13" s="153" t="s">
        <v>481</v>
      </c>
      <c r="B13" s="156">
        <v>0.17899999999999999</v>
      </c>
      <c r="C13" s="156">
        <v>0.23699999999999999</v>
      </c>
      <c r="D13" s="156">
        <v>0.23200000000000001</v>
      </c>
      <c r="E13" s="219"/>
    </row>
    <row r="14" spans="1:5" ht="15">
      <c r="A14" s="153" t="s">
        <v>361</v>
      </c>
      <c r="B14" s="156">
        <v>327.733</v>
      </c>
      <c r="C14" s="156">
        <v>249.959</v>
      </c>
      <c r="D14" s="156">
        <v>253.45599999999999</v>
      </c>
      <c r="E14" s="219"/>
    </row>
    <row r="15" spans="1:5" s="130" customFormat="1" ht="22.5" customHeight="1">
      <c r="A15" s="195" t="s">
        <v>141</v>
      </c>
      <c r="B15" s="196">
        <f>SUM(B6:B14)</f>
        <v>906.65499999999997</v>
      </c>
      <c r="C15" s="196">
        <f t="shared" ref="C15:D15" si="0">SUM(C6:C14)</f>
        <v>753.15700000000015</v>
      </c>
      <c r="D15" s="196">
        <f t="shared" si="0"/>
        <v>601.65499999999997</v>
      </c>
      <c r="E15" s="281"/>
    </row>
    <row r="16" spans="1:5" ht="22.5" customHeight="1">
      <c r="A16" s="339" t="s">
        <v>482</v>
      </c>
      <c r="B16" s="346"/>
      <c r="C16" s="346"/>
      <c r="D16" s="346"/>
      <c r="E16" s="219"/>
    </row>
    <row r="17" spans="1:5" ht="15">
      <c r="A17" s="153" t="s">
        <v>234</v>
      </c>
      <c r="B17" s="477">
        <v>721</v>
      </c>
      <c r="C17" s="477">
        <v>651</v>
      </c>
      <c r="D17" s="477">
        <v>759</v>
      </c>
      <c r="E17" s="219"/>
    </row>
    <row r="18" spans="1:5" ht="15">
      <c r="A18" s="153" t="s">
        <v>142</v>
      </c>
      <c r="B18" s="156">
        <v>1684</v>
      </c>
      <c r="C18" s="156">
        <v>1939</v>
      </c>
      <c r="D18" s="156">
        <v>2071</v>
      </c>
      <c r="E18" s="219"/>
    </row>
    <row r="19" spans="1:5" ht="15">
      <c r="A19" s="192" t="s">
        <v>148</v>
      </c>
      <c r="B19" s="193">
        <v>704</v>
      </c>
      <c r="C19" s="193">
        <v>1009</v>
      </c>
      <c r="D19" s="193">
        <v>1312</v>
      </c>
      <c r="E19" s="219"/>
    </row>
    <row r="20" spans="1:5" s="130" customFormat="1" ht="22.5" customHeight="1">
      <c r="A20" s="340" t="s">
        <v>483</v>
      </c>
      <c r="B20" s="197">
        <f t="shared" ref="B20:D20" si="1">SUM(B17:B19)</f>
        <v>3109</v>
      </c>
      <c r="C20" s="197">
        <f t="shared" si="1"/>
        <v>3599</v>
      </c>
      <c r="D20" s="197">
        <f t="shared" si="1"/>
        <v>4142</v>
      </c>
      <c r="E20" s="281"/>
    </row>
    <row r="21" spans="1:5" s="130" customFormat="1" ht="22.5" customHeight="1">
      <c r="A21" s="389" t="s">
        <v>143</v>
      </c>
      <c r="B21" s="388">
        <f t="shared" ref="B21:D21" si="2">B15+B20</f>
        <v>4015.6549999999997</v>
      </c>
      <c r="C21" s="388">
        <f t="shared" si="2"/>
        <v>4352.1570000000002</v>
      </c>
      <c r="D21" s="388">
        <f t="shared" si="2"/>
        <v>4743.6549999999997</v>
      </c>
      <c r="E21" s="281"/>
    </row>
    <row r="22" spans="1:5" s="130" customFormat="1" ht="22.5" customHeight="1">
      <c r="A22" s="191" t="s">
        <v>45</v>
      </c>
      <c r="B22" s="564">
        <v>1.2821498928789228E-2</v>
      </c>
      <c r="C22" s="564">
        <v>1.3426698792504519E-2</v>
      </c>
      <c r="D22" s="564">
        <v>1.4114156242933482E-2</v>
      </c>
      <c r="E22" s="281"/>
    </row>
    <row r="23" spans="1:5" ht="15">
      <c r="A23" s="135"/>
      <c r="B23" s="303"/>
      <c r="C23" s="303"/>
      <c r="D23" s="303"/>
      <c r="E23" s="219"/>
    </row>
    <row r="24" spans="1:5" ht="15">
      <c r="B24" s="135"/>
      <c r="C24" s="135"/>
      <c r="D24" s="135"/>
      <c r="E24" s="219"/>
    </row>
    <row r="25" spans="1:5" ht="45.75" customHeight="1">
      <c r="A25" s="612" t="s">
        <v>799</v>
      </c>
      <c r="B25" s="612"/>
      <c r="C25" s="612"/>
      <c r="D25" s="612"/>
      <c r="E25" s="219"/>
    </row>
    <row r="26" spans="1:5" ht="15">
      <c r="A26" s="135"/>
      <c r="B26" s="135"/>
      <c r="C26" s="135"/>
      <c r="D26" s="135"/>
      <c r="E26" s="219"/>
    </row>
  </sheetData>
  <mergeCells count="1">
    <mergeCell ref="A25:D25"/>
  </mergeCells>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9"/>
  <sheetViews>
    <sheetView zoomScale="110" zoomScaleNormal="110" zoomScaleSheetLayoutView="100" workbookViewId="0"/>
  </sheetViews>
  <sheetFormatPr baseColWidth="10" defaultColWidth="11.42578125" defaultRowHeight="12.75"/>
  <cols>
    <col min="1" max="1" width="2.7109375" style="216" customWidth="1"/>
    <col min="2" max="2" width="3" style="216" customWidth="1"/>
    <col min="3" max="3" width="24.85546875" style="216" customWidth="1"/>
    <col min="4" max="6" width="5.85546875" style="216" customWidth="1"/>
    <col min="7" max="10" width="6.5703125" style="216" bestFit="1" customWidth="1"/>
    <col min="11" max="11" width="8.7109375" style="216" customWidth="1"/>
    <col min="12" max="12" width="6.5703125" style="216" bestFit="1" customWidth="1"/>
    <col min="13" max="16384" width="11.42578125" style="216"/>
  </cols>
  <sheetData>
    <row r="1" spans="1:251" s="1" customFormat="1" ht="15">
      <c r="A1" s="154" t="s">
        <v>560</v>
      </c>
      <c r="B1" s="145"/>
      <c r="C1" s="145"/>
      <c r="D1" s="145"/>
      <c r="E1" s="145"/>
      <c r="F1" s="145"/>
      <c r="G1" s="145"/>
      <c r="H1" s="145"/>
      <c r="I1" s="145"/>
      <c r="J1" s="145"/>
      <c r="K1" s="145"/>
      <c r="L1" s="145"/>
      <c r="M1" s="200"/>
      <c r="N1" s="200"/>
      <c r="O1" s="145"/>
      <c r="P1" s="145"/>
      <c r="Q1" s="201"/>
      <c r="R1" s="201"/>
      <c r="S1" s="201"/>
      <c r="T1" s="145"/>
      <c r="U1" s="145"/>
      <c r="V1" s="145"/>
      <c r="W1" s="145"/>
      <c r="X1" s="145"/>
      <c r="Y1" s="145"/>
      <c r="Z1" s="145"/>
      <c r="AA1" s="145"/>
      <c r="AB1" s="145"/>
      <c r="AC1" s="201"/>
      <c r="AD1" s="201"/>
      <c r="AE1" s="201"/>
      <c r="AF1" s="145"/>
      <c r="AG1" s="145"/>
      <c r="AH1" s="145"/>
      <c r="AI1" s="145"/>
      <c r="AJ1" s="145"/>
      <c r="AK1" s="145"/>
      <c r="AL1" s="145"/>
      <c r="AM1" s="145"/>
      <c r="AN1" s="145"/>
      <c r="AO1" s="201"/>
      <c r="AP1" s="201"/>
      <c r="AQ1" s="201"/>
      <c r="AR1" s="145"/>
      <c r="AS1" s="145"/>
      <c r="AT1" s="145"/>
      <c r="AU1" s="145"/>
      <c r="AV1" s="145"/>
      <c r="AW1" s="145"/>
      <c r="AX1" s="145"/>
      <c r="AY1" s="145"/>
      <c r="AZ1" s="145"/>
      <c r="BA1" s="201"/>
      <c r="BB1" s="201"/>
      <c r="BC1" s="201"/>
      <c r="BD1" s="145"/>
      <c r="BE1" s="145"/>
      <c r="BF1" s="145"/>
      <c r="BG1" s="145"/>
      <c r="BH1" s="145"/>
      <c r="BI1" s="145"/>
      <c r="BJ1" s="145"/>
      <c r="BK1" s="145"/>
      <c r="BL1" s="145"/>
      <c r="BM1" s="201"/>
      <c r="BN1" s="201"/>
      <c r="BO1" s="201"/>
      <c r="BP1" s="145"/>
      <c r="BQ1" s="145"/>
      <c r="BR1" s="145"/>
      <c r="BS1" s="145"/>
      <c r="BT1" s="145"/>
      <c r="BU1" s="145"/>
      <c r="BV1" s="145"/>
      <c r="BW1" s="145"/>
      <c r="BX1" s="145"/>
      <c r="BY1" s="201"/>
      <c r="BZ1" s="201"/>
      <c r="CA1" s="201"/>
      <c r="CB1" s="145"/>
      <c r="CC1" s="145"/>
      <c r="CD1" s="145"/>
      <c r="CE1" s="145"/>
      <c r="CF1" s="145"/>
      <c r="CG1" s="145"/>
      <c r="CH1" s="145"/>
      <c r="CI1" s="145"/>
      <c r="CJ1" s="145"/>
      <c r="CK1" s="201"/>
      <c r="CL1" s="201"/>
      <c r="CM1" s="201"/>
      <c r="CN1" s="145"/>
      <c r="CO1" s="145"/>
      <c r="CP1" s="145"/>
      <c r="CQ1" s="145"/>
      <c r="CR1" s="145"/>
      <c r="CS1" s="145"/>
      <c r="CT1" s="145"/>
      <c r="CU1" s="145"/>
      <c r="CV1" s="145"/>
      <c r="CW1" s="201"/>
      <c r="CX1" s="201"/>
      <c r="CY1" s="201"/>
      <c r="CZ1" s="145"/>
      <c r="DA1" s="145"/>
      <c r="DB1" s="145"/>
      <c r="DC1" s="145"/>
      <c r="DD1" s="145"/>
      <c r="DE1" s="145"/>
      <c r="DF1" s="145"/>
      <c r="DG1" s="145"/>
      <c r="DH1" s="145"/>
      <c r="DI1" s="201"/>
      <c r="DJ1" s="201"/>
      <c r="DK1" s="201"/>
      <c r="DL1" s="145"/>
      <c r="DM1" s="145"/>
      <c r="DN1" s="145"/>
      <c r="DO1" s="145"/>
      <c r="DP1" s="145"/>
      <c r="DQ1" s="145"/>
      <c r="DR1" s="145"/>
      <c r="DS1" s="145"/>
      <c r="DT1" s="145"/>
      <c r="DU1" s="201"/>
      <c r="DV1" s="201"/>
      <c r="DW1" s="201"/>
      <c r="DX1" s="145"/>
      <c r="DY1" s="145"/>
      <c r="DZ1" s="145"/>
      <c r="EA1" s="145"/>
      <c r="EB1" s="145"/>
      <c r="EC1" s="145"/>
      <c r="ED1" s="145"/>
      <c r="EE1" s="145"/>
      <c r="EF1" s="145"/>
      <c r="EG1" s="201"/>
      <c r="EH1" s="201"/>
      <c r="EI1" s="201"/>
      <c r="EJ1" s="145"/>
      <c r="EK1" s="145"/>
      <c r="EL1" s="145"/>
      <c r="EM1" s="145"/>
      <c r="EN1" s="145"/>
      <c r="EO1" s="145"/>
      <c r="EP1" s="145"/>
      <c r="EQ1" s="145"/>
      <c r="ER1" s="145"/>
      <c r="ES1" s="201"/>
      <c r="ET1" s="201"/>
      <c r="EU1" s="201"/>
      <c r="EV1" s="145"/>
      <c r="EW1" s="145"/>
      <c r="EX1" s="145"/>
      <c r="EY1" s="145"/>
      <c r="EZ1" s="145"/>
      <c r="FA1" s="145"/>
      <c r="FB1" s="145"/>
      <c r="FC1" s="145"/>
      <c r="FD1" s="145"/>
      <c r="FE1" s="201"/>
      <c r="FF1" s="201"/>
      <c r="FG1" s="201"/>
      <c r="FH1" s="145"/>
      <c r="FI1" s="145"/>
      <c r="FJ1" s="145"/>
      <c r="FK1" s="145"/>
      <c r="FL1" s="145"/>
      <c r="FM1" s="145"/>
      <c r="FN1" s="145"/>
      <c r="FO1" s="145"/>
      <c r="FP1" s="145"/>
      <c r="FQ1" s="201"/>
      <c r="FR1" s="201"/>
      <c r="FS1" s="201"/>
      <c r="FT1" s="145"/>
      <c r="FU1" s="145"/>
      <c r="FV1" s="145"/>
      <c r="FW1" s="145"/>
      <c r="FX1" s="145"/>
      <c r="FY1" s="145"/>
      <c r="FZ1" s="145"/>
      <c r="GA1" s="145"/>
      <c r="GB1" s="145"/>
      <c r="GC1" s="201"/>
      <c r="GD1" s="201"/>
      <c r="GE1" s="201"/>
      <c r="GF1" s="145"/>
      <c r="GG1" s="145"/>
      <c r="GH1" s="145"/>
      <c r="GI1" s="145"/>
      <c r="GJ1" s="145"/>
      <c r="GK1" s="145"/>
      <c r="GL1" s="145"/>
      <c r="GM1" s="145"/>
      <c r="GN1" s="145"/>
      <c r="GO1" s="201"/>
      <c r="GP1" s="201"/>
      <c r="GQ1" s="201"/>
      <c r="GR1" s="145"/>
      <c r="GS1" s="145"/>
      <c r="GT1" s="145"/>
      <c r="GU1" s="145"/>
      <c r="GV1" s="145"/>
      <c r="GW1" s="145"/>
      <c r="GX1" s="145"/>
      <c r="GY1" s="145"/>
      <c r="GZ1" s="145"/>
      <c r="HA1" s="201"/>
      <c r="HB1" s="201"/>
      <c r="HC1" s="201"/>
      <c r="HD1" s="145"/>
      <c r="HE1" s="145"/>
      <c r="HF1" s="145"/>
      <c r="HG1" s="145"/>
      <c r="HH1" s="145"/>
      <c r="HI1" s="145"/>
      <c r="HJ1" s="145"/>
      <c r="HK1" s="145"/>
      <c r="HL1" s="145"/>
      <c r="HM1" s="201"/>
      <c r="HN1" s="201"/>
      <c r="HO1" s="201"/>
      <c r="HP1" s="145"/>
      <c r="HQ1" s="145"/>
      <c r="HR1" s="145"/>
      <c r="HS1" s="145"/>
      <c r="HT1" s="145"/>
      <c r="HU1" s="145"/>
      <c r="HV1" s="145"/>
      <c r="HW1" s="145"/>
      <c r="HX1" s="145"/>
      <c r="HY1" s="201"/>
      <c r="HZ1" s="201"/>
      <c r="IA1" s="201"/>
      <c r="IB1" s="145"/>
      <c r="IC1" s="145"/>
      <c r="ID1" s="145"/>
      <c r="IE1" s="145"/>
      <c r="IF1" s="145"/>
      <c r="IG1" s="145"/>
      <c r="IH1" s="145"/>
      <c r="II1" s="145"/>
      <c r="IJ1" s="145"/>
      <c r="IK1" s="201"/>
      <c r="IL1" s="201"/>
      <c r="IM1" s="201"/>
      <c r="IN1" s="145"/>
      <c r="IO1" s="145"/>
      <c r="IP1" s="145"/>
      <c r="IQ1" s="145"/>
    </row>
    <row r="2" spans="1:251" s="9" customFormat="1" ht="15">
      <c r="A2" s="152" t="s">
        <v>49</v>
      </c>
      <c r="B2" s="202"/>
      <c r="C2" s="202"/>
      <c r="D2" s="150"/>
      <c r="E2" s="150"/>
      <c r="F2" s="150"/>
      <c r="G2" s="150"/>
      <c r="H2" s="202"/>
      <c r="I2" s="202"/>
      <c r="J2" s="202"/>
      <c r="K2" s="202"/>
      <c r="L2" s="202"/>
      <c r="M2" s="202"/>
      <c r="N2" s="150"/>
      <c r="O2" s="150"/>
      <c r="P2" s="150"/>
      <c r="Q2" s="203"/>
      <c r="R2" s="203"/>
      <c r="S2" s="203"/>
      <c r="T2" s="202"/>
      <c r="U2" s="202"/>
      <c r="V2" s="202"/>
      <c r="W2" s="202"/>
      <c r="X2" s="202"/>
      <c r="Y2" s="202"/>
      <c r="Z2" s="150"/>
      <c r="AA2" s="150"/>
      <c r="AB2" s="150"/>
      <c r="AC2" s="203"/>
      <c r="AD2" s="203"/>
      <c r="AE2" s="203"/>
      <c r="AF2" s="202"/>
      <c r="AG2" s="202"/>
      <c r="AH2" s="202"/>
      <c r="AI2" s="202"/>
      <c r="AJ2" s="202"/>
      <c r="AK2" s="202"/>
      <c r="AL2" s="150"/>
      <c r="AM2" s="150"/>
      <c r="AN2" s="150"/>
      <c r="AO2" s="203"/>
      <c r="AP2" s="203"/>
      <c r="AQ2" s="203"/>
      <c r="AR2" s="202"/>
      <c r="AS2" s="202"/>
      <c r="AT2" s="202"/>
      <c r="AU2" s="202"/>
      <c r="AV2" s="202"/>
      <c r="AW2" s="202"/>
      <c r="AX2" s="150"/>
      <c r="AY2" s="150"/>
      <c r="AZ2" s="150"/>
      <c r="BA2" s="203"/>
      <c r="BB2" s="203"/>
      <c r="BC2" s="203"/>
      <c r="BD2" s="202"/>
      <c r="BE2" s="202"/>
      <c r="BF2" s="202"/>
      <c r="BG2" s="202"/>
      <c r="BH2" s="202"/>
      <c r="BI2" s="202"/>
      <c r="BJ2" s="150"/>
      <c r="BK2" s="150"/>
      <c r="BL2" s="150"/>
      <c r="BM2" s="203"/>
      <c r="BN2" s="203"/>
      <c r="BO2" s="203"/>
      <c r="BP2" s="202"/>
      <c r="BQ2" s="202"/>
      <c r="BR2" s="202"/>
      <c r="BS2" s="202"/>
      <c r="BT2" s="202"/>
      <c r="BU2" s="202"/>
      <c r="BV2" s="150"/>
      <c r="BW2" s="150"/>
      <c r="BX2" s="150"/>
      <c r="BY2" s="203"/>
      <c r="BZ2" s="203"/>
      <c r="CA2" s="203"/>
      <c r="CB2" s="202"/>
      <c r="CC2" s="202"/>
      <c r="CD2" s="202"/>
      <c r="CE2" s="202"/>
      <c r="CF2" s="202"/>
      <c r="CG2" s="202"/>
      <c r="CH2" s="150"/>
      <c r="CI2" s="150"/>
      <c r="CJ2" s="150"/>
      <c r="CK2" s="203"/>
      <c r="CL2" s="203"/>
      <c r="CM2" s="203"/>
      <c r="CN2" s="202"/>
      <c r="CO2" s="202"/>
      <c r="CP2" s="202"/>
      <c r="CQ2" s="202"/>
      <c r="CR2" s="202"/>
      <c r="CS2" s="202"/>
      <c r="CT2" s="150"/>
      <c r="CU2" s="150"/>
      <c r="CV2" s="150"/>
      <c r="CW2" s="203"/>
      <c r="CX2" s="203"/>
      <c r="CY2" s="203"/>
      <c r="CZ2" s="202"/>
      <c r="DA2" s="202"/>
      <c r="DB2" s="202"/>
      <c r="DC2" s="202"/>
      <c r="DD2" s="202"/>
      <c r="DE2" s="202"/>
      <c r="DF2" s="150"/>
      <c r="DG2" s="150"/>
      <c r="DH2" s="150"/>
      <c r="DI2" s="203"/>
      <c r="DJ2" s="203"/>
      <c r="DK2" s="203"/>
      <c r="DL2" s="202"/>
      <c r="DM2" s="202"/>
      <c r="DN2" s="202"/>
      <c r="DO2" s="202"/>
      <c r="DP2" s="202"/>
      <c r="DQ2" s="202"/>
      <c r="DR2" s="150"/>
      <c r="DS2" s="150"/>
      <c r="DT2" s="150"/>
      <c r="DU2" s="203"/>
      <c r="DV2" s="203"/>
      <c r="DW2" s="203"/>
      <c r="DX2" s="202"/>
      <c r="DY2" s="202"/>
      <c r="DZ2" s="202"/>
      <c r="EA2" s="202"/>
      <c r="EB2" s="202"/>
      <c r="EC2" s="202"/>
      <c r="ED2" s="150"/>
      <c r="EE2" s="150"/>
      <c r="EF2" s="150"/>
      <c r="EG2" s="203"/>
      <c r="EH2" s="203"/>
      <c r="EI2" s="203"/>
      <c r="EJ2" s="202"/>
      <c r="EK2" s="202"/>
      <c r="EL2" s="202"/>
      <c r="EM2" s="202"/>
      <c r="EN2" s="202"/>
      <c r="EO2" s="202"/>
      <c r="EP2" s="150"/>
      <c r="EQ2" s="150"/>
      <c r="ER2" s="150"/>
      <c r="ES2" s="203"/>
      <c r="ET2" s="203"/>
      <c r="EU2" s="203"/>
      <c r="EV2" s="202"/>
      <c r="EW2" s="202"/>
      <c r="EX2" s="202"/>
      <c r="EY2" s="202"/>
      <c r="EZ2" s="202"/>
      <c r="FA2" s="202"/>
      <c r="FB2" s="150"/>
      <c r="FC2" s="150"/>
      <c r="FD2" s="150"/>
      <c r="FE2" s="203"/>
      <c r="FF2" s="203"/>
      <c r="FG2" s="203"/>
      <c r="FH2" s="202"/>
      <c r="FI2" s="202"/>
      <c r="FJ2" s="202"/>
      <c r="FK2" s="202"/>
      <c r="FL2" s="202"/>
      <c r="FM2" s="202"/>
      <c r="FN2" s="150"/>
      <c r="FO2" s="150"/>
      <c r="FP2" s="150"/>
      <c r="FQ2" s="203"/>
      <c r="FR2" s="203"/>
      <c r="FS2" s="203"/>
      <c r="FT2" s="202"/>
      <c r="FU2" s="202"/>
      <c r="FV2" s="202"/>
      <c r="FW2" s="202"/>
      <c r="FX2" s="202"/>
      <c r="FY2" s="202"/>
      <c r="FZ2" s="150"/>
      <c r="GA2" s="150"/>
      <c r="GB2" s="150"/>
      <c r="GC2" s="203"/>
      <c r="GD2" s="203"/>
      <c r="GE2" s="203"/>
      <c r="GF2" s="202"/>
      <c r="GG2" s="202"/>
      <c r="GH2" s="202"/>
      <c r="GI2" s="202"/>
      <c r="GJ2" s="202"/>
      <c r="GK2" s="202"/>
      <c r="GL2" s="150"/>
      <c r="GM2" s="150"/>
      <c r="GN2" s="150"/>
      <c r="GO2" s="203"/>
      <c r="GP2" s="203"/>
      <c r="GQ2" s="203"/>
      <c r="GR2" s="202"/>
      <c r="GS2" s="202"/>
      <c r="GT2" s="202"/>
      <c r="GU2" s="202"/>
      <c r="GV2" s="202"/>
      <c r="GW2" s="202"/>
      <c r="GX2" s="150"/>
      <c r="GY2" s="150"/>
      <c r="GZ2" s="150"/>
      <c r="HA2" s="203"/>
      <c r="HB2" s="203"/>
      <c r="HC2" s="203"/>
      <c r="HD2" s="202"/>
      <c r="HE2" s="202"/>
      <c r="HF2" s="202"/>
      <c r="HG2" s="202"/>
      <c r="HH2" s="202"/>
      <c r="HI2" s="202"/>
      <c r="HJ2" s="150"/>
      <c r="HK2" s="150"/>
      <c r="HL2" s="150"/>
      <c r="HM2" s="203"/>
      <c r="HN2" s="203"/>
      <c r="HO2" s="203"/>
      <c r="HP2" s="202"/>
      <c r="HQ2" s="202"/>
      <c r="HR2" s="202"/>
      <c r="HS2" s="202"/>
      <c r="HT2" s="202"/>
      <c r="HU2" s="202"/>
      <c r="HV2" s="150"/>
      <c r="HW2" s="150"/>
      <c r="HX2" s="150"/>
      <c r="HY2" s="203"/>
      <c r="HZ2" s="203"/>
      <c r="IA2" s="203"/>
      <c r="IB2" s="202"/>
      <c r="IC2" s="202"/>
      <c r="ID2" s="202"/>
      <c r="IE2" s="202"/>
      <c r="IF2" s="202"/>
      <c r="IG2" s="202"/>
      <c r="IH2" s="150"/>
      <c r="II2" s="150"/>
      <c r="IJ2" s="150"/>
      <c r="IK2" s="203"/>
      <c r="IL2" s="203"/>
      <c r="IM2" s="203"/>
      <c r="IN2" s="202"/>
      <c r="IO2" s="202"/>
      <c r="IP2" s="202"/>
      <c r="IQ2" s="202"/>
    </row>
    <row r="3" spans="1:251" s="3" customFormat="1" ht="11.25" customHeight="1">
      <c r="A3" s="204"/>
      <c r="B3" s="204"/>
      <c r="C3" s="204"/>
      <c r="D3" s="205"/>
      <c r="E3" s="140"/>
      <c r="F3" s="140"/>
      <c r="G3" s="140"/>
      <c r="H3" s="204"/>
      <c r="I3" s="204"/>
      <c r="J3" s="204"/>
      <c r="K3" s="204"/>
      <c r="L3" s="204"/>
      <c r="M3" s="204"/>
      <c r="N3" s="205"/>
      <c r="O3" s="205"/>
      <c r="P3" s="205"/>
      <c r="Q3" s="206"/>
      <c r="R3" s="206"/>
      <c r="S3" s="206"/>
      <c r="T3" s="204"/>
      <c r="U3" s="204"/>
      <c r="V3" s="204"/>
      <c r="W3" s="204"/>
      <c r="X3" s="204"/>
      <c r="Y3" s="204"/>
      <c r="Z3" s="205"/>
      <c r="AA3" s="205"/>
      <c r="AB3" s="205"/>
      <c r="AC3" s="206"/>
      <c r="AD3" s="206"/>
      <c r="AE3" s="206"/>
      <c r="AF3" s="204"/>
      <c r="AG3" s="204"/>
      <c r="AH3" s="204"/>
      <c r="AI3" s="204"/>
      <c r="AJ3" s="204"/>
      <c r="AK3" s="204"/>
      <c r="AL3" s="205"/>
      <c r="AM3" s="205"/>
      <c r="AN3" s="205"/>
      <c r="AO3" s="206"/>
      <c r="AP3" s="206"/>
      <c r="AQ3" s="206"/>
      <c r="AR3" s="204"/>
      <c r="AS3" s="204"/>
      <c r="AT3" s="204"/>
      <c r="AU3" s="204"/>
      <c r="AV3" s="204"/>
      <c r="AW3" s="204"/>
      <c r="AX3" s="205"/>
      <c r="AY3" s="205"/>
      <c r="AZ3" s="205"/>
      <c r="BA3" s="206"/>
      <c r="BB3" s="206"/>
      <c r="BC3" s="206"/>
      <c r="BD3" s="204"/>
      <c r="BE3" s="204"/>
      <c r="BF3" s="204"/>
      <c r="BG3" s="204"/>
      <c r="BH3" s="204"/>
      <c r="BI3" s="204"/>
      <c r="BJ3" s="205"/>
      <c r="BK3" s="205"/>
      <c r="BL3" s="205"/>
      <c r="BM3" s="206"/>
      <c r="BN3" s="206"/>
      <c r="BO3" s="206"/>
      <c r="BP3" s="204"/>
      <c r="BQ3" s="204"/>
      <c r="BR3" s="204"/>
      <c r="BS3" s="204"/>
      <c r="BT3" s="204"/>
      <c r="BU3" s="204"/>
      <c r="BV3" s="205"/>
      <c r="BW3" s="205"/>
      <c r="BX3" s="205"/>
      <c r="BY3" s="206"/>
      <c r="BZ3" s="206"/>
      <c r="CA3" s="206"/>
      <c r="CB3" s="204"/>
      <c r="CC3" s="204"/>
      <c r="CD3" s="204"/>
      <c r="CE3" s="204"/>
      <c r="CF3" s="204"/>
      <c r="CG3" s="204"/>
      <c r="CH3" s="205"/>
      <c r="CI3" s="205"/>
      <c r="CJ3" s="205"/>
      <c r="CK3" s="206"/>
      <c r="CL3" s="206"/>
      <c r="CM3" s="206"/>
      <c r="CN3" s="204"/>
      <c r="CO3" s="204"/>
      <c r="CP3" s="204"/>
      <c r="CQ3" s="204"/>
      <c r="CR3" s="204"/>
      <c r="CS3" s="204"/>
      <c r="CT3" s="205"/>
      <c r="CU3" s="205"/>
      <c r="CV3" s="205"/>
      <c r="CW3" s="206"/>
      <c r="CX3" s="206"/>
      <c r="CY3" s="206"/>
      <c r="CZ3" s="204"/>
      <c r="DA3" s="204"/>
      <c r="DB3" s="204"/>
      <c r="DC3" s="204"/>
      <c r="DD3" s="204"/>
      <c r="DE3" s="204"/>
      <c r="DF3" s="205"/>
      <c r="DG3" s="205"/>
      <c r="DH3" s="205"/>
      <c r="DI3" s="206"/>
      <c r="DJ3" s="206"/>
      <c r="DK3" s="206"/>
      <c r="DL3" s="204"/>
      <c r="DM3" s="204"/>
      <c r="DN3" s="204"/>
      <c r="DO3" s="204"/>
      <c r="DP3" s="204"/>
      <c r="DQ3" s="204"/>
      <c r="DR3" s="205"/>
      <c r="DS3" s="205"/>
      <c r="DT3" s="205"/>
      <c r="DU3" s="206"/>
      <c r="DV3" s="206"/>
      <c r="DW3" s="206"/>
      <c r="DX3" s="204"/>
      <c r="DY3" s="204"/>
      <c r="DZ3" s="204"/>
      <c r="EA3" s="204"/>
      <c r="EB3" s="204"/>
      <c r="EC3" s="204"/>
      <c r="ED3" s="205"/>
      <c r="EE3" s="205"/>
      <c r="EF3" s="205"/>
      <c r="EG3" s="206"/>
      <c r="EH3" s="206"/>
      <c r="EI3" s="206"/>
      <c r="EJ3" s="204"/>
      <c r="EK3" s="204"/>
      <c r="EL3" s="204"/>
      <c r="EM3" s="204"/>
      <c r="EN3" s="204"/>
      <c r="EO3" s="204"/>
      <c r="EP3" s="205"/>
      <c r="EQ3" s="205"/>
      <c r="ER3" s="205"/>
      <c r="ES3" s="206"/>
      <c r="ET3" s="206"/>
      <c r="EU3" s="206"/>
      <c r="EV3" s="204"/>
      <c r="EW3" s="204"/>
      <c r="EX3" s="204"/>
      <c r="EY3" s="204"/>
      <c r="EZ3" s="204"/>
      <c r="FA3" s="204"/>
      <c r="FB3" s="205"/>
      <c r="FC3" s="205"/>
      <c r="FD3" s="205"/>
      <c r="FE3" s="206"/>
      <c r="FF3" s="206"/>
      <c r="FG3" s="206"/>
      <c r="FH3" s="204"/>
      <c r="FI3" s="204"/>
      <c r="FJ3" s="204"/>
      <c r="FK3" s="204"/>
      <c r="FL3" s="204"/>
      <c r="FM3" s="204"/>
      <c r="FN3" s="205"/>
      <c r="FO3" s="205"/>
      <c r="FP3" s="205"/>
      <c r="FQ3" s="206"/>
      <c r="FR3" s="206"/>
      <c r="FS3" s="206"/>
      <c r="FT3" s="204"/>
      <c r="FU3" s="204"/>
      <c r="FV3" s="204"/>
      <c r="FW3" s="204"/>
      <c r="FX3" s="204"/>
      <c r="FY3" s="204"/>
      <c r="FZ3" s="205"/>
      <c r="GA3" s="205"/>
      <c r="GB3" s="205"/>
      <c r="GC3" s="206"/>
      <c r="GD3" s="206"/>
      <c r="GE3" s="206"/>
      <c r="GF3" s="204"/>
      <c r="GG3" s="204"/>
      <c r="GH3" s="204"/>
      <c r="GI3" s="204"/>
      <c r="GJ3" s="204"/>
      <c r="GK3" s="204"/>
      <c r="GL3" s="205"/>
      <c r="GM3" s="205"/>
      <c r="GN3" s="205"/>
      <c r="GO3" s="206"/>
      <c r="GP3" s="206"/>
      <c r="GQ3" s="206"/>
      <c r="GR3" s="204"/>
      <c r="GS3" s="204"/>
      <c r="GT3" s="204"/>
      <c r="GU3" s="204"/>
      <c r="GV3" s="204"/>
      <c r="GW3" s="204"/>
      <c r="GX3" s="205"/>
      <c r="GY3" s="205"/>
      <c r="GZ3" s="205"/>
      <c r="HA3" s="206"/>
      <c r="HB3" s="206"/>
      <c r="HC3" s="206"/>
      <c r="HD3" s="204"/>
      <c r="HE3" s="204"/>
      <c r="HF3" s="204"/>
      <c r="HG3" s="204"/>
      <c r="HH3" s="204"/>
      <c r="HI3" s="204"/>
      <c r="HJ3" s="205"/>
      <c r="HK3" s="205"/>
      <c r="HL3" s="205"/>
      <c r="HM3" s="206"/>
      <c r="HN3" s="206"/>
      <c r="HO3" s="206"/>
      <c r="HP3" s="204"/>
      <c r="HQ3" s="204"/>
      <c r="HR3" s="204"/>
      <c r="HS3" s="204"/>
      <c r="HT3" s="204"/>
      <c r="HU3" s="204"/>
      <c r="HV3" s="205"/>
      <c r="HW3" s="205"/>
      <c r="HX3" s="205"/>
      <c r="HY3" s="206"/>
      <c r="HZ3" s="206"/>
      <c r="IA3" s="206"/>
      <c r="IB3" s="204"/>
      <c r="IC3" s="204"/>
      <c r="ID3" s="204"/>
      <c r="IE3" s="204"/>
      <c r="IF3" s="204"/>
      <c r="IG3" s="204"/>
      <c r="IH3" s="205"/>
      <c r="II3" s="205"/>
      <c r="IJ3" s="205"/>
      <c r="IK3" s="206"/>
      <c r="IL3" s="206"/>
      <c r="IM3" s="206"/>
      <c r="IN3" s="204"/>
      <c r="IO3" s="204"/>
      <c r="IP3" s="204"/>
      <c r="IQ3" s="204"/>
    </row>
    <row r="4" spans="1:251" s="4" customFormat="1" ht="34.5" customHeight="1">
      <c r="A4" s="207"/>
      <c r="B4" s="208"/>
      <c r="C4" s="208"/>
      <c r="D4" s="208">
        <v>2005</v>
      </c>
      <c r="E4" s="208">
        <v>2006</v>
      </c>
      <c r="F4" s="208">
        <v>2007</v>
      </c>
      <c r="G4" s="208">
        <v>2008</v>
      </c>
      <c r="H4" s="208">
        <v>2009</v>
      </c>
      <c r="I4" s="208">
        <v>2010</v>
      </c>
      <c r="J4" s="208">
        <v>2011</v>
      </c>
      <c r="K4" s="208" t="s">
        <v>603</v>
      </c>
      <c r="L4" s="208">
        <v>2013</v>
      </c>
      <c r="M4" s="210"/>
      <c r="N4" s="210"/>
      <c r="O4" s="209"/>
      <c r="P4" s="211"/>
      <c r="Q4" s="211"/>
      <c r="R4" s="211"/>
      <c r="S4" s="209"/>
      <c r="T4" s="212"/>
      <c r="U4" s="209"/>
      <c r="V4" s="209"/>
      <c r="W4" s="211"/>
      <c r="X4" s="211"/>
      <c r="Y4" s="211"/>
      <c r="Z4" s="209"/>
      <c r="AA4" s="209"/>
      <c r="AB4" s="211"/>
      <c r="AC4" s="211"/>
      <c r="AD4" s="211"/>
      <c r="AE4" s="209"/>
      <c r="AF4" s="212"/>
      <c r="AG4" s="209"/>
      <c r="AH4" s="209"/>
      <c r="AI4" s="211"/>
      <c r="AJ4" s="211"/>
      <c r="AK4" s="211"/>
      <c r="AL4" s="209"/>
      <c r="AM4" s="209"/>
      <c r="AN4" s="211"/>
      <c r="AO4" s="211"/>
      <c r="AP4" s="211"/>
      <c r="AQ4" s="209"/>
      <c r="AR4" s="212"/>
      <c r="AS4" s="209"/>
      <c r="AT4" s="209"/>
      <c r="AU4" s="211"/>
      <c r="AV4" s="211"/>
      <c r="AW4" s="211"/>
      <c r="AX4" s="209"/>
      <c r="AY4" s="209"/>
      <c r="AZ4" s="211"/>
      <c r="BA4" s="211"/>
      <c r="BB4" s="211"/>
      <c r="BC4" s="209"/>
      <c r="BD4" s="212"/>
      <c r="BE4" s="209"/>
      <c r="BF4" s="209"/>
      <c r="BG4" s="211"/>
      <c r="BH4" s="211"/>
      <c r="BI4" s="211"/>
      <c r="BJ4" s="209"/>
      <c r="BK4" s="209"/>
      <c r="BL4" s="211"/>
      <c r="BM4" s="211"/>
      <c r="BN4" s="211"/>
      <c r="BO4" s="209"/>
      <c r="BP4" s="212"/>
      <c r="BQ4" s="209"/>
      <c r="BR4" s="209"/>
      <c r="BS4" s="211"/>
      <c r="BT4" s="211"/>
      <c r="BU4" s="211"/>
      <c r="BV4" s="209"/>
      <c r="BW4" s="209"/>
      <c r="BX4" s="211"/>
      <c r="BY4" s="211"/>
      <c r="BZ4" s="211"/>
      <c r="CA4" s="209"/>
      <c r="CB4" s="212"/>
      <c r="CC4" s="209"/>
      <c r="CD4" s="209"/>
      <c r="CE4" s="211"/>
      <c r="CF4" s="211"/>
      <c r="CG4" s="211"/>
      <c r="CH4" s="209"/>
      <c r="CI4" s="209"/>
      <c r="CJ4" s="211"/>
      <c r="CK4" s="211"/>
      <c r="CL4" s="211"/>
      <c r="CM4" s="209"/>
      <c r="CN4" s="212"/>
      <c r="CO4" s="209"/>
      <c r="CP4" s="209"/>
      <c r="CQ4" s="211"/>
      <c r="CR4" s="211"/>
      <c r="CS4" s="211"/>
      <c r="CT4" s="209"/>
      <c r="CU4" s="209"/>
      <c r="CV4" s="211"/>
      <c r="CW4" s="211"/>
      <c r="CX4" s="211"/>
      <c r="CY4" s="209"/>
      <c r="CZ4" s="212"/>
      <c r="DA4" s="209"/>
      <c r="DB4" s="209"/>
      <c r="DC4" s="211"/>
      <c r="DD4" s="211"/>
      <c r="DE4" s="211"/>
      <c r="DF4" s="209"/>
      <c r="DG4" s="209"/>
      <c r="DH4" s="211"/>
      <c r="DI4" s="211"/>
      <c r="DJ4" s="211"/>
      <c r="DK4" s="209"/>
      <c r="DL4" s="212"/>
      <c r="DM4" s="209"/>
      <c r="DN4" s="209"/>
      <c r="DO4" s="211"/>
      <c r="DP4" s="211"/>
      <c r="DQ4" s="211"/>
      <c r="DR4" s="209"/>
      <c r="DS4" s="209"/>
      <c r="DT4" s="211"/>
      <c r="DU4" s="211"/>
      <c r="DV4" s="211"/>
      <c r="DW4" s="209"/>
      <c r="DX4" s="212"/>
      <c r="DY4" s="209"/>
      <c r="DZ4" s="209"/>
      <c r="EA4" s="211"/>
      <c r="EB4" s="211"/>
      <c r="EC4" s="211"/>
      <c r="ED4" s="209"/>
      <c r="EE4" s="209"/>
      <c r="EF4" s="211"/>
      <c r="EG4" s="211"/>
      <c r="EH4" s="211"/>
      <c r="EI4" s="209"/>
      <c r="EJ4" s="212"/>
      <c r="EK4" s="209"/>
      <c r="EL4" s="209"/>
      <c r="EM4" s="211"/>
      <c r="EN4" s="211"/>
      <c r="EO4" s="211"/>
      <c r="EP4" s="209"/>
      <c r="EQ4" s="209"/>
      <c r="ER4" s="211"/>
      <c r="ES4" s="211"/>
      <c r="ET4" s="211"/>
      <c r="EU4" s="209"/>
      <c r="EV4" s="212"/>
      <c r="EW4" s="209"/>
      <c r="EX4" s="209"/>
      <c r="EY4" s="211"/>
      <c r="EZ4" s="211"/>
      <c r="FA4" s="211"/>
      <c r="FB4" s="209"/>
      <c r="FC4" s="209"/>
      <c r="FD4" s="211"/>
      <c r="FE4" s="211"/>
      <c r="FF4" s="211"/>
      <c r="FG4" s="209"/>
      <c r="FH4" s="212"/>
      <c r="FI4" s="209"/>
      <c r="FJ4" s="209"/>
      <c r="FK4" s="211"/>
      <c r="FL4" s="211"/>
      <c r="FM4" s="211"/>
      <c r="FN4" s="209"/>
      <c r="FO4" s="209"/>
      <c r="FP4" s="211"/>
      <c r="FQ4" s="211"/>
      <c r="FR4" s="211"/>
      <c r="FS4" s="209"/>
      <c r="FT4" s="212"/>
      <c r="FU4" s="209"/>
      <c r="FV4" s="209"/>
      <c r="FW4" s="211"/>
      <c r="FX4" s="211"/>
      <c r="FY4" s="211"/>
      <c r="FZ4" s="209"/>
      <c r="GA4" s="209"/>
      <c r="GB4" s="211"/>
      <c r="GC4" s="211"/>
      <c r="GD4" s="211"/>
      <c r="GE4" s="209"/>
      <c r="GF4" s="212"/>
      <c r="GG4" s="209"/>
      <c r="GH4" s="209"/>
      <c r="GI4" s="211"/>
      <c r="GJ4" s="211"/>
      <c r="GK4" s="211"/>
      <c r="GL4" s="209"/>
      <c r="GM4" s="209"/>
      <c r="GN4" s="211"/>
      <c r="GO4" s="211"/>
      <c r="GP4" s="211"/>
      <c r="GQ4" s="209"/>
      <c r="GR4" s="212"/>
      <c r="GS4" s="209"/>
      <c r="GT4" s="209"/>
      <c r="GU4" s="211"/>
      <c r="GV4" s="211"/>
      <c r="GW4" s="211"/>
      <c r="GX4" s="209"/>
      <c r="GY4" s="209"/>
      <c r="GZ4" s="211"/>
      <c r="HA4" s="211"/>
      <c r="HB4" s="211"/>
      <c r="HC4" s="209"/>
      <c r="HD4" s="212"/>
      <c r="HE4" s="209"/>
      <c r="HF4" s="209"/>
      <c r="HG4" s="211"/>
      <c r="HH4" s="211"/>
      <c r="HI4" s="211"/>
      <c r="HJ4" s="209"/>
      <c r="HK4" s="209"/>
      <c r="HL4" s="211"/>
      <c r="HM4" s="211"/>
      <c r="HN4" s="211"/>
      <c r="HO4" s="209"/>
      <c r="HP4" s="212"/>
      <c r="HQ4" s="209"/>
      <c r="HR4" s="209"/>
      <c r="HS4" s="211"/>
      <c r="HT4" s="211"/>
      <c r="HU4" s="211"/>
      <c r="HV4" s="209"/>
      <c r="HW4" s="209"/>
      <c r="HX4" s="211"/>
      <c r="HY4" s="211"/>
      <c r="HZ4" s="211"/>
      <c r="IA4" s="209"/>
      <c r="IB4" s="212"/>
      <c r="IC4" s="209"/>
      <c r="ID4" s="209"/>
      <c r="IE4" s="211"/>
      <c r="IF4" s="211"/>
      <c r="IG4" s="211"/>
      <c r="IH4" s="209"/>
      <c r="II4" s="209"/>
      <c r="IJ4" s="211"/>
      <c r="IK4" s="211"/>
      <c r="IL4" s="211"/>
      <c r="IM4" s="209"/>
      <c r="IN4" s="212"/>
      <c r="IO4" s="209"/>
      <c r="IP4" s="209"/>
      <c r="IQ4" s="211"/>
    </row>
    <row r="5" spans="1:251" s="127" customFormat="1" ht="11.25" customHeight="1">
      <c r="A5" s="150"/>
      <c r="B5" s="151"/>
      <c r="C5" s="151"/>
      <c r="D5" s="151"/>
      <c r="E5" s="151"/>
      <c r="F5" s="151"/>
      <c r="G5" s="151"/>
      <c r="H5" s="151"/>
      <c r="I5" s="151"/>
      <c r="J5" s="151"/>
      <c r="K5" s="151"/>
      <c r="L5" s="151"/>
      <c r="M5" s="159"/>
      <c r="N5" s="159"/>
      <c r="O5" s="135"/>
      <c r="P5" s="135"/>
    </row>
    <row r="6" spans="1:251" ht="14.25">
      <c r="A6" s="213" t="s">
        <v>202</v>
      </c>
      <c r="B6" s="213"/>
      <c r="C6" s="213"/>
      <c r="D6" s="214">
        <v>50951</v>
      </c>
      <c r="E6" s="214">
        <v>53865.99</v>
      </c>
      <c r="F6" s="214">
        <v>62225</v>
      </c>
      <c r="G6" s="214">
        <v>77718.198999999993</v>
      </c>
      <c r="H6" s="214">
        <v>69665</v>
      </c>
      <c r="I6" s="214">
        <v>68394</v>
      </c>
      <c r="J6" s="214">
        <v>69692</v>
      </c>
      <c r="K6" s="214">
        <f>27567.148148+34852.137328</f>
        <v>62419.285475999997</v>
      </c>
      <c r="L6" s="214">
        <v>56511.991523999997</v>
      </c>
      <c r="M6" s="215"/>
      <c r="N6" s="215"/>
    </row>
    <row r="7" spans="1:251" ht="14.25">
      <c r="A7" s="213" t="s">
        <v>144</v>
      </c>
      <c r="B7" s="213"/>
      <c r="C7" s="213"/>
      <c r="D7" s="214">
        <v>45</v>
      </c>
      <c r="E7" s="214">
        <v>36</v>
      </c>
      <c r="F7" s="214">
        <v>32.200000000000003</v>
      </c>
      <c r="G7" s="214">
        <v>31.33</v>
      </c>
      <c r="H7" s="214">
        <v>0.1</v>
      </c>
      <c r="I7" s="214">
        <v>0</v>
      </c>
      <c r="J7" s="214">
        <v>0</v>
      </c>
      <c r="K7" s="214">
        <v>0.15351200000000001</v>
      </c>
      <c r="L7" s="214">
        <v>0.14788899999999999</v>
      </c>
      <c r="M7" s="215"/>
      <c r="N7" s="215"/>
    </row>
    <row r="8" spans="1:251" ht="14.25">
      <c r="A8" s="213" t="s">
        <v>145</v>
      </c>
      <c r="B8" s="213"/>
      <c r="C8" s="213"/>
      <c r="D8" s="214">
        <v>1</v>
      </c>
      <c r="E8" s="214">
        <v>1</v>
      </c>
      <c r="F8" s="214">
        <v>1</v>
      </c>
      <c r="G8" s="214">
        <v>1</v>
      </c>
      <c r="H8" s="214">
        <v>0.05</v>
      </c>
      <c r="I8" s="214">
        <v>0</v>
      </c>
      <c r="J8" s="214">
        <v>0</v>
      </c>
      <c r="K8" s="214">
        <v>4.2339999999999999E-3</v>
      </c>
      <c r="L8" s="214">
        <v>1.4350000000000001E-3</v>
      </c>
      <c r="M8" s="215"/>
      <c r="N8" s="215"/>
    </row>
    <row r="9" spans="1:251" ht="14.25">
      <c r="A9" s="218" t="s">
        <v>200</v>
      </c>
      <c r="B9" s="218"/>
      <c r="C9" s="218"/>
      <c r="D9" s="214">
        <v>467</v>
      </c>
      <c r="E9" s="214">
        <v>243</v>
      </c>
      <c r="F9" s="214">
        <v>189.37</v>
      </c>
      <c r="G9" s="214">
        <v>53.1</v>
      </c>
      <c r="H9" s="214">
        <v>22.51</v>
      </c>
      <c r="I9" s="214">
        <v>13</v>
      </c>
      <c r="J9" s="214">
        <v>5</v>
      </c>
      <c r="K9" s="253">
        <v>0</v>
      </c>
      <c r="L9" s="253">
        <v>0</v>
      </c>
    </row>
    <row r="10" spans="1:251" ht="14.25">
      <c r="A10" s="218" t="s">
        <v>201</v>
      </c>
      <c r="B10" s="218"/>
      <c r="C10" s="218"/>
      <c r="D10" s="214"/>
      <c r="E10" s="214"/>
      <c r="F10" s="214"/>
      <c r="G10" s="214"/>
      <c r="H10" s="214"/>
      <c r="I10" s="214"/>
      <c r="J10" s="214"/>
      <c r="K10" s="214"/>
      <c r="L10" s="214"/>
    </row>
    <row r="11" spans="1:251" ht="14.25">
      <c r="A11" s="218" t="s">
        <v>146</v>
      </c>
      <c r="B11" s="218"/>
      <c r="C11" s="218"/>
      <c r="D11" s="214"/>
      <c r="E11" s="214"/>
      <c r="F11" s="220"/>
      <c r="G11" s="220"/>
      <c r="H11" s="220"/>
      <c r="I11" s="220"/>
      <c r="J11" s="220"/>
      <c r="K11" s="220"/>
      <c r="L11" s="220"/>
    </row>
    <row r="12" spans="1:251" ht="14.25">
      <c r="A12" s="220"/>
      <c r="B12" s="218" t="s">
        <v>147</v>
      </c>
      <c r="C12" s="218"/>
      <c r="D12" s="214"/>
      <c r="E12" s="214"/>
      <c r="F12" s="220"/>
      <c r="G12" s="220"/>
      <c r="H12" s="220"/>
      <c r="I12" s="220"/>
      <c r="J12" s="220"/>
      <c r="K12" s="220"/>
      <c r="L12" s="220"/>
    </row>
    <row r="13" spans="1:251" ht="14.25">
      <c r="A13" s="220"/>
      <c r="B13" s="220"/>
      <c r="C13" s="221" t="s">
        <v>148</v>
      </c>
      <c r="D13" s="214">
        <v>5950</v>
      </c>
      <c r="E13" s="214">
        <v>5994</v>
      </c>
      <c r="F13" s="214">
        <v>7035.82</v>
      </c>
      <c r="G13" s="214">
        <v>7917.38</v>
      </c>
      <c r="H13" s="214">
        <v>8690.98</v>
      </c>
      <c r="I13" s="214">
        <v>9332</v>
      </c>
      <c r="J13" s="214">
        <v>9378</v>
      </c>
      <c r="K13" s="214">
        <v>9365.2449070000002</v>
      </c>
      <c r="L13" s="214">
        <v>9289.7390529999993</v>
      </c>
    </row>
    <row r="14" spans="1:251" ht="14.25">
      <c r="A14" s="220"/>
      <c r="B14" s="220"/>
      <c r="C14" s="221" t="s">
        <v>133</v>
      </c>
      <c r="D14" s="214">
        <v>1</v>
      </c>
      <c r="E14" s="214">
        <v>1</v>
      </c>
      <c r="F14" s="214">
        <v>0</v>
      </c>
      <c r="G14" s="214">
        <v>0</v>
      </c>
      <c r="H14" s="214">
        <v>0</v>
      </c>
      <c r="I14" s="214">
        <v>0</v>
      </c>
      <c r="J14" s="214">
        <v>0</v>
      </c>
      <c r="K14" s="214">
        <v>0</v>
      </c>
      <c r="L14" s="214">
        <v>0</v>
      </c>
    </row>
    <row r="15" spans="1:251" ht="14.25">
      <c r="A15" s="220"/>
      <c r="B15" s="213" t="s">
        <v>149</v>
      </c>
      <c r="C15" s="213"/>
      <c r="D15" s="214">
        <v>6</v>
      </c>
      <c r="E15" s="214">
        <v>0</v>
      </c>
      <c r="F15" s="214">
        <v>0</v>
      </c>
      <c r="G15" s="214">
        <v>0</v>
      </c>
      <c r="H15" s="214">
        <v>0</v>
      </c>
      <c r="I15" s="214">
        <v>0</v>
      </c>
      <c r="J15" s="214">
        <v>0</v>
      </c>
      <c r="K15" s="214">
        <v>0</v>
      </c>
      <c r="L15" s="214">
        <v>0</v>
      </c>
    </row>
    <row r="16" spans="1:251" ht="30.2" customHeight="1">
      <c r="A16" s="220"/>
      <c r="B16" s="613" t="s">
        <v>206</v>
      </c>
      <c r="C16" s="613"/>
      <c r="D16" s="214">
        <v>14</v>
      </c>
      <c r="E16" s="214">
        <v>0</v>
      </c>
      <c r="F16" s="214">
        <v>0</v>
      </c>
      <c r="G16" s="214">
        <v>0</v>
      </c>
      <c r="H16" s="214">
        <v>0</v>
      </c>
      <c r="I16" s="214">
        <v>0</v>
      </c>
      <c r="J16" s="214">
        <v>0</v>
      </c>
      <c r="K16" s="214">
        <v>0</v>
      </c>
      <c r="L16" s="214">
        <v>0</v>
      </c>
    </row>
    <row r="17" spans="1:12" ht="14.25">
      <c r="A17" s="220"/>
      <c r="B17" s="213" t="s">
        <v>203</v>
      </c>
      <c r="C17" s="213"/>
      <c r="D17" s="214"/>
      <c r="E17" s="214"/>
      <c r="F17" s="214"/>
      <c r="G17" s="214"/>
      <c r="H17" s="214"/>
      <c r="I17" s="214"/>
      <c r="J17" s="214"/>
      <c r="K17" s="214"/>
      <c r="L17" s="214"/>
    </row>
    <row r="18" spans="1:12" ht="14.25">
      <c r="A18" s="220"/>
      <c r="B18" s="218"/>
      <c r="C18" s="218" t="s">
        <v>234</v>
      </c>
      <c r="D18" s="214">
        <v>102.18</v>
      </c>
      <c r="E18" s="214">
        <v>54.07</v>
      </c>
      <c r="F18" s="214">
        <v>28.78</v>
      </c>
      <c r="G18" s="214">
        <v>21.66</v>
      </c>
      <c r="H18" s="214">
        <v>0</v>
      </c>
      <c r="I18" s="214">
        <v>0</v>
      </c>
      <c r="J18" s="214">
        <v>0</v>
      </c>
      <c r="K18" s="214">
        <v>0</v>
      </c>
      <c r="L18" s="214">
        <v>0</v>
      </c>
    </row>
    <row r="19" spans="1:12" ht="14.25">
      <c r="A19" s="220"/>
      <c r="B19" s="218"/>
      <c r="C19" s="218" t="s">
        <v>235</v>
      </c>
      <c r="D19" s="214">
        <v>1814</v>
      </c>
      <c r="E19" s="214">
        <v>1674</v>
      </c>
      <c r="F19" s="214">
        <v>1674</v>
      </c>
      <c r="G19" s="214">
        <v>1674</v>
      </c>
      <c r="H19" s="214">
        <v>1177.75</v>
      </c>
      <c r="I19" s="214">
        <v>1177</v>
      </c>
      <c r="J19" s="214">
        <v>1177</v>
      </c>
      <c r="K19" s="214">
        <v>3.1875</v>
      </c>
      <c r="L19" s="214">
        <v>3</v>
      </c>
    </row>
    <row r="20" spans="1:12" ht="14.25">
      <c r="A20" s="213" t="s">
        <v>204</v>
      </c>
      <c r="B20" s="213"/>
      <c r="C20" s="213"/>
      <c r="D20" s="214">
        <f>5017-D21-D22</f>
        <v>2331</v>
      </c>
      <c r="E20" s="214">
        <f>7027-E21-E22</f>
        <v>2564.1299999999997</v>
      </c>
      <c r="F20" s="214">
        <f>8878-F21-F22</f>
        <v>2411.9799999999996</v>
      </c>
      <c r="G20" s="214">
        <f>10439.349-G21-G22</f>
        <v>2168.3590000000004</v>
      </c>
      <c r="H20" s="214">
        <f>11860.56-H21-H22</f>
        <v>2114.6899999999996</v>
      </c>
      <c r="I20" s="214">
        <f>14787-I21-I22</f>
        <v>2741.01</v>
      </c>
      <c r="J20" s="253">
        <v>2531</v>
      </c>
      <c r="K20" s="253">
        <f>155.36321+582.910557+364.783829+160.225265+106.297113+121.8+66.098753+216.322067</f>
        <v>1773.8007940000002</v>
      </c>
      <c r="L20" s="253">
        <f>921.671541+188.00784+95.300623+897.855683+134.408602+121.8+70.24225</f>
        <v>2429.2865389999997</v>
      </c>
    </row>
    <row r="21" spans="1:12" ht="14.25">
      <c r="A21" s="213" t="s">
        <v>236</v>
      </c>
      <c r="B21" s="213"/>
      <c r="D21" s="214">
        <v>1193</v>
      </c>
      <c r="E21" s="214">
        <v>1414.27</v>
      </c>
      <c r="F21" s="214">
        <v>1692.42</v>
      </c>
      <c r="G21" s="214">
        <v>1974.07</v>
      </c>
      <c r="H21" s="214">
        <v>2021.66</v>
      </c>
      <c r="I21" s="214">
        <v>2430.4299999999998</v>
      </c>
      <c r="J21" s="214">
        <v>2677</v>
      </c>
      <c r="K21" s="214">
        <v>2330.0983689999998</v>
      </c>
      <c r="L21" s="214">
        <v>2371.1580439999998</v>
      </c>
    </row>
    <row r="22" spans="1:12" ht="14.25">
      <c r="A22" s="213" t="s">
        <v>237</v>
      </c>
      <c r="B22" s="213"/>
      <c r="D22" s="214">
        <v>1493</v>
      </c>
      <c r="E22" s="214">
        <v>3048.6</v>
      </c>
      <c r="F22" s="214">
        <v>4773.6000000000004</v>
      </c>
      <c r="G22" s="214">
        <v>6296.92</v>
      </c>
      <c r="H22" s="214">
        <v>7724.21</v>
      </c>
      <c r="I22" s="214">
        <v>9615.56</v>
      </c>
      <c r="J22" s="214">
        <v>10928</v>
      </c>
      <c r="K22" s="214">
        <v>13320.724528999999</v>
      </c>
      <c r="L22" s="214">
        <v>14365</v>
      </c>
    </row>
    <row r="23" spans="1:12" ht="14.25">
      <c r="A23" s="213" t="s">
        <v>150</v>
      </c>
      <c r="B23" s="213"/>
      <c r="C23" s="213"/>
      <c r="D23" s="214"/>
      <c r="E23" s="214">
        <v>900</v>
      </c>
      <c r="F23" s="214">
        <v>0</v>
      </c>
      <c r="G23" s="214">
        <v>0</v>
      </c>
      <c r="H23" s="214">
        <v>0</v>
      </c>
      <c r="I23" s="214">
        <v>0</v>
      </c>
      <c r="J23" s="214">
        <v>0</v>
      </c>
      <c r="K23" s="253">
        <v>0</v>
      </c>
      <c r="L23" s="253">
        <v>0</v>
      </c>
    </row>
    <row r="24" spans="1:12" ht="14.25">
      <c r="A24" s="222" t="s">
        <v>151</v>
      </c>
      <c r="B24" s="214"/>
      <c r="C24" s="214"/>
      <c r="D24" s="214"/>
      <c r="E24" s="214"/>
      <c r="F24" s="214"/>
      <c r="G24" s="214">
        <v>4000</v>
      </c>
      <c r="H24" s="214">
        <v>24420.25</v>
      </c>
      <c r="I24" s="214">
        <v>25245</v>
      </c>
      <c r="J24" s="214">
        <v>14449</v>
      </c>
      <c r="K24" s="214">
        <v>7410.5908410000002</v>
      </c>
      <c r="L24" s="214">
        <v>3093.7868990000002</v>
      </c>
    </row>
    <row r="25" spans="1:12" ht="14.25">
      <c r="A25" s="222" t="s">
        <v>152</v>
      </c>
      <c r="B25" s="214"/>
      <c r="C25" s="214"/>
      <c r="D25" s="214"/>
      <c r="E25" s="214"/>
      <c r="F25" s="214"/>
      <c r="G25" s="214">
        <v>5700</v>
      </c>
      <c r="H25" s="214">
        <v>1700</v>
      </c>
      <c r="I25" s="214">
        <v>1200</v>
      </c>
      <c r="J25" s="214">
        <v>2101</v>
      </c>
      <c r="K25" s="214">
        <v>3947.614955</v>
      </c>
      <c r="L25" s="214">
        <v>3198.5884890000002</v>
      </c>
    </row>
    <row r="26" spans="1:12" ht="14.25">
      <c r="A26" s="213" t="s">
        <v>153</v>
      </c>
      <c r="B26" s="213"/>
      <c r="C26" s="213"/>
      <c r="D26" s="214"/>
      <c r="E26" s="214"/>
      <c r="F26" s="214"/>
      <c r="G26" s="214"/>
      <c r="H26" s="214">
        <v>146.63</v>
      </c>
      <c r="I26" s="214">
        <v>1303</v>
      </c>
      <c r="J26" s="214">
        <v>1213</v>
      </c>
      <c r="K26" s="214">
        <v>975.05923600000006</v>
      </c>
      <c r="L26" s="214">
        <v>392.28828900000002</v>
      </c>
    </row>
    <row r="27" spans="1:12" ht="14.25">
      <c r="A27" s="213" t="s">
        <v>381</v>
      </c>
      <c r="B27" s="213"/>
      <c r="C27" s="213"/>
      <c r="D27" s="214"/>
      <c r="E27" s="214"/>
      <c r="F27" s="214"/>
      <c r="G27" s="214"/>
      <c r="H27" s="214"/>
      <c r="I27" s="214"/>
      <c r="J27" s="214">
        <v>605</v>
      </c>
      <c r="K27" s="214">
        <v>7277.0991750000003</v>
      </c>
      <c r="L27" s="214">
        <v>8627.8118350000004</v>
      </c>
    </row>
    <row r="28" spans="1:12" s="226" customFormat="1" ht="22.7" customHeight="1">
      <c r="A28" s="223" t="s">
        <v>205</v>
      </c>
      <c r="B28" s="223"/>
      <c r="C28" s="223"/>
      <c r="D28" s="224">
        <f>SUM(D6:D22)</f>
        <v>64368.18</v>
      </c>
      <c r="E28" s="224">
        <f>SUM(E6:E25)</f>
        <v>69796.06</v>
      </c>
      <c r="F28" s="224">
        <f>SUM(F6:F25)</f>
        <v>80064.17</v>
      </c>
      <c r="G28" s="224">
        <f>SUM(G6:G25)</f>
        <v>107556.01800000001</v>
      </c>
      <c r="H28" s="224">
        <f>SUM(H6:H26)</f>
        <v>117683.83000000002</v>
      </c>
      <c r="I28" s="224">
        <f>SUM(I6:I26)</f>
        <v>121450.99999999999</v>
      </c>
      <c r="J28" s="224">
        <f>SUM(J6:J27)</f>
        <v>114756</v>
      </c>
      <c r="K28" s="224">
        <f>SUM(K6:K27)</f>
        <v>108822.86352799997</v>
      </c>
      <c r="L28" s="224">
        <f>SUM(L6:L27)</f>
        <v>100282.79999599999</v>
      </c>
    </row>
    <row r="29" spans="1:12" ht="15">
      <c r="A29" s="219"/>
      <c r="B29" s="219"/>
      <c r="C29" s="219"/>
      <c r="D29" s="219"/>
      <c r="E29" s="219"/>
      <c r="F29" s="219"/>
      <c r="G29" s="219"/>
      <c r="H29" s="219"/>
      <c r="I29" s="219"/>
      <c r="J29" s="219"/>
      <c r="K29" s="219"/>
      <c r="L29" s="219"/>
    </row>
    <row r="30" spans="1:12" s="229" customFormat="1" ht="25.5" customHeight="1">
      <c r="A30" s="614" t="s">
        <v>558</v>
      </c>
      <c r="B30" s="614"/>
      <c r="C30" s="614"/>
      <c r="D30" s="614"/>
      <c r="E30" s="614"/>
      <c r="F30" s="614"/>
      <c r="G30" s="614"/>
      <c r="H30" s="614"/>
      <c r="I30" s="614"/>
      <c r="J30" s="614"/>
      <c r="K30" s="228"/>
      <c r="L30" s="228"/>
    </row>
    <row r="31" spans="1:12" s="232" customFormat="1" ht="14.25">
      <c r="A31" s="230" t="s">
        <v>211</v>
      </c>
      <c r="B31" s="231"/>
      <c r="C31" s="231"/>
      <c r="D31" s="231"/>
      <c r="E31" s="213"/>
      <c r="F31" s="213"/>
      <c r="G31" s="213"/>
      <c r="H31" s="213"/>
      <c r="I31" s="213"/>
      <c r="J31" s="213"/>
      <c r="K31" s="213"/>
      <c r="L31" s="213"/>
    </row>
    <row r="32" spans="1:12" ht="14.25">
      <c r="A32" s="230" t="s">
        <v>527</v>
      </c>
      <c r="B32" s="233"/>
      <c r="C32" s="233"/>
      <c r="D32" s="233"/>
      <c r="E32" s="220"/>
      <c r="F32" s="220"/>
      <c r="G32" s="220"/>
      <c r="H32" s="220"/>
      <c r="I32" s="220"/>
      <c r="J32" s="220"/>
      <c r="K32" s="220"/>
      <c r="L32" s="220"/>
    </row>
    <row r="33" spans="1:12" s="229" customFormat="1" ht="24" customHeight="1">
      <c r="A33" s="614" t="s">
        <v>559</v>
      </c>
      <c r="B33" s="614"/>
      <c r="C33" s="614"/>
      <c r="D33" s="614"/>
      <c r="E33" s="614"/>
      <c r="F33" s="614"/>
      <c r="G33" s="614"/>
      <c r="H33" s="614"/>
      <c r="I33" s="614"/>
      <c r="J33" s="614"/>
      <c r="K33" s="614"/>
      <c r="L33" s="614"/>
    </row>
    <row r="34" spans="1:12" ht="42.75" customHeight="1">
      <c r="A34" s="614" t="s">
        <v>514</v>
      </c>
      <c r="B34" s="614"/>
      <c r="C34" s="614"/>
      <c r="D34" s="614"/>
      <c r="E34" s="614"/>
      <c r="F34" s="614"/>
      <c r="G34" s="614"/>
      <c r="H34" s="614"/>
      <c r="I34" s="614"/>
      <c r="J34" s="614"/>
      <c r="K34" s="614"/>
      <c r="L34" s="614"/>
    </row>
    <row r="35" spans="1:12" ht="14.25">
      <c r="A35" s="230"/>
      <c r="B35" s="233"/>
      <c r="C35" s="233"/>
      <c r="D35" s="233"/>
      <c r="E35" s="220"/>
      <c r="F35" s="220"/>
      <c r="G35" s="220"/>
      <c r="H35" s="220"/>
      <c r="I35" s="220"/>
      <c r="J35" s="220"/>
      <c r="K35" s="220"/>
      <c r="L35" s="220"/>
    </row>
    <row r="36" spans="1:12" ht="14.25">
      <c r="A36" s="230"/>
      <c r="B36" s="233"/>
      <c r="C36" s="233"/>
      <c r="D36" s="233"/>
      <c r="E36" s="220"/>
      <c r="F36" s="220"/>
      <c r="G36" s="220"/>
      <c r="H36" s="220"/>
      <c r="I36" s="220"/>
      <c r="J36" s="220"/>
      <c r="K36" s="220"/>
      <c r="L36" s="220"/>
    </row>
    <row r="37" spans="1:12" ht="14.25">
      <c r="A37" s="230"/>
      <c r="B37" s="233"/>
      <c r="C37" s="233"/>
      <c r="D37" s="233"/>
      <c r="E37" s="220"/>
      <c r="F37" s="220"/>
      <c r="G37" s="220"/>
      <c r="H37" s="220"/>
      <c r="I37" s="220"/>
      <c r="J37" s="220"/>
      <c r="K37" s="220"/>
      <c r="L37" s="220"/>
    </row>
    <row r="38" spans="1:12" ht="14.25">
      <c r="A38" s="220"/>
      <c r="B38" s="220"/>
      <c r="C38" s="220"/>
      <c r="D38" s="220"/>
      <c r="E38" s="220"/>
      <c r="F38" s="220"/>
      <c r="G38" s="220"/>
      <c r="H38" s="220"/>
      <c r="I38" s="220"/>
      <c r="J38" s="220"/>
      <c r="K38" s="220"/>
      <c r="L38" s="220"/>
    </row>
    <row r="39" spans="1:12" ht="15">
      <c r="A39" s="219"/>
      <c r="B39" s="219"/>
      <c r="C39" s="219"/>
      <c r="D39" s="219"/>
      <c r="E39" s="219"/>
      <c r="F39" s="219"/>
      <c r="G39" s="219"/>
      <c r="H39" s="219"/>
      <c r="I39" s="219"/>
      <c r="J39" s="219"/>
      <c r="K39" s="219"/>
      <c r="L39" s="219"/>
    </row>
  </sheetData>
  <mergeCells count="4">
    <mergeCell ref="B16:C16"/>
    <mergeCell ref="A30:J30"/>
    <mergeCell ref="A33:L33"/>
    <mergeCell ref="A34:L34"/>
  </mergeCells>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45"/>
  <sheetViews>
    <sheetView showGridLines="0" workbookViewId="0"/>
  </sheetViews>
  <sheetFormatPr baseColWidth="10" defaultRowHeight="12.75"/>
  <cols>
    <col min="1" max="1" width="26.5703125" style="216" customWidth="1"/>
    <col min="2" max="6" width="5.85546875" style="216" customWidth="1"/>
    <col min="7" max="10" width="5.85546875" style="395" customWidth="1"/>
    <col min="11" max="12" width="5.28515625" style="395" customWidth="1"/>
    <col min="13" max="16384" width="11.42578125" style="395"/>
  </cols>
  <sheetData>
    <row r="1" spans="1:253" s="1" customFormat="1" ht="15">
      <c r="A1" s="154" t="s">
        <v>35</v>
      </c>
      <c r="B1" s="145"/>
      <c r="C1" s="145"/>
      <c r="D1" s="145"/>
      <c r="E1" s="145"/>
      <c r="F1" s="145"/>
      <c r="G1" s="201"/>
      <c r="H1" s="201"/>
      <c r="I1" s="201"/>
      <c r="J1" s="145"/>
      <c r="K1" s="145"/>
      <c r="L1" s="145"/>
      <c r="M1" s="145"/>
      <c r="N1" s="145"/>
      <c r="O1" s="145"/>
      <c r="P1" s="145"/>
      <c r="Q1" s="145"/>
      <c r="R1" s="145"/>
      <c r="S1" s="201"/>
      <c r="T1" s="201"/>
      <c r="U1" s="201"/>
      <c r="V1" s="145"/>
      <c r="W1" s="145"/>
      <c r="X1" s="145"/>
      <c r="Y1" s="145"/>
      <c r="Z1" s="145"/>
      <c r="AA1" s="145"/>
      <c r="AB1" s="145"/>
      <c r="AC1" s="145"/>
      <c r="AD1" s="145"/>
      <c r="AE1" s="201"/>
      <c r="AF1" s="201"/>
      <c r="AG1" s="201"/>
      <c r="AH1" s="145"/>
      <c r="AI1" s="145"/>
      <c r="AJ1" s="145"/>
      <c r="AK1" s="145"/>
      <c r="AL1" s="145"/>
      <c r="AM1" s="145"/>
      <c r="AN1" s="145"/>
      <c r="AO1" s="145"/>
      <c r="AP1" s="145"/>
      <c r="AQ1" s="201"/>
      <c r="AR1" s="201"/>
      <c r="AS1" s="201"/>
      <c r="AT1" s="145"/>
      <c r="AU1" s="145"/>
      <c r="AV1" s="145"/>
      <c r="AW1" s="145"/>
      <c r="AX1" s="145"/>
      <c r="AY1" s="145"/>
      <c r="AZ1" s="145"/>
      <c r="BA1" s="145"/>
      <c r="BB1" s="145"/>
      <c r="BC1" s="201"/>
      <c r="BD1" s="201"/>
      <c r="BE1" s="201"/>
      <c r="BF1" s="145"/>
      <c r="BG1" s="145"/>
      <c r="BH1" s="145"/>
      <c r="BI1" s="145"/>
      <c r="BJ1" s="145"/>
      <c r="BK1" s="145"/>
      <c r="BL1" s="145"/>
      <c r="BM1" s="145"/>
      <c r="BN1" s="145"/>
      <c r="BO1" s="201"/>
      <c r="BP1" s="201"/>
      <c r="BQ1" s="201"/>
      <c r="BR1" s="145"/>
      <c r="BS1" s="145"/>
      <c r="BT1" s="145"/>
      <c r="BU1" s="145"/>
      <c r="BV1" s="145"/>
      <c r="BW1" s="145"/>
      <c r="BX1" s="145"/>
      <c r="BY1" s="145"/>
      <c r="BZ1" s="145"/>
      <c r="CA1" s="201"/>
      <c r="CB1" s="201"/>
      <c r="CC1" s="201"/>
      <c r="CD1" s="145"/>
      <c r="CE1" s="145"/>
      <c r="CF1" s="145"/>
      <c r="CG1" s="145"/>
      <c r="CH1" s="145"/>
      <c r="CI1" s="145"/>
      <c r="CJ1" s="145"/>
      <c r="CK1" s="145"/>
      <c r="CL1" s="145"/>
      <c r="CM1" s="201"/>
      <c r="CN1" s="201"/>
      <c r="CO1" s="201"/>
      <c r="CP1" s="145"/>
      <c r="CQ1" s="145"/>
      <c r="CR1" s="145"/>
      <c r="CS1" s="145"/>
      <c r="CT1" s="145"/>
      <c r="CU1" s="145"/>
      <c r="CV1" s="145"/>
      <c r="CW1" s="145"/>
      <c r="CX1" s="145"/>
      <c r="CY1" s="201"/>
      <c r="CZ1" s="201"/>
      <c r="DA1" s="201"/>
      <c r="DB1" s="145"/>
      <c r="DC1" s="145"/>
      <c r="DD1" s="145"/>
      <c r="DE1" s="145"/>
      <c r="DF1" s="145"/>
      <c r="DG1" s="145"/>
      <c r="DH1" s="145"/>
      <c r="DI1" s="145"/>
      <c r="DJ1" s="145"/>
      <c r="DK1" s="201"/>
      <c r="DL1" s="201"/>
      <c r="DM1" s="201"/>
      <c r="DN1" s="145"/>
      <c r="DO1" s="145"/>
      <c r="DP1" s="145"/>
      <c r="DQ1" s="145"/>
      <c r="DR1" s="145"/>
      <c r="DS1" s="145"/>
      <c r="DT1" s="145"/>
      <c r="DU1" s="145"/>
      <c r="DV1" s="145"/>
      <c r="DW1" s="201"/>
      <c r="DX1" s="201"/>
      <c r="DY1" s="201"/>
      <c r="DZ1" s="145"/>
      <c r="EA1" s="145"/>
      <c r="EB1" s="145"/>
      <c r="EC1" s="145"/>
      <c r="ED1" s="145"/>
      <c r="EE1" s="145"/>
      <c r="EF1" s="145"/>
      <c r="EG1" s="145"/>
      <c r="EH1" s="145"/>
      <c r="EI1" s="201"/>
      <c r="EJ1" s="201"/>
      <c r="EK1" s="201"/>
      <c r="EL1" s="145"/>
      <c r="EM1" s="145"/>
      <c r="EN1" s="145"/>
      <c r="EO1" s="145"/>
      <c r="EP1" s="145"/>
      <c r="EQ1" s="145"/>
      <c r="ER1" s="145"/>
      <c r="ES1" s="145"/>
      <c r="ET1" s="145"/>
      <c r="EU1" s="201"/>
      <c r="EV1" s="201"/>
      <c r="EW1" s="201"/>
      <c r="EX1" s="145"/>
      <c r="EY1" s="145"/>
      <c r="EZ1" s="145"/>
      <c r="FA1" s="145"/>
      <c r="FB1" s="145"/>
      <c r="FC1" s="145"/>
      <c r="FD1" s="145"/>
      <c r="FE1" s="145"/>
      <c r="FF1" s="145"/>
      <c r="FG1" s="201"/>
      <c r="FH1" s="201"/>
      <c r="FI1" s="201"/>
      <c r="FJ1" s="145"/>
      <c r="FK1" s="145"/>
      <c r="FL1" s="145"/>
      <c r="FM1" s="145"/>
      <c r="FN1" s="145"/>
      <c r="FO1" s="145"/>
      <c r="FP1" s="145"/>
      <c r="FQ1" s="145"/>
      <c r="FR1" s="145"/>
      <c r="FS1" s="201"/>
      <c r="FT1" s="201"/>
      <c r="FU1" s="201"/>
      <c r="FV1" s="145"/>
      <c r="FW1" s="145"/>
      <c r="FX1" s="145"/>
      <c r="FY1" s="145"/>
      <c r="FZ1" s="145"/>
      <c r="GA1" s="145"/>
      <c r="GB1" s="145"/>
      <c r="GC1" s="145"/>
      <c r="GD1" s="145"/>
      <c r="GE1" s="201"/>
      <c r="GF1" s="201"/>
      <c r="GG1" s="201"/>
      <c r="GH1" s="145"/>
      <c r="GI1" s="145"/>
      <c r="GJ1" s="145"/>
      <c r="GK1" s="145"/>
      <c r="GL1" s="145"/>
      <c r="GM1" s="145"/>
      <c r="GN1" s="145"/>
      <c r="GO1" s="145"/>
      <c r="GP1" s="145"/>
      <c r="GQ1" s="201"/>
      <c r="GR1" s="201"/>
      <c r="GS1" s="201"/>
      <c r="GT1" s="145"/>
      <c r="GU1" s="145"/>
      <c r="GV1" s="145"/>
      <c r="GW1" s="145"/>
      <c r="GX1" s="145"/>
      <c r="GY1" s="145"/>
      <c r="GZ1" s="145"/>
      <c r="HA1" s="145"/>
      <c r="HB1" s="145"/>
      <c r="HC1" s="201"/>
      <c r="HD1" s="201"/>
      <c r="HE1" s="201"/>
      <c r="HF1" s="145"/>
      <c r="HG1" s="145"/>
      <c r="HH1" s="145"/>
      <c r="HI1" s="145"/>
      <c r="HJ1" s="145"/>
      <c r="HK1" s="145"/>
      <c r="HL1" s="145"/>
      <c r="HM1" s="145"/>
      <c r="HN1" s="145"/>
      <c r="HO1" s="201"/>
      <c r="HP1" s="201"/>
      <c r="HQ1" s="201"/>
      <c r="HR1" s="145"/>
      <c r="HS1" s="145"/>
      <c r="HT1" s="145"/>
      <c r="HU1" s="145"/>
      <c r="HV1" s="145"/>
      <c r="HW1" s="145"/>
      <c r="HX1" s="145"/>
      <c r="HY1" s="145"/>
      <c r="HZ1" s="145"/>
      <c r="IA1" s="201"/>
      <c r="IB1" s="201"/>
      <c r="IC1" s="201"/>
      <c r="ID1" s="145"/>
      <c r="IE1" s="145"/>
      <c r="IF1" s="145"/>
      <c r="IG1" s="145"/>
      <c r="IH1" s="145"/>
      <c r="II1" s="145"/>
      <c r="IJ1" s="145"/>
      <c r="IK1" s="145"/>
      <c r="IL1" s="145"/>
      <c r="IM1" s="201"/>
      <c r="IN1" s="201"/>
      <c r="IO1" s="201"/>
      <c r="IP1" s="145"/>
      <c r="IQ1" s="145"/>
      <c r="IR1" s="145"/>
      <c r="IS1" s="145"/>
    </row>
    <row r="2" spans="1:253" s="9" customFormat="1" ht="15">
      <c r="A2" s="152" t="s">
        <v>34</v>
      </c>
      <c r="B2" s="202"/>
      <c r="C2" s="202"/>
      <c r="D2" s="150"/>
      <c r="E2" s="150"/>
      <c r="F2" s="150"/>
      <c r="G2" s="203"/>
      <c r="H2" s="203"/>
      <c r="I2" s="203"/>
      <c r="J2" s="202"/>
      <c r="K2" s="202"/>
      <c r="L2" s="202"/>
      <c r="M2" s="202"/>
      <c r="N2" s="202"/>
      <c r="O2" s="202"/>
      <c r="P2" s="150"/>
      <c r="Q2" s="150"/>
      <c r="R2" s="150"/>
      <c r="S2" s="203"/>
      <c r="T2" s="203"/>
      <c r="U2" s="203"/>
      <c r="V2" s="202"/>
      <c r="W2" s="202"/>
      <c r="X2" s="202"/>
      <c r="Y2" s="202"/>
      <c r="Z2" s="202"/>
      <c r="AA2" s="202"/>
      <c r="AB2" s="150"/>
      <c r="AC2" s="150"/>
      <c r="AD2" s="150"/>
      <c r="AE2" s="203"/>
      <c r="AF2" s="203"/>
      <c r="AG2" s="203"/>
      <c r="AH2" s="202"/>
      <c r="AI2" s="202"/>
      <c r="AJ2" s="202"/>
      <c r="AK2" s="202"/>
      <c r="AL2" s="202"/>
      <c r="AM2" s="202"/>
      <c r="AN2" s="150"/>
      <c r="AO2" s="150"/>
      <c r="AP2" s="150"/>
      <c r="AQ2" s="203"/>
      <c r="AR2" s="203"/>
      <c r="AS2" s="203"/>
      <c r="AT2" s="202"/>
      <c r="AU2" s="202"/>
      <c r="AV2" s="202"/>
      <c r="AW2" s="202"/>
      <c r="AX2" s="202"/>
      <c r="AY2" s="202"/>
      <c r="AZ2" s="150"/>
      <c r="BA2" s="150"/>
      <c r="BB2" s="150"/>
      <c r="BC2" s="203"/>
      <c r="BD2" s="203"/>
      <c r="BE2" s="203"/>
      <c r="BF2" s="202"/>
      <c r="BG2" s="202"/>
      <c r="BH2" s="202"/>
      <c r="BI2" s="202"/>
      <c r="BJ2" s="202"/>
      <c r="BK2" s="202"/>
      <c r="BL2" s="150"/>
      <c r="BM2" s="150"/>
      <c r="BN2" s="150"/>
      <c r="BO2" s="203"/>
      <c r="BP2" s="203"/>
      <c r="BQ2" s="203"/>
      <c r="BR2" s="202"/>
      <c r="BS2" s="202"/>
      <c r="BT2" s="202"/>
      <c r="BU2" s="202"/>
      <c r="BV2" s="202"/>
      <c r="BW2" s="202"/>
      <c r="BX2" s="150"/>
      <c r="BY2" s="150"/>
      <c r="BZ2" s="150"/>
      <c r="CA2" s="203"/>
      <c r="CB2" s="203"/>
      <c r="CC2" s="203"/>
      <c r="CD2" s="202"/>
      <c r="CE2" s="202"/>
      <c r="CF2" s="202"/>
      <c r="CG2" s="202"/>
      <c r="CH2" s="202"/>
      <c r="CI2" s="202"/>
      <c r="CJ2" s="150"/>
      <c r="CK2" s="150"/>
      <c r="CL2" s="150"/>
      <c r="CM2" s="203"/>
      <c r="CN2" s="203"/>
      <c r="CO2" s="203"/>
      <c r="CP2" s="202"/>
      <c r="CQ2" s="202"/>
      <c r="CR2" s="202"/>
      <c r="CS2" s="202"/>
      <c r="CT2" s="202"/>
      <c r="CU2" s="202"/>
      <c r="CV2" s="150"/>
      <c r="CW2" s="150"/>
      <c r="CX2" s="150"/>
      <c r="CY2" s="203"/>
      <c r="CZ2" s="203"/>
      <c r="DA2" s="203"/>
      <c r="DB2" s="202"/>
      <c r="DC2" s="202"/>
      <c r="DD2" s="202"/>
      <c r="DE2" s="202"/>
      <c r="DF2" s="202"/>
      <c r="DG2" s="202"/>
      <c r="DH2" s="150"/>
      <c r="DI2" s="150"/>
      <c r="DJ2" s="150"/>
      <c r="DK2" s="203"/>
      <c r="DL2" s="203"/>
      <c r="DM2" s="203"/>
      <c r="DN2" s="202"/>
      <c r="DO2" s="202"/>
      <c r="DP2" s="202"/>
      <c r="DQ2" s="202"/>
      <c r="DR2" s="202"/>
      <c r="DS2" s="202"/>
      <c r="DT2" s="150"/>
      <c r="DU2" s="150"/>
      <c r="DV2" s="150"/>
      <c r="DW2" s="203"/>
      <c r="DX2" s="203"/>
      <c r="DY2" s="203"/>
      <c r="DZ2" s="202"/>
      <c r="EA2" s="202"/>
      <c r="EB2" s="202"/>
      <c r="EC2" s="202"/>
      <c r="ED2" s="202"/>
      <c r="EE2" s="202"/>
      <c r="EF2" s="150"/>
      <c r="EG2" s="150"/>
      <c r="EH2" s="150"/>
      <c r="EI2" s="203"/>
      <c r="EJ2" s="203"/>
      <c r="EK2" s="203"/>
      <c r="EL2" s="202"/>
      <c r="EM2" s="202"/>
      <c r="EN2" s="202"/>
      <c r="EO2" s="202"/>
      <c r="EP2" s="202"/>
      <c r="EQ2" s="202"/>
      <c r="ER2" s="150"/>
      <c r="ES2" s="150"/>
      <c r="ET2" s="150"/>
      <c r="EU2" s="203"/>
      <c r="EV2" s="203"/>
      <c r="EW2" s="203"/>
      <c r="EX2" s="202"/>
      <c r="EY2" s="202"/>
      <c r="EZ2" s="202"/>
      <c r="FA2" s="202"/>
      <c r="FB2" s="202"/>
      <c r="FC2" s="202"/>
      <c r="FD2" s="150"/>
      <c r="FE2" s="150"/>
      <c r="FF2" s="150"/>
      <c r="FG2" s="203"/>
      <c r="FH2" s="203"/>
      <c r="FI2" s="203"/>
      <c r="FJ2" s="202"/>
      <c r="FK2" s="202"/>
      <c r="FL2" s="202"/>
      <c r="FM2" s="202"/>
      <c r="FN2" s="202"/>
      <c r="FO2" s="202"/>
      <c r="FP2" s="150"/>
      <c r="FQ2" s="150"/>
      <c r="FR2" s="150"/>
      <c r="FS2" s="203"/>
      <c r="FT2" s="203"/>
      <c r="FU2" s="203"/>
      <c r="FV2" s="202"/>
      <c r="FW2" s="202"/>
      <c r="FX2" s="202"/>
      <c r="FY2" s="202"/>
      <c r="FZ2" s="202"/>
      <c r="GA2" s="202"/>
      <c r="GB2" s="150"/>
      <c r="GC2" s="150"/>
      <c r="GD2" s="150"/>
      <c r="GE2" s="203"/>
      <c r="GF2" s="203"/>
      <c r="GG2" s="203"/>
      <c r="GH2" s="202"/>
      <c r="GI2" s="202"/>
      <c r="GJ2" s="202"/>
      <c r="GK2" s="202"/>
      <c r="GL2" s="202"/>
      <c r="GM2" s="202"/>
      <c r="GN2" s="150"/>
      <c r="GO2" s="150"/>
      <c r="GP2" s="150"/>
      <c r="GQ2" s="203"/>
      <c r="GR2" s="203"/>
      <c r="GS2" s="203"/>
      <c r="GT2" s="202"/>
      <c r="GU2" s="202"/>
      <c r="GV2" s="202"/>
      <c r="GW2" s="202"/>
      <c r="GX2" s="202"/>
      <c r="GY2" s="202"/>
      <c r="GZ2" s="150"/>
      <c r="HA2" s="150"/>
      <c r="HB2" s="150"/>
      <c r="HC2" s="203"/>
      <c r="HD2" s="203"/>
      <c r="HE2" s="203"/>
      <c r="HF2" s="202"/>
      <c r="HG2" s="202"/>
      <c r="HH2" s="202"/>
      <c r="HI2" s="202"/>
      <c r="HJ2" s="202"/>
      <c r="HK2" s="202"/>
      <c r="HL2" s="150"/>
      <c r="HM2" s="150"/>
      <c r="HN2" s="150"/>
      <c r="HO2" s="203"/>
      <c r="HP2" s="203"/>
      <c r="HQ2" s="203"/>
      <c r="HR2" s="202"/>
      <c r="HS2" s="202"/>
      <c r="HT2" s="202"/>
      <c r="HU2" s="202"/>
      <c r="HV2" s="202"/>
      <c r="HW2" s="202"/>
      <c r="HX2" s="150"/>
      <c r="HY2" s="150"/>
      <c r="HZ2" s="150"/>
      <c r="IA2" s="203"/>
      <c r="IB2" s="203"/>
      <c r="IC2" s="203"/>
      <c r="ID2" s="202"/>
      <c r="IE2" s="202"/>
      <c r="IF2" s="202"/>
      <c r="IG2" s="202"/>
      <c r="IH2" s="202"/>
      <c r="II2" s="202"/>
      <c r="IJ2" s="150"/>
      <c r="IK2" s="150"/>
      <c r="IL2" s="150"/>
      <c r="IM2" s="203"/>
      <c r="IN2" s="203"/>
      <c r="IO2" s="203"/>
      <c r="IP2" s="202"/>
      <c r="IQ2" s="202"/>
      <c r="IR2" s="202"/>
      <c r="IS2" s="202"/>
    </row>
    <row r="3" spans="1:253" s="3" customFormat="1" ht="18" customHeight="1">
      <c r="A3" s="204"/>
      <c r="B3" s="204"/>
      <c r="C3" s="204"/>
      <c r="D3" s="205"/>
      <c r="E3" s="205"/>
      <c r="F3" s="205"/>
      <c r="G3" s="206"/>
      <c r="H3" s="206"/>
      <c r="I3" s="206"/>
      <c r="J3" s="204"/>
      <c r="K3" s="204"/>
      <c r="L3" s="204"/>
      <c r="M3" s="204"/>
      <c r="N3" s="204"/>
      <c r="O3" s="204"/>
      <c r="P3" s="205"/>
      <c r="Q3" s="205"/>
      <c r="R3" s="205"/>
      <c r="S3" s="206"/>
      <c r="T3" s="206"/>
      <c r="U3" s="206"/>
      <c r="V3" s="204"/>
      <c r="W3" s="204"/>
      <c r="X3" s="204"/>
      <c r="Y3" s="204"/>
      <c r="Z3" s="204"/>
      <c r="AA3" s="204"/>
      <c r="AB3" s="205"/>
      <c r="AC3" s="205"/>
      <c r="AD3" s="205"/>
      <c r="AE3" s="206"/>
      <c r="AF3" s="206"/>
      <c r="AG3" s="206"/>
      <c r="AH3" s="204"/>
      <c r="AI3" s="204"/>
      <c r="AJ3" s="204"/>
      <c r="AK3" s="204"/>
      <c r="AL3" s="204"/>
      <c r="AM3" s="204"/>
      <c r="AN3" s="205"/>
      <c r="AO3" s="205"/>
      <c r="AP3" s="205"/>
      <c r="AQ3" s="206"/>
      <c r="AR3" s="206"/>
      <c r="AS3" s="206"/>
      <c r="AT3" s="204"/>
      <c r="AU3" s="204"/>
      <c r="AV3" s="204"/>
      <c r="AW3" s="204"/>
      <c r="AX3" s="204"/>
      <c r="AY3" s="204"/>
      <c r="AZ3" s="205"/>
      <c r="BA3" s="205"/>
      <c r="BB3" s="205"/>
      <c r="BC3" s="206"/>
      <c r="BD3" s="206"/>
      <c r="BE3" s="206"/>
      <c r="BF3" s="204"/>
      <c r="BG3" s="204"/>
      <c r="BH3" s="204"/>
      <c r="BI3" s="204"/>
      <c r="BJ3" s="204"/>
      <c r="BK3" s="204"/>
      <c r="BL3" s="205"/>
      <c r="BM3" s="205"/>
      <c r="BN3" s="205"/>
      <c r="BO3" s="206"/>
      <c r="BP3" s="206"/>
      <c r="BQ3" s="206"/>
      <c r="BR3" s="204"/>
      <c r="BS3" s="204"/>
      <c r="BT3" s="204"/>
      <c r="BU3" s="204"/>
      <c r="BV3" s="204"/>
      <c r="BW3" s="204"/>
      <c r="BX3" s="205"/>
      <c r="BY3" s="205"/>
      <c r="BZ3" s="205"/>
      <c r="CA3" s="206"/>
      <c r="CB3" s="206"/>
      <c r="CC3" s="206"/>
      <c r="CD3" s="204"/>
      <c r="CE3" s="204"/>
      <c r="CF3" s="204"/>
      <c r="CG3" s="204"/>
      <c r="CH3" s="204"/>
      <c r="CI3" s="204"/>
      <c r="CJ3" s="205"/>
      <c r="CK3" s="205"/>
      <c r="CL3" s="205"/>
      <c r="CM3" s="206"/>
      <c r="CN3" s="206"/>
      <c r="CO3" s="206"/>
      <c r="CP3" s="204"/>
      <c r="CQ3" s="204"/>
      <c r="CR3" s="204"/>
      <c r="CS3" s="204"/>
      <c r="CT3" s="204"/>
      <c r="CU3" s="204"/>
      <c r="CV3" s="205"/>
      <c r="CW3" s="205"/>
      <c r="CX3" s="205"/>
      <c r="CY3" s="206"/>
      <c r="CZ3" s="206"/>
      <c r="DA3" s="206"/>
      <c r="DB3" s="204"/>
      <c r="DC3" s="204"/>
      <c r="DD3" s="204"/>
      <c r="DE3" s="204"/>
      <c r="DF3" s="204"/>
      <c r="DG3" s="204"/>
      <c r="DH3" s="205"/>
      <c r="DI3" s="205"/>
      <c r="DJ3" s="205"/>
      <c r="DK3" s="206"/>
      <c r="DL3" s="206"/>
      <c r="DM3" s="206"/>
      <c r="DN3" s="204"/>
      <c r="DO3" s="204"/>
      <c r="DP3" s="204"/>
      <c r="DQ3" s="204"/>
      <c r="DR3" s="204"/>
      <c r="DS3" s="204"/>
      <c r="DT3" s="205"/>
      <c r="DU3" s="205"/>
      <c r="DV3" s="205"/>
      <c r="DW3" s="206"/>
      <c r="DX3" s="206"/>
      <c r="DY3" s="206"/>
      <c r="DZ3" s="204"/>
      <c r="EA3" s="204"/>
      <c r="EB3" s="204"/>
      <c r="EC3" s="204"/>
      <c r="ED3" s="204"/>
      <c r="EE3" s="204"/>
      <c r="EF3" s="205"/>
      <c r="EG3" s="205"/>
      <c r="EH3" s="205"/>
      <c r="EI3" s="206"/>
      <c r="EJ3" s="206"/>
      <c r="EK3" s="206"/>
      <c r="EL3" s="204"/>
      <c r="EM3" s="204"/>
      <c r="EN3" s="204"/>
      <c r="EO3" s="204"/>
      <c r="EP3" s="204"/>
      <c r="EQ3" s="204"/>
      <c r="ER3" s="205"/>
      <c r="ES3" s="205"/>
      <c r="ET3" s="205"/>
      <c r="EU3" s="206"/>
      <c r="EV3" s="206"/>
      <c r="EW3" s="206"/>
      <c r="EX3" s="204"/>
      <c r="EY3" s="204"/>
      <c r="EZ3" s="204"/>
      <c r="FA3" s="204"/>
      <c r="FB3" s="204"/>
      <c r="FC3" s="204"/>
      <c r="FD3" s="205"/>
      <c r="FE3" s="205"/>
      <c r="FF3" s="205"/>
      <c r="FG3" s="206"/>
      <c r="FH3" s="206"/>
      <c r="FI3" s="206"/>
      <c r="FJ3" s="204"/>
      <c r="FK3" s="204"/>
      <c r="FL3" s="204"/>
      <c r="FM3" s="204"/>
      <c r="FN3" s="204"/>
      <c r="FO3" s="204"/>
      <c r="FP3" s="205"/>
      <c r="FQ3" s="205"/>
      <c r="FR3" s="205"/>
      <c r="FS3" s="206"/>
      <c r="FT3" s="206"/>
      <c r="FU3" s="206"/>
      <c r="FV3" s="204"/>
      <c r="FW3" s="204"/>
      <c r="FX3" s="204"/>
      <c r="FY3" s="204"/>
      <c r="FZ3" s="204"/>
      <c r="GA3" s="204"/>
      <c r="GB3" s="205"/>
      <c r="GC3" s="205"/>
      <c r="GD3" s="205"/>
      <c r="GE3" s="206"/>
      <c r="GF3" s="206"/>
      <c r="GG3" s="206"/>
      <c r="GH3" s="204"/>
      <c r="GI3" s="204"/>
      <c r="GJ3" s="204"/>
      <c r="GK3" s="204"/>
      <c r="GL3" s="204"/>
      <c r="GM3" s="204"/>
      <c r="GN3" s="205"/>
      <c r="GO3" s="205"/>
      <c r="GP3" s="205"/>
      <c r="GQ3" s="206"/>
      <c r="GR3" s="206"/>
      <c r="GS3" s="206"/>
      <c r="GT3" s="204"/>
      <c r="GU3" s="204"/>
      <c r="GV3" s="204"/>
      <c r="GW3" s="204"/>
      <c r="GX3" s="204"/>
      <c r="GY3" s="204"/>
      <c r="GZ3" s="205"/>
      <c r="HA3" s="205"/>
      <c r="HB3" s="205"/>
      <c r="HC3" s="206"/>
      <c r="HD3" s="206"/>
      <c r="HE3" s="206"/>
      <c r="HF3" s="204"/>
      <c r="HG3" s="204"/>
      <c r="HH3" s="204"/>
      <c r="HI3" s="204"/>
      <c r="HJ3" s="204"/>
      <c r="HK3" s="204"/>
      <c r="HL3" s="205"/>
      <c r="HM3" s="205"/>
      <c r="HN3" s="205"/>
      <c r="HO3" s="206"/>
      <c r="HP3" s="206"/>
      <c r="HQ3" s="206"/>
      <c r="HR3" s="204"/>
      <c r="HS3" s="204"/>
      <c r="HT3" s="204"/>
      <c r="HU3" s="204"/>
      <c r="HV3" s="204"/>
      <c r="HW3" s="204"/>
      <c r="HX3" s="205"/>
      <c r="HY3" s="205"/>
      <c r="HZ3" s="205"/>
      <c r="IA3" s="206"/>
      <c r="IB3" s="206"/>
      <c r="IC3" s="206"/>
      <c r="ID3" s="204"/>
      <c r="IE3" s="204"/>
      <c r="IF3" s="204"/>
      <c r="IG3" s="204"/>
      <c r="IH3" s="204"/>
      <c r="II3" s="204"/>
      <c r="IJ3" s="205"/>
      <c r="IK3" s="205"/>
      <c r="IL3" s="205"/>
      <c r="IM3" s="206"/>
      <c r="IN3" s="206"/>
      <c r="IO3" s="206"/>
      <c r="IP3" s="204"/>
      <c r="IQ3" s="204"/>
      <c r="IR3" s="204"/>
      <c r="IS3" s="204"/>
    </row>
    <row r="4" spans="1:253" s="4" customFormat="1" ht="28.5" customHeight="1">
      <c r="A4" s="264" t="s">
        <v>33</v>
      </c>
      <c r="B4" s="258">
        <v>2005</v>
      </c>
      <c r="C4" s="258">
        <v>2006</v>
      </c>
      <c r="D4" s="258">
        <v>2007</v>
      </c>
      <c r="E4" s="258">
        <v>2008</v>
      </c>
      <c r="F4" s="258">
        <v>2009</v>
      </c>
      <c r="G4" s="258">
        <v>2010</v>
      </c>
      <c r="H4" s="258">
        <v>2011</v>
      </c>
      <c r="I4" s="258">
        <v>2012</v>
      </c>
      <c r="J4" s="258">
        <v>2013</v>
      </c>
      <c r="K4" s="258">
        <v>2014</v>
      </c>
      <c r="L4" s="258">
        <v>2015</v>
      </c>
      <c r="M4" s="211"/>
      <c r="N4" s="211"/>
      <c r="O4" s="211"/>
      <c r="P4" s="209"/>
      <c r="Q4" s="209"/>
      <c r="R4" s="211"/>
      <c r="S4" s="211"/>
      <c r="T4" s="211"/>
      <c r="U4" s="209"/>
      <c r="V4" s="212"/>
      <c r="W4" s="209"/>
      <c r="X4" s="209"/>
      <c r="Y4" s="211"/>
      <c r="Z4" s="211"/>
      <c r="AA4" s="211"/>
      <c r="AB4" s="209"/>
      <c r="AC4" s="209"/>
      <c r="AD4" s="211"/>
      <c r="AE4" s="211"/>
      <c r="AF4" s="211"/>
      <c r="AG4" s="209"/>
      <c r="AH4" s="212"/>
      <c r="AI4" s="209"/>
      <c r="AJ4" s="209"/>
      <c r="AK4" s="211"/>
      <c r="AL4" s="211"/>
      <c r="AM4" s="211"/>
      <c r="AN4" s="209"/>
      <c r="AO4" s="209"/>
      <c r="AP4" s="211"/>
      <c r="AQ4" s="211"/>
      <c r="AR4" s="211"/>
      <c r="AS4" s="209"/>
      <c r="AT4" s="212"/>
      <c r="AU4" s="209"/>
      <c r="AV4" s="209"/>
      <c r="AW4" s="211"/>
      <c r="AX4" s="211"/>
      <c r="AY4" s="211"/>
      <c r="AZ4" s="209"/>
      <c r="BA4" s="209"/>
      <c r="BB4" s="211"/>
      <c r="BC4" s="211"/>
      <c r="BD4" s="211"/>
      <c r="BE4" s="209"/>
      <c r="BF4" s="212"/>
      <c r="BG4" s="209"/>
      <c r="BH4" s="209"/>
      <c r="BI4" s="211"/>
      <c r="BJ4" s="211"/>
      <c r="BK4" s="211"/>
      <c r="BL4" s="209"/>
      <c r="BM4" s="209"/>
      <c r="BN4" s="211"/>
      <c r="BO4" s="211"/>
      <c r="BP4" s="211"/>
      <c r="BQ4" s="209"/>
      <c r="BR4" s="212"/>
      <c r="BS4" s="209"/>
      <c r="BT4" s="209"/>
      <c r="BU4" s="211"/>
      <c r="BV4" s="211"/>
      <c r="BW4" s="211"/>
      <c r="BX4" s="209"/>
      <c r="BY4" s="209"/>
      <c r="BZ4" s="211"/>
      <c r="CA4" s="211"/>
      <c r="CB4" s="211"/>
      <c r="CC4" s="209"/>
      <c r="CD4" s="212"/>
      <c r="CE4" s="209"/>
      <c r="CF4" s="209"/>
      <c r="CG4" s="211"/>
      <c r="CH4" s="211"/>
      <c r="CI4" s="211"/>
      <c r="CJ4" s="209"/>
      <c r="CK4" s="209"/>
      <c r="CL4" s="211"/>
      <c r="CM4" s="211"/>
      <c r="CN4" s="211"/>
      <c r="CO4" s="209"/>
      <c r="CP4" s="212"/>
      <c r="CQ4" s="209"/>
      <c r="CR4" s="209"/>
      <c r="CS4" s="211"/>
      <c r="CT4" s="211"/>
      <c r="CU4" s="211"/>
      <c r="CV4" s="209"/>
      <c r="CW4" s="209"/>
      <c r="CX4" s="211"/>
      <c r="CY4" s="211"/>
      <c r="CZ4" s="211"/>
      <c r="DA4" s="209"/>
      <c r="DB4" s="212"/>
      <c r="DC4" s="209"/>
      <c r="DD4" s="209"/>
      <c r="DE4" s="211"/>
      <c r="DF4" s="211"/>
      <c r="DG4" s="211"/>
      <c r="DH4" s="209"/>
      <c r="DI4" s="209"/>
      <c r="DJ4" s="211"/>
      <c r="DK4" s="211"/>
      <c r="DL4" s="211"/>
      <c r="DM4" s="209"/>
      <c r="DN4" s="212"/>
      <c r="DO4" s="209"/>
      <c r="DP4" s="209"/>
      <c r="DQ4" s="211"/>
      <c r="DR4" s="211"/>
      <c r="DS4" s="211"/>
      <c r="DT4" s="209"/>
      <c r="DU4" s="209"/>
      <c r="DV4" s="211"/>
      <c r="DW4" s="211"/>
      <c r="DX4" s="211"/>
      <c r="DY4" s="209"/>
      <c r="DZ4" s="212"/>
      <c r="EA4" s="209"/>
      <c r="EB4" s="209"/>
      <c r="EC4" s="211"/>
      <c r="ED4" s="211"/>
      <c r="EE4" s="211"/>
      <c r="EF4" s="209"/>
      <c r="EG4" s="209"/>
      <c r="EH4" s="211"/>
      <c r="EI4" s="211"/>
      <c r="EJ4" s="211"/>
      <c r="EK4" s="209"/>
      <c r="EL4" s="212"/>
      <c r="EM4" s="209"/>
      <c r="EN4" s="209"/>
      <c r="EO4" s="211"/>
      <c r="EP4" s="211"/>
      <c r="EQ4" s="211"/>
      <c r="ER4" s="209"/>
      <c r="ES4" s="209"/>
      <c r="ET4" s="211"/>
      <c r="EU4" s="211"/>
      <c r="EV4" s="211"/>
      <c r="EW4" s="209"/>
      <c r="EX4" s="212"/>
      <c r="EY4" s="209"/>
      <c r="EZ4" s="209"/>
      <c r="FA4" s="211"/>
      <c r="FB4" s="211"/>
      <c r="FC4" s="211"/>
      <c r="FD4" s="209"/>
      <c r="FE4" s="209"/>
      <c r="FF4" s="211"/>
      <c r="FG4" s="211"/>
      <c r="FH4" s="211"/>
      <c r="FI4" s="209"/>
      <c r="FJ4" s="212"/>
      <c r="FK4" s="209"/>
      <c r="FL4" s="209"/>
      <c r="FM4" s="211"/>
      <c r="FN4" s="211"/>
      <c r="FO4" s="211"/>
      <c r="FP4" s="209"/>
      <c r="FQ4" s="209"/>
      <c r="FR4" s="211"/>
      <c r="FS4" s="211"/>
      <c r="FT4" s="211"/>
      <c r="FU4" s="209"/>
      <c r="FV4" s="212"/>
      <c r="FW4" s="209"/>
      <c r="FX4" s="209"/>
      <c r="FY4" s="211"/>
      <c r="FZ4" s="211"/>
      <c r="GA4" s="211"/>
      <c r="GB4" s="209"/>
      <c r="GC4" s="209"/>
      <c r="GD4" s="211"/>
      <c r="GE4" s="211"/>
      <c r="GF4" s="211"/>
      <c r="GG4" s="209"/>
      <c r="GH4" s="212"/>
      <c r="GI4" s="209"/>
      <c r="GJ4" s="209"/>
      <c r="GK4" s="211"/>
      <c r="GL4" s="211"/>
      <c r="GM4" s="211"/>
      <c r="GN4" s="209"/>
      <c r="GO4" s="209"/>
      <c r="GP4" s="211"/>
      <c r="GQ4" s="211"/>
      <c r="GR4" s="211"/>
      <c r="GS4" s="209"/>
      <c r="GT4" s="212"/>
      <c r="GU4" s="209"/>
      <c r="GV4" s="209"/>
      <c r="GW4" s="211"/>
      <c r="GX4" s="211"/>
      <c r="GY4" s="211"/>
      <c r="GZ4" s="209"/>
      <c r="HA4" s="209"/>
      <c r="HB4" s="211"/>
      <c r="HC4" s="211"/>
      <c r="HD4" s="211"/>
      <c r="HE4" s="209"/>
      <c r="HF4" s="212"/>
      <c r="HG4" s="209"/>
      <c r="HH4" s="209"/>
      <c r="HI4" s="211"/>
      <c r="HJ4" s="211"/>
      <c r="HK4" s="211"/>
      <c r="HL4" s="209"/>
      <c r="HM4" s="209"/>
      <c r="HN4" s="211"/>
      <c r="HO4" s="211"/>
      <c r="HP4" s="211"/>
      <c r="HQ4" s="209"/>
      <c r="HR4" s="212"/>
      <c r="HS4" s="209"/>
      <c r="HT4" s="209"/>
      <c r="HU4" s="211"/>
      <c r="HV4" s="211"/>
      <c r="HW4" s="211"/>
      <c r="HX4" s="209"/>
      <c r="HY4" s="209"/>
      <c r="HZ4" s="211"/>
      <c r="IA4" s="211"/>
      <c r="IB4" s="211"/>
      <c r="IC4" s="209"/>
      <c r="ID4" s="212"/>
      <c r="IE4" s="209"/>
      <c r="IF4" s="209"/>
      <c r="IG4" s="211"/>
      <c r="IH4" s="211"/>
      <c r="II4" s="211"/>
      <c r="IJ4" s="209"/>
      <c r="IK4" s="209"/>
      <c r="IL4" s="211"/>
      <c r="IM4" s="211"/>
      <c r="IN4" s="211"/>
      <c r="IO4" s="209"/>
      <c r="IP4" s="212"/>
      <c r="IQ4" s="209"/>
      <c r="IR4" s="209"/>
      <c r="IS4" s="211"/>
    </row>
    <row r="5" spans="1:253" s="12" customFormat="1" ht="14.2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row>
    <row r="6" spans="1:253" s="7" customFormat="1" ht="14.25">
      <c r="A6" s="41" t="s">
        <v>32</v>
      </c>
      <c r="B6" s="260">
        <v>1.7510973700006316</v>
      </c>
      <c r="C6" s="260">
        <v>2.6665348427175495</v>
      </c>
      <c r="D6" s="260">
        <v>2.88322458913568</v>
      </c>
      <c r="E6" s="260">
        <v>0.98515420198297399</v>
      </c>
      <c r="F6" s="260">
        <v>-2.8005747905941236</v>
      </c>
      <c r="G6" s="260">
        <v>2.3231952071384399</v>
      </c>
      <c r="H6" s="260">
        <v>1.7690969525643752</v>
      </c>
      <c r="I6" s="402">
        <v>-0.13623117358745329</v>
      </c>
      <c r="J6" s="260">
        <v>0.2060774193311854</v>
      </c>
      <c r="K6" s="260">
        <v>1.4080043241554652</v>
      </c>
      <c r="L6" s="260">
        <v>1.7108805057742815</v>
      </c>
      <c r="M6" s="260"/>
      <c r="N6" s="260"/>
      <c r="O6" s="260"/>
      <c r="P6" s="260"/>
      <c r="Q6" s="402"/>
      <c r="R6" s="402"/>
      <c r="S6" s="402"/>
      <c r="T6" s="402"/>
      <c r="U6" s="402"/>
      <c r="V6" s="41"/>
      <c r="W6" s="260"/>
      <c r="X6" s="260"/>
      <c r="Y6" s="260"/>
      <c r="Z6" s="260"/>
      <c r="AA6" s="260"/>
      <c r="AB6" s="260"/>
      <c r="AC6" s="402"/>
      <c r="AD6" s="402"/>
      <c r="AE6" s="402"/>
      <c r="AF6" s="402"/>
      <c r="AG6" s="402"/>
      <c r="AH6" s="41"/>
      <c r="AI6" s="260"/>
      <c r="AJ6" s="260"/>
      <c r="AK6" s="260"/>
      <c r="AL6" s="260"/>
      <c r="AM6" s="260"/>
      <c r="AN6" s="260"/>
      <c r="AO6" s="402"/>
      <c r="AP6" s="402"/>
      <c r="AQ6" s="402"/>
      <c r="AR6" s="402"/>
      <c r="AS6" s="402"/>
      <c r="AT6" s="41"/>
      <c r="AU6" s="260"/>
      <c r="AV6" s="260"/>
      <c r="AW6" s="260"/>
      <c r="AX6" s="260"/>
      <c r="AY6" s="260"/>
      <c r="AZ6" s="260"/>
      <c r="BA6" s="402"/>
      <c r="BB6" s="402"/>
      <c r="BC6" s="402"/>
      <c r="BD6" s="402"/>
      <c r="BE6" s="402"/>
      <c r="BF6" s="41"/>
      <c r="BG6" s="260"/>
      <c r="BH6" s="260"/>
      <c r="BI6" s="260"/>
      <c r="BJ6" s="260"/>
      <c r="BK6" s="260"/>
      <c r="BL6" s="260"/>
      <c r="BM6" s="402"/>
      <c r="BN6" s="402"/>
      <c r="BO6" s="402"/>
      <c r="BP6" s="402"/>
      <c r="BQ6" s="402"/>
      <c r="BR6" s="41"/>
      <c r="BS6" s="260"/>
      <c r="BT6" s="260"/>
      <c r="BU6" s="260"/>
      <c r="BV6" s="260"/>
      <c r="BW6" s="260"/>
      <c r="BX6" s="260"/>
      <c r="BY6" s="402"/>
      <c r="BZ6" s="402"/>
      <c r="CA6" s="402"/>
      <c r="CB6" s="402"/>
      <c r="CC6" s="402"/>
      <c r="CD6" s="41"/>
      <c r="CE6" s="260"/>
      <c r="CF6" s="260"/>
      <c r="CG6" s="260"/>
      <c r="CH6" s="260"/>
      <c r="CI6" s="260"/>
      <c r="CJ6" s="260"/>
      <c r="CK6" s="402"/>
      <c r="CL6" s="402"/>
      <c r="CM6" s="402"/>
      <c r="CN6" s="402"/>
      <c r="CO6" s="402"/>
      <c r="CP6" s="41"/>
      <c r="CQ6" s="260"/>
      <c r="CR6" s="260"/>
      <c r="CS6" s="260"/>
      <c r="CT6" s="260"/>
      <c r="CU6" s="260"/>
      <c r="CV6" s="260"/>
      <c r="CW6" s="402"/>
      <c r="CX6" s="402"/>
      <c r="CY6" s="402"/>
      <c r="CZ6" s="402"/>
      <c r="DA6" s="402"/>
      <c r="DB6" s="41"/>
      <c r="DC6" s="260"/>
      <c r="DD6" s="260"/>
      <c r="DE6" s="260"/>
      <c r="DF6" s="260"/>
      <c r="DG6" s="260"/>
      <c r="DH6" s="260"/>
      <c r="DI6" s="402"/>
      <c r="DJ6" s="402"/>
      <c r="DK6" s="402"/>
      <c r="DL6" s="402"/>
      <c r="DM6" s="402"/>
      <c r="DN6" s="41"/>
      <c r="DO6" s="260"/>
      <c r="DP6" s="260"/>
      <c r="DQ6" s="260"/>
      <c r="DR6" s="260"/>
      <c r="DS6" s="260"/>
      <c r="DT6" s="260"/>
      <c r="DU6" s="402"/>
      <c r="DV6" s="402"/>
      <c r="DW6" s="402"/>
      <c r="DX6" s="402"/>
      <c r="DY6" s="402"/>
      <c r="DZ6" s="41"/>
      <c r="EA6" s="260"/>
      <c r="EB6" s="260"/>
      <c r="EC6" s="260"/>
      <c r="ED6" s="260"/>
      <c r="EE6" s="260"/>
      <c r="EF6" s="260"/>
      <c r="EG6" s="402"/>
      <c r="EH6" s="402"/>
      <c r="EI6" s="402"/>
      <c r="EJ6" s="402"/>
      <c r="EK6" s="402"/>
      <c r="EL6" s="41"/>
      <c r="EM6" s="260"/>
      <c r="EN6" s="260"/>
      <c r="EO6" s="260"/>
      <c r="EP6" s="260"/>
      <c r="EQ6" s="260"/>
      <c r="ER6" s="260"/>
      <c r="ES6" s="402"/>
      <c r="ET6" s="402"/>
      <c r="EU6" s="402"/>
      <c r="EV6" s="402"/>
      <c r="EW6" s="402"/>
      <c r="EX6" s="41"/>
      <c r="EY6" s="260"/>
      <c r="EZ6" s="260"/>
      <c r="FA6" s="260"/>
      <c r="FB6" s="260"/>
      <c r="FC6" s="260"/>
      <c r="FD6" s="260"/>
      <c r="FE6" s="402"/>
      <c r="FF6" s="402"/>
      <c r="FG6" s="402"/>
      <c r="FH6" s="402"/>
      <c r="FI6" s="402"/>
      <c r="FJ6" s="41"/>
      <c r="FK6" s="260"/>
      <c r="FL6" s="260"/>
      <c r="FM6" s="260"/>
      <c r="FN6" s="260"/>
      <c r="FO6" s="260"/>
      <c r="FP6" s="260"/>
      <c r="FQ6" s="402"/>
      <c r="FR6" s="402"/>
      <c r="FS6" s="402"/>
      <c r="FT6" s="402"/>
      <c r="FU6" s="402"/>
      <c r="FV6" s="41"/>
      <c r="FW6" s="260"/>
      <c r="FX6" s="260"/>
      <c r="FY6" s="260"/>
      <c r="FZ6" s="260"/>
      <c r="GA6" s="260"/>
      <c r="GB6" s="260"/>
      <c r="GC6" s="402"/>
      <c r="GD6" s="402"/>
      <c r="GE6" s="402"/>
      <c r="GF6" s="402"/>
      <c r="GG6" s="402"/>
      <c r="GH6" s="41"/>
      <c r="GI6" s="260"/>
      <c r="GJ6" s="260"/>
      <c r="GK6" s="260"/>
      <c r="GL6" s="260"/>
      <c r="GM6" s="260"/>
      <c r="GN6" s="260"/>
      <c r="GO6" s="402"/>
      <c r="GP6" s="402"/>
      <c r="GQ6" s="402"/>
      <c r="GR6" s="402"/>
      <c r="GS6" s="402"/>
      <c r="GT6" s="41"/>
      <c r="GU6" s="260"/>
      <c r="GV6" s="260"/>
      <c r="GW6" s="260"/>
      <c r="GX6" s="260"/>
      <c r="GY6" s="260"/>
      <c r="GZ6" s="260"/>
      <c r="HA6" s="402"/>
      <c r="HB6" s="402"/>
      <c r="HC6" s="402"/>
      <c r="HD6" s="402"/>
      <c r="HE6" s="402"/>
      <c r="HF6" s="41"/>
      <c r="HG6" s="260"/>
      <c r="HH6" s="260"/>
      <c r="HI6" s="260"/>
      <c r="HJ6" s="260"/>
      <c r="HK6" s="260"/>
      <c r="HL6" s="260"/>
      <c r="HM6" s="402"/>
      <c r="HN6" s="402"/>
      <c r="HO6" s="402"/>
      <c r="HP6" s="402"/>
      <c r="HQ6" s="402"/>
      <c r="HR6" s="41"/>
      <c r="HS6" s="260"/>
      <c r="HT6" s="260"/>
      <c r="HU6" s="260"/>
      <c r="HV6" s="260"/>
      <c r="HW6" s="260"/>
      <c r="HX6" s="260"/>
      <c r="HY6" s="402"/>
      <c r="HZ6" s="402"/>
      <c r="IA6" s="402"/>
      <c r="IB6" s="402"/>
      <c r="IC6" s="402"/>
      <c r="ID6" s="41"/>
      <c r="IE6" s="260"/>
      <c r="IF6" s="260"/>
      <c r="IG6" s="260"/>
      <c r="IH6" s="260"/>
      <c r="II6" s="260"/>
      <c r="IJ6" s="260"/>
      <c r="IK6" s="402"/>
      <c r="IL6" s="402"/>
      <c r="IM6" s="402"/>
      <c r="IN6" s="402"/>
      <c r="IO6" s="402"/>
      <c r="IP6" s="41"/>
      <c r="IQ6" s="260"/>
      <c r="IR6" s="260"/>
      <c r="IS6" s="260"/>
    </row>
    <row r="7" spans="1:253" s="7" customFormat="1" ht="14.25">
      <c r="A7" s="41" t="s">
        <v>31</v>
      </c>
      <c r="B7" s="260">
        <v>0.6846593043687843</v>
      </c>
      <c r="C7" s="260">
        <v>3.7000089911886302</v>
      </c>
      <c r="D7" s="260">
        <v>3.2690381033015692</v>
      </c>
      <c r="E7" s="260">
        <v>1.0831993484767599</v>
      </c>
      <c r="F7" s="260">
        <v>-5.1454932134175841</v>
      </c>
      <c r="G7" s="260">
        <v>4.0124535138576167</v>
      </c>
      <c r="H7" s="260">
        <v>3.3333487676471929</v>
      </c>
      <c r="I7" s="402">
        <v>0.68863734129365195</v>
      </c>
      <c r="J7" s="260">
        <v>0.43196063684356467</v>
      </c>
      <c r="K7" s="260">
        <v>1.7812788276003744</v>
      </c>
      <c r="L7" s="260">
        <v>2.0404892013097253</v>
      </c>
      <c r="M7" s="260"/>
      <c r="N7" s="260"/>
      <c r="O7" s="260"/>
      <c r="P7" s="260"/>
      <c r="Q7" s="402"/>
      <c r="R7" s="402"/>
      <c r="S7" s="402"/>
      <c r="T7" s="402"/>
      <c r="U7" s="402"/>
      <c r="V7" s="41"/>
      <c r="W7" s="260"/>
      <c r="X7" s="260"/>
      <c r="Y7" s="260"/>
      <c r="Z7" s="260"/>
      <c r="AA7" s="260"/>
      <c r="AB7" s="260"/>
      <c r="AC7" s="402"/>
      <c r="AD7" s="402"/>
      <c r="AE7" s="402"/>
      <c r="AF7" s="402"/>
      <c r="AG7" s="402"/>
      <c r="AH7" s="41"/>
      <c r="AI7" s="260"/>
      <c r="AJ7" s="260"/>
      <c r="AK7" s="260"/>
      <c r="AL7" s="260"/>
      <c r="AM7" s="260"/>
      <c r="AN7" s="260"/>
      <c r="AO7" s="402"/>
      <c r="AP7" s="402"/>
      <c r="AQ7" s="402"/>
      <c r="AR7" s="402"/>
      <c r="AS7" s="402"/>
      <c r="AT7" s="41"/>
      <c r="AU7" s="260"/>
      <c r="AV7" s="260"/>
      <c r="AW7" s="260"/>
      <c r="AX7" s="260"/>
      <c r="AY7" s="260"/>
      <c r="AZ7" s="260"/>
      <c r="BA7" s="402"/>
      <c r="BB7" s="402"/>
      <c r="BC7" s="402"/>
      <c r="BD7" s="402"/>
      <c r="BE7" s="402"/>
      <c r="BF7" s="41"/>
      <c r="BG7" s="260"/>
      <c r="BH7" s="260"/>
      <c r="BI7" s="260"/>
      <c r="BJ7" s="260"/>
      <c r="BK7" s="260"/>
      <c r="BL7" s="260"/>
      <c r="BM7" s="402"/>
      <c r="BN7" s="402"/>
      <c r="BO7" s="402"/>
      <c r="BP7" s="402"/>
      <c r="BQ7" s="402"/>
      <c r="BR7" s="41"/>
      <c r="BS7" s="260"/>
      <c r="BT7" s="260"/>
      <c r="BU7" s="260"/>
      <c r="BV7" s="260"/>
      <c r="BW7" s="260"/>
      <c r="BX7" s="260"/>
      <c r="BY7" s="402"/>
      <c r="BZ7" s="402"/>
      <c r="CA7" s="402"/>
      <c r="CB7" s="402"/>
      <c r="CC7" s="402"/>
      <c r="CD7" s="41"/>
      <c r="CE7" s="260"/>
      <c r="CF7" s="260"/>
      <c r="CG7" s="260"/>
      <c r="CH7" s="260"/>
      <c r="CI7" s="260"/>
      <c r="CJ7" s="260"/>
      <c r="CK7" s="402"/>
      <c r="CL7" s="402"/>
      <c r="CM7" s="402"/>
      <c r="CN7" s="402"/>
      <c r="CO7" s="402"/>
      <c r="CP7" s="41"/>
      <c r="CQ7" s="260"/>
      <c r="CR7" s="260"/>
      <c r="CS7" s="260"/>
      <c r="CT7" s="260"/>
      <c r="CU7" s="260"/>
      <c r="CV7" s="260"/>
      <c r="CW7" s="402"/>
      <c r="CX7" s="402"/>
      <c r="CY7" s="402"/>
      <c r="CZ7" s="402"/>
      <c r="DA7" s="402"/>
      <c r="DB7" s="41"/>
      <c r="DC7" s="260"/>
      <c r="DD7" s="260"/>
      <c r="DE7" s="260"/>
      <c r="DF7" s="260"/>
      <c r="DG7" s="260"/>
      <c r="DH7" s="260"/>
      <c r="DI7" s="402"/>
      <c r="DJ7" s="402"/>
      <c r="DK7" s="402"/>
      <c r="DL7" s="402"/>
      <c r="DM7" s="402"/>
      <c r="DN7" s="41"/>
      <c r="DO7" s="260"/>
      <c r="DP7" s="260"/>
      <c r="DQ7" s="260"/>
      <c r="DR7" s="260"/>
      <c r="DS7" s="260"/>
      <c r="DT7" s="260"/>
      <c r="DU7" s="402"/>
      <c r="DV7" s="402"/>
      <c r="DW7" s="402"/>
      <c r="DX7" s="402"/>
      <c r="DY7" s="402"/>
      <c r="DZ7" s="41"/>
      <c r="EA7" s="260"/>
      <c r="EB7" s="260"/>
      <c r="EC7" s="260"/>
      <c r="ED7" s="260"/>
      <c r="EE7" s="260"/>
      <c r="EF7" s="260"/>
      <c r="EG7" s="402"/>
      <c r="EH7" s="402"/>
      <c r="EI7" s="402"/>
      <c r="EJ7" s="402"/>
      <c r="EK7" s="402"/>
      <c r="EL7" s="41"/>
      <c r="EM7" s="260"/>
      <c r="EN7" s="260"/>
      <c r="EO7" s="260"/>
      <c r="EP7" s="260"/>
      <c r="EQ7" s="260"/>
      <c r="ER7" s="260"/>
      <c r="ES7" s="402"/>
      <c r="ET7" s="402"/>
      <c r="EU7" s="402"/>
      <c r="EV7" s="402"/>
      <c r="EW7" s="402"/>
      <c r="EX7" s="41"/>
      <c r="EY7" s="260"/>
      <c r="EZ7" s="260"/>
      <c r="FA7" s="260"/>
      <c r="FB7" s="260"/>
      <c r="FC7" s="260"/>
      <c r="FD7" s="260"/>
      <c r="FE7" s="402"/>
      <c r="FF7" s="402"/>
      <c r="FG7" s="402"/>
      <c r="FH7" s="402"/>
      <c r="FI7" s="402"/>
      <c r="FJ7" s="41"/>
      <c r="FK7" s="260"/>
      <c r="FL7" s="260"/>
      <c r="FM7" s="260"/>
      <c r="FN7" s="260"/>
      <c r="FO7" s="260"/>
      <c r="FP7" s="260"/>
      <c r="FQ7" s="402"/>
      <c r="FR7" s="402"/>
      <c r="FS7" s="402"/>
      <c r="FT7" s="402"/>
      <c r="FU7" s="402"/>
      <c r="FV7" s="41"/>
      <c r="FW7" s="260"/>
      <c r="FX7" s="260"/>
      <c r="FY7" s="260"/>
      <c r="FZ7" s="260"/>
      <c r="GA7" s="260"/>
      <c r="GB7" s="260"/>
      <c r="GC7" s="402"/>
      <c r="GD7" s="402"/>
      <c r="GE7" s="402"/>
      <c r="GF7" s="402"/>
      <c r="GG7" s="402"/>
      <c r="GH7" s="41"/>
      <c r="GI7" s="260"/>
      <c r="GJ7" s="260"/>
      <c r="GK7" s="260"/>
      <c r="GL7" s="260"/>
      <c r="GM7" s="260"/>
      <c r="GN7" s="260"/>
      <c r="GO7" s="402"/>
      <c r="GP7" s="402"/>
      <c r="GQ7" s="402"/>
      <c r="GR7" s="402"/>
      <c r="GS7" s="402"/>
      <c r="GT7" s="41"/>
      <c r="GU7" s="260"/>
      <c r="GV7" s="260"/>
      <c r="GW7" s="260"/>
      <c r="GX7" s="260"/>
      <c r="GY7" s="260"/>
      <c r="GZ7" s="260"/>
      <c r="HA7" s="402"/>
      <c r="HB7" s="402"/>
      <c r="HC7" s="402"/>
      <c r="HD7" s="402"/>
      <c r="HE7" s="402"/>
      <c r="HF7" s="41"/>
      <c r="HG7" s="260"/>
      <c r="HH7" s="260"/>
      <c r="HI7" s="260"/>
      <c r="HJ7" s="260"/>
      <c r="HK7" s="260"/>
      <c r="HL7" s="260"/>
      <c r="HM7" s="402"/>
      <c r="HN7" s="402"/>
      <c r="HO7" s="402"/>
      <c r="HP7" s="402"/>
      <c r="HQ7" s="402"/>
      <c r="HR7" s="41"/>
      <c r="HS7" s="260"/>
      <c r="HT7" s="260"/>
      <c r="HU7" s="260"/>
      <c r="HV7" s="260"/>
      <c r="HW7" s="260"/>
      <c r="HX7" s="260"/>
      <c r="HY7" s="402"/>
      <c r="HZ7" s="402"/>
      <c r="IA7" s="402"/>
      <c r="IB7" s="402"/>
      <c r="IC7" s="402"/>
      <c r="ID7" s="41"/>
      <c r="IE7" s="260"/>
      <c r="IF7" s="260"/>
      <c r="IG7" s="260"/>
      <c r="IH7" s="260"/>
      <c r="II7" s="260"/>
      <c r="IJ7" s="260"/>
      <c r="IK7" s="402"/>
      <c r="IL7" s="402"/>
      <c r="IM7" s="402"/>
      <c r="IN7" s="402"/>
      <c r="IO7" s="402"/>
      <c r="IP7" s="41"/>
      <c r="IQ7" s="260"/>
      <c r="IR7" s="260"/>
      <c r="IS7" s="260"/>
    </row>
    <row r="8" spans="1:253" s="7" customFormat="1" ht="14.25">
      <c r="A8" s="41" t="s">
        <v>30</v>
      </c>
      <c r="B8" s="260">
        <v>6.0805055496367721</v>
      </c>
      <c r="C8" s="260">
        <v>5.5052032943556872</v>
      </c>
      <c r="D8" s="260">
        <v>4.9701916508693378</v>
      </c>
      <c r="E8" s="260">
        <v>-2.1603976794640545</v>
      </c>
      <c r="F8" s="260">
        <v>-6.3844300378847247</v>
      </c>
      <c r="G8" s="260">
        <v>-1.0631808278867116</v>
      </c>
      <c r="H8" s="260">
        <v>2.1686632020904817</v>
      </c>
      <c r="I8" s="402">
        <v>0.15703897416370349</v>
      </c>
      <c r="J8" s="260">
        <v>0.2637919934676658</v>
      </c>
      <c r="K8" s="260">
        <v>1.7738394893765275</v>
      </c>
      <c r="L8" s="260">
        <v>2.895889167142629</v>
      </c>
      <c r="M8" s="260"/>
      <c r="N8" s="402"/>
      <c r="O8" s="260"/>
      <c r="P8" s="260"/>
      <c r="Q8" s="402"/>
      <c r="R8" s="402"/>
      <c r="S8" s="402"/>
      <c r="T8" s="402"/>
      <c r="U8" s="402"/>
      <c r="V8" s="41"/>
      <c r="W8" s="260"/>
      <c r="X8" s="260"/>
      <c r="Y8" s="260"/>
      <c r="Z8" s="402"/>
      <c r="AA8" s="260"/>
      <c r="AB8" s="260"/>
      <c r="AC8" s="402"/>
      <c r="AD8" s="402"/>
      <c r="AE8" s="402"/>
      <c r="AF8" s="402"/>
      <c r="AG8" s="402"/>
      <c r="AH8" s="41"/>
      <c r="AI8" s="260"/>
      <c r="AJ8" s="260"/>
      <c r="AK8" s="260"/>
      <c r="AL8" s="402"/>
      <c r="AM8" s="260"/>
      <c r="AN8" s="260"/>
      <c r="AO8" s="402"/>
      <c r="AP8" s="402"/>
      <c r="AQ8" s="402"/>
      <c r="AR8" s="402"/>
      <c r="AS8" s="402"/>
      <c r="AT8" s="41"/>
      <c r="AU8" s="260"/>
      <c r="AV8" s="260"/>
      <c r="AW8" s="260"/>
      <c r="AX8" s="402"/>
      <c r="AY8" s="260"/>
      <c r="AZ8" s="260"/>
      <c r="BA8" s="402"/>
      <c r="BB8" s="402"/>
      <c r="BC8" s="402"/>
      <c r="BD8" s="402"/>
      <c r="BE8" s="402"/>
      <c r="BF8" s="41"/>
      <c r="BG8" s="260"/>
      <c r="BH8" s="260"/>
      <c r="BI8" s="260"/>
      <c r="BJ8" s="402"/>
      <c r="BK8" s="260"/>
      <c r="BL8" s="260"/>
      <c r="BM8" s="402"/>
      <c r="BN8" s="402"/>
      <c r="BO8" s="402"/>
      <c r="BP8" s="402"/>
      <c r="BQ8" s="402"/>
      <c r="BR8" s="41"/>
      <c r="BS8" s="260"/>
      <c r="BT8" s="260"/>
      <c r="BU8" s="260"/>
      <c r="BV8" s="402"/>
      <c r="BW8" s="260"/>
      <c r="BX8" s="260"/>
      <c r="BY8" s="402"/>
      <c r="BZ8" s="402"/>
      <c r="CA8" s="402"/>
      <c r="CB8" s="402"/>
      <c r="CC8" s="402"/>
      <c r="CD8" s="41"/>
      <c r="CE8" s="260"/>
      <c r="CF8" s="260"/>
      <c r="CG8" s="260"/>
      <c r="CH8" s="402"/>
      <c r="CI8" s="260"/>
      <c r="CJ8" s="260"/>
      <c r="CK8" s="402"/>
      <c r="CL8" s="402"/>
      <c r="CM8" s="402"/>
      <c r="CN8" s="402"/>
      <c r="CO8" s="402"/>
      <c r="CP8" s="41"/>
      <c r="CQ8" s="260"/>
      <c r="CR8" s="260"/>
      <c r="CS8" s="260"/>
      <c r="CT8" s="402"/>
      <c r="CU8" s="260"/>
      <c r="CV8" s="260"/>
      <c r="CW8" s="402"/>
      <c r="CX8" s="402"/>
      <c r="CY8" s="402"/>
      <c r="CZ8" s="402"/>
      <c r="DA8" s="402"/>
      <c r="DB8" s="41"/>
      <c r="DC8" s="260"/>
      <c r="DD8" s="260"/>
      <c r="DE8" s="260"/>
      <c r="DF8" s="402"/>
      <c r="DG8" s="260"/>
      <c r="DH8" s="260"/>
      <c r="DI8" s="402"/>
      <c r="DJ8" s="402"/>
      <c r="DK8" s="402"/>
      <c r="DL8" s="402"/>
      <c r="DM8" s="402"/>
      <c r="DN8" s="41"/>
      <c r="DO8" s="260"/>
      <c r="DP8" s="260"/>
      <c r="DQ8" s="260"/>
      <c r="DR8" s="402"/>
      <c r="DS8" s="260"/>
      <c r="DT8" s="260"/>
      <c r="DU8" s="402"/>
      <c r="DV8" s="402"/>
      <c r="DW8" s="402"/>
      <c r="DX8" s="402"/>
      <c r="DY8" s="402"/>
      <c r="DZ8" s="41"/>
      <c r="EA8" s="260"/>
      <c r="EB8" s="260"/>
      <c r="EC8" s="260"/>
      <c r="ED8" s="402"/>
      <c r="EE8" s="260"/>
      <c r="EF8" s="260"/>
      <c r="EG8" s="402"/>
      <c r="EH8" s="402"/>
      <c r="EI8" s="402"/>
      <c r="EJ8" s="402"/>
      <c r="EK8" s="402"/>
      <c r="EL8" s="41"/>
      <c r="EM8" s="260"/>
      <c r="EN8" s="260"/>
      <c r="EO8" s="260"/>
      <c r="EP8" s="402"/>
      <c r="EQ8" s="260"/>
      <c r="ER8" s="260"/>
      <c r="ES8" s="402"/>
      <c r="ET8" s="402"/>
      <c r="EU8" s="402"/>
      <c r="EV8" s="402"/>
      <c r="EW8" s="402"/>
      <c r="EX8" s="41"/>
      <c r="EY8" s="260"/>
      <c r="EZ8" s="260"/>
      <c r="FA8" s="260"/>
      <c r="FB8" s="402"/>
      <c r="FC8" s="260"/>
      <c r="FD8" s="260"/>
      <c r="FE8" s="402"/>
      <c r="FF8" s="402"/>
      <c r="FG8" s="402"/>
      <c r="FH8" s="402"/>
      <c r="FI8" s="402"/>
      <c r="FJ8" s="41"/>
      <c r="FK8" s="260"/>
      <c r="FL8" s="260"/>
      <c r="FM8" s="260"/>
      <c r="FN8" s="402"/>
      <c r="FO8" s="260"/>
      <c r="FP8" s="260"/>
      <c r="FQ8" s="402"/>
      <c r="FR8" s="402"/>
      <c r="FS8" s="402"/>
      <c r="FT8" s="402"/>
      <c r="FU8" s="402"/>
      <c r="FV8" s="41"/>
      <c r="FW8" s="260"/>
      <c r="FX8" s="260"/>
      <c r="FY8" s="260"/>
      <c r="FZ8" s="402"/>
      <c r="GA8" s="260"/>
      <c r="GB8" s="260"/>
      <c r="GC8" s="402"/>
      <c r="GD8" s="402"/>
      <c r="GE8" s="402"/>
      <c r="GF8" s="402"/>
      <c r="GG8" s="402"/>
      <c r="GH8" s="41"/>
      <c r="GI8" s="260"/>
      <c r="GJ8" s="260"/>
      <c r="GK8" s="260"/>
      <c r="GL8" s="402"/>
      <c r="GM8" s="260"/>
      <c r="GN8" s="260"/>
      <c r="GO8" s="402"/>
      <c r="GP8" s="402"/>
      <c r="GQ8" s="402"/>
      <c r="GR8" s="402"/>
      <c r="GS8" s="402"/>
      <c r="GT8" s="41"/>
      <c r="GU8" s="260"/>
      <c r="GV8" s="260"/>
      <c r="GW8" s="260"/>
      <c r="GX8" s="402"/>
      <c r="GY8" s="260"/>
      <c r="GZ8" s="260"/>
      <c r="HA8" s="402"/>
      <c r="HB8" s="402"/>
      <c r="HC8" s="402"/>
      <c r="HD8" s="402"/>
      <c r="HE8" s="402"/>
      <c r="HF8" s="41"/>
      <c r="HG8" s="260"/>
      <c r="HH8" s="260"/>
      <c r="HI8" s="260"/>
      <c r="HJ8" s="402"/>
      <c r="HK8" s="260"/>
      <c r="HL8" s="260"/>
      <c r="HM8" s="402"/>
      <c r="HN8" s="402"/>
      <c r="HO8" s="402"/>
      <c r="HP8" s="402"/>
      <c r="HQ8" s="402"/>
      <c r="HR8" s="41"/>
      <c r="HS8" s="260"/>
      <c r="HT8" s="260"/>
      <c r="HU8" s="260"/>
      <c r="HV8" s="402"/>
      <c r="HW8" s="260"/>
      <c r="HX8" s="260"/>
      <c r="HY8" s="402"/>
      <c r="HZ8" s="402"/>
      <c r="IA8" s="402"/>
      <c r="IB8" s="402"/>
      <c r="IC8" s="402"/>
      <c r="ID8" s="41"/>
      <c r="IE8" s="260"/>
      <c r="IF8" s="260"/>
      <c r="IG8" s="260"/>
      <c r="IH8" s="402"/>
      <c r="II8" s="260"/>
      <c r="IJ8" s="260"/>
      <c r="IK8" s="402"/>
      <c r="IL8" s="402"/>
      <c r="IM8" s="402"/>
      <c r="IN8" s="402"/>
      <c r="IO8" s="402"/>
      <c r="IP8" s="41"/>
      <c r="IQ8" s="260"/>
      <c r="IR8" s="260"/>
      <c r="IS8" s="260"/>
    </row>
    <row r="9" spans="1:253" s="7" customFormat="1" ht="14.25">
      <c r="A9" s="42" t="s">
        <v>29</v>
      </c>
      <c r="B9" s="260">
        <v>2.2803710391129606</v>
      </c>
      <c r="C9" s="260">
        <v>5.5107570744735712</v>
      </c>
      <c r="D9" s="260">
        <v>3.5361400414947841</v>
      </c>
      <c r="E9" s="260">
        <v>-0.21404432339184876</v>
      </c>
      <c r="F9" s="260">
        <v>-3.1356280546190218</v>
      </c>
      <c r="G9" s="260">
        <v>-4.943119854749467</v>
      </c>
      <c r="H9" s="260">
        <v>-7.1047476115372881</v>
      </c>
      <c r="I9" s="260">
        <v>-6.3798380318036312</v>
      </c>
      <c r="J9" s="260">
        <v>-3.698965134792398</v>
      </c>
      <c r="K9" s="260">
        <v>0.59563203176704604</v>
      </c>
      <c r="L9" s="260">
        <v>2.9248137802607044</v>
      </c>
      <c r="M9" s="260"/>
      <c r="N9" s="260"/>
      <c r="O9" s="260"/>
      <c r="P9" s="260"/>
      <c r="Q9" s="260"/>
      <c r="R9" s="260"/>
      <c r="S9" s="260"/>
      <c r="T9" s="260"/>
      <c r="U9" s="260"/>
      <c r="V9" s="42"/>
      <c r="W9" s="260"/>
      <c r="X9" s="260"/>
      <c r="Y9" s="260"/>
      <c r="Z9" s="260"/>
      <c r="AA9" s="260"/>
      <c r="AB9" s="260"/>
      <c r="AC9" s="260"/>
      <c r="AD9" s="260"/>
      <c r="AE9" s="260"/>
      <c r="AF9" s="260"/>
      <c r="AG9" s="260"/>
      <c r="AH9" s="42"/>
      <c r="AI9" s="260"/>
      <c r="AJ9" s="260"/>
      <c r="AK9" s="260"/>
      <c r="AL9" s="260"/>
      <c r="AM9" s="260"/>
      <c r="AN9" s="260"/>
      <c r="AO9" s="260"/>
      <c r="AP9" s="260"/>
      <c r="AQ9" s="260"/>
      <c r="AR9" s="260"/>
      <c r="AS9" s="260"/>
      <c r="AT9" s="42"/>
      <c r="AU9" s="260"/>
      <c r="AV9" s="260"/>
      <c r="AW9" s="260"/>
      <c r="AX9" s="260"/>
      <c r="AY9" s="260"/>
      <c r="AZ9" s="260"/>
      <c r="BA9" s="260"/>
      <c r="BB9" s="260"/>
      <c r="BC9" s="260"/>
      <c r="BD9" s="260"/>
      <c r="BE9" s="260"/>
      <c r="BF9" s="42"/>
      <c r="BG9" s="260"/>
      <c r="BH9" s="260"/>
      <c r="BI9" s="260"/>
      <c r="BJ9" s="260"/>
      <c r="BK9" s="260"/>
      <c r="BL9" s="260"/>
      <c r="BM9" s="260"/>
      <c r="BN9" s="260"/>
      <c r="BO9" s="260"/>
      <c r="BP9" s="260"/>
      <c r="BQ9" s="260"/>
      <c r="BR9" s="42"/>
      <c r="BS9" s="260"/>
      <c r="BT9" s="260"/>
      <c r="BU9" s="260"/>
      <c r="BV9" s="260"/>
      <c r="BW9" s="260"/>
      <c r="BX9" s="260"/>
      <c r="BY9" s="260"/>
      <c r="BZ9" s="260"/>
      <c r="CA9" s="260"/>
      <c r="CB9" s="260"/>
      <c r="CC9" s="260"/>
      <c r="CD9" s="42"/>
      <c r="CE9" s="260"/>
      <c r="CF9" s="260"/>
      <c r="CG9" s="260"/>
      <c r="CH9" s="260"/>
      <c r="CI9" s="260"/>
      <c r="CJ9" s="260"/>
      <c r="CK9" s="260"/>
      <c r="CL9" s="260"/>
      <c r="CM9" s="260"/>
      <c r="CN9" s="260"/>
      <c r="CO9" s="260"/>
      <c r="CP9" s="42"/>
      <c r="CQ9" s="260"/>
      <c r="CR9" s="260"/>
      <c r="CS9" s="260"/>
      <c r="CT9" s="260"/>
      <c r="CU9" s="260"/>
      <c r="CV9" s="260"/>
      <c r="CW9" s="260"/>
      <c r="CX9" s="260"/>
      <c r="CY9" s="260"/>
      <c r="CZ9" s="260"/>
      <c r="DA9" s="260"/>
      <c r="DB9" s="42"/>
      <c r="DC9" s="260"/>
      <c r="DD9" s="260"/>
      <c r="DE9" s="260"/>
      <c r="DF9" s="260"/>
      <c r="DG9" s="260"/>
      <c r="DH9" s="260"/>
      <c r="DI9" s="260"/>
      <c r="DJ9" s="260"/>
      <c r="DK9" s="260"/>
      <c r="DL9" s="260"/>
      <c r="DM9" s="260"/>
      <c r="DN9" s="42"/>
      <c r="DO9" s="260"/>
      <c r="DP9" s="260"/>
      <c r="DQ9" s="260"/>
      <c r="DR9" s="260"/>
      <c r="DS9" s="260"/>
      <c r="DT9" s="260"/>
      <c r="DU9" s="260"/>
      <c r="DV9" s="260"/>
      <c r="DW9" s="260"/>
      <c r="DX9" s="260"/>
      <c r="DY9" s="260"/>
      <c r="DZ9" s="42"/>
      <c r="EA9" s="260"/>
      <c r="EB9" s="260"/>
      <c r="EC9" s="260"/>
      <c r="ED9" s="260"/>
      <c r="EE9" s="260"/>
      <c r="EF9" s="260"/>
      <c r="EG9" s="260"/>
      <c r="EH9" s="260"/>
      <c r="EI9" s="260"/>
      <c r="EJ9" s="260"/>
      <c r="EK9" s="260"/>
      <c r="EL9" s="42"/>
      <c r="EM9" s="260"/>
      <c r="EN9" s="260"/>
      <c r="EO9" s="260"/>
      <c r="EP9" s="260"/>
      <c r="EQ9" s="260"/>
      <c r="ER9" s="260"/>
      <c r="ES9" s="260"/>
      <c r="ET9" s="260"/>
      <c r="EU9" s="260"/>
      <c r="EV9" s="260"/>
      <c r="EW9" s="260"/>
      <c r="EX9" s="42"/>
      <c r="EY9" s="260"/>
      <c r="EZ9" s="260"/>
      <c r="FA9" s="260"/>
      <c r="FB9" s="260"/>
      <c r="FC9" s="260"/>
      <c r="FD9" s="260"/>
      <c r="FE9" s="260"/>
      <c r="FF9" s="260"/>
      <c r="FG9" s="260"/>
      <c r="FH9" s="260"/>
      <c r="FI9" s="260"/>
      <c r="FJ9" s="42"/>
      <c r="FK9" s="260"/>
      <c r="FL9" s="260"/>
      <c r="FM9" s="260"/>
      <c r="FN9" s="260"/>
      <c r="FO9" s="260"/>
      <c r="FP9" s="260"/>
      <c r="FQ9" s="260"/>
      <c r="FR9" s="260"/>
      <c r="FS9" s="260"/>
      <c r="FT9" s="260"/>
      <c r="FU9" s="260"/>
      <c r="FV9" s="42"/>
      <c r="FW9" s="260"/>
      <c r="FX9" s="260"/>
      <c r="FY9" s="260"/>
      <c r="FZ9" s="260"/>
      <c r="GA9" s="260"/>
      <c r="GB9" s="260"/>
      <c r="GC9" s="260"/>
      <c r="GD9" s="260"/>
      <c r="GE9" s="260"/>
      <c r="GF9" s="260"/>
      <c r="GG9" s="260"/>
      <c r="GH9" s="42"/>
      <c r="GI9" s="260"/>
      <c r="GJ9" s="260"/>
      <c r="GK9" s="260"/>
      <c r="GL9" s="260"/>
      <c r="GM9" s="260"/>
      <c r="GN9" s="260"/>
      <c r="GO9" s="260"/>
      <c r="GP9" s="260"/>
      <c r="GQ9" s="260"/>
      <c r="GR9" s="260"/>
      <c r="GS9" s="260"/>
      <c r="GT9" s="42"/>
      <c r="GU9" s="260"/>
      <c r="GV9" s="260"/>
      <c r="GW9" s="260"/>
      <c r="GX9" s="260"/>
      <c r="GY9" s="260"/>
      <c r="GZ9" s="260"/>
      <c r="HA9" s="260"/>
      <c r="HB9" s="260"/>
      <c r="HC9" s="260"/>
      <c r="HD9" s="260"/>
      <c r="HE9" s="260"/>
      <c r="HF9" s="42"/>
      <c r="HG9" s="260"/>
      <c r="HH9" s="260"/>
      <c r="HI9" s="260"/>
      <c r="HJ9" s="260"/>
      <c r="HK9" s="260"/>
      <c r="HL9" s="260"/>
      <c r="HM9" s="260"/>
      <c r="HN9" s="260"/>
      <c r="HO9" s="260"/>
      <c r="HP9" s="260"/>
      <c r="HQ9" s="260"/>
      <c r="HR9" s="42"/>
      <c r="HS9" s="260"/>
      <c r="HT9" s="260"/>
      <c r="HU9" s="260"/>
      <c r="HV9" s="260"/>
      <c r="HW9" s="260"/>
      <c r="HX9" s="260"/>
      <c r="HY9" s="260"/>
      <c r="HZ9" s="260"/>
      <c r="IA9" s="260"/>
      <c r="IB9" s="260"/>
      <c r="IC9" s="260"/>
      <c r="ID9" s="42"/>
      <c r="IE9" s="260"/>
      <c r="IF9" s="260"/>
      <c r="IG9" s="260"/>
      <c r="IH9" s="260"/>
      <c r="II9" s="260"/>
      <c r="IJ9" s="260"/>
      <c r="IK9" s="260"/>
      <c r="IL9" s="260"/>
      <c r="IM9" s="260"/>
      <c r="IN9" s="260"/>
      <c r="IO9" s="260"/>
      <c r="IP9" s="42"/>
      <c r="IQ9" s="260"/>
      <c r="IR9" s="260"/>
      <c r="IS9" s="260"/>
    </row>
    <row r="10" spans="1:253" s="7" customFormat="1" ht="14.25">
      <c r="A10" s="41" t="s">
        <v>28</v>
      </c>
      <c r="B10" s="260">
        <v>3.5836513585117524</v>
      </c>
      <c r="C10" s="260">
        <v>4.0762214367567218</v>
      </c>
      <c r="D10" s="260">
        <v>3.4791829350893755</v>
      </c>
      <c r="E10" s="260">
        <v>0.89169822954149325</v>
      </c>
      <c r="F10" s="260">
        <v>-3.8323679354993478</v>
      </c>
      <c r="G10" s="260">
        <v>-0.20126160282664118</v>
      </c>
      <c r="H10" s="260">
        <v>5.0314048882560414E-2</v>
      </c>
      <c r="I10" s="260">
        <v>-1.6414622125024758</v>
      </c>
      <c r="J10" s="260">
        <v>-1.2263216897035578</v>
      </c>
      <c r="K10" s="260">
        <v>1.0242215268683186</v>
      </c>
      <c r="L10" s="260">
        <v>1.6608580487769142</v>
      </c>
      <c r="M10" s="260"/>
      <c r="N10" s="260"/>
      <c r="O10" s="260"/>
      <c r="P10" s="260"/>
      <c r="Q10" s="260"/>
      <c r="R10" s="260"/>
      <c r="S10" s="260"/>
      <c r="T10" s="260"/>
      <c r="U10" s="260"/>
      <c r="V10" s="41"/>
      <c r="W10" s="260"/>
      <c r="X10" s="260"/>
      <c r="Y10" s="260"/>
      <c r="Z10" s="260"/>
      <c r="AA10" s="260"/>
      <c r="AB10" s="260"/>
      <c r="AC10" s="260"/>
      <c r="AD10" s="260"/>
      <c r="AE10" s="260"/>
      <c r="AF10" s="260"/>
      <c r="AG10" s="260"/>
      <c r="AH10" s="41"/>
      <c r="AI10" s="260"/>
      <c r="AJ10" s="260"/>
      <c r="AK10" s="260"/>
      <c r="AL10" s="260"/>
      <c r="AM10" s="260"/>
      <c r="AN10" s="260"/>
      <c r="AO10" s="260"/>
      <c r="AP10" s="260"/>
      <c r="AQ10" s="260"/>
      <c r="AR10" s="260"/>
      <c r="AS10" s="260"/>
      <c r="AT10" s="41"/>
      <c r="AU10" s="260"/>
      <c r="AV10" s="260"/>
      <c r="AW10" s="260"/>
      <c r="AX10" s="260"/>
      <c r="AY10" s="260"/>
      <c r="AZ10" s="260"/>
      <c r="BA10" s="260"/>
      <c r="BB10" s="260"/>
      <c r="BC10" s="260"/>
      <c r="BD10" s="260"/>
      <c r="BE10" s="260"/>
      <c r="BF10" s="41"/>
      <c r="BG10" s="260"/>
      <c r="BH10" s="260"/>
      <c r="BI10" s="260"/>
      <c r="BJ10" s="260"/>
      <c r="BK10" s="260"/>
      <c r="BL10" s="260"/>
      <c r="BM10" s="260"/>
      <c r="BN10" s="260"/>
      <c r="BO10" s="260"/>
      <c r="BP10" s="260"/>
      <c r="BQ10" s="260"/>
      <c r="BR10" s="41"/>
      <c r="BS10" s="260"/>
      <c r="BT10" s="260"/>
      <c r="BU10" s="260"/>
      <c r="BV10" s="260"/>
      <c r="BW10" s="260"/>
      <c r="BX10" s="260"/>
      <c r="BY10" s="260"/>
      <c r="BZ10" s="260"/>
      <c r="CA10" s="260"/>
      <c r="CB10" s="260"/>
      <c r="CC10" s="260"/>
      <c r="CD10" s="41"/>
      <c r="CE10" s="260"/>
      <c r="CF10" s="260"/>
      <c r="CG10" s="260"/>
      <c r="CH10" s="260"/>
      <c r="CI10" s="260"/>
      <c r="CJ10" s="260"/>
      <c r="CK10" s="260"/>
      <c r="CL10" s="260"/>
      <c r="CM10" s="260"/>
      <c r="CN10" s="260"/>
      <c r="CO10" s="260"/>
      <c r="CP10" s="41"/>
      <c r="CQ10" s="260"/>
      <c r="CR10" s="260"/>
      <c r="CS10" s="260"/>
      <c r="CT10" s="260"/>
      <c r="CU10" s="260"/>
      <c r="CV10" s="260"/>
      <c r="CW10" s="260"/>
      <c r="CX10" s="260"/>
      <c r="CY10" s="260"/>
      <c r="CZ10" s="260"/>
      <c r="DA10" s="260"/>
      <c r="DB10" s="41"/>
      <c r="DC10" s="260"/>
      <c r="DD10" s="260"/>
      <c r="DE10" s="260"/>
      <c r="DF10" s="260"/>
      <c r="DG10" s="260"/>
      <c r="DH10" s="260"/>
      <c r="DI10" s="260"/>
      <c r="DJ10" s="260"/>
      <c r="DK10" s="260"/>
      <c r="DL10" s="260"/>
      <c r="DM10" s="260"/>
      <c r="DN10" s="41"/>
      <c r="DO10" s="260"/>
      <c r="DP10" s="260"/>
      <c r="DQ10" s="260"/>
      <c r="DR10" s="260"/>
      <c r="DS10" s="260"/>
      <c r="DT10" s="260"/>
      <c r="DU10" s="260"/>
      <c r="DV10" s="260"/>
      <c r="DW10" s="260"/>
      <c r="DX10" s="260"/>
      <c r="DY10" s="260"/>
      <c r="DZ10" s="41"/>
      <c r="EA10" s="260"/>
      <c r="EB10" s="260"/>
      <c r="EC10" s="260"/>
      <c r="ED10" s="260"/>
      <c r="EE10" s="260"/>
      <c r="EF10" s="260"/>
      <c r="EG10" s="260"/>
      <c r="EH10" s="260"/>
      <c r="EI10" s="260"/>
      <c r="EJ10" s="260"/>
      <c r="EK10" s="260"/>
      <c r="EL10" s="41"/>
      <c r="EM10" s="260"/>
      <c r="EN10" s="260"/>
      <c r="EO10" s="260"/>
      <c r="EP10" s="260"/>
      <c r="EQ10" s="260"/>
      <c r="ER10" s="260"/>
      <c r="ES10" s="260"/>
      <c r="ET10" s="260"/>
      <c r="EU10" s="260"/>
      <c r="EV10" s="260"/>
      <c r="EW10" s="260"/>
      <c r="EX10" s="41"/>
      <c r="EY10" s="260"/>
      <c r="EZ10" s="260"/>
      <c r="FA10" s="260"/>
      <c r="FB10" s="260"/>
      <c r="FC10" s="260"/>
      <c r="FD10" s="260"/>
      <c r="FE10" s="260"/>
      <c r="FF10" s="260"/>
      <c r="FG10" s="260"/>
      <c r="FH10" s="260"/>
      <c r="FI10" s="260"/>
      <c r="FJ10" s="41"/>
      <c r="FK10" s="260"/>
      <c r="FL10" s="260"/>
      <c r="FM10" s="260"/>
      <c r="FN10" s="260"/>
      <c r="FO10" s="260"/>
      <c r="FP10" s="260"/>
      <c r="FQ10" s="260"/>
      <c r="FR10" s="260"/>
      <c r="FS10" s="260"/>
      <c r="FT10" s="260"/>
      <c r="FU10" s="260"/>
      <c r="FV10" s="41"/>
      <c r="FW10" s="260"/>
      <c r="FX10" s="260"/>
      <c r="FY10" s="260"/>
      <c r="FZ10" s="260"/>
      <c r="GA10" s="260"/>
      <c r="GB10" s="260"/>
      <c r="GC10" s="260"/>
      <c r="GD10" s="260"/>
      <c r="GE10" s="260"/>
      <c r="GF10" s="260"/>
      <c r="GG10" s="260"/>
      <c r="GH10" s="41"/>
      <c r="GI10" s="260"/>
      <c r="GJ10" s="260"/>
      <c r="GK10" s="260"/>
      <c r="GL10" s="260"/>
      <c r="GM10" s="260"/>
      <c r="GN10" s="260"/>
      <c r="GO10" s="260"/>
      <c r="GP10" s="260"/>
      <c r="GQ10" s="260"/>
      <c r="GR10" s="260"/>
      <c r="GS10" s="260"/>
      <c r="GT10" s="41"/>
      <c r="GU10" s="260"/>
      <c r="GV10" s="260"/>
      <c r="GW10" s="260"/>
      <c r="GX10" s="260"/>
      <c r="GY10" s="260"/>
      <c r="GZ10" s="260"/>
      <c r="HA10" s="260"/>
      <c r="HB10" s="260"/>
      <c r="HC10" s="260"/>
      <c r="HD10" s="260"/>
      <c r="HE10" s="260"/>
      <c r="HF10" s="41"/>
      <c r="HG10" s="260"/>
      <c r="HH10" s="260"/>
      <c r="HI10" s="260"/>
      <c r="HJ10" s="260"/>
      <c r="HK10" s="260"/>
      <c r="HL10" s="260"/>
      <c r="HM10" s="260"/>
      <c r="HN10" s="260"/>
      <c r="HO10" s="260"/>
      <c r="HP10" s="260"/>
      <c r="HQ10" s="260"/>
      <c r="HR10" s="41"/>
      <c r="HS10" s="260"/>
      <c r="HT10" s="260"/>
      <c r="HU10" s="260"/>
      <c r="HV10" s="260"/>
      <c r="HW10" s="260"/>
      <c r="HX10" s="260"/>
      <c r="HY10" s="260"/>
      <c r="HZ10" s="260"/>
      <c r="IA10" s="260"/>
      <c r="IB10" s="260"/>
      <c r="IC10" s="260"/>
      <c r="ID10" s="41"/>
      <c r="IE10" s="260"/>
      <c r="IF10" s="260"/>
      <c r="IG10" s="260"/>
      <c r="IH10" s="260"/>
      <c r="II10" s="260"/>
      <c r="IJ10" s="260"/>
      <c r="IK10" s="260"/>
      <c r="IL10" s="260"/>
      <c r="IM10" s="260"/>
      <c r="IN10" s="260"/>
      <c r="IO10" s="260"/>
      <c r="IP10" s="41"/>
      <c r="IQ10" s="260"/>
      <c r="IR10" s="260"/>
      <c r="IS10" s="260"/>
    </row>
    <row r="11" spans="1:253" s="7" customFormat="1" ht="14.25">
      <c r="A11" s="41" t="s">
        <v>27</v>
      </c>
      <c r="B11" s="260">
        <v>1.8264848301654091</v>
      </c>
      <c r="C11" s="260">
        <v>2.4668708131966088</v>
      </c>
      <c r="D11" s="260">
        <v>2.2852384276787152</v>
      </c>
      <c r="E11" s="260">
        <v>-8.0692679735594464E-2</v>
      </c>
      <c r="F11" s="260">
        <v>-3.1470548675360033</v>
      </c>
      <c r="G11" s="260">
        <v>1.724737516240249</v>
      </c>
      <c r="H11" s="260">
        <v>2.026921443113916</v>
      </c>
      <c r="I11" s="402">
        <v>1.3878375666065423E-2</v>
      </c>
      <c r="J11" s="260">
        <v>0.26497937882155043</v>
      </c>
      <c r="K11" s="209">
        <v>0.97997753655272302</v>
      </c>
      <c r="L11" s="260">
        <v>1.7066309341668084</v>
      </c>
      <c r="M11" s="260"/>
      <c r="N11" s="260"/>
      <c r="O11" s="260"/>
      <c r="P11" s="260"/>
      <c r="Q11" s="402"/>
      <c r="R11" s="402"/>
      <c r="S11" s="402"/>
      <c r="T11" s="402"/>
      <c r="U11" s="402"/>
      <c r="V11" s="41"/>
      <c r="W11" s="260"/>
      <c r="X11" s="260"/>
      <c r="Y11" s="260"/>
      <c r="Z11" s="260"/>
      <c r="AA11" s="260"/>
      <c r="AB11" s="260"/>
      <c r="AC11" s="402"/>
      <c r="AD11" s="402"/>
      <c r="AE11" s="402"/>
      <c r="AF11" s="402"/>
      <c r="AG11" s="402"/>
      <c r="AH11" s="41"/>
      <c r="AI11" s="260"/>
      <c r="AJ11" s="260"/>
      <c r="AK11" s="260"/>
      <c r="AL11" s="260"/>
      <c r="AM11" s="260"/>
      <c r="AN11" s="260"/>
      <c r="AO11" s="402"/>
      <c r="AP11" s="402"/>
      <c r="AQ11" s="402"/>
      <c r="AR11" s="402"/>
      <c r="AS11" s="402"/>
      <c r="AT11" s="41"/>
      <c r="AU11" s="260"/>
      <c r="AV11" s="260"/>
      <c r="AW11" s="260"/>
      <c r="AX11" s="260"/>
      <c r="AY11" s="260"/>
      <c r="AZ11" s="260"/>
      <c r="BA11" s="402"/>
      <c r="BB11" s="402"/>
      <c r="BC11" s="402"/>
      <c r="BD11" s="402"/>
      <c r="BE11" s="402"/>
      <c r="BF11" s="41"/>
      <c r="BG11" s="260"/>
      <c r="BH11" s="260"/>
      <c r="BI11" s="260"/>
      <c r="BJ11" s="260"/>
      <c r="BK11" s="260"/>
      <c r="BL11" s="260"/>
      <c r="BM11" s="402"/>
      <c r="BN11" s="402"/>
      <c r="BO11" s="402"/>
      <c r="BP11" s="402"/>
      <c r="BQ11" s="402"/>
      <c r="BR11" s="41"/>
      <c r="BS11" s="260"/>
      <c r="BT11" s="260"/>
      <c r="BU11" s="260"/>
      <c r="BV11" s="260"/>
      <c r="BW11" s="260"/>
      <c r="BX11" s="260"/>
      <c r="BY11" s="402"/>
      <c r="BZ11" s="402"/>
      <c r="CA11" s="402"/>
      <c r="CB11" s="402"/>
      <c r="CC11" s="402"/>
      <c r="CD11" s="41"/>
      <c r="CE11" s="260"/>
      <c r="CF11" s="260"/>
      <c r="CG11" s="260"/>
      <c r="CH11" s="260"/>
      <c r="CI11" s="260"/>
      <c r="CJ11" s="260"/>
      <c r="CK11" s="402"/>
      <c r="CL11" s="402"/>
      <c r="CM11" s="402"/>
      <c r="CN11" s="402"/>
      <c r="CO11" s="402"/>
      <c r="CP11" s="41"/>
      <c r="CQ11" s="260"/>
      <c r="CR11" s="260"/>
      <c r="CS11" s="260"/>
      <c r="CT11" s="260"/>
      <c r="CU11" s="260"/>
      <c r="CV11" s="260"/>
      <c r="CW11" s="402"/>
      <c r="CX11" s="402"/>
      <c r="CY11" s="402"/>
      <c r="CZ11" s="402"/>
      <c r="DA11" s="402"/>
      <c r="DB11" s="41"/>
      <c r="DC11" s="260"/>
      <c r="DD11" s="260"/>
      <c r="DE11" s="260"/>
      <c r="DF11" s="260"/>
      <c r="DG11" s="260"/>
      <c r="DH11" s="260"/>
      <c r="DI11" s="402"/>
      <c r="DJ11" s="402"/>
      <c r="DK11" s="402"/>
      <c r="DL11" s="402"/>
      <c r="DM11" s="402"/>
      <c r="DN11" s="41"/>
      <c r="DO11" s="260"/>
      <c r="DP11" s="260"/>
      <c r="DQ11" s="260"/>
      <c r="DR11" s="260"/>
      <c r="DS11" s="260"/>
      <c r="DT11" s="260"/>
      <c r="DU11" s="402"/>
      <c r="DV11" s="402"/>
      <c r="DW11" s="402"/>
      <c r="DX11" s="402"/>
      <c r="DY11" s="402"/>
      <c r="DZ11" s="41"/>
      <c r="EA11" s="260"/>
      <c r="EB11" s="260"/>
      <c r="EC11" s="260"/>
      <c r="ED11" s="260"/>
      <c r="EE11" s="260"/>
      <c r="EF11" s="260"/>
      <c r="EG11" s="402"/>
      <c r="EH11" s="402"/>
      <c r="EI11" s="402"/>
      <c r="EJ11" s="402"/>
      <c r="EK11" s="402"/>
      <c r="EL11" s="41"/>
      <c r="EM11" s="260"/>
      <c r="EN11" s="260"/>
      <c r="EO11" s="260"/>
      <c r="EP11" s="260"/>
      <c r="EQ11" s="260"/>
      <c r="ER11" s="260"/>
      <c r="ES11" s="402"/>
      <c r="ET11" s="402"/>
      <c r="EU11" s="402"/>
      <c r="EV11" s="402"/>
      <c r="EW11" s="402"/>
      <c r="EX11" s="41"/>
      <c r="EY11" s="260"/>
      <c r="EZ11" s="260"/>
      <c r="FA11" s="260"/>
      <c r="FB11" s="260"/>
      <c r="FC11" s="260"/>
      <c r="FD11" s="260"/>
      <c r="FE11" s="402"/>
      <c r="FF11" s="402"/>
      <c r="FG11" s="402"/>
      <c r="FH11" s="402"/>
      <c r="FI11" s="402"/>
      <c r="FJ11" s="41"/>
      <c r="FK11" s="260"/>
      <c r="FL11" s="260"/>
      <c r="FM11" s="260"/>
      <c r="FN11" s="260"/>
      <c r="FO11" s="260"/>
      <c r="FP11" s="260"/>
      <c r="FQ11" s="402"/>
      <c r="FR11" s="402"/>
      <c r="FS11" s="402"/>
      <c r="FT11" s="402"/>
      <c r="FU11" s="402"/>
      <c r="FV11" s="41"/>
      <c r="FW11" s="260"/>
      <c r="FX11" s="260"/>
      <c r="FY11" s="260"/>
      <c r="FZ11" s="260"/>
      <c r="GA11" s="260"/>
      <c r="GB11" s="260"/>
      <c r="GC11" s="402"/>
      <c r="GD11" s="402"/>
      <c r="GE11" s="402"/>
      <c r="GF11" s="402"/>
      <c r="GG11" s="402"/>
      <c r="GH11" s="41"/>
      <c r="GI11" s="260"/>
      <c r="GJ11" s="260"/>
      <c r="GK11" s="260"/>
      <c r="GL11" s="260"/>
      <c r="GM11" s="260"/>
      <c r="GN11" s="260"/>
      <c r="GO11" s="402"/>
      <c r="GP11" s="402"/>
      <c r="GQ11" s="402"/>
      <c r="GR11" s="402"/>
      <c r="GS11" s="402"/>
      <c r="GT11" s="41"/>
      <c r="GU11" s="260"/>
      <c r="GV11" s="260"/>
      <c r="GW11" s="260"/>
      <c r="GX11" s="260"/>
      <c r="GY11" s="260"/>
      <c r="GZ11" s="260"/>
      <c r="HA11" s="402"/>
      <c r="HB11" s="402"/>
      <c r="HC11" s="402"/>
      <c r="HD11" s="402"/>
      <c r="HE11" s="402"/>
      <c r="HF11" s="41"/>
      <c r="HG11" s="260"/>
      <c r="HH11" s="260"/>
      <c r="HI11" s="260"/>
      <c r="HJ11" s="260"/>
      <c r="HK11" s="260"/>
      <c r="HL11" s="260"/>
      <c r="HM11" s="402"/>
      <c r="HN11" s="402"/>
      <c r="HO11" s="402"/>
      <c r="HP11" s="402"/>
      <c r="HQ11" s="402"/>
      <c r="HR11" s="41"/>
      <c r="HS11" s="260"/>
      <c r="HT11" s="260"/>
      <c r="HU11" s="260"/>
      <c r="HV11" s="260"/>
      <c r="HW11" s="260"/>
      <c r="HX11" s="260"/>
      <c r="HY11" s="402"/>
      <c r="HZ11" s="402"/>
      <c r="IA11" s="402"/>
      <c r="IB11" s="402"/>
      <c r="IC11" s="402"/>
      <c r="ID11" s="41"/>
      <c r="IE11" s="260"/>
      <c r="IF11" s="260"/>
      <c r="IG11" s="260"/>
      <c r="IH11" s="260"/>
      <c r="II11" s="260"/>
      <c r="IJ11" s="260"/>
      <c r="IK11" s="402"/>
      <c r="IL11" s="402"/>
      <c r="IM11" s="402"/>
      <c r="IN11" s="402"/>
      <c r="IO11" s="402"/>
      <c r="IP11" s="41"/>
      <c r="IQ11" s="260"/>
      <c r="IR11" s="260"/>
      <c r="IS11" s="260"/>
    </row>
    <row r="12" spans="1:253" s="7" customFormat="1" ht="14.25">
      <c r="A12" s="41" t="s">
        <v>26</v>
      </c>
      <c r="B12" s="260">
        <v>0.93133004386118934</v>
      </c>
      <c r="C12" s="260">
        <v>2.1988610256338692</v>
      </c>
      <c r="D12" s="260">
        <v>1.6830794215662026</v>
      </c>
      <c r="E12" s="260">
        <v>-1.1562494347381325</v>
      </c>
      <c r="F12" s="260">
        <v>-5.4943974971058962</v>
      </c>
      <c r="G12" s="260">
        <v>1.7233156452446829</v>
      </c>
      <c r="H12" s="260">
        <v>0.47702442793731148</v>
      </c>
      <c r="I12" s="402">
        <v>-2.5330107455958872</v>
      </c>
      <c r="J12" s="260">
        <v>-1.8519945026899798</v>
      </c>
      <c r="K12" s="260">
        <v>0.56633888791903786</v>
      </c>
      <c r="L12" s="260">
        <v>1.2467916667578516</v>
      </c>
      <c r="M12" s="260"/>
      <c r="N12" s="260"/>
      <c r="O12" s="260"/>
      <c r="P12" s="260"/>
      <c r="Q12" s="402"/>
      <c r="R12" s="402"/>
      <c r="S12" s="402"/>
      <c r="T12" s="402"/>
      <c r="U12" s="402"/>
      <c r="V12" s="41"/>
      <c r="W12" s="260"/>
      <c r="X12" s="260"/>
      <c r="Y12" s="260"/>
      <c r="Z12" s="260"/>
      <c r="AA12" s="260"/>
      <c r="AB12" s="260"/>
      <c r="AC12" s="402"/>
      <c r="AD12" s="402"/>
      <c r="AE12" s="402"/>
      <c r="AF12" s="402"/>
      <c r="AG12" s="402"/>
      <c r="AH12" s="41"/>
      <c r="AI12" s="260"/>
      <c r="AJ12" s="260"/>
      <c r="AK12" s="260"/>
      <c r="AL12" s="260"/>
      <c r="AM12" s="260"/>
      <c r="AN12" s="260"/>
      <c r="AO12" s="402"/>
      <c r="AP12" s="402"/>
      <c r="AQ12" s="402"/>
      <c r="AR12" s="402"/>
      <c r="AS12" s="402"/>
      <c r="AT12" s="41"/>
      <c r="AU12" s="260"/>
      <c r="AV12" s="260"/>
      <c r="AW12" s="260"/>
      <c r="AX12" s="260"/>
      <c r="AY12" s="260"/>
      <c r="AZ12" s="260"/>
      <c r="BA12" s="402"/>
      <c r="BB12" s="402"/>
      <c r="BC12" s="402"/>
      <c r="BD12" s="402"/>
      <c r="BE12" s="402"/>
      <c r="BF12" s="41"/>
      <c r="BG12" s="260"/>
      <c r="BH12" s="260"/>
      <c r="BI12" s="260"/>
      <c r="BJ12" s="260"/>
      <c r="BK12" s="260"/>
      <c r="BL12" s="260"/>
      <c r="BM12" s="402"/>
      <c r="BN12" s="402"/>
      <c r="BO12" s="402"/>
      <c r="BP12" s="402"/>
      <c r="BQ12" s="402"/>
      <c r="BR12" s="41"/>
      <c r="BS12" s="260"/>
      <c r="BT12" s="260"/>
      <c r="BU12" s="260"/>
      <c r="BV12" s="260"/>
      <c r="BW12" s="260"/>
      <c r="BX12" s="260"/>
      <c r="BY12" s="402"/>
      <c r="BZ12" s="402"/>
      <c r="CA12" s="402"/>
      <c r="CB12" s="402"/>
      <c r="CC12" s="402"/>
      <c r="CD12" s="41"/>
      <c r="CE12" s="260"/>
      <c r="CF12" s="260"/>
      <c r="CG12" s="260"/>
      <c r="CH12" s="260"/>
      <c r="CI12" s="260"/>
      <c r="CJ12" s="260"/>
      <c r="CK12" s="402"/>
      <c r="CL12" s="402"/>
      <c r="CM12" s="402"/>
      <c r="CN12" s="402"/>
      <c r="CO12" s="402"/>
      <c r="CP12" s="41"/>
      <c r="CQ12" s="260"/>
      <c r="CR12" s="260"/>
      <c r="CS12" s="260"/>
      <c r="CT12" s="260"/>
      <c r="CU12" s="260"/>
      <c r="CV12" s="260"/>
      <c r="CW12" s="402"/>
      <c r="CX12" s="402"/>
      <c r="CY12" s="402"/>
      <c r="CZ12" s="402"/>
      <c r="DA12" s="402"/>
      <c r="DB12" s="41"/>
      <c r="DC12" s="260"/>
      <c r="DD12" s="260"/>
      <c r="DE12" s="260"/>
      <c r="DF12" s="260"/>
      <c r="DG12" s="260"/>
      <c r="DH12" s="260"/>
      <c r="DI12" s="402"/>
      <c r="DJ12" s="402"/>
      <c r="DK12" s="402"/>
      <c r="DL12" s="402"/>
      <c r="DM12" s="402"/>
      <c r="DN12" s="41"/>
      <c r="DO12" s="260"/>
      <c r="DP12" s="260"/>
      <c r="DQ12" s="260"/>
      <c r="DR12" s="260"/>
      <c r="DS12" s="260"/>
      <c r="DT12" s="260"/>
      <c r="DU12" s="402"/>
      <c r="DV12" s="402"/>
      <c r="DW12" s="402"/>
      <c r="DX12" s="402"/>
      <c r="DY12" s="402"/>
      <c r="DZ12" s="41"/>
      <c r="EA12" s="260"/>
      <c r="EB12" s="260"/>
      <c r="EC12" s="260"/>
      <c r="ED12" s="260"/>
      <c r="EE12" s="260"/>
      <c r="EF12" s="260"/>
      <c r="EG12" s="402"/>
      <c r="EH12" s="402"/>
      <c r="EI12" s="402"/>
      <c r="EJ12" s="402"/>
      <c r="EK12" s="402"/>
      <c r="EL12" s="41"/>
      <c r="EM12" s="260"/>
      <c r="EN12" s="260"/>
      <c r="EO12" s="260"/>
      <c r="EP12" s="260"/>
      <c r="EQ12" s="260"/>
      <c r="ER12" s="260"/>
      <c r="ES12" s="402"/>
      <c r="ET12" s="402"/>
      <c r="EU12" s="402"/>
      <c r="EV12" s="402"/>
      <c r="EW12" s="402"/>
      <c r="EX12" s="41"/>
      <c r="EY12" s="260"/>
      <c r="EZ12" s="260"/>
      <c r="FA12" s="260"/>
      <c r="FB12" s="260"/>
      <c r="FC12" s="260"/>
      <c r="FD12" s="260"/>
      <c r="FE12" s="402"/>
      <c r="FF12" s="402"/>
      <c r="FG12" s="402"/>
      <c r="FH12" s="402"/>
      <c r="FI12" s="402"/>
      <c r="FJ12" s="41"/>
      <c r="FK12" s="260"/>
      <c r="FL12" s="260"/>
      <c r="FM12" s="260"/>
      <c r="FN12" s="260"/>
      <c r="FO12" s="260"/>
      <c r="FP12" s="260"/>
      <c r="FQ12" s="402"/>
      <c r="FR12" s="402"/>
      <c r="FS12" s="402"/>
      <c r="FT12" s="402"/>
      <c r="FU12" s="402"/>
      <c r="FV12" s="41"/>
      <c r="FW12" s="260"/>
      <c r="FX12" s="260"/>
      <c r="FY12" s="260"/>
      <c r="FZ12" s="260"/>
      <c r="GA12" s="260"/>
      <c r="GB12" s="260"/>
      <c r="GC12" s="402"/>
      <c r="GD12" s="402"/>
      <c r="GE12" s="402"/>
      <c r="GF12" s="402"/>
      <c r="GG12" s="402"/>
      <c r="GH12" s="41"/>
      <c r="GI12" s="260"/>
      <c r="GJ12" s="260"/>
      <c r="GK12" s="260"/>
      <c r="GL12" s="260"/>
      <c r="GM12" s="260"/>
      <c r="GN12" s="260"/>
      <c r="GO12" s="402"/>
      <c r="GP12" s="402"/>
      <c r="GQ12" s="402"/>
      <c r="GR12" s="402"/>
      <c r="GS12" s="402"/>
      <c r="GT12" s="41"/>
      <c r="GU12" s="260"/>
      <c r="GV12" s="260"/>
      <c r="GW12" s="260"/>
      <c r="GX12" s="260"/>
      <c r="GY12" s="260"/>
      <c r="GZ12" s="260"/>
      <c r="HA12" s="402"/>
      <c r="HB12" s="402"/>
      <c r="HC12" s="402"/>
      <c r="HD12" s="402"/>
      <c r="HE12" s="402"/>
      <c r="HF12" s="41"/>
      <c r="HG12" s="260"/>
      <c r="HH12" s="260"/>
      <c r="HI12" s="260"/>
      <c r="HJ12" s="260"/>
      <c r="HK12" s="260"/>
      <c r="HL12" s="260"/>
      <c r="HM12" s="402"/>
      <c r="HN12" s="402"/>
      <c r="HO12" s="402"/>
      <c r="HP12" s="402"/>
      <c r="HQ12" s="402"/>
      <c r="HR12" s="41"/>
      <c r="HS12" s="260"/>
      <c r="HT12" s="260"/>
      <c r="HU12" s="260"/>
      <c r="HV12" s="260"/>
      <c r="HW12" s="260"/>
      <c r="HX12" s="260"/>
      <c r="HY12" s="402"/>
      <c r="HZ12" s="402"/>
      <c r="IA12" s="402"/>
      <c r="IB12" s="402"/>
      <c r="IC12" s="402"/>
      <c r="ID12" s="41"/>
      <c r="IE12" s="260"/>
      <c r="IF12" s="260"/>
      <c r="IG12" s="260"/>
      <c r="IH12" s="260"/>
      <c r="II12" s="260"/>
      <c r="IJ12" s="260"/>
      <c r="IK12" s="402"/>
      <c r="IL12" s="402"/>
      <c r="IM12" s="402"/>
      <c r="IN12" s="402"/>
      <c r="IO12" s="402"/>
      <c r="IP12" s="41"/>
      <c r="IQ12" s="260"/>
      <c r="IR12" s="260"/>
      <c r="IS12" s="260"/>
    </row>
    <row r="13" spans="1:253" s="7" customFormat="1" ht="14.25">
      <c r="A13" s="41" t="s">
        <v>25</v>
      </c>
      <c r="B13" s="260">
        <v>3.8580701357395997</v>
      </c>
      <c r="C13" s="260">
        <v>4.1296913811924574</v>
      </c>
      <c r="D13" s="260">
        <v>5.0939311794763631</v>
      </c>
      <c r="E13" s="260">
        <v>3.5860417514698595</v>
      </c>
      <c r="F13" s="260">
        <v>-1.8548931198472784</v>
      </c>
      <c r="G13" s="260">
        <v>1.3088136172952458</v>
      </c>
      <c r="H13" s="260">
        <v>0.44049888782968782</v>
      </c>
      <c r="I13" s="402">
        <v>-2.4127776305781556</v>
      </c>
      <c r="J13" s="260">
        <v>-5.9999716332558179</v>
      </c>
      <c r="K13" s="260">
        <v>-4.7550207613177742</v>
      </c>
      <c r="L13" s="260">
        <v>0.85486333653190805</v>
      </c>
      <c r="M13" s="260"/>
      <c r="N13" s="402"/>
      <c r="O13" s="260"/>
      <c r="P13" s="260"/>
      <c r="Q13" s="402"/>
      <c r="R13" s="402"/>
      <c r="S13" s="402"/>
      <c r="T13" s="402"/>
      <c r="U13" s="402"/>
      <c r="V13" s="41"/>
      <c r="W13" s="260"/>
      <c r="X13" s="260"/>
      <c r="Y13" s="260"/>
      <c r="Z13" s="402"/>
      <c r="AA13" s="260"/>
      <c r="AB13" s="260"/>
      <c r="AC13" s="402"/>
      <c r="AD13" s="402"/>
      <c r="AE13" s="402"/>
      <c r="AF13" s="402"/>
      <c r="AG13" s="402"/>
      <c r="AH13" s="41"/>
      <c r="AI13" s="260"/>
      <c r="AJ13" s="260"/>
      <c r="AK13" s="260"/>
      <c r="AL13" s="402"/>
      <c r="AM13" s="260"/>
      <c r="AN13" s="260"/>
      <c r="AO13" s="402"/>
      <c r="AP13" s="402"/>
      <c r="AQ13" s="402"/>
      <c r="AR13" s="402"/>
      <c r="AS13" s="402"/>
      <c r="AT13" s="41"/>
      <c r="AU13" s="260"/>
      <c r="AV13" s="260"/>
      <c r="AW13" s="260"/>
      <c r="AX13" s="402"/>
      <c r="AY13" s="260"/>
      <c r="AZ13" s="260"/>
      <c r="BA13" s="402"/>
      <c r="BB13" s="402"/>
      <c r="BC13" s="402"/>
      <c r="BD13" s="402"/>
      <c r="BE13" s="402"/>
      <c r="BF13" s="41"/>
      <c r="BG13" s="260"/>
      <c r="BH13" s="260"/>
      <c r="BI13" s="260"/>
      <c r="BJ13" s="402"/>
      <c r="BK13" s="260"/>
      <c r="BL13" s="260"/>
      <c r="BM13" s="402"/>
      <c r="BN13" s="402"/>
      <c r="BO13" s="402"/>
      <c r="BP13" s="402"/>
      <c r="BQ13" s="402"/>
      <c r="BR13" s="41"/>
      <c r="BS13" s="260"/>
      <c r="BT13" s="260"/>
      <c r="BU13" s="260"/>
      <c r="BV13" s="402"/>
      <c r="BW13" s="260"/>
      <c r="BX13" s="260"/>
      <c r="BY13" s="402"/>
      <c r="BZ13" s="402"/>
      <c r="CA13" s="402"/>
      <c r="CB13" s="402"/>
      <c r="CC13" s="402"/>
      <c r="CD13" s="41"/>
      <c r="CE13" s="260"/>
      <c r="CF13" s="260"/>
      <c r="CG13" s="260"/>
      <c r="CH13" s="402"/>
      <c r="CI13" s="260"/>
      <c r="CJ13" s="260"/>
      <c r="CK13" s="402"/>
      <c r="CL13" s="402"/>
      <c r="CM13" s="402"/>
      <c r="CN13" s="402"/>
      <c r="CO13" s="402"/>
      <c r="CP13" s="41"/>
      <c r="CQ13" s="260"/>
      <c r="CR13" s="260"/>
      <c r="CS13" s="260"/>
      <c r="CT13" s="402"/>
      <c r="CU13" s="260"/>
      <c r="CV13" s="260"/>
      <c r="CW13" s="402"/>
      <c r="CX13" s="402"/>
      <c r="CY13" s="402"/>
      <c r="CZ13" s="402"/>
      <c r="DA13" s="402"/>
      <c r="DB13" s="41"/>
      <c r="DC13" s="260"/>
      <c r="DD13" s="260"/>
      <c r="DE13" s="260"/>
      <c r="DF13" s="402"/>
      <c r="DG13" s="260"/>
      <c r="DH13" s="260"/>
      <c r="DI13" s="402"/>
      <c r="DJ13" s="402"/>
      <c r="DK13" s="402"/>
      <c r="DL13" s="402"/>
      <c r="DM13" s="402"/>
      <c r="DN13" s="41"/>
      <c r="DO13" s="260"/>
      <c r="DP13" s="260"/>
      <c r="DQ13" s="260"/>
      <c r="DR13" s="402"/>
      <c r="DS13" s="260"/>
      <c r="DT13" s="260"/>
      <c r="DU13" s="402"/>
      <c r="DV13" s="402"/>
      <c r="DW13" s="402"/>
      <c r="DX13" s="402"/>
      <c r="DY13" s="402"/>
      <c r="DZ13" s="41"/>
      <c r="EA13" s="260"/>
      <c r="EB13" s="260"/>
      <c r="EC13" s="260"/>
      <c r="ED13" s="402"/>
      <c r="EE13" s="260"/>
      <c r="EF13" s="260"/>
      <c r="EG13" s="402"/>
      <c r="EH13" s="402"/>
      <c r="EI13" s="402"/>
      <c r="EJ13" s="402"/>
      <c r="EK13" s="402"/>
      <c r="EL13" s="41"/>
      <c r="EM13" s="260"/>
      <c r="EN13" s="260"/>
      <c r="EO13" s="260"/>
      <c r="EP13" s="402"/>
      <c r="EQ13" s="260"/>
      <c r="ER13" s="260"/>
      <c r="ES13" s="402"/>
      <c r="ET13" s="402"/>
      <c r="EU13" s="402"/>
      <c r="EV13" s="402"/>
      <c r="EW13" s="402"/>
      <c r="EX13" s="41"/>
      <c r="EY13" s="260"/>
      <c r="EZ13" s="260"/>
      <c r="FA13" s="260"/>
      <c r="FB13" s="402"/>
      <c r="FC13" s="260"/>
      <c r="FD13" s="260"/>
      <c r="FE13" s="402"/>
      <c r="FF13" s="402"/>
      <c r="FG13" s="402"/>
      <c r="FH13" s="402"/>
      <c r="FI13" s="402"/>
      <c r="FJ13" s="41"/>
      <c r="FK13" s="260"/>
      <c r="FL13" s="260"/>
      <c r="FM13" s="260"/>
      <c r="FN13" s="402"/>
      <c r="FO13" s="260"/>
      <c r="FP13" s="260"/>
      <c r="FQ13" s="402"/>
      <c r="FR13" s="402"/>
      <c r="FS13" s="402"/>
      <c r="FT13" s="402"/>
      <c r="FU13" s="402"/>
      <c r="FV13" s="41"/>
      <c r="FW13" s="260"/>
      <c r="FX13" s="260"/>
      <c r="FY13" s="260"/>
      <c r="FZ13" s="402"/>
      <c r="GA13" s="260"/>
      <c r="GB13" s="260"/>
      <c r="GC13" s="402"/>
      <c r="GD13" s="402"/>
      <c r="GE13" s="402"/>
      <c r="GF13" s="402"/>
      <c r="GG13" s="402"/>
      <c r="GH13" s="41"/>
      <c r="GI13" s="260"/>
      <c r="GJ13" s="260"/>
      <c r="GK13" s="260"/>
      <c r="GL13" s="402"/>
      <c r="GM13" s="260"/>
      <c r="GN13" s="260"/>
      <c r="GO13" s="402"/>
      <c r="GP13" s="402"/>
      <c r="GQ13" s="402"/>
      <c r="GR13" s="402"/>
      <c r="GS13" s="402"/>
      <c r="GT13" s="41"/>
      <c r="GU13" s="260"/>
      <c r="GV13" s="260"/>
      <c r="GW13" s="260"/>
      <c r="GX13" s="402"/>
      <c r="GY13" s="260"/>
      <c r="GZ13" s="260"/>
      <c r="HA13" s="402"/>
      <c r="HB13" s="402"/>
      <c r="HC13" s="402"/>
      <c r="HD13" s="402"/>
      <c r="HE13" s="402"/>
      <c r="HF13" s="41"/>
      <c r="HG13" s="260"/>
      <c r="HH13" s="260"/>
      <c r="HI13" s="260"/>
      <c r="HJ13" s="402"/>
      <c r="HK13" s="260"/>
      <c r="HL13" s="260"/>
      <c r="HM13" s="402"/>
      <c r="HN13" s="402"/>
      <c r="HO13" s="402"/>
      <c r="HP13" s="402"/>
      <c r="HQ13" s="402"/>
      <c r="HR13" s="41"/>
      <c r="HS13" s="260"/>
      <c r="HT13" s="260"/>
      <c r="HU13" s="260"/>
      <c r="HV13" s="402"/>
      <c r="HW13" s="260"/>
      <c r="HX13" s="260"/>
      <c r="HY13" s="402"/>
      <c r="HZ13" s="402"/>
      <c r="IA13" s="402"/>
      <c r="IB13" s="402"/>
      <c r="IC13" s="402"/>
      <c r="ID13" s="41"/>
      <c r="IE13" s="260"/>
      <c r="IF13" s="260"/>
      <c r="IG13" s="260"/>
      <c r="IH13" s="402"/>
      <c r="II13" s="260"/>
      <c r="IJ13" s="260"/>
      <c r="IK13" s="402"/>
      <c r="IL13" s="402"/>
      <c r="IM13" s="402"/>
      <c r="IN13" s="402"/>
      <c r="IO13" s="402"/>
      <c r="IP13" s="41"/>
      <c r="IQ13" s="260"/>
      <c r="IR13" s="260"/>
      <c r="IS13" s="260"/>
    </row>
    <row r="14" spans="1:253" s="7" customFormat="1" ht="14.25">
      <c r="A14" s="42" t="s">
        <v>24</v>
      </c>
      <c r="B14" s="260">
        <v>5.253000820618392</v>
      </c>
      <c r="C14" s="260">
        <v>4.9359916747881538</v>
      </c>
      <c r="D14" s="260">
        <v>6.5880441763528141</v>
      </c>
      <c r="E14" s="260">
        <v>-0.73457741861165937</v>
      </c>
      <c r="F14" s="260">
        <v>-5.5562002529197407</v>
      </c>
      <c r="G14" s="260">
        <v>3.1014297326418916</v>
      </c>
      <c r="H14" s="260">
        <v>1.9049889074274295</v>
      </c>
      <c r="I14" s="260">
        <v>-0.17572268201990759</v>
      </c>
      <c r="J14" s="260">
        <v>2.0836362325544977</v>
      </c>
      <c r="K14" s="260">
        <v>2.1697594358125238</v>
      </c>
      <c r="L14" s="260">
        <v>2.4942411344576421</v>
      </c>
      <c r="M14" s="260"/>
      <c r="N14" s="260"/>
      <c r="O14" s="260"/>
      <c r="P14" s="260"/>
      <c r="Q14" s="260"/>
      <c r="R14" s="260"/>
      <c r="S14" s="260"/>
      <c r="T14" s="260"/>
      <c r="U14" s="260"/>
      <c r="V14" s="42"/>
      <c r="W14" s="260"/>
      <c r="X14" s="260"/>
      <c r="Y14" s="260"/>
      <c r="Z14" s="260"/>
      <c r="AA14" s="260"/>
      <c r="AB14" s="260"/>
      <c r="AC14" s="260"/>
      <c r="AD14" s="260"/>
      <c r="AE14" s="260"/>
      <c r="AF14" s="260"/>
      <c r="AG14" s="260"/>
      <c r="AH14" s="42"/>
      <c r="AI14" s="260"/>
      <c r="AJ14" s="260"/>
      <c r="AK14" s="260"/>
      <c r="AL14" s="260"/>
      <c r="AM14" s="260"/>
      <c r="AN14" s="260"/>
      <c r="AO14" s="260"/>
      <c r="AP14" s="260"/>
      <c r="AQ14" s="260"/>
      <c r="AR14" s="260"/>
      <c r="AS14" s="260"/>
      <c r="AT14" s="42"/>
      <c r="AU14" s="260"/>
      <c r="AV14" s="260"/>
      <c r="AW14" s="260"/>
      <c r="AX14" s="260"/>
      <c r="AY14" s="260"/>
      <c r="AZ14" s="260"/>
      <c r="BA14" s="260"/>
      <c r="BB14" s="260"/>
      <c r="BC14" s="260"/>
      <c r="BD14" s="260"/>
      <c r="BE14" s="260"/>
      <c r="BF14" s="42"/>
      <c r="BG14" s="260"/>
      <c r="BH14" s="260"/>
      <c r="BI14" s="260"/>
      <c r="BJ14" s="260"/>
      <c r="BK14" s="260"/>
      <c r="BL14" s="260"/>
      <c r="BM14" s="260"/>
      <c r="BN14" s="260"/>
      <c r="BO14" s="260"/>
      <c r="BP14" s="260"/>
      <c r="BQ14" s="260"/>
      <c r="BR14" s="42"/>
      <c r="BS14" s="260"/>
      <c r="BT14" s="260"/>
      <c r="BU14" s="260"/>
      <c r="BV14" s="260"/>
      <c r="BW14" s="260"/>
      <c r="BX14" s="260"/>
      <c r="BY14" s="260"/>
      <c r="BZ14" s="260"/>
      <c r="CA14" s="260"/>
      <c r="CB14" s="260"/>
      <c r="CC14" s="260"/>
      <c r="CD14" s="42"/>
      <c r="CE14" s="260"/>
      <c r="CF14" s="260"/>
      <c r="CG14" s="260"/>
      <c r="CH14" s="260"/>
      <c r="CI14" s="260"/>
      <c r="CJ14" s="260"/>
      <c r="CK14" s="260"/>
      <c r="CL14" s="260"/>
      <c r="CM14" s="260"/>
      <c r="CN14" s="260"/>
      <c r="CO14" s="260"/>
      <c r="CP14" s="42"/>
      <c r="CQ14" s="260"/>
      <c r="CR14" s="260"/>
      <c r="CS14" s="260"/>
      <c r="CT14" s="260"/>
      <c r="CU14" s="260"/>
      <c r="CV14" s="260"/>
      <c r="CW14" s="260"/>
      <c r="CX14" s="260"/>
      <c r="CY14" s="260"/>
      <c r="CZ14" s="260"/>
      <c r="DA14" s="260"/>
      <c r="DB14" s="42"/>
      <c r="DC14" s="260"/>
      <c r="DD14" s="260"/>
      <c r="DE14" s="260"/>
      <c r="DF14" s="260"/>
      <c r="DG14" s="260"/>
      <c r="DH14" s="260"/>
      <c r="DI14" s="260"/>
      <c r="DJ14" s="260"/>
      <c r="DK14" s="260"/>
      <c r="DL14" s="260"/>
      <c r="DM14" s="260"/>
      <c r="DN14" s="42"/>
      <c r="DO14" s="260"/>
      <c r="DP14" s="260"/>
      <c r="DQ14" s="260"/>
      <c r="DR14" s="260"/>
      <c r="DS14" s="260"/>
      <c r="DT14" s="260"/>
      <c r="DU14" s="260"/>
      <c r="DV14" s="260"/>
      <c r="DW14" s="260"/>
      <c r="DX14" s="260"/>
      <c r="DY14" s="260"/>
      <c r="DZ14" s="42"/>
      <c r="EA14" s="260"/>
      <c r="EB14" s="260"/>
      <c r="EC14" s="260"/>
      <c r="ED14" s="260"/>
      <c r="EE14" s="260"/>
      <c r="EF14" s="260"/>
      <c r="EG14" s="260"/>
      <c r="EH14" s="260"/>
      <c r="EI14" s="260"/>
      <c r="EJ14" s="260"/>
      <c r="EK14" s="260"/>
      <c r="EL14" s="42"/>
      <c r="EM14" s="260"/>
      <c r="EN14" s="260"/>
      <c r="EO14" s="260"/>
      <c r="EP14" s="260"/>
      <c r="EQ14" s="260"/>
      <c r="ER14" s="260"/>
      <c r="ES14" s="260"/>
      <c r="ET14" s="260"/>
      <c r="EU14" s="260"/>
      <c r="EV14" s="260"/>
      <c r="EW14" s="260"/>
      <c r="EX14" s="42"/>
      <c r="EY14" s="260"/>
      <c r="EZ14" s="260"/>
      <c r="FA14" s="260"/>
      <c r="FB14" s="260"/>
      <c r="FC14" s="260"/>
      <c r="FD14" s="260"/>
      <c r="FE14" s="260"/>
      <c r="FF14" s="260"/>
      <c r="FG14" s="260"/>
      <c r="FH14" s="260"/>
      <c r="FI14" s="260"/>
      <c r="FJ14" s="42"/>
      <c r="FK14" s="260"/>
      <c r="FL14" s="260"/>
      <c r="FM14" s="260"/>
      <c r="FN14" s="260"/>
      <c r="FO14" s="260"/>
      <c r="FP14" s="260"/>
      <c r="FQ14" s="260"/>
      <c r="FR14" s="260"/>
      <c r="FS14" s="260"/>
      <c r="FT14" s="260"/>
      <c r="FU14" s="260"/>
      <c r="FV14" s="42"/>
      <c r="FW14" s="260"/>
      <c r="FX14" s="260"/>
      <c r="FY14" s="260"/>
      <c r="FZ14" s="260"/>
      <c r="GA14" s="260"/>
      <c r="GB14" s="260"/>
      <c r="GC14" s="260"/>
      <c r="GD14" s="260"/>
      <c r="GE14" s="260"/>
      <c r="GF14" s="260"/>
      <c r="GG14" s="260"/>
      <c r="GH14" s="42"/>
      <c r="GI14" s="260"/>
      <c r="GJ14" s="260"/>
      <c r="GK14" s="260"/>
      <c r="GL14" s="260"/>
      <c r="GM14" s="260"/>
      <c r="GN14" s="260"/>
      <c r="GO14" s="260"/>
      <c r="GP14" s="260"/>
      <c r="GQ14" s="260"/>
      <c r="GR14" s="260"/>
      <c r="GS14" s="260"/>
      <c r="GT14" s="42"/>
      <c r="GU14" s="260"/>
      <c r="GV14" s="260"/>
      <c r="GW14" s="260"/>
      <c r="GX14" s="260"/>
      <c r="GY14" s="260"/>
      <c r="GZ14" s="260"/>
      <c r="HA14" s="260"/>
      <c r="HB14" s="260"/>
      <c r="HC14" s="260"/>
      <c r="HD14" s="260"/>
      <c r="HE14" s="260"/>
      <c r="HF14" s="42"/>
      <c r="HG14" s="260"/>
      <c r="HH14" s="260"/>
      <c r="HI14" s="260"/>
      <c r="HJ14" s="260"/>
      <c r="HK14" s="260"/>
      <c r="HL14" s="260"/>
      <c r="HM14" s="260"/>
      <c r="HN14" s="260"/>
      <c r="HO14" s="260"/>
      <c r="HP14" s="260"/>
      <c r="HQ14" s="260"/>
      <c r="HR14" s="42"/>
      <c r="HS14" s="260"/>
      <c r="HT14" s="260"/>
      <c r="HU14" s="260"/>
      <c r="HV14" s="260"/>
      <c r="HW14" s="260"/>
      <c r="HX14" s="260"/>
      <c r="HY14" s="260"/>
      <c r="HZ14" s="260"/>
      <c r="IA14" s="260"/>
      <c r="IB14" s="260"/>
      <c r="IC14" s="260"/>
      <c r="ID14" s="42"/>
      <c r="IE14" s="260"/>
      <c r="IF14" s="260"/>
      <c r="IG14" s="260"/>
      <c r="IH14" s="260"/>
      <c r="II14" s="260"/>
      <c r="IJ14" s="260"/>
      <c r="IK14" s="260"/>
      <c r="IL14" s="260"/>
      <c r="IM14" s="260"/>
      <c r="IN14" s="260"/>
      <c r="IO14" s="260"/>
      <c r="IP14" s="42"/>
      <c r="IQ14" s="260"/>
      <c r="IR14" s="260"/>
      <c r="IS14" s="260"/>
    </row>
    <row r="15" spans="1:253" s="7" customFormat="1" ht="14.25">
      <c r="A15" s="41" t="s">
        <v>11</v>
      </c>
      <c r="B15" s="260">
        <v>10.098420525941144</v>
      </c>
      <c r="C15" s="260">
        <v>10.988151181367979</v>
      </c>
      <c r="D15" s="260">
        <v>9.9871108634595593</v>
      </c>
      <c r="E15" s="260">
        <v>-2.7714379288993007</v>
      </c>
      <c r="F15" s="260">
        <v>-17.699071960252056</v>
      </c>
      <c r="G15" s="260">
        <v>-1.3066007117756406</v>
      </c>
      <c r="H15" s="260">
        <v>5.3065297490464625</v>
      </c>
      <c r="I15" s="260">
        <v>5.2167251481779475</v>
      </c>
      <c r="J15" s="260">
        <v>4.0375744727511931</v>
      </c>
      <c r="K15" s="260">
        <v>4.2148509466814588</v>
      </c>
      <c r="L15" s="260">
        <v>4.2930431974282035</v>
      </c>
      <c r="M15" s="260"/>
      <c r="N15" s="260"/>
      <c r="O15" s="260"/>
      <c r="P15" s="260"/>
      <c r="Q15" s="260"/>
      <c r="R15" s="260"/>
      <c r="S15" s="260"/>
      <c r="T15" s="260"/>
      <c r="U15" s="260"/>
      <c r="V15" s="41"/>
      <c r="W15" s="260"/>
      <c r="X15" s="260"/>
      <c r="Y15" s="260"/>
      <c r="Z15" s="260"/>
      <c r="AA15" s="260"/>
      <c r="AB15" s="260"/>
      <c r="AC15" s="260"/>
      <c r="AD15" s="260"/>
      <c r="AE15" s="260"/>
      <c r="AF15" s="260"/>
      <c r="AG15" s="260"/>
      <c r="AH15" s="41"/>
      <c r="AI15" s="260"/>
      <c r="AJ15" s="260"/>
      <c r="AK15" s="260"/>
      <c r="AL15" s="260"/>
      <c r="AM15" s="260"/>
      <c r="AN15" s="260"/>
      <c r="AO15" s="260"/>
      <c r="AP15" s="260"/>
      <c r="AQ15" s="260"/>
      <c r="AR15" s="260"/>
      <c r="AS15" s="260"/>
      <c r="AT15" s="41"/>
      <c r="AU15" s="260"/>
      <c r="AV15" s="260"/>
      <c r="AW15" s="260"/>
      <c r="AX15" s="260"/>
      <c r="AY15" s="260"/>
      <c r="AZ15" s="260"/>
      <c r="BA15" s="260"/>
      <c r="BB15" s="260"/>
      <c r="BC15" s="260"/>
      <c r="BD15" s="260"/>
      <c r="BE15" s="260"/>
      <c r="BF15" s="41"/>
      <c r="BG15" s="260"/>
      <c r="BH15" s="260"/>
      <c r="BI15" s="260"/>
      <c r="BJ15" s="260"/>
      <c r="BK15" s="260"/>
      <c r="BL15" s="260"/>
      <c r="BM15" s="260"/>
      <c r="BN15" s="260"/>
      <c r="BO15" s="260"/>
      <c r="BP15" s="260"/>
      <c r="BQ15" s="260"/>
      <c r="BR15" s="41"/>
      <c r="BS15" s="260"/>
      <c r="BT15" s="260"/>
      <c r="BU15" s="260"/>
      <c r="BV15" s="260"/>
      <c r="BW15" s="260"/>
      <c r="BX15" s="260"/>
      <c r="BY15" s="260"/>
      <c r="BZ15" s="260"/>
      <c r="CA15" s="260"/>
      <c r="CB15" s="260"/>
      <c r="CC15" s="260"/>
      <c r="CD15" s="41"/>
      <c r="CE15" s="260"/>
      <c r="CF15" s="260"/>
      <c r="CG15" s="260"/>
      <c r="CH15" s="260"/>
      <c r="CI15" s="260"/>
      <c r="CJ15" s="260"/>
      <c r="CK15" s="260"/>
      <c r="CL15" s="260"/>
      <c r="CM15" s="260"/>
      <c r="CN15" s="260"/>
      <c r="CO15" s="260"/>
      <c r="CP15" s="41"/>
      <c r="CQ15" s="260"/>
      <c r="CR15" s="260"/>
      <c r="CS15" s="260"/>
      <c r="CT15" s="260"/>
      <c r="CU15" s="260"/>
      <c r="CV15" s="260"/>
      <c r="CW15" s="260"/>
      <c r="CX15" s="260"/>
      <c r="CY15" s="260"/>
      <c r="CZ15" s="260"/>
      <c r="DA15" s="260"/>
      <c r="DB15" s="41"/>
      <c r="DC15" s="260"/>
      <c r="DD15" s="260"/>
      <c r="DE15" s="260"/>
      <c r="DF15" s="260"/>
      <c r="DG15" s="260"/>
      <c r="DH15" s="260"/>
      <c r="DI15" s="260"/>
      <c r="DJ15" s="260"/>
      <c r="DK15" s="260"/>
      <c r="DL15" s="260"/>
      <c r="DM15" s="260"/>
      <c r="DN15" s="41"/>
      <c r="DO15" s="260"/>
      <c r="DP15" s="260"/>
      <c r="DQ15" s="260"/>
      <c r="DR15" s="260"/>
      <c r="DS15" s="260"/>
      <c r="DT15" s="260"/>
      <c r="DU15" s="260"/>
      <c r="DV15" s="260"/>
      <c r="DW15" s="260"/>
      <c r="DX15" s="260"/>
      <c r="DY15" s="260"/>
      <c r="DZ15" s="41"/>
      <c r="EA15" s="260"/>
      <c r="EB15" s="260"/>
      <c r="EC15" s="260"/>
      <c r="ED15" s="260"/>
      <c r="EE15" s="260"/>
      <c r="EF15" s="260"/>
      <c r="EG15" s="260"/>
      <c r="EH15" s="260"/>
      <c r="EI15" s="260"/>
      <c r="EJ15" s="260"/>
      <c r="EK15" s="260"/>
      <c r="EL15" s="41"/>
      <c r="EM15" s="260"/>
      <c r="EN15" s="260"/>
      <c r="EO15" s="260"/>
      <c r="EP15" s="260"/>
      <c r="EQ15" s="260"/>
      <c r="ER15" s="260"/>
      <c r="ES15" s="260"/>
      <c r="ET15" s="260"/>
      <c r="EU15" s="260"/>
      <c r="EV15" s="260"/>
      <c r="EW15" s="260"/>
      <c r="EX15" s="41"/>
      <c r="EY15" s="260"/>
      <c r="EZ15" s="260"/>
      <c r="FA15" s="260"/>
      <c r="FB15" s="260"/>
      <c r="FC15" s="260"/>
      <c r="FD15" s="260"/>
      <c r="FE15" s="260"/>
      <c r="FF15" s="260"/>
      <c r="FG15" s="260"/>
      <c r="FH15" s="260"/>
      <c r="FI15" s="260"/>
      <c r="FJ15" s="41"/>
      <c r="FK15" s="260"/>
      <c r="FL15" s="260"/>
      <c r="FM15" s="260"/>
      <c r="FN15" s="260"/>
      <c r="FO15" s="260"/>
      <c r="FP15" s="260"/>
      <c r="FQ15" s="260"/>
      <c r="FR15" s="260"/>
      <c r="FS15" s="260"/>
      <c r="FT15" s="260"/>
      <c r="FU15" s="260"/>
      <c r="FV15" s="41"/>
      <c r="FW15" s="260"/>
      <c r="FX15" s="260"/>
      <c r="FY15" s="260"/>
      <c r="FZ15" s="260"/>
      <c r="GA15" s="260"/>
      <c r="GB15" s="260"/>
      <c r="GC15" s="260"/>
      <c r="GD15" s="260"/>
      <c r="GE15" s="260"/>
      <c r="GF15" s="260"/>
      <c r="GG15" s="260"/>
      <c r="GH15" s="41"/>
      <c r="GI15" s="260"/>
      <c r="GJ15" s="260"/>
      <c r="GK15" s="260"/>
      <c r="GL15" s="260"/>
      <c r="GM15" s="260"/>
      <c r="GN15" s="260"/>
      <c r="GO15" s="260"/>
      <c r="GP15" s="260"/>
      <c r="GQ15" s="260"/>
      <c r="GR15" s="260"/>
      <c r="GS15" s="260"/>
      <c r="GT15" s="41"/>
      <c r="GU15" s="260"/>
      <c r="GV15" s="260"/>
      <c r="GW15" s="260"/>
      <c r="GX15" s="260"/>
      <c r="GY15" s="260"/>
      <c r="GZ15" s="260"/>
      <c r="HA15" s="260"/>
      <c r="HB15" s="260"/>
      <c r="HC15" s="260"/>
      <c r="HD15" s="260"/>
      <c r="HE15" s="260"/>
      <c r="HF15" s="41"/>
      <c r="HG15" s="260"/>
      <c r="HH15" s="260"/>
      <c r="HI15" s="260"/>
      <c r="HJ15" s="260"/>
      <c r="HK15" s="260"/>
      <c r="HL15" s="260"/>
      <c r="HM15" s="260"/>
      <c r="HN15" s="260"/>
      <c r="HO15" s="260"/>
      <c r="HP15" s="260"/>
      <c r="HQ15" s="260"/>
      <c r="HR15" s="41"/>
      <c r="HS15" s="260"/>
      <c r="HT15" s="260"/>
      <c r="HU15" s="260"/>
      <c r="HV15" s="260"/>
      <c r="HW15" s="260"/>
      <c r="HX15" s="260"/>
      <c r="HY15" s="260"/>
      <c r="HZ15" s="260"/>
      <c r="IA15" s="260"/>
      <c r="IB15" s="260"/>
      <c r="IC15" s="260"/>
      <c r="ID15" s="41"/>
      <c r="IE15" s="260"/>
      <c r="IF15" s="260"/>
      <c r="IG15" s="260"/>
      <c r="IH15" s="260"/>
      <c r="II15" s="260"/>
      <c r="IJ15" s="260"/>
      <c r="IK15" s="260"/>
      <c r="IL15" s="260"/>
      <c r="IM15" s="260"/>
      <c r="IN15" s="260"/>
      <c r="IO15" s="260"/>
      <c r="IP15" s="41"/>
      <c r="IQ15" s="260"/>
      <c r="IR15" s="260"/>
      <c r="IS15" s="260"/>
    </row>
    <row r="16" spans="1:253" s="7" customFormat="1" ht="14.25">
      <c r="A16" s="41" t="s">
        <v>23</v>
      </c>
      <c r="B16" s="260">
        <v>3.5842399170963546</v>
      </c>
      <c r="C16" s="260">
        <v>2.5804805339986858</v>
      </c>
      <c r="D16" s="260">
        <v>4.0713803437533391</v>
      </c>
      <c r="E16" s="260">
        <v>3.882472608292975</v>
      </c>
      <c r="F16" s="260">
        <v>-2.8134912301525761</v>
      </c>
      <c r="G16" s="260">
        <v>3.3384322179359049</v>
      </c>
      <c r="H16" s="260">
        <v>1.7167134596771882</v>
      </c>
      <c r="I16" s="402">
        <v>0.86236237453005682</v>
      </c>
      <c r="J16" s="260">
        <v>2.038100740640969</v>
      </c>
      <c r="K16" s="260">
        <v>2.0822911977056435</v>
      </c>
      <c r="L16" s="260">
        <v>2.1112607264499594</v>
      </c>
      <c r="M16" s="260"/>
      <c r="N16" s="260"/>
      <c r="O16" s="260"/>
      <c r="P16" s="260"/>
      <c r="Q16" s="402"/>
      <c r="R16" s="402"/>
      <c r="S16" s="402"/>
      <c r="T16" s="402"/>
      <c r="U16" s="402"/>
      <c r="V16" s="41"/>
      <c r="W16" s="260"/>
      <c r="X16" s="260"/>
      <c r="Y16" s="260"/>
      <c r="Z16" s="260"/>
      <c r="AA16" s="260"/>
      <c r="AB16" s="260"/>
      <c r="AC16" s="402"/>
      <c r="AD16" s="402"/>
      <c r="AE16" s="402"/>
      <c r="AF16" s="402"/>
      <c r="AG16" s="402"/>
      <c r="AH16" s="41"/>
      <c r="AI16" s="260"/>
      <c r="AJ16" s="260"/>
      <c r="AK16" s="260"/>
      <c r="AL16" s="260"/>
      <c r="AM16" s="260"/>
      <c r="AN16" s="260"/>
      <c r="AO16" s="402"/>
      <c r="AP16" s="402"/>
      <c r="AQ16" s="402"/>
      <c r="AR16" s="402"/>
      <c r="AS16" s="402"/>
      <c r="AT16" s="41"/>
      <c r="AU16" s="260"/>
      <c r="AV16" s="260"/>
      <c r="AW16" s="260"/>
      <c r="AX16" s="260"/>
      <c r="AY16" s="260"/>
      <c r="AZ16" s="260"/>
      <c r="BA16" s="402"/>
      <c r="BB16" s="402"/>
      <c r="BC16" s="402"/>
      <c r="BD16" s="402"/>
      <c r="BE16" s="402"/>
      <c r="BF16" s="41"/>
      <c r="BG16" s="260"/>
      <c r="BH16" s="260"/>
      <c r="BI16" s="260"/>
      <c r="BJ16" s="260"/>
      <c r="BK16" s="260"/>
      <c r="BL16" s="260"/>
      <c r="BM16" s="402"/>
      <c r="BN16" s="402"/>
      <c r="BO16" s="402"/>
      <c r="BP16" s="402"/>
      <c r="BQ16" s="402"/>
      <c r="BR16" s="41"/>
      <c r="BS16" s="260"/>
      <c r="BT16" s="260"/>
      <c r="BU16" s="260"/>
      <c r="BV16" s="260"/>
      <c r="BW16" s="260"/>
      <c r="BX16" s="260"/>
      <c r="BY16" s="402"/>
      <c r="BZ16" s="402"/>
      <c r="CA16" s="402"/>
      <c r="CB16" s="402"/>
      <c r="CC16" s="402"/>
      <c r="CD16" s="41"/>
      <c r="CE16" s="260"/>
      <c r="CF16" s="260"/>
      <c r="CG16" s="260"/>
      <c r="CH16" s="260"/>
      <c r="CI16" s="260"/>
      <c r="CJ16" s="260"/>
      <c r="CK16" s="402"/>
      <c r="CL16" s="402"/>
      <c r="CM16" s="402"/>
      <c r="CN16" s="402"/>
      <c r="CO16" s="402"/>
      <c r="CP16" s="41"/>
      <c r="CQ16" s="260"/>
      <c r="CR16" s="260"/>
      <c r="CS16" s="260"/>
      <c r="CT16" s="260"/>
      <c r="CU16" s="260"/>
      <c r="CV16" s="260"/>
      <c r="CW16" s="402"/>
      <c r="CX16" s="402"/>
      <c r="CY16" s="402"/>
      <c r="CZ16" s="402"/>
      <c r="DA16" s="402"/>
      <c r="DB16" s="41"/>
      <c r="DC16" s="260"/>
      <c r="DD16" s="260"/>
      <c r="DE16" s="260"/>
      <c r="DF16" s="260"/>
      <c r="DG16" s="260"/>
      <c r="DH16" s="260"/>
      <c r="DI16" s="402"/>
      <c r="DJ16" s="402"/>
      <c r="DK16" s="402"/>
      <c r="DL16" s="402"/>
      <c r="DM16" s="402"/>
      <c r="DN16" s="41"/>
      <c r="DO16" s="260"/>
      <c r="DP16" s="260"/>
      <c r="DQ16" s="260"/>
      <c r="DR16" s="260"/>
      <c r="DS16" s="260"/>
      <c r="DT16" s="260"/>
      <c r="DU16" s="402"/>
      <c r="DV16" s="402"/>
      <c r="DW16" s="402"/>
      <c r="DX16" s="402"/>
      <c r="DY16" s="402"/>
      <c r="DZ16" s="41"/>
      <c r="EA16" s="260"/>
      <c r="EB16" s="260"/>
      <c r="EC16" s="260"/>
      <c r="ED16" s="260"/>
      <c r="EE16" s="260"/>
      <c r="EF16" s="260"/>
      <c r="EG16" s="402"/>
      <c r="EH16" s="402"/>
      <c r="EI16" s="402"/>
      <c r="EJ16" s="402"/>
      <c r="EK16" s="402"/>
      <c r="EL16" s="41"/>
      <c r="EM16" s="260"/>
      <c r="EN16" s="260"/>
      <c r="EO16" s="260"/>
      <c r="EP16" s="260"/>
      <c r="EQ16" s="260"/>
      <c r="ER16" s="260"/>
      <c r="ES16" s="402"/>
      <c r="ET16" s="402"/>
      <c r="EU16" s="402"/>
      <c r="EV16" s="402"/>
      <c r="EW16" s="402"/>
      <c r="EX16" s="41"/>
      <c r="EY16" s="260"/>
      <c r="EZ16" s="260"/>
      <c r="FA16" s="260"/>
      <c r="FB16" s="260"/>
      <c r="FC16" s="260"/>
      <c r="FD16" s="260"/>
      <c r="FE16" s="402"/>
      <c r="FF16" s="402"/>
      <c r="FG16" s="402"/>
      <c r="FH16" s="402"/>
      <c r="FI16" s="402"/>
      <c r="FJ16" s="41"/>
      <c r="FK16" s="260"/>
      <c r="FL16" s="260"/>
      <c r="FM16" s="260"/>
      <c r="FN16" s="260"/>
      <c r="FO16" s="260"/>
      <c r="FP16" s="260"/>
      <c r="FQ16" s="402"/>
      <c r="FR16" s="402"/>
      <c r="FS16" s="402"/>
      <c r="FT16" s="402"/>
      <c r="FU16" s="402"/>
      <c r="FV16" s="41"/>
      <c r="FW16" s="260"/>
      <c r="FX16" s="260"/>
      <c r="FY16" s="260"/>
      <c r="FZ16" s="260"/>
      <c r="GA16" s="260"/>
      <c r="GB16" s="260"/>
      <c r="GC16" s="402"/>
      <c r="GD16" s="402"/>
      <c r="GE16" s="402"/>
      <c r="GF16" s="402"/>
      <c r="GG16" s="402"/>
      <c r="GH16" s="41"/>
      <c r="GI16" s="260"/>
      <c r="GJ16" s="260"/>
      <c r="GK16" s="260"/>
      <c r="GL16" s="260"/>
      <c r="GM16" s="260"/>
      <c r="GN16" s="260"/>
      <c r="GO16" s="402"/>
      <c r="GP16" s="402"/>
      <c r="GQ16" s="402"/>
      <c r="GR16" s="402"/>
      <c r="GS16" s="402"/>
      <c r="GT16" s="41"/>
      <c r="GU16" s="260"/>
      <c r="GV16" s="260"/>
      <c r="GW16" s="260"/>
      <c r="GX16" s="260"/>
      <c r="GY16" s="260"/>
      <c r="GZ16" s="260"/>
      <c r="HA16" s="402"/>
      <c r="HB16" s="402"/>
      <c r="HC16" s="402"/>
      <c r="HD16" s="402"/>
      <c r="HE16" s="402"/>
      <c r="HF16" s="41"/>
      <c r="HG16" s="260"/>
      <c r="HH16" s="260"/>
      <c r="HI16" s="260"/>
      <c r="HJ16" s="260"/>
      <c r="HK16" s="260"/>
      <c r="HL16" s="260"/>
      <c r="HM16" s="402"/>
      <c r="HN16" s="402"/>
      <c r="HO16" s="402"/>
      <c r="HP16" s="402"/>
      <c r="HQ16" s="402"/>
      <c r="HR16" s="41"/>
      <c r="HS16" s="260"/>
      <c r="HT16" s="260"/>
      <c r="HU16" s="260"/>
      <c r="HV16" s="260"/>
      <c r="HW16" s="260"/>
      <c r="HX16" s="260"/>
      <c r="HY16" s="402"/>
      <c r="HZ16" s="402"/>
      <c r="IA16" s="402"/>
      <c r="IB16" s="402"/>
      <c r="IC16" s="402"/>
      <c r="ID16" s="41"/>
      <c r="IE16" s="260"/>
      <c r="IF16" s="260"/>
      <c r="IG16" s="260"/>
      <c r="IH16" s="260"/>
      <c r="II16" s="260"/>
      <c r="IJ16" s="260"/>
      <c r="IK16" s="402"/>
      <c r="IL16" s="402"/>
      <c r="IM16" s="402"/>
      <c r="IN16" s="402"/>
      <c r="IO16" s="402"/>
      <c r="IP16" s="41"/>
      <c r="IQ16" s="260"/>
      <c r="IR16" s="260"/>
      <c r="IS16" s="260"/>
    </row>
    <row r="17" spans="1:253" s="11" customFormat="1" ht="14.25">
      <c r="A17" s="41" t="s">
        <v>22</v>
      </c>
      <c r="B17" s="260">
        <v>2.0464871661496575</v>
      </c>
      <c r="C17" s="260">
        <v>3.3941882366231635</v>
      </c>
      <c r="D17" s="260">
        <v>3.9206492437357854</v>
      </c>
      <c r="E17" s="260">
        <v>1.8040403150503925</v>
      </c>
      <c r="F17" s="260">
        <v>-3.6675587654492414</v>
      </c>
      <c r="G17" s="260">
        <v>1.5276337287183583</v>
      </c>
      <c r="H17" s="260">
        <v>0.94464489428229825</v>
      </c>
      <c r="I17" s="402">
        <v>-1.2471566581273241</v>
      </c>
      <c r="J17" s="260">
        <v>-0.76222978374299588</v>
      </c>
      <c r="K17" s="260">
        <v>1.0361179082634786</v>
      </c>
      <c r="L17" s="260">
        <v>1.3302678514018673</v>
      </c>
      <c r="M17" s="265"/>
      <c r="N17" s="265"/>
      <c r="O17" s="265"/>
      <c r="P17" s="265"/>
      <c r="Q17" s="266"/>
      <c r="R17" s="266"/>
      <c r="S17" s="266"/>
      <c r="T17" s="266"/>
      <c r="U17" s="266"/>
      <c r="V17" s="40"/>
      <c r="W17" s="265"/>
      <c r="X17" s="265"/>
      <c r="Y17" s="265"/>
      <c r="Z17" s="265"/>
      <c r="AA17" s="265"/>
      <c r="AB17" s="265"/>
      <c r="AC17" s="266"/>
      <c r="AD17" s="266"/>
      <c r="AE17" s="266"/>
      <c r="AF17" s="266"/>
      <c r="AG17" s="266"/>
      <c r="AH17" s="40"/>
      <c r="AI17" s="265"/>
      <c r="AJ17" s="265"/>
      <c r="AK17" s="265"/>
      <c r="AL17" s="265"/>
      <c r="AM17" s="265"/>
      <c r="AN17" s="265"/>
      <c r="AO17" s="266"/>
      <c r="AP17" s="266"/>
      <c r="AQ17" s="266"/>
      <c r="AR17" s="266"/>
      <c r="AS17" s="266"/>
      <c r="AT17" s="40"/>
      <c r="AU17" s="265"/>
      <c r="AV17" s="265"/>
      <c r="AW17" s="265"/>
      <c r="AX17" s="265"/>
      <c r="AY17" s="265"/>
      <c r="AZ17" s="265"/>
      <c r="BA17" s="266"/>
      <c r="BB17" s="266"/>
      <c r="BC17" s="266"/>
      <c r="BD17" s="266"/>
      <c r="BE17" s="266"/>
      <c r="BF17" s="40"/>
      <c r="BG17" s="265"/>
      <c r="BH17" s="265"/>
      <c r="BI17" s="265"/>
      <c r="BJ17" s="265"/>
      <c r="BK17" s="265"/>
      <c r="BL17" s="265"/>
      <c r="BM17" s="266"/>
      <c r="BN17" s="266"/>
      <c r="BO17" s="266"/>
      <c r="BP17" s="266"/>
      <c r="BQ17" s="266"/>
      <c r="BR17" s="40"/>
      <c r="BS17" s="265"/>
      <c r="BT17" s="265"/>
      <c r="BU17" s="265"/>
      <c r="BV17" s="265"/>
      <c r="BW17" s="265"/>
      <c r="BX17" s="265"/>
      <c r="BY17" s="266"/>
      <c r="BZ17" s="266"/>
      <c r="CA17" s="266"/>
      <c r="CB17" s="266"/>
      <c r="CC17" s="266"/>
      <c r="CD17" s="40"/>
      <c r="CE17" s="265"/>
      <c r="CF17" s="265"/>
      <c r="CG17" s="265"/>
      <c r="CH17" s="265"/>
      <c r="CI17" s="265"/>
      <c r="CJ17" s="265"/>
      <c r="CK17" s="266"/>
      <c r="CL17" s="266"/>
      <c r="CM17" s="266"/>
      <c r="CN17" s="266"/>
      <c r="CO17" s="266"/>
      <c r="CP17" s="40"/>
      <c r="CQ17" s="265"/>
      <c r="CR17" s="265"/>
      <c r="CS17" s="265"/>
      <c r="CT17" s="265"/>
      <c r="CU17" s="265"/>
      <c r="CV17" s="265"/>
      <c r="CW17" s="266"/>
      <c r="CX17" s="266"/>
      <c r="CY17" s="266"/>
      <c r="CZ17" s="266"/>
      <c r="DA17" s="266"/>
      <c r="DB17" s="40"/>
      <c r="DC17" s="265"/>
      <c r="DD17" s="265"/>
      <c r="DE17" s="265"/>
      <c r="DF17" s="265"/>
      <c r="DG17" s="265"/>
      <c r="DH17" s="265"/>
      <c r="DI17" s="266"/>
      <c r="DJ17" s="266"/>
      <c r="DK17" s="266"/>
      <c r="DL17" s="266"/>
      <c r="DM17" s="266"/>
      <c r="DN17" s="40"/>
      <c r="DO17" s="265"/>
      <c r="DP17" s="265"/>
      <c r="DQ17" s="265"/>
      <c r="DR17" s="265"/>
      <c r="DS17" s="265"/>
      <c r="DT17" s="265"/>
      <c r="DU17" s="266"/>
      <c r="DV17" s="266"/>
      <c r="DW17" s="266"/>
      <c r="DX17" s="266"/>
      <c r="DY17" s="266"/>
      <c r="DZ17" s="40"/>
      <c r="EA17" s="265"/>
      <c r="EB17" s="265"/>
      <c r="EC17" s="265"/>
      <c r="ED17" s="265"/>
      <c r="EE17" s="265"/>
      <c r="EF17" s="265"/>
      <c r="EG17" s="266"/>
      <c r="EH17" s="266"/>
      <c r="EI17" s="266"/>
      <c r="EJ17" s="266"/>
      <c r="EK17" s="266"/>
      <c r="EL17" s="40"/>
      <c r="EM17" s="265"/>
      <c r="EN17" s="265"/>
      <c r="EO17" s="265"/>
      <c r="EP17" s="265"/>
      <c r="EQ17" s="265"/>
      <c r="ER17" s="265"/>
      <c r="ES17" s="266"/>
      <c r="ET17" s="266"/>
      <c r="EU17" s="266"/>
      <c r="EV17" s="266"/>
      <c r="EW17" s="266"/>
      <c r="EX17" s="40"/>
      <c r="EY17" s="265"/>
      <c r="EZ17" s="265"/>
      <c r="FA17" s="265"/>
      <c r="FB17" s="265"/>
      <c r="FC17" s="265"/>
      <c r="FD17" s="265"/>
      <c r="FE17" s="266"/>
      <c r="FF17" s="266"/>
      <c r="FG17" s="266"/>
      <c r="FH17" s="266"/>
      <c r="FI17" s="266"/>
      <c r="FJ17" s="40"/>
      <c r="FK17" s="265"/>
      <c r="FL17" s="265"/>
      <c r="FM17" s="265"/>
      <c r="FN17" s="265"/>
      <c r="FO17" s="265"/>
      <c r="FP17" s="265"/>
      <c r="FQ17" s="266"/>
      <c r="FR17" s="266"/>
      <c r="FS17" s="266"/>
      <c r="FT17" s="266"/>
      <c r="FU17" s="266"/>
      <c r="FV17" s="40"/>
      <c r="FW17" s="265"/>
      <c r="FX17" s="265"/>
      <c r="FY17" s="265"/>
      <c r="FZ17" s="265"/>
      <c r="GA17" s="265"/>
      <c r="GB17" s="265"/>
      <c r="GC17" s="266"/>
      <c r="GD17" s="266"/>
      <c r="GE17" s="266"/>
      <c r="GF17" s="266"/>
      <c r="GG17" s="266"/>
      <c r="GH17" s="40"/>
      <c r="GI17" s="265"/>
      <c r="GJ17" s="265"/>
      <c r="GK17" s="265"/>
      <c r="GL17" s="265"/>
      <c r="GM17" s="265"/>
      <c r="GN17" s="265"/>
      <c r="GO17" s="266"/>
      <c r="GP17" s="266"/>
      <c r="GQ17" s="266"/>
      <c r="GR17" s="266"/>
      <c r="GS17" s="266"/>
      <c r="GT17" s="40"/>
      <c r="GU17" s="265"/>
      <c r="GV17" s="265"/>
      <c r="GW17" s="265"/>
      <c r="GX17" s="265"/>
      <c r="GY17" s="265"/>
      <c r="GZ17" s="265"/>
      <c r="HA17" s="266"/>
      <c r="HB17" s="266"/>
      <c r="HC17" s="266"/>
      <c r="HD17" s="266"/>
      <c r="HE17" s="266"/>
      <c r="HF17" s="40"/>
      <c r="HG17" s="265"/>
      <c r="HH17" s="265"/>
      <c r="HI17" s="265"/>
      <c r="HJ17" s="265"/>
      <c r="HK17" s="265"/>
      <c r="HL17" s="265"/>
      <c r="HM17" s="266"/>
      <c r="HN17" s="266"/>
      <c r="HO17" s="266"/>
      <c r="HP17" s="266"/>
      <c r="HQ17" s="266"/>
      <c r="HR17" s="40"/>
      <c r="HS17" s="265"/>
      <c r="HT17" s="265"/>
      <c r="HU17" s="265"/>
      <c r="HV17" s="265"/>
      <c r="HW17" s="265"/>
      <c r="HX17" s="265"/>
      <c r="HY17" s="266"/>
      <c r="HZ17" s="266"/>
      <c r="IA17" s="266"/>
      <c r="IB17" s="266"/>
      <c r="IC17" s="266"/>
      <c r="ID17" s="40"/>
      <c r="IE17" s="265"/>
      <c r="IF17" s="265"/>
      <c r="IG17" s="265"/>
      <c r="IH17" s="265"/>
      <c r="II17" s="265"/>
      <c r="IJ17" s="265"/>
      <c r="IK17" s="266"/>
      <c r="IL17" s="266"/>
      <c r="IM17" s="266"/>
      <c r="IN17" s="266"/>
      <c r="IO17" s="266"/>
      <c r="IP17" s="40"/>
      <c r="IQ17" s="265"/>
      <c r="IR17" s="265"/>
      <c r="IS17" s="265"/>
    </row>
    <row r="18" spans="1:253" s="11" customFormat="1" ht="14.25">
      <c r="A18" s="40" t="s">
        <v>21</v>
      </c>
      <c r="B18" s="265">
        <v>2.400644692560161</v>
      </c>
      <c r="C18" s="265">
        <v>3.6697827546021689</v>
      </c>
      <c r="D18" s="265">
        <v>3.7059776993140003</v>
      </c>
      <c r="E18" s="265">
        <v>1.4362516142612636</v>
      </c>
      <c r="F18" s="265">
        <v>-3.8219137311910623</v>
      </c>
      <c r="G18" s="265">
        <v>1.7691907572427334</v>
      </c>
      <c r="H18" s="265">
        <v>2.8343866927189154</v>
      </c>
      <c r="I18" s="265">
        <v>0.87046352656412473</v>
      </c>
      <c r="J18" s="265">
        <v>0.34657277420624411</v>
      </c>
      <c r="K18" s="265">
        <v>1.5096199508378261</v>
      </c>
      <c r="L18" s="265">
        <v>1.8415809439864761</v>
      </c>
      <c r="M18" s="265"/>
      <c r="N18" s="266"/>
      <c r="O18" s="265"/>
      <c r="P18" s="265"/>
      <c r="Q18" s="266"/>
      <c r="R18" s="266"/>
      <c r="S18" s="266"/>
      <c r="T18" s="266"/>
      <c r="U18" s="266"/>
      <c r="V18" s="40"/>
      <c r="W18" s="265"/>
      <c r="X18" s="265"/>
      <c r="Y18" s="265"/>
      <c r="Z18" s="266"/>
      <c r="AA18" s="265"/>
      <c r="AB18" s="265"/>
      <c r="AC18" s="266"/>
      <c r="AD18" s="266"/>
      <c r="AE18" s="266"/>
      <c r="AF18" s="266"/>
      <c r="AG18" s="266"/>
      <c r="AH18" s="40"/>
      <c r="AI18" s="265"/>
      <c r="AJ18" s="265"/>
      <c r="AK18" s="265"/>
      <c r="AL18" s="266"/>
      <c r="AM18" s="265"/>
      <c r="AN18" s="265"/>
      <c r="AO18" s="266"/>
      <c r="AP18" s="266"/>
      <c r="AQ18" s="266"/>
      <c r="AR18" s="266"/>
      <c r="AS18" s="266"/>
      <c r="AT18" s="40"/>
      <c r="AU18" s="265"/>
      <c r="AV18" s="265"/>
      <c r="AW18" s="265"/>
      <c r="AX18" s="266"/>
      <c r="AY18" s="265"/>
      <c r="AZ18" s="265"/>
      <c r="BA18" s="266"/>
      <c r="BB18" s="266"/>
      <c r="BC18" s="266"/>
      <c r="BD18" s="266"/>
      <c r="BE18" s="266"/>
      <c r="BF18" s="40"/>
      <c r="BG18" s="265"/>
      <c r="BH18" s="265"/>
      <c r="BI18" s="265"/>
      <c r="BJ18" s="266"/>
      <c r="BK18" s="265"/>
      <c r="BL18" s="265"/>
      <c r="BM18" s="266"/>
      <c r="BN18" s="266"/>
      <c r="BO18" s="266"/>
      <c r="BP18" s="266"/>
      <c r="BQ18" s="266"/>
      <c r="BR18" s="40"/>
      <c r="BS18" s="265"/>
      <c r="BT18" s="265"/>
      <c r="BU18" s="265"/>
      <c r="BV18" s="266"/>
      <c r="BW18" s="265"/>
      <c r="BX18" s="265"/>
      <c r="BY18" s="266"/>
      <c r="BZ18" s="266"/>
      <c r="CA18" s="266"/>
      <c r="CB18" s="266"/>
      <c r="CC18" s="266"/>
      <c r="CD18" s="40"/>
      <c r="CE18" s="265"/>
      <c r="CF18" s="265"/>
      <c r="CG18" s="265"/>
      <c r="CH18" s="266"/>
      <c r="CI18" s="265"/>
      <c r="CJ18" s="265"/>
      <c r="CK18" s="266"/>
      <c r="CL18" s="266"/>
      <c r="CM18" s="266"/>
      <c r="CN18" s="266"/>
      <c r="CO18" s="266"/>
      <c r="CP18" s="40"/>
      <c r="CQ18" s="265"/>
      <c r="CR18" s="265"/>
      <c r="CS18" s="265"/>
      <c r="CT18" s="266"/>
      <c r="CU18" s="265"/>
      <c r="CV18" s="265"/>
      <c r="CW18" s="266"/>
      <c r="CX18" s="266"/>
      <c r="CY18" s="266"/>
      <c r="CZ18" s="266"/>
      <c r="DA18" s="266"/>
      <c r="DB18" s="40"/>
      <c r="DC18" s="265"/>
      <c r="DD18" s="265"/>
      <c r="DE18" s="265"/>
      <c r="DF18" s="266"/>
      <c r="DG18" s="265"/>
      <c r="DH18" s="265"/>
      <c r="DI18" s="266"/>
      <c r="DJ18" s="266"/>
      <c r="DK18" s="266"/>
      <c r="DL18" s="266"/>
      <c r="DM18" s="266"/>
      <c r="DN18" s="40"/>
      <c r="DO18" s="265"/>
      <c r="DP18" s="265"/>
      <c r="DQ18" s="265"/>
      <c r="DR18" s="266"/>
      <c r="DS18" s="265"/>
      <c r="DT18" s="265"/>
      <c r="DU18" s="266"/>
      <c r="DV18" s="266"/>
      <c r="DW18" s="266"/>
      <c r="DX18" s="266"/>
      <c r="DY18" s="266"/>
      <c r="DZ18" s="40"/>
      <c r="EA18" s="265"/>
      <c r="EB18" s="265"/>
      <c r="EC18" s="265"/>
      <c r="ED18" s="266"/>
      <c r="EE18" s="265"/>
      <c r="EF18" s="265"/>
      <c r="EG18" s="266"/>
      <c r="EH18" s="266"/>
      <c r="EI18" s="266"/>
      <c r="EJ18" s="266"/>
      <c r="EK18" s="266"/>
      <c r="EL18" s="40"/>
      <c r="EM18" s="265"/>
      <c r="EN18" s="265"/>
      <c r="EO18" s="265"/>
      <c r="EP18" s="266"/>
      <c r="EQ18" s="265"/>
      <c r="ER18" s="265"/>
      <c r="ES18" s="266"/>
      <c r="ET18" s="266"/>
      <c r="EU18" s="266"/>
      <c r="EV18" s="266"/>
      <c r="EW18" s="266"/>
      <c r="EX18" s="40"/>
      <c r="EY18" s="265"/>
      <c r="EZ18" s="265"/>
      <c r="FA18" s="265"/>
      <c r="FB18" s="266"/>
      <c r="FC18" s="265"/>
      <c r="FD18" s="265"/>
      <c r="FE18" s="266"/>
      <c r="FF18" s="266"/>
      <c r="FG18" s="266"/>
      <c r="FH18" s="266"/>
      <c r="FI18" s="266"/>
      <c r="FJ18" s="40"/>
      <c r="FK18" s="265"/>
      <c r="FL18" s="265"/>
      <c r="FM18" s="265"/>
      <c r="FN18" s="266"/>
      <c r="FO18" s="265"/>
      <c r="FP18" s="265"/>
      <c r="FQ18" s="266"/>
      <c r="FR18" s="266"/>
      <c r="FS18" s="266"/>
      <c r="FT18" s="266"/>
      <c r="FU18" s="266"/>
      <c r="FV18" s="40"/>
      <c r="FW18" s="265"/>
      <c r="FX18" s="265"/>
      <c r="FY18" s="265"/>
      <c r="FZ18" s="266"/>
      <c r="GA18" s="265"/>
      <c r="GB18" s="265"/>
      <c r="GC18" s="266"/>
      <c r="GD18" s="266"/>
      <c r="GE18" s="266"/>
      <c r="GF18" s="266"/>
      <c r="GG18" s="266"/>
      <c r="GH18" s="40"/>
      <c r="GI18" s="265"/>
      <c r="GJ18" s="265"/>
      <c r="GK18" s="265"/>
      <c r="GL18" s="266"/>
      <c r="GM18" s="265"/>
      <c r="GN18" s="265"/>
      <c r="GO18" s="266"/>
      <c r="GP18" s="266"/>
      <c r="GQ18" s="266"/>
      <c r="GR18" s="266"/>
      <c r="GS18" s="266"/>
      <c r="GT18" s="40"/>
      <c r="GU18" s="265"/>
      <c r="GV18" s="265"/>
      <c r="GW18" s="265"/>
      <c r="GX18" s="266"/>
      <c r="GY18" s="265"/>
      <c r="GZ18" s="265"/>
      <c r="HA18" s="266"/>
      <c r="HB18" s="266"/>
      <c r="HC18" s="266"/>
      <c r="HD18" s="266"/>
      <c r="HE18" s="266"/>
      <c r="HF18" s="40"/>
      <c r="HG18" s="265"/>
      <c r="HH18" s="265"/>
      <c r="HI18" s="265"/>
      <c r="HJ18" s="266"/>
      <c r="HK18" s="265"/>
      <c r="HL18" s="265"/>
      <c r="HM18" s="266"/>
      <c r="HN18" s="266"/>
      <c r="HO18" s="266"/>
      <c r="HP18" s="266"/>
      <c r="HQ18" s="266"/>
      <c r="HR18" s="40"/>
      <c r="HS18" s="265"/>
      <c r="HT18" s="265"/>
      <c r="HU18" s="265"/>
      <c r="HV18" s="266"/>
      <c r="HW18" s="265"/>
      <c r="HX18" s="265"/>
      <c r="HY18" s="266"/>
      <c r="HZ18" s="266"/>
      <c r="IA18" s="266"/>
      <c r="IB18" s="266"/>
      <c r="IC18" s="266"/>
      <c r="ID18" s="40"/>
      <c r="IE18" s="265"/>
      <c r="IF18" s="265"/>
      <c r="IG18" s="265"/>
      <c r="IH18" s="266"/>
      <c r="II18" s="265"/>
      <c r="IJ18" s="265"/>
      <c r="IK18" s="266"/>
      <c r="IL18" s="266"/>
      <c r="IM18" s="266"/>
      <c r="IN18" s="266"/>
      <c r="IO18" s="266"/>
      <c r="IP18" s="40"/>
      <c r="IQ18" s="265"/>
      <c r="IR18" s="265"/>
      <c r="IS18" s="265"/>
    </row>
    <row r="19" spans="1:253" s="7" customFormat="1" ht="15.75">
      <c r="A19" s="48" t="s">
        <v>697</v>
      </c>
      <c r="B19" s="265">
        <v>2.4006721416278367</v>
      </c>
      <c r="C19" s="265">
        <v>3.6697900000000061</v>
      </c>
      <c r="D19" s="265">
        <v>3.7059494381149989</v>
      </c>
      <c r="E19" s="265">
        <v>1.4362589611143761</v>
      </c>
      <c r="F19" s="265">
        <v>-3.782656868399954</v>
      </c>
      <c r="G19" s="265">
        <v>2.0509273946645692</v>
      </c>
      <c r="H19" s="265">
        <v>2.8</v>
      </c>
      <c r="I19" s="265">
        <v>0.9</v>
      </c>
      <c r="J19" s="265">
        <v>0.4</v>
      </c>
      <c r="K19" s="265">
        <v>1.7</v>
      </c>
      <c r="L19" s="265">
        <v>1.7</v>
      </c>
      <c r="M19" s="260"/>
      <c r="N19" s="260"/>
      <c r="O19" s="260"/>
      <c r="P19" s="260"/>
      <c r="Q19" s="260"/>
      <c r="R19" s="260"/>
      <c r="S19" s="260"/>
      <c r="T19" s="260"/>
      <c r="U19" s="260"/>
      <c r="V19" s="42"/>
      <c r="W19" s="260"/>
      <c r="X19" s="260"/>
      <c r="Y19" s="260"/>
      <c r="Z19" s="260"/>
      <c r="AA19" s="260"/>
      <c r="AB19" s="260"/>
      <c r="AC19" s="260"/>
      <c r="AD19" s="260"/>
      <c r="AE19" s="260"/>
      <c r="AF19" s="260"/>
      <c r="AG19" s="260"/>
      <c r="AH19" s="42"/>
      <c r="AI19" s="260"/>
      <c r="AJ19" s="260"/>
      <c r="AK19" s="260"/>
      <c r="AL19" s="260"/>
      <c r="AM19" s="260"/>
      <c r="AN19" s="260"/>
      <c r="AO19" s="260"/>
      <c r="AP19" s="260"/>
      <c r="AQ19" s="260"/>
      <c r="AR19" s="260"/>
      <c r="AS19" s="260"/>
      <c r="AT19" s="42"/>
      <c r="AU19" s="260"/>
      <c r="AV19" s="260"/>
      <c r="AW19" s="260"/>
      <c r="AX19" s="260"/>
      <c r="AY19" s="260"/>
      <c r="AZ19" s="260"/>
      <c r="BA19" s="260"/>
      <c r="BB19" s="260"/>
      <c r="BC19" s="260"/>
      <c r="BD19" s="260"/>
      <c r="BE19" s="260"/>
      <c r="BF19" s="42"/>
      <c r="BG19" s="260"/>
      <c r="BH19" s="260"/>
      <c r="BI19" s="260"/>
      <c r="BJ19" s="260"/>
      <c r="BK19" s="260"/>
      <c r="BL19" s="260"/>
      <c r="BM19" s="260"/>
      <c r="BN19" s="260"/>
      <c r="BO19" s="260"/>
      <c r="BP19" s="260"/>
      <c r="BQ19" s="260"/>
      <c r="BR19" s="42"/>
      <c r="BS19" s="260"/>
      <c r="BT19" s="260"/>
      <c r="BU19" s="260"/>
      <c r="BV19" s="260"/>
      <c r="BW19" s="260"/>
      <c r="BX19" s="260"/>
      <c r="BY19" s="260"/>
      <c r="BZ19" s="260"/>
      <c r="CA19" s="260"/>
      <c r="CB19" s="260"/>
      <c r="CC19" s="260"/>
      <c r="CD19" s="42"/>
      <c r="CE19" s="260"/>
      <c r="CF19" s="260"/>
      <c r="CG19" s="260"/>
      <c r="CH19" s="260"/>
      <c r="CI19" s="260"/>
      <c r="CJ19" s="260"/>
      <c r="CK19" s="260"/>
      <c r="CL19" s="260"/>
      <c r="CM19" s="260"/>
      <c r="CN19" s="260"/>
      <c r="CO19" s="260"/>
      <c r="CP19" s="42"/>
      <c r="CQ19" s="260"/>
      <c r="CR19" s="260"/>
      <c r="CS19" s="260"/>
      <c r="CT19" s="260"/>
      <c r="CU19" s="260"/>
      <c r="CV19" s="260"/>
      <c r="CW19" s="260"/>
      <c r="CX19" s="260"/>
      <c r="CY19" s="260"/>
      <c r="CZ19" s="260"/>
      <c r="DA19" s="260"/>
      <c r="DB19" s="42"/>
      <c r="DC19" s="260"/>
      <c r="DD19" s="260"/>
      <c r="DE19" s="260"/>
      <c r="DF19" s="260"/>
      <c r="DG19" s="260"/>
      <c r="DH19" s="260"/>
      <c r="DI19" s="260"/>
      <c r="DJ19" s="260"/>
      <c r="DK19" s="260"/>
      <c r="DL19" s="260"/>
      <c r="DM19" s="260"/>
      <c r="DN19" s="42"/>
      <c r="DO19" s="260"/>
      <c r="DP19" s="260"/>
      <c r="DQ19" s="260"/>
      <c r="DR19" s="260"/>
      <c r="DS19" s="260"/>
      <c r="DT19" s="260"/>
      <c r="DU19" s="260"/>
      <c r="DV19" s="260"/>
      <c r="DW19" s="260"/>
      <c r="DX19" s="260"/>
      <c r="DY19" s="260"/>
      <c r="DZ19" s="42"/>
      <c r="EA19" s="260"/>
      <c r="EB19" s="260"/>
      <c r="EC19" s="260"/>
      <c r="ED19" s="260"/>
      <c r="EE19" s="260"/>
      <c r="EF19" s="260"/>
      <c r="EG19" s="260"/>
      <c r="EH19" s="260"/>
      <c r="EI19" s="260"/>
      <c r="EJ19" s="260"/>
      <c r="EK19" s="260"/>
      <c r="EL19" s="42"/>
      <c r="EM19" s="260"/>
      <c r="EN19" s="260"/>
      <c r="EO19" s="260"/>
      <c r="EP19" s="260"/>
      <c r="EQ19" s="260"/>
      <c r="ER19" s="260"/>
      <c r="ES19" s="260"/>
      <c r="ET19" s="260"/>
      <c r="EU19" s="260"/>
      <c r="EV19" s="260"/>
      <c r="EW19" s="260"/>
      <c r="EX19" s="42"/>
      <c r="EY19" s="260"/>
      <c r="EZ19" s="260"/>
      <c r="FA19" s="260"/>
      <c r="FB19" s="260"/>
      <c r="FC19" s="260"/>
      <c r="FD19" s="260"/>
      <c r="FE19" s="260"/>
      <c r="FF19" s="260"/>
      <c r="FG19" s="260"/>
      <c r="FH19" s="260"/>
      <c r="FI19" s="260"/>
      <c r="FJ19" s="42"/>
      <c r="FK19" s="260"/>
      <c r="FL19" s="260"/>
      <c r="FM19" s="260"/>
      <c r="FN19" s="260"/>
      <c r="FO19" s="260"/>
      <c r="FP19" s="260"/>
      <c r="FQ19" s="260"/>
      <c r="FR19" s="260"/>
      <c r="FS19" s="260"/>
      <c r="FT19" s="260"/>
      <c r="FU19" s="260"/>
      <c r="FV19" s="42"/>
      <c r="FW19" s="260"/>
      <c r="FX19" s="260"/>
      <c r="FY19" s="260"/>
      <c r="FZ19" s="260"/>
      <c r="GA19" s="260"/>
      <c r="GB19" s="260"/>
      <c r="GC19" s="260"/>
      <c r="GD19" s="260"/>
      <c r="GE19" s="260"/>
      <c r="GF19" s="260"/>
      <c r="GG19" s="260"/>
      <c r="GH19" s="42"/>
      <c r="GI19" s="260"/>
      <c r="GJ19" s="260"/>
      <c r="GK19" s="260"/>
      <c r="GL19" s="260"/>
      <c r="GM19" s="260"/>
      <c r="GN19" s="260"/>
      <c r="GO19" s="260"/>
      <c r="GP19" s="260"/>
      <c r="GQ19" s="260"/>
      <c r="GR19" s="260"/>
      <c r="GS19" s="260"/>
      <c r="GT19" s="42"/>
      <c r="GU19" s="260"/>
      <c r="GV19" s="260"/>
      <c r="GW19" s="260"/>
      <c r="GX19" s="260"/>
      <c r="GY19" s="260"/>
      <c r="GZ19" s="260"/>
      <c r="HA19" s="260"/>
      <c r="HB19" s="260"/>
      <c r="HC19" s="260"/>
      <c r="HD19" s="260"/>
      <c r="HE19" s="260"/>
      <c r="HF19" s="42"/>
      <c r="HG19" s="260"/>
      <c r="HH19" s="260"/>
      <c r="HI19" s="260"/>
      <c r="HJ19" s="260"/>
      <c r="HK19" s="260"/>
      <c r="HL19" s="260"/>
      <c r="HM19" s="260"/>
      <c r="HN19" s="260"/>
      <c r="HO19" s="260"/>
      <c r="HP19" s="260"/>
      <c r="HQ19" s="260"/>
      <c r="HR19" s="42"/>
      <c r="HS19" s="260"/>
      <c r="HT19" s="260"/>
      <c r="HU19" s="260"/>
      <c r="HV19" s="260"/>
      <c r="HW19" s="260"/>
      <c r="HX19" s="260"/>
      <c r="HY19" s="260"/>
      <c r="HZ19" s="260"/>
      <c r="IA19" s="260"/>
      <c r="IB19" s="260"/>
      <c r="IC19" s="260"/>
      <c r="ID19" s="42"/>
      <c r="IE19" s="260"/>
      <c r="IF19" s="260"/>
      <c r="IG19" s="260"/>
      <c r="IH19" s="260"/>
      <c r="II19" s="260"/>
      <c r="IJ19" s="260"/>
      <c r="IK19" s="260"/>
      <c r="IL19" s="260"/>
      <c r="IM19" s="260"/>
      <c r="IN19" s="260"/>
      <c r="IO19" s="260"/>
      <c r="IP19" s="42"/>
      <c r="IQ19" s="260"/>
      <c r="IR19" s="260"/>
      <c r="IS19" s="260"/>
    </row>
    <row r="20" spans="1:253" s="7" customFormat="1" ht="14.25">
      <c r="A20" s="41" t="s">
        <v>20</v>
      </c>
      <c r="B20" s="260">
        <v>0.77507378388865789</v>
      </c>
      <c r="C20" s="260">
        <v>1.4483171246014281</v>
      </c>
      <c r="D20" s="260">
        <v>2.3653220705034617</v>
      </c>
      <c r="E20" s="260">
        <v>-8.4891339085957362E-3</v>
      </c>
      <c r="F20" s="260">
        <v>-2.9083370372405049</v>
      </c>
      <c r="G20" s="260">
        <v>1.9363823463036445</v>
      </c>
      <c r="H20" s="260">
        <v>-1.250504591785262</v>
      </c>
      <c r="I20" s="260">
        <v>-3.23048976312168</v>
      </c>
      <c r="J20" s="260">
        <v>-1.5507212035085649</v>
      </c>
      <c r="K20" s="260">
        <v>0.75217409085757136</v>
      </c>
      <c r="L20" s="260">
        <v>1.4855978524876301</v>
      </c>
      <c r="M20" s="260"/>
      <c r="N20" s="260"/>
      <c r="O20" s="260"/>
      <c r="P20" s="260"/>
      <c r="Q20" s="260"/>
      <c r="R20" s="260"/>
      <c r="S20" s="260"/>
      <c r="T20" s="260"/>
      <c r="U20" s="260"/>
      <c r="V20" s="41"/>
      <c r="W20" s="260"/>
      <c r="X20" s="260"/>
      <c r="Y20" s="260"/>
      <c r="Z20" s="260"/>
      <c r="AA20" s="260"/>
      <c r="AB20" s="260"/>
      <c r="AC20" s="260"/>
      <c r="AD20" s="260"/>
      <c r="AE20" s="260"/>
      <c r="AF20" s="260"/>
      <c r="AG20" s="260"/>
      <c r="AH20" s="41"/>
      <c r="AI20" s="260"/>
      <c r="AJ20" s="260"/>
      <c r="AK20" s="260"/>
      <c r="AL20" s="260"/>
      <c r="AM20" s="260"/>
      <c r="AN20" s="260"/>
      <c r="AO20" s="260"/>
      <c r="AP20" s="260"/>
      <c r="AQ20" s="260"/>
      <c r="AR20" s="260"/>
      <c r="AS20" s="260"/>
      <c r="AT20" s="41"/>
      <c r="AU20" s="260"/>
      <c r="AV20" s="260"/>
      <c r="AW20" s="260"/>
      <c r="AX20" s="260"/>
      <c r="AY20" s="260"/>
      <c r="AZ20" s="260"/>
      <c r="BA20" s="260"/>
      <c r="BB20" s="260"/>
      <c r="BC20" s="260"/>
      <c r="BD20" s="260"/>
      <c r="BE20" s="260"/>
      <c r="BF20" s="41"/>
      <c r="BG20" s="260"/>
      <c r="BH20" s="260"/>
      <c r="BI20" s="260"/>
      <c r="BJ20" s="260"/>
      <c r="BK20" s="260"/>
      <c r="BL20" s="260"/>
      <c r="BM20" s="260"/>
      <c r="BN20" s="260"/>
      <c r="BO20" s="260"/>
      <c r="BP20" s="260"/>
      <c r="BQ20" s="260"/>
      <c r="BR20" s="41"/>
      <c r="BS20" s="260"/>
      <c r="BT20" s="260"/>
      <c r="BU20" s="260"/>
      <c r="BV20" s="260"/>
      <c r="BW20" s="260"/>
      <c r="BX20" s="260"/>
      <c r="BY20" s="260"/>
      <c r="BZ20" s="260"/>
      <c r="CA20" s="260"/>
      <c r="CB20" s="260"/>
      <c r="CC20" s="260"/>
      <c r="CD20" s="41"/>
      <c r="CE20" s="260"/>
      <c r="CF20" s="260"/>
      <c r="CG20" s="260"/>
      <c r="CH20" s="260"/>
      <c r="CI20" s="260"/>
      <c r="CJ20" s="260"/>
      <c r="CK20" s="260"/>
      <c r="CL20" s="260"/>
      <c r="CM20" s="260"/>
      <c r="CN20" s="260"/>
      <c r="CO20" s="260"/>
      <c r="CP20" s="41"/>
      <c r="CQ20" s="260"/>
      <c r="CR20" s="260"/>
      <c r="CS20" s="260"/>
      <c r="CT20" s="260"/>
      <c r="CU20" s="260"/>
      <c r="CV20" s="260"/>
      <c r="CW20" s="260"/>
      <c r="CX20" s="260"/>
      <c r="CY20" s="260"/>
      <c r="CZ20" s="260"/>
      <c r="DA20" s="260"/>
      <c r="DB20" s="41"/>
      <c r="DC20" s="260"/>
      <c r="DD20" s="260"/>
      <c r="DE20" s="260"/>
      <c r="DF20" s="260"/>
      <c r="DG20" s="260"/>
      <c r="DH20" s="260"/>
      <c r="DI20" s="260"/>
      <c r="DJ20" s="260"/>
      <c r="DK20" s="260"/>
      <c r="DL20" s="260"/>
      <c r="DM20" s="260"/>
      <c r="DN20" s="41"/>
      <c r="DO20" s="260"/>
      <c r="DP20" s="260"/>
      <c r="DQ20" s="260"/>
      <c r="DR20" s="260"/>
      <c r="DS20" s="260"/>
      <c r="DT20" s="260"/>
      <c r="DU20" s="260"/>
      <c r="DV20" s="260"/>
      <c r="DW20" s="260"/>
      <c r="DX20" s="260"/>
      <c r="DY20" s="260"/>
      <c r="DZ20" s="41"/>
      <c r="EA20" s="260"/>
      <c r="EB20" s="260"/>
      <c r="EC20" s="260"/>
      <c r="ED20" s="260"/>
      <c r="EE20" s="260"/>
      <c r="EF20" s="260"/>
      <c r="EG20" s="260"/>
      <c r="EH20" s="260"/>
      <c r="EI20" s="260"/>
      <c r="EJ20" s="260"/>
      <c r="EK20" s="260"/>
      <c r="EL20" s="41"/>
      <c r="EM20" s="260"/>
      <c r="EN20" s="260"/>
      <c r="EO20" s="260"/>
      <c r="EP20" s="260"/>
      <c r="EQ20" s="260"/>
      <c r="ER20" s="260"/>
      <c r="ES20" s="260"/>
      <c r="ET20" s="260"/>
      <c r="EU20" s="260"/>
      <c r="EV20" s="260"/>
      <c r="EW20" s="260"/>
      <c r="EX20" s="41"/>
      <c r="EY20" s="260"/>
      <c r="EZ20" s="260"/>
      <c r="FA20" s="260"/>
      <c r="FB20" s="260"/>
      <c r="FC20" s="260"/>
      <c r="FD20" s="260"/>
      <c r="FE20" s="260"/>
      <c r="FF20" s="260"/>
      <c r="FG20" s="260"/>
      <c r="FH20" s="260"/>
      <c r="FI20" s="260"/>
      <c r="FJ20" s="41"/>
      <c r="FK20" s="260"/>
      <c r="FL20" s="260"/>
      <c r="FM20" s="260"/>
      <c r="FN20" s="260"/>
      <c r="FO20" s="260"/>
      <c r="FP20" s="260"/>
      <c r="FQ20" s="260"/>
      <c r="FR20" s="260"/>
      <c r="FS20" s="260"/>
      <c r="FT20" s="260"/>
      <c r="FU20" s="260"/>
      <c r="FV20" s="41"/>
      <c r="FW20" s="260"/>
      <c r="FX20" s="260"/>
      <c r="FY20" s="260"/>
      <c r="FZ20" s="260"/>
      <c r="GA20" s="260"/>
      <c r="GB20" s="260"/>
      <c r="GC20" s="260"/>
      <c r="GD20" s="260"/>
      <c r="GE20" s="260"/>
      <c r="GF20" s="260"/>
      <c r="GG20" s="260"/>
      <c r="GH20" s="41"/>
      <c r="GI20" s="260"/>
      <c r="GJ20" s="260"/>
      <c r="GK20" s="260"/>
      <c r="GL20" s="260"/>
      <c r="GM20" s="260"/>
      <c r="GN20" s="260"/>
      <c r="GO20" s="260"/>
      <c r="GP20" s="260"/>
      <c r="GQ20" s="260"/>
      <c r="GR20" s="260"/>
      <c r="GS20" s="260"/>
      <c r="GT20" s="41"/>
      <c r="GU20" s="260"/>
      <c r="GV20" s="260"/>
      <c r="GW20" s="260"/>
      <c r="GX20" s="260"/>
      <c r="GY20" s="260"/>
      <c r="GZ20" s="260"/>
      <c r="HA20" s="260"/>
      <c r="HB20" s="260"/>
      <c r="HC20" s="260"/>
      <c r="HD20" s="260"/>
      <c r="HE20" s="260"/>
      <c r="HF20" s="41"/>
      <c r="HG20" s="260"/>
      <c r="HH20" s="260"/>
      <c r="HI20" s="260"/>
      <c r="HJ20" s="260"/>
      <c r="HK20" s="260"/>
      <c r="HL20" s="260"/>
      <c r="HM20" s="260"/>
      <c r="HN20" s="260"/>
      <c r="HO20" s="260"/>
      <c r="HP20" s="260"/>
      <c r="HQ20" s="260"/>
      <c r="HR20" s="41"/>
      <c r="HS20" s="260"/>
      <c r="HT20" s="260"/>
      <c r="HU20" s="260"/>
      <c r="HV20" s="260"/>
      <c r="HW20" s="260"/>
      <c r="HX20" s="260"/>
      <c r="HY20" s="260"/>
      <c r="HZ20" s="260"/>
      <c r="IA20" s="260"/>
      <c r="IB20" s="260"/>
      <c r="IC20" s="260"/>
      <c r="ID20" s="41"/>
      <c r="IE20" s="260"/>
      <c r="IF20" s="260"/>
      <c r="IG20" s="260"/>
      <c r="IH20" s="260"/>
      <c r="II20" s="260"/>
      <c r="IJ20" s="260"/>
      <c r="IK20" s="260"/>
      <c r="IL20" s="260"/>
      <c r="IM20" s="260"/>
      <c r="IN20" s="260"/>
      <c r="IO20" s="260"/>
      <c r="IP20" s="41"/>
      <c r="IQ20" s="260"/>
      <c r="IR20" s="260"/>
      <c r="IS20" s="260"/>
    </row>
    <row r="21" spans="1:253" s="7" customFormat="1" ht="14.25">
      <c r="A21" s="41" t="s">
        <v>19</v>
      </c>
      <c r="B21" s="260">
        <v>4.0072596569406427</v>
      </c>
      <c r="C21" s="260">
        <v>5.8496093273997296</v>
      </c>
      <c r="D21" s="260">
        <v>6.9602070889140277</v>
      </c>
      <c r="E21" s="260">
        <v>3.3833080092636525</v>
      </c>
      <c r="F21" s="260">
        <v>-7.9429674047188703</v>
      </c>
      <c r="G21" s="260">
        <v>1.2584515814251684</v>
      </c>
      <c r="H21" s="260">
        <v>0.70885594467005042</v>
      </c>
      <c r="I21" s="402">
        <v>-2.5430640596502574</v>
      </c>
      <c r="J21" s="260">
        <v>-1.6414927544195046</v>
      </c>
      <c r="K21" s="260">
        <v>-9.9727328229848311E-2</v>
      </c>
      <c r="L21" s="260">
        <v>1.3433449185899615</v>
      </c>
      <c r="M21" s="260"/>
      <c r="N21" s="260"/>
      <c r="O21" s="260"/>
      <c r="P21" s="260"/>
      <c r="Q21" s="402"/>
      <c r="R21" s="402"/>
      <c r="S21" s="402"/>
      <c r="T21" s="402"/>
      <c r="U21" s="402"/>
      <c r="V21" s="41"/>
      <c r="W21" s="260"/>
      <c r="X21" s="260"/>
      <c r="Y21" s="260"/>
      <c r="Z21" s="260"/>
      <c r="AA21" s="260"/>
      <c r="AB21" s="260"/>
      <c r="AC21" s="402"/>
      <c r="AD21" s="402"/>
      <c r="AE21" s="402"/>
      <c r="AF21" s="402"/>
      <c r="AG21" s="402"/>
      <c r="AH21" s="41"/>
      <c r="AI21" s="260"/>
      <c r="AJ21" s="260"/>
      <c r="AK21" s="260"/>
      <c r="AL21" s="260"/>
      <c r="AM21" s="260"/>
      <c r="AN21" s="260"/>
      <c r="AO21" s="402"/>
      <c r="AP21" s="402"/>
      <c r="AQ21" s="402"/>
      <c r="AR21" s="402"/>
      <c r="AS21" s="402"/>
      <c r="AT21" s="41"/>
      <c r="AU21" s="260"/>
      <c r="AV21" s="260"/>
      <c r="AW21" s="260"/>
      <c r="AX21" s="260"/>
      <c r="AY21" s="260"/>
      <c r="AZ21" s="260"/>
      <c r="BA21" s="402"/>
      <c r="BB21" s="402"/>
      <c r="BC21" s="402"/>
      <c r="BD21" s="402"/>
      <c r="BE21" s="402"/>
      <c r="BF21" s="41"/>
      <c r="BG21" s="260"/>
      <c r="BH21" s="260"/>
      <c r="BI21" s="260"/>
      <c r="BJ21" s="260"/>
      <c r="BK21" s="260"/>
      <c r="BL21" s="260"/>
      <c r="BM21" s="402"/>
      <c r="BN21" s="402"/>
      <c r="BO21" s="402"/>
      <c r="BP21" s="402"/>
      <c r="BQ21" s="402"/>
      <c r="BR21" s="41"/>
      <c r="BS21" s="260"/>
      <c r="BT21" s="260"/>
      <c r="BU21" s="260"/>
      <c r="BV21" s="260"/>
      <c r="BW21" s="260"/>
      <c r="BX21" s="260"/>
      <c r="BY21" s="402"/>
      <c r="BZ21" s="402"/>
      <c r="CA21" s="402"/>
      <c r="CB21" s="402"/>
      <c r="CC21" s="402"/>
      <c r="CD21" s="41"/>
      <c r="CE21" s="260"/>
      <c r="CF21" s="260"/>
      <c r="CG21" s="260"/>
      <c r="CH21" s="260"/>
      <c r="CI21" s="260"/>
      <c r="CJ21" s="260"/>
      <c r="CK21" s="402"/>
      <c r="CL21" s="402"/>
      <c r="CM21" s="402"/>
      <c r="CN21" s="402"/>
      <c r="CO21" s="402"/>
      <c r="CP21" s="41"/>
      <c r="CQ21" s="260"/>
      <c r="CR21" s="260"/>
      <c r="CS21" s="260"/>
      <c r="CT21" s="260"/>
      <c r="CU21" s="260"/>
      <c r="CV21" s="260"/>
      <c r="CW21" s="402"/>
      <c r="CX21" s="402"/>
      <c r="CY21" s="402"/>
      <c r="CZ21" s="402"/>
      <c r="DA21" s="402"/>
      <c r="DB21" s="41"/>
      <c r="DC21" s="260"/>
      <c r="DD21" s="260"/>
      <c r="DE21" s="260"/>
      <c r="DF21" s="260"/>
      <c r="DG21" s="260"/>
      <c r="DH21" s="260"/>
      <c r="DI21" s="402"/>
      <c r="DJ21" s="402"/>
      <c r="DK21" s="402"/>
      <c r="DL21" s="402"/>
      <c r="DM21" s="402"/>
      <c r="DN21" s="41"/>
      <c r="DO21" s="260"/>
      <c r="DP21" s="260"/>
      <c r="DQ21" s="260"/>
      <c r="DR21" s="260"/>
      <c r="DS21" s="260"/>
      <c r="DT21" s="260"/>
      <c r="DU21" s="402"/>
      <c r="DV21" s="402"/>
      <c r="DW21" s="402"/>
      <c r="DX21" s="402"/>
      <c r="DY21" s="402"/>
      <c r="DZ21" s="41"/>
      <c r="EA21" s="260"/>
      <c r="EB21" s="260"/>
      <c r="EC21" s="260"/>
      <c r="ED21" s="260"/>
      <c r="EE21" s="260"/>
      <c r="EF21" s="260"/>
      <c r="EG21" s="402"/>
      <c r="EH21" s="402"/>
      <c r="EI21" s="402"/>
      <c r="EJ21" s="402"/>
      <c r="EK21" s="402"/>
      <c r="EL21" s="41"/>
      <c r="EM21" s="260"/>
      <c r="EN21" s="260"/>
      <c r="EO21" s="260"/>
      <c r="EP21" s="260"/>
      <c r="EQ21" s="260"/>
      <c r="ER21" s="260"/>
      <c r="ES21" s="402"/>
      <c r="ET21" s="402"/>
      <c r="EU21" s="402"/>
      <c r="EV21" s="402"/>
      <c r="EW21" s="402"/>
      <c r="EX21" s="41"/>
      <c r="EY21" s="260"/>
      <c r="EZ21" s="260"/>
      <c r="FA21" s="260"/>
      <c r="FB21" s="260"/>
      <c r="FC21" s="260"/>
      <c r="FD21" s="260"/>
      <c r="FE21" s="402"/>
      <c r="FF21" s="402"/>
      <c r="FG21" s="402"/>
      <c r="FH21" s="402"/>
      <c r="FI21" s="402"/>
      <c r="FJ21" s="41"/>
      <c r="FK21" s="260"/>
      <c r="FL21" s="260"/>
      <c r="FM21" s="260"/>
      <c r="FN21" s="260"/>
      <c r="FO21" s="260"/>
      <c r="FP21" s="260"/>
      <c r="FQ21" s="402"/>
      <c r="FR21" s="402"/>
      <c r="FS21" s="402"/>
      <c r="FT21" s="402"/>
      <c r="FU21" s="402"/>
      <c r="FV21" s="41"/>
      <c r="FW21" s="260"/>
      <c r="FX21" s="260"/>
      <c r="FY21" s="260"/>
      <c r="FZ21" s="260"/>
      <c r="GA21" s="260"/>
      <c r="GB21" s="260"/>
      <c r="GC21" s="402"/>
      <c r="GD21" s="402"/>
      <c r="GE21" s="402"/>
      <c r="GF21" s="402"/>
      <c r="GG21" s="402"/>
      <c r="GH21" s="41"/>
      <c r="GI21" s="260"/>
      <c r="GJ21" s="260"/>
      <c r="GK21" s="260"/>
      <c r="GL21" s="260"/>
      <c r="GM21" s="260"/>
      <c r="GN21" s="260"/>
      <c r="GO21" s="402"/>
      <c r="GP21" s="402"/>
      <c r="GQ21" s="402"/>
      <c r="GR21" s="402"/>
      <c r="GS21" s="402"/>
      <c r="GT21" s="41"/>
      <c r="GU21" s="260"/>
      <c r="GV21" s="260"/>
      <c r="GW21" s="260"/>
      <c r="GX21" s="260"/>
      <c r="GY21" s="260"/>
      <c r="GZ21" s="260"/>
      <c r="HA21" s="402"/>
      <c r="HB21" s="402"/>
      <c r="HC21" s="402"/>
      <c r="HD21" s="402"/>
      <c r="HE21" s="402"/>
      <c r="HF21" s="41"/>
      <c r="HG21" s="260"/>
      <c r="HH21" s="260"/>
      <c r="HI21" s="260"/>
      <c r="HJ21" s="260"/>
      <c r="HK21" s="260"/>
      <c r="HL21" s="260"/>
      <c r="HM21" s="402"/>
      <c r="HN21" s="402"/>
      <c r="HO21" s="402"/>
      <c r="HP21" s="402"/>
      <c r="HQ21" s="402"/>
      <c r="HR21" s="41"/>
      <c r="HS21" s="260"/>
      <c r="HT21" s="260"/>
      <c r="HU21" s="260"/>
      <c r="HV21" s="260"/>
      <c r="HW21" s="260"/>
      <c r="HX21" s="260"/>
      <c r="HY21" s="402"/>
      <c r="HZ21" s="402"/>
      <c r="IA21" s="402"/>
      <c r="IB21" s="402"/>
      <c r="IC21" s="402"/>
      <c r="ID21" s="41"/>
      <c r="IE21" s="260"/>
      <c r="IF21" s="260"/>
      <c r="IG21" s="260"/>
      <c r="IH21" s="260"/>
      <c r="II21" s="260"/>
      <c r="IJ21" s="260"/>
      <c r="IK21" s="402"/>
      <c r="IL21" s="402"/>
      <c r="IM21" s="402"/>
      <c r="IN21" s="402"/>
      <c r="IO21" s="402"/>
      <c r="IP21" s="41"/>
      <c r="IQ21" s="260"/>
      <c r="IR21" s="260"/>
      <c r="IS21" s="260"/>
    </row>
    <row r="22" spans="1:253" s="7" customFormat="1" ht="14.25">
      <c r="A22" s="41" t="s">
        <v>18</v>
      </c>
      <c r="B22" s="260">
        <v>6.6552039976598643</v>
      </c>
      <c r="C22" s="260">
        <v>8.345422476518948</v>
      </c>
      <c r="D22" s="260">
        <v>10.493920048212878</v>
      </c>
      <c r="E22" s="260">
        <v>5.7504865204736744</v>
      </c>
      <c r="F22" s="260">
        <v>-4.9356205989736672</v>
      </c>
      <c r="G22" s="260">
        <v>4.4253352312246363</v>
      </c>
      <c r="H22" s="260">
        <v>2.983258821243906</v>
      </c>
      <c r="I22" s="402">
        <v>1.8013036807893457</v>
      </c>
      <c r="J22" s="260">
        <v>0.8006601910608202</v>
      </c>
      <c r="K22" s="260">
        <v>2.2603127916236865</v>
      </c>
      <c r="L22" s="260">
        <v>3.1680267607265833</v>
      </c>
      <c r="M22" s="260"/>
      <c r="N22" s="260"/>
      <c r="O22" s="260"/>
      <c r="P22" s="260"/>
      <c r="Q22" s="402"/>
      <c r="R22" s="402"/>
      <c r="S22" s="402"/>
      <c r="T22" s="402"/>
      <c r="U22" s="402"/>
      <c r="V22" s="41"/>
      <c r="W22" s="260"/>
      <c r="X22" s="260"/>
      <c r="Y22" s="260"/>
      <c r="Z22" s="260"/>
      <c r="AA22" s="260"/>
      <c r="AB22" s="260"/>
      <c r="AC22" s="402"/>
      <c r="AD22" s="402"/>
      <c r="AE22" s="402"/>
      <c r="AF22" s="402"/>
      <c r="AG22" s="402"/>
      <c r="AH22" s="41"/>
      <c r="AI22" s="260"/>
      <c r="AJ22" s="260"/>
      <c r="AK22" s="260"/>
      <c r="AL22" s="260"/>
      <c r="AM22" s="260"/>
      <c r="AN22" s="260"/>
      <c r="AO22" s="402"/>
      <c r="AP22" s="402"/>
      <c r="AQ22" s="402"/>
      <c r="AR22" s="402"/>
      <c r="AS22" s="402"/>
      <c r="AT22" s="41"/>
      <c r="AU22" s="260"/>
      <c r="AV22" s="260"/>
      <c r="AW22" s="260"/>
      <c r="AX22" s="260"/>
      <c r="AY22" s="260"/>
      <c r="AZ22" s="260"/>
      <c r="BA22" s="402"/>
      <c r="BB22" s="402"/>
      <c r="BC22" s="402"/>
      <c r="BD22" s="402"/>
      <c r="BE22" s="402"/>
      <c r="BF22" s="41"/>
      <c r="BG22" s="260"/>
      <c r="BH22" s="260"/>
      <c r="BI22" s="260"/>
      <c r="BJ22" s="260"/>
      <c r="BK22" s="260"/>
      <c r="BL22" s="260"/>
      <c r="BM22" s="402"/>
      <c r="BN22" s="402"/>
      <c r="BO22" s="402"/>
      <c r="BP22" s="402"/>
      <c r="BQ22" s="402"/>
      <c r="BR22" s="41"/>
      <c r="BS22" s="260"/>
      <c r="BT22" s="260"/>
      <c r="BU22" s="260"/>
      <c r="BV22" s="260"/>
      <c r="BW22" s="260"/>
      <c r="BX22" s="260"/>
      <c r="BY22" s="402"/>
      <c r="BZ22" s="402"/>
      <c r="CA22" s="402"/>
      <c r="CB22" s="402"/>
      <c r="CC22" s="402"/>
      <c r="CD22" s="41"/>
      <c r="CE22" s="260"/>
      <c r="CF22" s="260"/>
      <c r="CG22" s="260"/>
      <c r="CH22" s="260"/>
      <c r="CI22" s="260"/>
      <c r="CJ22" s="260"/>
      <c r="CK22" s="402"/>
      <c r="CL22" s="402"/>
      <c r="CM22" s="402"/>
      <c r="CN22" s="402"/>
      <c r="CO22" s="402"/>
      <c r="CP22" s="41"/>
      <c r="CQ22" s="260"/>
      <c r="CR22" s="260"/>
      <c r="CS22" s="260"/>
      <c r="CT22" s="260"/>
      <c r="CU22" s="260"/>
      <c r="CV22" s="260"/>
      <c r="CW22" s="402"/>
      <c r="CX22" s="402"/>
      <c r="CY22" s="402"/>
      <c r="CZ22" s="402"/>
      <c r="DA22" s="402"/>
      <c r="DB22" s="41"/>
      <c r="DC22" s="260"/>
      <c r="DD22" s="260"/>
      <c r="DE22" s="260"/>
      <c r="DF22" s="260"/>
      <c r="DG22" s="260"/>
      <c r="DH22" s="260"/>
      <c r="DI22" s="402"/>
      <c r="DJ22" s="402"/>
      <c r="DK22" s="402"/>
      <c r="DL22" s="402"/>
      <c r="DM22" s="402"/>
      <c r="DN22" s="41"/>
      <c r="DO22" s="260"/>
      <c r="DP22" s="260"/>
      <c r="DQ22" s="260"/>
      <c r="DR22" s="260"/>
      <c r="DS22" s="260"/>
      <c r="DT22" s="260"/>
      <c r="DU22" s="402"/>
      <c r="DV22" s="402"/>
      <c r="DW22" s="402"/>
      <c r="DX22" s="402"/>
      <c r="DY22" s="402"/>
      <c r="DZ22" s="41"/>
      <c r="EA22" s="260"/>
      <c r="EB22" s="260"/>
      <c r="EC22" s="260"/>
      <c r="ED22" s="260"/>
      <c r="EE22" s="260"/>
      <c r="EF22" s="260"/>
      <c r="EG22" s="402"/>
      <c r="EH22" s="402"/>
      <c r="EI22" s="402"/>
      <c r="EJ22" s="402"/>
      <c r="EK22" s="402"/>
      <c r="EL22" s="41"/>
      <c r="EM22" s="260"/>
      <c r="EN22" s="260"/>
      <c r="EO22" s="260"/>
      <c r="EP22" s="260"/>
      <c r="EQ22" s="260"/>
      <c r="ER22" s="260"/>
      <c r="ES22" s="402"/>
      <c r="ET22" s="402"/>
      <c r="EU22" s="402"/>
      <c r="EV22" s="402"/>
      <c r="EW22" s="402"/>
      <c r="EX22" s="41"/>
      <c r="EY22" s="260"/>
      <c r="EZ22" s="260"/>
      <c r="FA22" s="260"/>
      <c r="FB22" s="260"/>
      <c r="FC22" s="260"/>
      <c r="FD22" s="260"/>
      <c r="FE22" s="402"/>
      <c r="FF22" s="402"/>
      <c r="FG22" s="402"/>
      <c r="FH22" s="402"/>
      <c r="FI22" s="402"/>
      <c r="FJ22" s="41"/>
      <c r="FK22" s="260"/>
      <c r="FL22" s="260"/>
      <c r="FM22" s="260"/>
      <c r="FN22" s="260"/>
      <c r="FO22" s="260"/>
      <c r="FP22" s="260"/>
      <c r="FQ22" s="402"/>
      <c r="FR22" s="402"/>
      <c r="FS22" s="402"/>
      <c r="FT22" s="402"/>
      <c r="FU22" s="402"/>
      <c r="FV22" s="41"/>
      <c r="FW22" s="260"/>
      <c r="FX22" s="260"/>
      <c r="FY22" s="260"/>
      <c r="FZ22" s="260"/>
      <c r="GA22" s="260"/>
      <c r="GB22" s="260"/>
      <c r="GC22" s="402"/>
      <c r="GD22" s="402"/>
      <c r="GE22" s="402"/>
      <c r="GF22" s="402"/>
      <c r="GG22" s="402"/>
      <c r="GH22" s="41"/>
      <c r="GI22" s="260"/>
      <c r="GJ22" s="260"/>
      <c r="GK22" s="260"/>
      <c r="GL22" s="260"/>
      <c r="GM22" s="260"/>
      <c r="GN22" s="260"/>
      <c r="GO22" s="402"/>
      <c r="GP22" s="402"/>
      <c r="GQ22" s="402"/>
      <c r="GR22" s="402"/>
      <c r="GS22" s="402"/>
      <c r="GT22" s="41"/>
      <c r="GU22" s="260"/>
      <c r="GV22" s="260"/>
      <c r="GW22" s="260"/>
      <c r="GX22" s="260"/>
      <c r="GY22" s="260"/>
      <c r="GZ22" s="260"/>
      <c r="HA22" s="402"/>
      <c r="HB22" s="402"/>
      <c r="HC22" s="402"/>
      <c r="HD22" s="402"/>
      <c r="HE22" s="402"/>
      <c r="HF22" s="41"/>
      <c r="HG22" s="260"/>
      <c r="HH22" s="260"/>
      <c r="HI22" s="260"/>
      <c r="HJ22" s="260"/>
      <c r="HK22" s="260"/>
      <c r="HL22" s="260"/>
      <c r="HM22" s="402"/>
      <c r="HN22" s="402"/>
      <c r="HO22" s="402"/>
      <c r="HP22" s="402"/>
      <c r="HQ22" s="402"/>
      <c r="HR22" s="41"/>
      <c r="HS22" s="260"/>
      <c r="HT22" s="260"/>
      <c r="HU22" s="260"/>
      <c r="HV22" s="260"/>
      <c r="HW22" s="260"/>
      <c r="HX22" s="260"/>
      <c r="HY22" s="402"/>
      <c r="HZ22" s="402"/>
      <c r="IA22" s="402"/>
      <c r="IB22" s="402"/>
      <c r="IC22" s="402"/>
      <c r="ID22" s="41"/>
      <c r="IE22" s="260"/>
      <c r="IF22" s="260"/>
      <c r="IG22" s="260"/>
      <c r="IH22" s="260"/>
      <c r="II22" s="260"/>
      <c r="IJ22" s="260"/>
      <c r="IK22" s="402"/>
      <c r="IL22" s="402"/>
      <c r="IM22" s="402"/>
      <c r="IN22" s="402"/>
      <c r="IO22" s="402"/>
      <c r="IP22" s="41"/>
      <c r="IQ22" s="260"/>
      <c r="IR22" s="260"/>
      <c r="IS22" s="260"/>
    </row>
    <row r="23" spans="1:253" s="7" customFormat="1" ht="14.25">
      <c r="A23" s="41" t="s">
        <v>17</v>
      </c>
      <c r="B23" s="260">
        <v>2.9160271010221672</v>
      </c>
      <c r="C23" s="260">
        <v>4.4106232015702407</v>
      </c>
      <c r="D23" s="260">
        <v>5.3351957686378348</v>
      </c>
      <c r="E23" s="260">
        <v>0.29357372148441918</v>
      </c>
      <c r="F23" s="260">
        <v>-8.5385875652531862</v>
      </c>
      <c r="G23" s="260">
        <v>3.3629847528572565</v>
      </c>
      <c r="H23" s="260">
        <v>2.8248511857625669</v>
      </c>
      <c r="I23" s="402">
        <v>-1.0080461227309101</v>
      </c>
      <c r="J23" s="260">
        <v>-1.4529007146610207</v>
      </c>
      <c r="K23" s="260">
        <v>0.24484977446128653</v>
      </c>
      <c r="L23" s="260">
        <v>1.2610585695281396</v>
      </c>
      <c r="M23" s="260"/>
      <c r="N23" s="402"/>
      <c r="O23" s="260"/>
      <c r="P23" s="260"/>
      <c r="Q23" s="402"/>
      <c r="R23" s="402"/>
      <c r="S23" s="402"/>
      <c r="T23" s="402"/>
      <c r="U23" s="402"/>
      <c r="V23" s="41"/>
      <c r="W23" s="260"/>
      <c r="X23" s="260"/>
      <c r="Y23" s="260"/>
      <c r="Z23" s="402"/>
      <c r="AA23" s="260"/>
      <c r="AB23" s="260"/>
      <c r="AC23" s="402"/>
      <c r="AD23" s="402"/>
      <c r="AE23" s="402"/>
      <c r="AF23" s="402"/>
      <c r="AG23" s="402"/>
      <c r="AH23" s="41"/>
      <c r="AI23" s="260"/>
      <c r="AJ23" s="260"/>
      <c r="AK23" s="260"/>
      <c r="AL23" s="402"/>
      <c r="AM23" s="260"/>
      <c r="AN23" s="260"/>
      <c r="AO23" s="402"/>
      <c r="AP23" s="402"/>
      <c r="AQ23" s="402"/>
      <c r="AR23" s="402"/>
      <c r="AS23" s="402"/>
      <c r="AT23" s="41"/>
      <c r="AU23" s="260"/>
      <c r="AV23" s="260"/>
      <c r="AW23" s="260"/>
      <c r="AX23" s="402"/>
      <c r="AY23" s="260"/>
      <c r="AZ23" s="260"/>
      <c r="BA23" s="402"/>
      <c r="BB23" s="402"/>
      <c r="BC23" s="402"/>
      <c r="BD23" s="402"/>
      <c r="BE23" s="402"/>
      <c r="BF23" s="41"/>
      <c r="BG23" s="260"/>
      <c r="BH23" s="260"/>
      <c r="BI23" s="260"/>
      <c r="BJ23" s="402"/>
      <c r="BK23" s="260"/>
      <c r="BL23" s="260"/>
      <c r="BM23" s="402"/>
      <c r="BN23" s="402"/>
      <c r="BO23" s="402"/>
      <c r="BP23" s="402"/>
      <c r="BQ23" s="402"/>
      <c r="BR23" s="41"/>
      <c r="BS23" s="260"/>
      <c r="BT23" s="260"/>
      <c r="BU23" s="260"/>
      <c r="BV23" s="402"/>
      <c r="BW23" s="260"/>
      <c r="BX23" s="260"/>
      <c r="BY23" s="402"/>
      <c r="BZ23" s="402"/>
      <c r="CA23" s="402"/>
      <c r="CB23" s="402"/>
      <c r="CC23" s="402"/>
      <c r="CD23" s="41"/>
      <c r="CE23" s="260"/>
      <c r="CF23" s="260"/>
      <c r="CG23" s="260"/>
      <c r="CH23" s="402"/>
      <c r="CI23" s="260"/>
      <c r="CJ23" s="260"/>
      <c r="CK23" s="402"/>
      <c r="CL23" s="402"/>
      <c r="CM23" s="402"/>
      <c r="CN23" s="402"/>
      <c r="CO23" s="402"/>
      <c r="CP23" s="41"/>
      <c r="CQ23" s="260"/>
      <c r="CR23" s="260"/>
      <c r="CS23" s="260"/>
      <c r="CT23" s="402"/>
      <c r="CU23" s="260"/>
      <c r="CV23" s="260"/>
      <c r="CW23" s="402"/>
      <c r="CX23" s="402"/>
      <c r="CY23" s="402"/>
      <c r="CZ23" s="402"/>
      <c r="DA23" s="402"/>
      <c r="DB23" s="41"/>
      <c r="DC23" s="260"/>
      <c r="DD23" s="260"/>
      <c r="DE23" s="260"/>
      <c r="DF23" s="402"/>
      <c r="DG23" s="260"/>
      <c r="DH23" s="260"/>
      <c r="DI23" s="402"/>
      <c r="DJ23" s="402"/>
      <c r="DK23" s="402"/>
      <c r="DL23" s="402"/>
      <c r="DM23" s="402"/>
      <c r="DN23" s="41"/>
      <c r="DO23" s="260"/>
      <c r="DP23" s="260"/>
      <c r="DQ23" s="260"/>
      <c r="DR23" s="402"/>
      <c r="DS23" s="260"/>
      <c r="DT23" s="260"/>
      <c r="DU23" s="402"/>
      <c r="DV23" s="402"/>
      <c r="DW23" s="402"/>
      <c r="DX23" s="402"/>
      <c r="DY23" s="402"/>
      <c r="DZ23" s="41"/>
      <c r="EA23" s="260"/>
      <c r="EB23" s="260"/>
      <c r="EC23" s="260"/>
      <c r="ED23" s="402"/>
      <c r="EE23" s="260"/>
      <c r="EF23" s="260"/>
      <c r="EG23" s="402"/>
      <c r="EH23" s="402"/>
      <c r="EI23" s="402"/>
      <c r="EJ23" s="402"/>
      <c r="EK23" s="402"/>
      <c r="EL23" s="41"/>
      <c r="EM23" s="260"/>
      <c r="EN23" s="260"/>
      <c r="EO23" s="260"/>
      <c r="EP23" s="402"/>
      <c r="EQ23" s="260"/>
      <c r="ER23" s="260"/>
      <c r="ES23" s="402"/>
      <c r="ET23" s="402"/>
      <c r="EU23" s="402"/>
      <c r="EV23" s="402"/>
      <c r="EW23" s="402"/>
      <c r="EX23" s="41"/>
      <c r="EY23" s="260"/>
      <c r="EZ23" s="260"/>
      <c r="FA23" s="260"/>
      <c r="FB23" s="402"/>
      <c r="FC23" s="260"/>
      <c r="FD23" s="260"/>
      <c r="FE23" s="402"/>
      <c r="FF23" s="402"/>
      <c r="FG23" s="402"/>
      <c r="FH23" s="402"/>
      <c r="FI23" s="402"/>
      <c r="FJ23" s="41"/>
      <c r="FK23" s="260"/>
      <c r="FL23" s="260"/>
      <c r="FM23" s="260"/>
      <c r="FN23" s="402"/>
      <c r="FO23" s="260"/>
      <c r="FP23" s="260"/>
      <c r="FQ23" s="402"/>
      <c r="FR23" s="402"/>
      <c r="FS23" s="402"/>
      <c r="FT23" s="402"/>
      <c r="FU23" s="402"/>
      <c r="FV23" s="41"/>
      <c r="FW23" s="260"/>
      <c r="FX23" s="260"/>
      <c r="FY23" s="260"/>
      <c r="FZ23" s="402"/>
      <c r="GA23" s="260"/>
      <c r="GB23" s="260"/>
      <c r="GC23" s="402"/>
      <c r="GD23" s="402"/>
      <c r="GE23" s="402"/>
      <c r="GF23" s="402"/>
      <c r="GG23" s="402"/>
      <c r="GH23" s="41"/>
      <c r="GI23" s="260"/>
      <c r="GJ23" s="260"/>
      <c r="GK23" s="260"/>
      <c r="GL23" s="402"/>
      <c r="GM23" s="260"/>
      <c r="GN23" s="260"/>
      <c r="GO23" s="402"/>
      <c r="GP23" s="402"/>
      <c r="GQ23" s="402"/>
      <c r="GR23" s="402"/>
      <c r="GS23" s="402"/>
      <c r="GT23" s="41"/>
      <c r="GU23" s="260"/>
      <c r="GV23" s="260"/>
      <c r="GW23" s="260"/>
      <c r="GX23" s="402"/>
      <c r="GY23" s="260"/>
      <c r="GZ23" s="260"/>
      <c r="HA23" s="402"/>
      <c r="HB23" s="402"/>
      <c r="HC23" s="402"/>
      <c r="HD23" s="402"/>
      <c r="HE23" s="402"/>
      <c r="HF23" s="41"/>
      <c r="HG23" s="260"/>
      <c r="HH23" s="260"/>
      <c r="HI23" s="260"/>
      <c r="HJ23" s="402"/>
      <c r="HK23" s="260"/>
      <c r="HL23" s="260"/>
      <c r="HM23" s="402"/>
      <c r="HN23" s="402"/>
      <c r="HO23" s="402"/>
      <c r="HP23" s="402"/>
      <c r="HQ23" s="402"/>
      <c r="HR23" s="41"/>
      <c r="HS23" s="260"/>
      <c r="HT23" s="260"/>
      <c r="HU23" s="260"/>
      <c r="HV23" s="402"/>
      <c r="HW23" s="260"/>
      <c r="HX23" s="260"/>
      <c r="HY23" s="402"/>
      <c r="HZ23" s="402"/>
      <c r="IA23" s="402"/>
      <c r="IB23" s="402"/>
      <c r="IC23" s="402"/>
      <c r="ID23" s="41"/>
      <c r="IE23" s="260"/>
      <c r="IF23" s="260"/>
      <c r="IG23" s="260"/>
      <c r="IH23" s="402"/>
      <c r="II23" s="260"/>
      <c r="IJ23" s="260"/>
      <c r="IK23" s="402"/>
      <c r="IL23" s="402"/>
      <c r="IM23" s="402"/>
      <c r="IN23" s="402"/>
      <c r="IO23" s="402"/>
      <c r="IP23" s="41"/>
      <c r="IQ23" s="260"/>
      <c r="IR23" s="260"/>
      <c r="IS23" s="260"/>
    </row>
    <row r="24" spans="1:253" s="47" customFormat="1" ht="14.25">
      <c r="A24" s="42" t="s">
        <v>16</v>
      </c>
      <c r="B24" s="260">
        <v>8.853535923864996</v>
      </c>
      <c r="C24" s="260">
        <v>10.097355152239285</v>
      </c>
      <c r="D24" s="260">
        <v>7.4922019690028208</v>
      </c>
      <c r="E24" s="260">
        <v>-4.1513925255891486</v>
      </c>
      <c r="F24" s="260">
        <v>-14.098309732343406</v>
      </c>
      <c r="G24" s="260">
        <v>2.5649827131894565</v>
      </c>
      <c r="H24" s="260">
        <v>9.5578905169189099</v>
      </c>
      <c r="I24" s="260">
        <v>3.9389340660417771</v>
      </c>
      <c r="J24" s="260">
        <v>0.74245152022605065</v>
      </c>
      <c r="K24" s="260">
        <v>2.3097702086367411</v>
      </c>
      <c r="L24" s="260">
        <v>3.6090271424214615</v>
      </c>
      <c r="M24" s="265"/>
      <c r="N24" s="265"/>
      <c r="O24" s="265"/>
      <c r="P24" s="265"/>
      <c r="Q24" s="265"/>
      <c r="R24" s="265"/>
      <c r="S24" s="265"/>
      <c r="T24" s="265"/>
      <c r="U24" s="265"/>
      <c r="V24" s="48"/>
      <c r="W24" s="265"/>
      <c r="X24" s="265"/>
      <c r="Y24" s="265"/>
      <c r="Z24" s="265"/>
      <c r="AA24" s="265"/>
      <c r="AB24" s="265"/>
      <c r="AC24" s="265"/>
      <c r="AD24" s="265"/>
      <c r="AE24" s="265"/>
      <c r="AF24" s="265"/>
      <c r="AG24" s="265"/>
      <c r="AH24" s="48"/>
      <c r="AI24" s="265"/>
      <c r="AJ24" s="265"/>
      <c r="AK24" s="265"/>
      <c r="AL24" s="265"/>
      <c r="AM24" s="265"/>
      <c r="AN24" s="265"/>
      <c r="AO24" s="265"/>
      <c r="AP24" s="265"/>
      <c r="AQ24" s="265"/>
      <c r="AR24" s="265"/>
      <c r="AS24" s="265"/>
      <c r="AT24" s="48"/>
      <c r="AU24" s="265"/>
      <c r="AV24" s="265"/>
      <c r="AW24" s="265"/>
      <c r="AX24" s="265"/>
      <c r="AY24" s="265"/>
      <c r="AZ24" s="265"/>
      <c r="BA24" s="265"/>
      <c r="BB24" s="265"/>
      <c r="BC24" s="265"/>
      <c r="BD24" s="265"/>
      <c r="BE24" s="265"/>
      <c r="BF24" s="48"/>
      <c r="BG24" s="265"/>
      <c r="BH24" s="265"/>
      <c r="BI24" s="265"/>
      <c r="BJ24" s="265"/>
      <c r="BK24" s="265"/>
      <c r="BL24" s="265"/>
      <c r="BM24" s="265"/>
      <c r="BN24" s="265"/>
      <c r="BO24" s="265"/>
      <c r="BP24" s="265"/>
      <c r="BQ24" s="265"/>
      <c r="BR24" s="48"/>
      <c r="BS24" s="265"/>
      <c r="BT24" s="265"/>
      <c r="BU24" s="265"/>
      <c r="BV24" s="265"/>
      <c r="BW24" s="265"/>
      <c r="BX24" s="265"/>
      <c r="BY24" s="265"/>
      <c r="BZ24" s="265"/>
      <c r="CA24" s="265"/>
      <c r="CB24" s="265"/>
      <c r="CC24" s="265"/>
      <c r="CD24" s="48"/>
      <c r="CE24" s="265"/>
      <c r="CF24" s="265"/>
      <c r="CG24" s="265"/>
      <c r="CH24" s="265"/>
      <c r="CI24" s="265"/>
      <c r="CJ24" s="265"/>
      <c r="CK24" s="265"/>
      <c r="CL24" s="265"/>
      <c r="CM24" s="265"/>
      <c r="CN24" s="265"/>
      <c r="CO24" s="265"/>
      <c r="CP24" s="48"/>
      <c r="CQ24" s="265"/>
      <c r="CR24" s="265"/>
      <c r="CS24" s="265"/>
      <c r="CT24" s="265"/>
      <c r="CU24" s="265"/>
      <c r="CV24" s="265"/>
      <c r="CW24" s="265"/>
      <c r="CX24" s="265"/>
      <c r="CY24" s="265"/>
      <c r="CZ24" s="265"/>
      <c r="DA24" s="265"/>
      <c r="DB24" s="48"/>
      <c r="DC24" s="265"/>
      <c r="DD24" s="265"/>
      <c r="DE24" s="265"/>
      <c r="DF24" s="265"/>
      <c r="DG24" s="265"/>
      <c r="DH24" s="265"/>
      <c r="DI24" s="265"/>
      <c r="DJ24" s="265"/>
      <c r="DK24" s="265"/>
      <c r="DL24" s="265"/>
      <c r="DM24" s="265"/>
      <c r="DN24" s="48"/>
      <c r="DO24" s="265"/>
      <c r="DP24" s="265"/>
      <c r="DQ24" s="265"/>
      <c r="DR24" s="265"/>
      <c r="DS24" s="265"/>
      <c r="DT24" s="265"/>
      <c r="DU24" s="265"/>
      <c r="DV24" s="265"/>
      <c r="DW24" s="265"/>
      <c r="DX24" s="265"/>
      <c r="DY24" s="265"/>
      <c r="DZ24" s="48"/>
      <c r="EA24" s="265"/>
      <c r="EB24" s="265"/>
      <c r="EC24" s="265"/>
      <c r="ED24" s="265"/>
      <c r="EE24" s="265"/>
      <c r="EF24" s="265"/>
      <c r="EG24" s="265"/>
      <c r="EH24" s="265"/>
      <c r="EI24" s="265"/>
      <c r="EJ24" s="265"/>
      <c r="EK24" s="265"/>
      <c r="EL24" s="48"/>
      <c r="EM24" s="265"/>
      <c r="EN24" s="265"/>
      <c r="EO24" s="265"/>
      <c r="EP24" s="265"/>
      <c r="EQ24" s="265"/>
      <c r="ER24" s="265"/>
      <c r="ES24" s="265"/>
      <c r="ET24" s="265"/>
      <c r="EU24" s="265"/>
      <c r="EV24" s="265"/>
      <c r="EW24" s="265"/>
      <c r="EX24" s="48"/>
      <c r="EY24" s="265"/>
      <c r="EZ24" s="265"/>
      <c r="FA24" s="265"/>
      <c r="FB24" s="265"/>
      <c r="FC24" s="265"/>
      <c r="FD24" s="265"/>
      <c r="FE24" s="265"/>
      <c r="FF24" s="265"/>
      <c r="FG24" s="265"/>
      <c r="FH24" s="265"/>
      <c r="FI24" s="265"/>
      <c r="FJ24" s="48"/>
      <c r="FK24" s="265"/>
      <c r="FL24" s="265"/>
      <c r="FM24" s="265"/>
      <c r="FN24" s="265"/>
      <c r="FO24" s="265"/>
      <c r="FP24" s="265"/>
      <c r="FQ24" s="265"/>
      <c r="FR24" s="265"/>
      <c r="FS24" s="265"/>
      <c r="FT24" s="265"/>
      <c r="FU24" s="265"/>
      <c r="FV24" s="48"/>
      <c r="FW24" s="265"/>
      <c r="FX24" s="265"/>
      <c r="FY24" s="265"/>
      <c r="FZ24" s="265"/>
      <c r="GA24" s="265"/>
      <c r="GB24" s="265"/>
      <c r="GC24" s="265"/>
      <c r="GD24" s="265"/>
      <c r="GE24" s="265"/>
      <c r="GF24" s="265"/>
      <c r="GG24" s="265"/>
      <c r="GH24" s="48"/>
      <c r="GI24" s="265"/>
      <c r="GJ24" s="265"/>
      <c r="GK24" s="265"/>
      <c r="GL24" s="265"/>
      <c r="GM24" s="265"/>
      <c r="GN24" s="265"/>
      <c r="GO24" s="265"/>
      <c r="GP24" s="265"/>
      <c r="GQ24" s="265"/>
      <c r="GR24" s="265"/>
      <c r="GS24" s="265"/>
      <c r="GT24" s="48"/>
      <c r="GU24" s="265"/>
      <c r="GV24" s="265"/>
      <c r="GW24" s="265"/>
      <c r="GX24" s="265"/>
      <c r="GY24" s="265"/>
      <c r="GZ24" s="265"/>
      <c r="HA24" s="265"/>
      <c r="HB24" s="265"/>
      <c r="HC24" s="265"/>
      <c r="HD24" s="265"/>
      <c r="HE24" s="265"/>
      <c r="HF24" s="48"/>
      <c r="HG24" s="265"/>
      <c r="HH24" s="265"/>
      <c r="HI24" s="265"/>
      <c r="HJ24" s="265"/>
      <c r="HK24" s="265"/>
      <c r="HL24" s="265"/>
      <c r="HM24" s="265"/>
      <c r="HN24" s="265"/>
      <c r="HO24" s="265"/>
      <c r="HP24" s="265"/>
      <c r="HQ24" s="265"/>
      <c r="HR24" s="48"/>
      <c r="HS24" s="265"/>
      <c r="HT24" s="265"/>
      <c r="HU24" s="265"/>
      <c r="HV24" s="265"/>
      <c r="HW24" s="265"/>
      <c r="HX24" s="265"/>
      <c r="HY24" s="265"/>
      <c r="HZ24" s="265"/>
      <c r="IA24" s="265"/>
      <c r="IB24" s="265"/>
      <c r="IC24" s="265"/>
      <c r="ID24" s="48"/>
      <c r="IE24" s="265"/>
      <c r="IF24" s="265"/>
      <c r="IG24" s="265"/>
      <c r="IH24" s="265"/>
      <c r="II24" s="265"/>
      <c r="IJ24" s="265"/>
      <c r="IK24" s="265"/>
      <c r="IL24" s="265"/>
      <c r="IM24" s="265"/>
      <c r="IN24" s="265"/>
      <c r="IO24" s="265"/>
      <c r="IP24" s="48"/>
      <c r="IQ24" s="265"/>
      <c r="IR24" s="265"/>
      <c r="IS24" s="265"/>
    </row>
    <row r="25" spans="1:253" s="7" customFormat="1" ht="14.25">
      <c r="A25" s="40" t="s">
        <v>15</v>
      </c>
      <c r="B25" s="265">
        <v>1.722667867689931</v>
      </c>
      <c r="C25" s="265">
        <v>3.2638092038191457</v>
      </c>
      <c r="D25" s="265">
        <v>3.0022397261997513</v>
      </c>
      <c r="E25" s="265">
        <v>0.36772400186235732</v>
      </c>
      <c r="F25" s="265">
        <v>-4.4613729046552368</v>
      </c>
      <c r="G25" s="265">
        <v>1.948591218533835</v>
      </c>
      <c r="H25" s="265">
        <v>1.5925434683967454</v>
      </c>
      <c r="I25" s="265">
        <v>-0.66957175698009186</v>
      </c>
      <c r="J25" s="265">
        <v>-0.40583898799597673</v>
      </c>
      <c r="K25" s="265">
        <v>1.1841453179680883</v>
      </c>
      <c r="L25" s="265">
        <v>1.7578423643070273</v>
      </c>
      <c r="M25" s="260"/>
      <c r="N25" s="260"/>
      <c r="O25" s="260"/>
      <c r="P25" s="260"/>
      <c r="Q25" s="260"/>
      <c r="R25" s="260"/>
      <c r="S25" s="260"/>
      <c r="T25" s="260"/>
      <c r="U25" s="260"/>
      <c r="V25" s="41"/>
      <c r="W25" s="260"/>
      <c r="X25" s="260"/>
      <c r="Y25" s="260"/>
      <c r="Z25" s="260"/>
      <c r="AA25" s="260"/>
      <c r="AB25" s="260"/>
      <c r="AC25" s="260"/>
      <c r="AD25" s="260"/>
      <c r="AE25" s="260"/>
      <c r="AF25" s="260"/>
      <c r="AG25" s="260"/>
      <c r="AH25" s="41"/>
      <c r="AI25" s="260"/>
      <c r="AJ25" s="260"/>
      <c r="AK25" s="260"/>
      <c r="AL25" s="260"/>
      <c r="AM25" s="260"/>
      <c r="AN25" s="260"/>
      <c r="AO25" s="260"/>
      <c r="AP25" s="260"/>
      <c r="AQ25" s="260"/>
      <c r="AR25" s="260"/>
      <c r="AS25" s="260"/>
      <c r="AT25" s="41"/>
      <c r="AU25" s="260"/>
      <c r="AV25" s="260"/>
      <c r="AW25" s="260"/>
      <c r="AX25" s="260"/>
      <c r="AY25" s="260"/>
      <c r="AZ25" s="260"/>
      <c r="BA25" s="260"/>
      <c r="BB25" s="260"/>
      <c r="BC25" s="260"/>
      <c r="BD25" s="260"/>
      <c r="BE25" s="260"/>
      <c r="BF25" s="41"/>
      <c r="BG25" s="260"/>
      <c r="BH25" s="260"/>
      <c r="BI25" s="260"/>
      <c r="BJ25" s="260"/>
      <c r="BK25" s="260"/>
      <c r="BL25" s="260"/>
      <c r="BM25" s="260"/>
      <c r="BN25" s="260"/>
      <c r="BO25" s="260"/>
      <c r="BP25" s="260"/>
      <c r="BQ25" s="260"/>
      <c r="BR25" s="41"/>
      <c r="BS25" s="260"/>
      <c r="BT25" s="260"/>
      <c r="BU25" s="260"/>
      <c r="BV25" s="260"/>
      <c r="BW25" s="260"/>
      <c r="BX25" s="260"/>
      <c r="BY25" s="260"/>
      <c r="BZ25" s="260"/>
      <c r="CA25" s="260"/>
      <c r="CB25" s="260"/>
      <c r="CC25" s="260"/>
      <c r="CD25" s="41"/>
      <c r="CE25" s="260"/>
      <c r="CF25" s="260"/>
      <c r="CG25" s="260"/>
      <c r="CH25" s="260"/>
      <c r="CI25" s="260"/>
      <c r="CJ25" s="260"/>
      <c r="CK25" s="260"/>
      <c r="CL25" s="260"/>
      <c r="CM25" s="260"/>
      <c r="CN25" s="260"/>
      <c r="CO25" s="260"/>
      <c r="CP25" s="41"/>
      <c r="CQ25" s="260"/>
      <c r="CR25" s="260"/>
      <c r="CS25" s="260"/>
      <c r="CT25" s="260"/>
      <c r="CU25" s="260"/>
      <c r="CV25" s="260"/>
      <c r="CW25" s="260"/>
      <c r="CX25" s="260"/>
      <c r="CY25" s="260"/>
      <c r="CZ25" s="260"/>
      <c r="DA25" s="260"/>
      <c r="DB25" s="41"/>
      <c r="DC25" s="260"/>
      <c r="DD25" s="260"/>
      <c r="DE25" s="260"/>
      <c r="DF25" s="260"/>
      <c r="DG25" s="260"/>
      <c r="DH25" s="260"/>
      <c r="DI25" s="260"/>
      <c r="DJ25" s="260"/>
      <c r="DK25" s="260"/>
      <c r="DL25" s="260"/>
      <c r="DM25" s="260"/>
      <c r="DN25" s="41"/>
      <c r="DO25" s="260"/>
      <c r="DP25" s="260"/>
      <c r="DQ25" s="260"/>
      <c r="DR25" s="260"/>
      <c r="DS25" s="260"/>
      <c r="DT25" s="260"/>
      <c r="DU25" s="260"/>
      <c r="DV25" s="260"/>
      <c r="DW25" s="260"/>
      <c r="DX25" s="260"/>
      <c r="DY25" s="260"/>
      <c r="DZ25" s="41"/>
      <c r="EA25" s="260"/>
      <c r="EB25" s="260"/>
      <c r="EC25" s="260"/>
      <c r="ED25" s="260"/>
      <c r="EE25" s="260"/>
      <c r="EF25" s="260"/>
      <c r="EG25" s="260"/>
      <c r="EH25" s="260"/>
      <c r="EI25" s="260"/>
      <c r="EJ25" s="260"/>
      <c r="EK25" s="260"/>
      <c r="EL25" s="41"/>
      <c r="EM25" s="260"/>
      <c r="EN25" s="260"/>
      <c r="EO25" s="260"/>
      <c r="EP25" s="260"/>
      <c r="EQ25" s="260"/>
      <c r="ER25" s="260"/>
      <c r="ES25" s="260"/>
      <c r="ET25" s="260"/>
      <c r="EU25" s="260"/>
      <c r="EV25" s="260"/>
      <c r="EW25" s="260"/>
      <c r="EX25" s="41"/>
      <c r="EY25" s="260"/>
      <c r="EZ25" s="260"/>
      <c r="FA25" s="260"/>
      <c r="FB25" s="260"/>
      <c r="FC25" s="260"/>
      <c r="FD25" s="260"/>
      <c r="FE25" s="260"/>
      <c r="FF25" s="260"/>
      <c r="FG25" s="260"/>
      <c r="FH25" s="260"/>
      <c r="FI25" s="260"/>
      <c r="FJ25" s="41"/>
      <c r="FK25" s="260"/>
      <c r="FL25" s="260"/>
      <c r="FM25" s="260"/>
      <c r="FN25" s="260"/>
      <c r="FO25" s="260"/>
      <c r="FP25" s="260"/>
      <c r="FQ25" s="260"/>
      <c r="FR25" s="260"/>
      <c r="FS25" s="260"/>
      <c r="FT25" s="260"/>
      <c r="FU25" s="260"/>
      <c r="FV25" s="41"/>
      <c r="FW25" s="260"/>
      <c r="FX25" s="260"/>
      <c r="FY25" s="260"/>
      <c r="FZ25" s="260"/>
      <c r="GA25" s="260"/>
      <c r="GB25" s="260"/>
      <c r="GC25" s="260"/>
      <c r="GD25" s="260"/>
      <c r="GE25" s="260"/>
      <c r="GF25" s="260"/>
      <c r="GG25" s="260"/>
      <c r="GH25" s="41"/>
      <c r="GI25" s="260"/>
      <c r="GJ25" s="260"/>
      <c r="GK25" s="260"/>
      <c r="GL25" s="260"/>
      <c r="GM25" s="260"/>
      <c r="GN25" s="260"/>
      <c r="GO25" s="260"/>
      <c r="GP25" s="260"/>
      <c r="GQ25" s="260"/>
      <c r="GR25" s="260"/>
      <c r="GS25" s="260"/>
      <c r="GT25" s="41"/>
      <c r="GU25" s="260"/>
      <c r="GV25" s="260"/>
      <c r="GW25" s="260"/>
      <c r="GX25" s="260"/>
      <c r="GY25" s="260"/>
      <c r="GZ25" s="260"/>
      <c r="HA25" s="260"/>
      <c r="HB25" s="260"/>
      <c r="HC25" s="260"/>
      <c r="HD25" s="260"/>
      <c r="HE25" s="260"/>
      <c r="HF25" s="41"/>
      <c r="HG25" s="260"/>
      <c r="HH25" s="260"/>
      <c r="HI25" s="260"/>
      <c r="HJ25" s="260"/>
      <c r="HK25" s="260"/>
      <c r="HL25" s="260"/>
      <c r="HM25" s="260"/>
      <c r="HN25" s="260"/>
      <c r="HO25" s="260"/>
      <c r="HP25" s="260"/>
      <c r="HQ25" s="260"/>
      <c r="HR25" s="41"/>
      <c r="HS25" s="260"/>
      <c r="HT25" s="260"/>
      <c r="HU25" s="260"/>
      <c r="HV25" s="260"/>
      <c r="HW25" s="260"/>
      <c r="HX25" s="260"/>
      <c r="HY25" s="260"/>
      <c r="HZ25" s="260"/>
      <c r="IA25" s="260"/>
      <c r="IB25" s="260"/>
      <c r="IC25" s="260"/>
      <c r="ID25" s="41"/>
      <c r="IE25" s="260"/>
      <c r="IF25" s="260"/>
      <c r="IG25" s="260"/>
      <c r="IH25" s="260"/>
      <c r="II25" s="260"/>
      <c r="IJ25" s="260"/>
      <c r="IK25" s="260"/>
      <c r="IL25" s="260"/>
      <c r="IM25" s="260"/>
      <c r="IN25" s="260"/>
      <c r="IO25" s="260"/>
      <c r="IP25" s="41"/>
      <c r="IQ25" s="260"/>
      <c r="IR25" s="260"/>
      <c r="IS25" s="260"/>
    </row>
    <row r="26" spans="1:253" s="7" customFormat="1" ht="14.25">
      <c r="A26" s="41" t="s">
        <v>14</v>
      </c>
      <c r="B26" s="260">
        <v>6.3583137844724025</v>
      </c>
      <c r="C26" s="260">
        <v>6.5106329183499678</v>
      </c>
      <c r="D26" s="260">
        <v>6.4482569212982233</v>
      </c>
      <c r="E26" s="260">
        <v>6.1905928167156565</v>
      </c>
      <c r="F26" s="260">
        <v>-5.4764212178269762</v>
      </c>
      <c r="G26" s="260">
        <v>0.39277583030910002</v>
      </c>
      <c r="H26" s="260">
        <v>1.8409272585010905</v>
      </c>
      <c r="I26" s="402">
        <v>0.77545745830067681</v>
      </c>
      <c r="J26" s="260">
        <v>0.63709506550388983</v>
      </c>
      <c r="K26" s="260">
        <v>1.7291356762348276</v>
      </c>
      <c r="L26" s="260">
        <v>2.0195400962078169</v>
      </c>
      <c r="M26" s="260"/>
      <c r="N26" s="260"/>
      <c r="O26" s="260"/>
      <c r="P26" s="260"/>
      <c r="Q26" s="402"/>
      <c r="R26" s="402"/>
      <c r="S26" s="402"/>
      <c r="T26" s="402"/>
      <c r="U26" s="402"/>
      <c r="V26" s="41"/>
      <c r="W26" s="260"/>
      <c r="X26" s="260"/>
      <c r="Y26" s="260"/>
      <c r="Z26" s="260"/>
      <c r="AA26" s="260"/>
      <c r="AB26" s="260"/>
      <c r="AC26" s="402"/>
      <c r="AD26" s="402"/>
      <c r="AE26" s="402"/>
      <c r="AF26" s="402"/>
      <c r="AG26" s="402"/>
      <c r="AH26" s="41"/>
      <c r="AI26" s="260"/>
      <c r="AJ26" s="260"/>
      <c r="AK26" s="260"/>
      <c r="AL26" s="260"/>
      <c r="AM26" s="260"/>
      <c r="AN26" s="260"/>
      <c r="AO26" s="402"/>
      <c r="AP26" s="402"/>
      <c r="AQ26" s="402"/>
      <c r="AR26" s="402"/>
      <c r="AS26" s="402"/>
      <c r="AT26" s="41"/>
      <c r="AU26" s="260"/>
      <c r="AV26" s="260"/>
      <c r="AW26" s="260"/>
      <c r="AX26" s="260"/>
      <c r="AY26" s="260"/>
      <c r="AZ26" s="260"/>
      <c r="BA26" s="402"/>
      <c r="BB26" s="402"/>
      <c r="BC26" s="402"/>
      <c r="BD26" s="402"/>
      <c r="BE26" s="402"/>
      <c r="BF26" s="41"/>
      <c r="BG26" s="260"/>
      <c r="BH26" s="260"/>
      <c r="BI26" s="260"/>
      <c r="BJ26" s="260"/>
      <c r="BK26" s="260"/>
      <c r="BL26" s="260"/>
      <c r="BM26" s="402"/>
      <c r="BN26" s="402"/>
      <c r="BO26" s="402"/>
      <c r="BP26" s="402"/>
      <c r="BQ26" s="402"/>
      <c r="BR26" s="41"/>
      <c r="BS26" s="260"/>
      <c r="BT26" s="260"/>
      <c r="BU26" s="260"/>
      <c r="BV26" s="260"/>
      <c r="BW26" s="260"/>
      <c r="BX26" s="260"/>
      <c r="BY26" s="402"/>
      <c r="BZ26" s="402"/>
      <c r="CA26" s="402"/>
      <c r="CB26" s="402"/>
      <c r="CC26" s="402"/>
      <c r="CD26" s="41"/>
      <c r="CE26" s="260"/>
      <c r="CF26" s="260"/>
      <c r="CG26" s="260"/>
      <c r="CH26" s="260"/>
      <c r="CI26" s="260"/>
      <c r="CJ26" s="260"/>
      <c r="CK26" s="402"/>
      <c r="CL26" s="402"/>
      <c r="CM26" s="402"/>
      <c r="CN26" s="402"/>
      <c r="CO26" s="402"/>
      <c r="CP26" s="41"/>
      <c r="CQ26" s="260"/>
      <c r="CR26" s="260"/>
      <c r="CS26" s="260"/>
      <c r="CT26" s="260"/>
      <c r="CU26" s="260"/>
      <c r="CV26" s="260"/>
      <c r="CW26" s="402"/>
      <c r="CX26" s="402"/>
      <c r="CY26" s="402"/>
      <c r="CZ26" s="402"/>
      <c r="DA26" s="402"/>
      <c r="DB26" s="41"/>
      <c r="DC26" s="260"/>
      <c r="DD26" s="260"/>
      <c r="DE26" s="260"/>
      <c r="DF26" s="260"/>
      <c r="DG26" s="260"/>
      <c r="DH26" s="260"/>
      <c r="DI26" s="402"/>
      <c r="DJ26" s="402"/>
      <c r="DK26" s="402"/>
      <c r="DL26" s="402"/>
      <c r="DM26" s="402"/>
      <c r="DN26" s="41"/>
      <c r="DO26" s="260"/>
      <c r="DP26" s="260"/>
      <c r="DQ26" s="260"/>
      <c r="DR26" s="260"/>
      <c r="DS26" s="260"/>
      <c r="DT26" s="260"/>
      <c r="DU26" s="402"/>
      <c r="DV26" s="402"/>
      <c r="DW26" s="402"/>
      <c r="DX26" s="402"/>
      <c r="DY26" s="402"/>
      <c r="DZ26" s="41"/>
      <c r="EA26" s="260"/>
      <c r="EB26" s="260"/>
      <c r="EC26" s="260"/>
      <c r="ED26" s="260"/>
      <c r="EE26" s="260"/>
      <c r="EF26" s="260"/>
      <c r="EG26" s="402"/>
      <c r="EH26" s="402"/>
      <c r="EI26" s="402"/>
      <c r="EJ26" s="402"/>
      <c r="EK26" s="402"/>
      <c r="EL26" s="41"/>
      <c r="EM26" s="260"/>
      <c r="EN26" s="260"/>
      <c r="EO26" s="260"/>
      <c r="EP26" s="260"/>
      <c r="EQ26" s="260"/>
      <c r="ER26" s="260"/>
      <c r="ES26" s="402"/>
      <c r="ET26" s="402"/>
      <c r="EU26" s="402"/>
      <c r="EV26" s="402"/>
      <c r="EW26" s="402"/>
      <c r="EX26" s="41"/>
      <c r="EY26" s="260"/>
      <c r="EZ26" s="260"/>
      <c r="FA26" s="260"/>
      <c r="FB26" s="260"/>
      <c r="FC26" s="260"/>
      <c r="FD26" s="260"/>
      <c r="FE26" s="402"/>
      <c r="FF26" s="402"/>
      <c r="FG26" s="402"/>
      <c r="FH26" s="402"/>
      <c r="FI26" s="402"/>
      <c r="FJ26" s="41"/>
      <c r="FK26" s="260"/>
      <c r="FL26" s="260"/>
      <c r="FM26" s="260"/>
      <c r="FN26" s="260"/>
      <c r="FO26" s="260"/>
      <c r="FP26" s="260"/>
      <c r="FQ26" s="402"/>
      <c r="FR26" s="402"/>
      <c r="FS26" s="402"/>
      <c r="FT26" s="402"/>
      <c r="FU26" s="402"/>
      <c r="FV26" s="41"/>
      <c r="FW26" s="260"/>
      <c r="FX26" s="260"/>
      <c r="FY26" s="260"/>
      <c r="FZ26" s="260"/>
      <c r="GA26" s="260"/>
      <c r="GB26" s="260"/>
      <c r="GC26" s="402"/>
      <c r="GD26" s="402"/>
      <c r="GE26" s="402"/>
      <c r="GF26" s="402"/>
      <c r="GG26" s="402"/>
      <c r="GH26" s="41"/>
      <c r="GI26" s="260"/>
      <c r="GJ26" s="260"/>
      <c r="GK26" s="260"/>
      <c r="GL26" s="260"/>
      <c r="GM26" s="260"/>
      <c r="GN26" s="260"/>
      <c r="GO26" s="402"/>
      <c r="GP26" s="402"/>
      <c r="GQ26" s="402"/>
      <c r="GR26" s="402"/>
      <c r="GS26" s="402"/>
      <c r="GT26" s="41"/>
      <c r="GU26" s="260"/>
      <c r="GV26" s="260"/>
      <c r="GW26" s="260"/>
      <c r="GX26" s="260"/>
      <c r="GY26" s="260"/>
      <c r="GZ26" s="260"/>
      <c r="HA26" s="402"/>
      <c r="HB26" s="402"/>
      <c r="HC26" s="402"/>
      <c r="HD26" s="402"/>
      <c r="HE26" s="402"/>
      <c r="HF26" s="41"/>
      <c r="HG26" s="260"/>
      <c r="HH26" s="260"/>
      <c r="HI26" s="260"/>
      <c r="HJ26" s="260"/>
      <c r="HK26" s="260"/>
      <c r="HL26" s="260"/>
      <c r="HM26" s="402"/>
      <c r="HN26" s="402"/>
      <c r="HO26" s="402"/>
      <c r="HP26" s="402"/>
      <c r="HQ26" s="402"/>
      <c r="HR26" s="41"/>
      <c r="HS26" s="260"/>
      <c r="HT26" s="260"/>
      <c r="HU26" s="260"/>
      <c r="HV26" s="260"/>
      <c r="HW26" s="260"/>
      <c r="HX26" s="260"/>
      <c r="HY26" s="402"/>
      <c r="HZ26" s="402"/>
      <c r="IA26" s="402"/>
      <c r="IB26" s="402"/>
      <c r="IC26" s="402"/>
      <c r="ID26" s="41"/>
      <c r="IE26" s="260"/>
      <c r="IF26" s="260"/>
      <c r="IG26" s="260"/>
      <c r="IH26" s="260"/>
      <c r="II26" s="260"/>
      <c r="IJ26" s="260"/>
      <c r="IK26" s="402"/>
      <c r="IL26" s="402"/>
      <c r="IM26" s="402"/>
      <c r="IN26" s="402"/>
      <c r="IO26" s="402"/>
      <c r="IP26" s="41"/>
      <c r="IQ26" s="260"/>
      <c r="IR26" s="260"/>
      <c r="IS26" s="260"/>
    </row>
    <row r="27" spans="1:253" s="7" customFormat="1" ht="14.25">
      <c r="A27" s="41" t="s">
        <v>13</v>
      </c>
      <c r="B27" s="260">
        <v>6.7524507914647591</v>
      </c>
      <c r="C27" s="260">
        <v>7.0203808917426391</v>
      </c>
      <c r="D27" s="260">
        <v>5.7351307343885605</v>
      </c>
      <c r="E27" s="260">
        <v>3.0990016933862163</v>
      </c>
      <c r="F27" s="260">
        <v>-4.5071388017200009</v>
      </c>
      <c r="G27" s="260">
        <v>2.4693114837588626</v>
      </c>
      <c r="H27" s="260">
        <v>1.818613207632036</v>
      </c>
      <c r="I27" s="402">
        <v>-1.0211192553758908</v>
      </c>
      <c r="J27" s="260">
        <v>-1.1700108565760425</v>
      </c>
      <c r="K27" s="260">
        <v>1.7801398822460346</v>
      </c>
      <c r="L27" s="260">
        <v>2.1692988172654193</v>
      </c>
      <c r="M27" s="260"/>
      <c r="N27" s="260"/>
      <c r="O27" s="260"/>
      <c r="P27" s="260"/>
      <c r="Q27" s="402"/>
      <c r="R27" s="402"/>
      <c r="S27" s="402"/>
      <c r="T27" s="402"/>
      <c r="U27" s="402"/>
      <c r="V27" s="41"/>
      <c r="W27" s="260"/>
      <c r="X27" s="260"/>
      <c r="Y27" s="260"/>
      <c r="Z27" s="260"/>
      <c r="AA27" s="260"/>
      <c r="AB27" s="260"/>
      <c r="AC27" s="402"/>
      <c r="AD27" s="402"/>
      <c r="AE27" s="402"/>
      <c r="AF27" s="402"/>
      <c r="AG27" s="402"/>
      <c r="AH27" s="41"/>
      <c r="AI27" s="260"/>
      <c r="AJ27" s="260"/>
      <c r="AK27" s="260"/>
      <c r="AL27" s="260"/>
      <c r="AM27" s="260"/>
      <c r="AN27" s="260"/>
      <c r="AO27" s="402"/>
      <c r="AP27" s="402"/>
      <c r="AQ27" s="402"/>
      <c r="AR27" s="402"/>
      <c r="AS27" s="402"/>
      <c r="AT27" s="41"/>
      <c r="AU27" s="260"/>
      <c r="AV27" s="260"/>
      <c r="AW27" s="260"/>
      <c r="AX27" s="260"/>
      <c r="AY27" s="260"/>
      <c r="AZ27" s="260"/>
      <c r="BA27" s="402"/>
      <c r="BB27" s="402"/>
      <c r="BC27" s="402"/>
      <c r="BD27" s="402"/>
      <c r="BE27" s="402"/>
      <c r="BF27" s="41"/>
      <c r="BG27" s="260"/>
      <c r="BH27" s="260"/>
      <c r="BI27" s="260"/>
      <c r="BJ27" s="260"/>
      <c r="BK27" s="260"/>
      <c r="BL27" s="260"/>
      <c r="BM27" s="402"/>
      <c r="BN27" s="402"/>
      <c r="BO27" s="402"/>
      <c r="BP27" s="402"/>
      <c r="BQ27" s="402"/>
      <c r="BR27" s="41"/>
      <c r="BS27" s="260"/>
      <c r="BT27" s="260"/>
      <c r="BU27" s="260"/>
      <c r="BV27" s="260"/>
      <c r="BW27" s="260"/>
      <c r="BX27" s="260"/>
      <c r="BY27" s="402"/>
      <c r="BZ27" s="402"/>
      <c r="CA27" s="402"/>
      <c r="CB27" s="402"/>
      <c r="CC27" s="402"/>
      <c r="CD27" s="41"/>
      <c r="CE27" s="260"/>
      <c r="CF27" s="260"/>
      <c r="CG27" s="260"/>
      <c r="CH27" s="260"/>
      <c r="CI27" s="260"/>
      <c r="CJ27" s="260"/>
      <c r="CK27" s="402"/>
      <c r="CL27" s="402"/>
      <c r="CM27" s="402"/>
      <c r="CN27" s="402"/>
      <c r="CO27" s="402"/>
      <c r="CP27" s="41"/>
      <c r="CQ27" s="260"/>
      <c r="CR27" s="260"/>
      <c r="CS27" s="260"/>
      <c r="CT27" s="260"/>
      <c r="CU27" s="260"/>
      <c r="CV27" s="260"/>
      <c r="CW27" s="402"/>
      <c r="CX27" s="402"/>
      <c r="CY27" s="402"/>
      <c r="CZ27" s="402"/>
      <c r="DA27" s="402"/>
      <c r="DB27" s="41"/>
      <c r="DC27" s="260"/>
      <c r="DD27" s="260"/>
      <c r="DE27" s="260"/>
      <c r="DF27" s="260"/>
      <c r="DG27" s="260"/>
      <c r="DH27" s="260"/>
      <c r="DI27" s="402"/>
      <c r="DJ27" s="402"/>
      <c r="DK27" s="402"/>
      <c r="DL27" s="402"/>
      <c r="DM27" s="402"/>
      <c r="DN27" s="41"/>
      <c r="DO27" s="260"/>
      <c r="DP27" s="260"/>
      <c r="DQ27" s="260"/>
      <c r="DR27" s="260"/>
      <c r="DS27" s="260"/>
      <c r="DT27" s="260"/>
      <c r="DU27" s="402"/>
      <c r="DV27" s="402"/>
      <c r="DW27" s="402"/>
      <c r="DX27" s="402"/>
      <c r="DY27" s="402"/>
      <c r="DZ27" s="41"/>
      <c r="EA27" s="260"/>
      <c r="EB27" s="260"/>
      <c r="EC27" s="260"/>
      <c r="ED27" s="260"/>
      <c r="EE27" s="260"/>
      <c r="EF27" s="260"/>
      <c r="EG27" s="402"/>
      <c r="EH27" s="402"/>
      <c r="EI27" s="402"/>
      <c r="EJ27" s="402"/>
      <c r="EK27" s="402"/>
      <c r="EL27" s="41"/>
      <c r="EM27" s="260"/>
      <c r="EN27" s="260"/>
      <c r="EO27" s="260"/>
      <c r="EP27" s="260"/>
      <c r="EQ27" s="260"/>
      <c r="ER27" s="260"/>
      <c r="ES27" s="402"/>
      <c r="ET27" s="402"/>
      <c r="EU27" s="402"/>
      <c r="EV27" s="402"/>
      <c r="EW27" s="402"/>
      <c r="EX27" s="41"/>
      <c r="EY27" s="260"/>
      <c r="EZ27" s="260"/>
      <c r="FA27" s="260"/>
      <c r="FB27" s="260"/>
      <c r="FC27" s="260"/>
      <c r="FD27" s="260"/>
      <c r="FE27" s="402"/>
      <c r="FF27" s="402"/>
      <c r="FG27" s="402"/>
      <c r="FH27" s="402"/>
      <c r="FI27" s="402"/>
      <c r="FJ27" s="41"/>
      <c r="FK27" s="260"/>
      <c r="FL27" s="260"/>
      <c r="FM27" s="260"/>
      <c r="FN27" s="260"/>
      <c r="FO27" s="260"/>
      <c r="FP27" s="260"/>
      <c r="FQ27" s="402"/>
      <c r="FR27" s="402"/>
      <c r="FS27" s="402"/>
      <c r="FT27" s="402"/>
      <c r="FU27" s="402"/>
      <c r="FV27" s="41"/>
      <c r="FW27" s="260"/>
      <c r="FX27" s="260"/>
      <c r="FY27" s="260"/>
      <c r="FZ27" s="260"/>
      <c r="GA27" s="260"/>
      <c r="GB27" s="260"/>
      <c r="GC27" s="402"/>
      <c r="GD27" s="402"/>
      <c r="GE27" s="402"/>
      <c r="GF27" s="402"/>
      <c r="GG27" s="402"/>
      <c r="GH27" s="41"/>
      <c r="GI27" s="260"/>
      <c r="GJ27" s="260"/>
      <c r="GK27" s="260"/>
      <c r="GL27" s="260"/>
      <c r="GM27" s="260"/>
      <c r="GN27" s="260"/>
      <c r="GO27" s="402"/>
      <c r="GP27" s="402"/>
      <c r="GQ27" s="402"/>
      <c r="GR27" s="402"/>
      <c r="GS27" s="402"/>
      <c r="GT27" s="41"/>
      <c r="GU27" s="260"/>
      <c r="GV27" s="260"/>
      <c r="GW27" s="260"/>
      <c r="GX27" s="260"/>
      <c r="GY27" s="260"/>
      <c r="GZ27" s="260"/>
      <c r="HA27" s="402"/>
      <c r="HB27" s="402"/>
      <c r="HC27" s="402"/>
      <c r="HD27" s="402"/>
      <c r="HE27" s="402"/>
      <c r="HF27" s="41"/>
      <c r="HG27" s="260"/>
      <c r="HH27" s="260"/>
      <c r="HI27" s="260"/>
      <c r="HJ27" s="260"/>
      <c r="HK27" s="260"/>
      <c r="HL27" s="260"/>
      <c r="HM27" s="402"/>
      <c r="HN27" s="402"/>
      <c r="HO27" s="402"/>
      <c r="HP27" s="402"/>
      <c r="HQ27" s="402"/>
      <c r="HR27" s="41"/>
      <c r="HS27" s="260"/>
      <c r="HT27" s="260"/>
      <c r="HU27" s="260"/>
      <c r="HV27" s="260"/>
      <c r="HW27" s="260"/>
      <c r="HX27" s="260"/>
      <c r="HY27" s="402"/>
      <c r="HZ27" s="402"/>
      <c r="IA27" s="402"/>
      <c r="IB27" s="402"/>
      <c r="IC27" s="402"/>
      <c r="ID27" s="41"/>
      <c r="IE27" s="260"/>
      <c r="IF27" s="260"/>
      <c r="IG27" s="260"/>
      <c r="IH27" s="260"/>
      <c r="II27" s="260"/>
      <c r="IJ27" s="260"/>
      <c r="IK27" s="402"/>
      <c r="IL27" s="402"/>
      <c r="IM27" s="402"/>
      <c r="IN27" s="402"/>
      <c r="IO27" s="402"/>
      <c r="IP27" s="41"/>
      <c r="IQ27" s="260"/>
      <c r="IR27" s="260"/>
      <c r="IS27" s="260"/>
    </row>
    <row r="28" spans="1:253" s="7" customFormat="1" ht="14.25">
      <c r="A28" s="41" t="s">
        <v>615</v>
      </c>
      <c r="B28" s="260">
        <v>4.2798085470245883</v>
      </c>
      <c r="C28" s="260">
        <v>4.9352431919565509</v>
      </c>
      <c r="D28" s="260">
        <v>5.0599439479592334</v>
      </c>
      <c r="E28" s="260">
        <v>2.084330459907946</v>
      </c>
      <c r="F28" s="260">
        <v>-6.9472203987377306</v>
      </c>
      <c r="G28" s="260">
        <v>-2.2723121978051042</v>
      </c>
      <c r="H28" s="260">
        <v>-4.6829791662406084E-2</v>
      </c>
      <c r="I28" s="402">
        <v>-1.9757280165293434</v>
      </c>
      <c r="J28" s="260">
        <v>-0.72333602980858558</v>
      </c>
      <c r="K28" s="260">
        <v>0.45262420324578834</v>
      </c>
      <c r="L28" s="260">
        <v>1.1518318716986498</v>
      </c>
      <c r="M28" s="260"/>
      <c r="N28" s="402"/>
      <c r="O28" s="260"/>
      <c r="P28" s="260"/>
      <c r="Q28" s="402"/>
      <c r="R28" s="402"/>
      <c r="S28" s="402"/>
      <c r="T28" s="402"/>
      <c r="U28" s="402"/>
      <c r="V28" s="41"/>
      <c r="W28" s="260"/>
      <c r="X28" s="260"/>
      <c r="Y28" s="260"/>
      <c r="Z28" s="402"/>
      <c r="AA28" s="260"/>
      <c r="AB28" s="260"/>
      <c r="AC28" s="402"/>
      <c r="AD28" s="402"/>
      <c r="AE28" s="402"/>
      <c r="AF28" s="402"/>
      <c r="AG28" s="402"/>
      <c r="AH28" s="41"/>
      <c r="AI28" s="260"/>
      <c r="AJ28" s="260"/>
      <c r="AK28" s="260"/>
      <c r="AL28" s="402"/>
      <c r="AM28" s="260"/>
      <c r="AN28" s="260"/>
      <c r="AO28" s="402"/>
      <c r="AP28" s="402"/>
      <c r="AQ28" s="402"/>
      <c r="AR28" s="402"/>
      <c r="AS28" s="402"/>
      <c r="AT28" s="41"/>
      <c r="AU28" s="260"/>
      <c r="AV28" s="260"/>
      <c r="AW28" s="260"/>
      <c r="AX28" s="402"/>
      <c r="AY28" s="260"/>
      <c r="AZ28" s="260"/>
      <c r="BA28" s="402"/>
      <c r="BB28" s="402"/>
      <c r="BC28" s="402"/>
      <c r="BD28" s="402"/>
      <c r="BE28" s="402"/>
      <c r="BF28" s="41"/>
      <c r="BG28" s="260"/>
      <c r="BH28" s="260"/>
      <c r="BI28" s="260"/>
      <c r="BJ28" s="402"/>
      <c r="BK28" s="260"/>
      <c r="BL28" s="260"/>
      <c r="BM28" s="402"/>
      <c r="BN28" s="402"/>
      <c r="BO28" s="402"/>
      <c r="BP28" s="402"/>
      <c r="BQ28" s="402"/>
      <c r="BR28" s="41"/>
      <c r="BS28" s="260"/>
      <c r="BT28" s="260"/>
      <c r="BU28" s="260"/>
      <c r="BV28" s="402"/>
      <c r="BW28" s="260"/>
      <c r="BX28" s="260"/>
      <c r="BY28" s="402"/>
      <c r="BZ28" s="402"/>
      <c r="CA28" s="402"/>
      <c r="CB28" s="402"/>
      <c r="CC28" s="402"/>
      <c r="CD28" s="41"/>
      <c r="CE28" s="260"/>
      <c r="CF28" s="260"/>
      <c r="CG28" s="260"/>
      <c r="CH28" s="402"/>
      <c r="CI28" s="260"/>
      <c r="CJ28" s="260"/>
      <c r="CK28" s="402"/>
      <c r="CL28" s="402"/>
      <c r="CM28" s="402"/>
      <c r="CN28" s="402"/>
      <c r="CO28" s="402"/>
      <c r="CP28" s="41"/>
      <c r="CQ28" s="260"/>
      <c r="CR28" s="260"/>
      <c r="CS28" s="260"/>
      <c r="CT28" s="402"/>
      <c r="CU28" s="260"/>
      <c r="CV28" s="260"/>
      <c r="CW28" s="402"/>
      <c r="CX28" s="402"/>
      <c r="CY28" s="402"/>
      <c r="CZ28" s="402"/>
      <c r="DA28" s="402"/>
      <c r="DB28" s="41"/>
      <c r="DC28" s="260"/>
      <c r="DD28" s="260"/>
      <c r="DE28" s="260"/>
      <c r="DF28" s="402"/>
      <c r="DG28" s="260"/>
      <c r="DH28" s="260"/>
      <c r="DI28" s="402"/>
      <c r="DJ28" s="402"/>
      <c r="DK28" s="402"/>
      <c r="DL28" s="402"/>
      <c r="DM28" s="402"/>
      <c r="DN28" s="41"/>
      <c r="DO28" s="260"/>
      <c r="DP28" s="260"/>
      <c r="DQ28" s="260"/>
      <c r="DR28" s="402"/>
      <c r="DS28" s="260"/>
      <c r="DT28" s="260"/>
      <c r="DU28" s="402"/>
      <c r="DV28" s="402"/>
      <c r="DW28" s="402"/>
      <c r="DX28" s="402"/>
      <c r="DY28" s="402"/>
      <c r="DZ28" s="41"/>
      <c r="EA28" s="260"/>
      <c r="EB28" s="260"/>
      <c r="EC28" s="260"/>
      <c r="ED28" s="402"/>
      <c r="EE28" s="260"/>
      <c r="EF28" s="260"/>
      <c r="EG28" s="402"/>
      <c r="EH28" s="402"/>
      <c r="EI28" s="402"/>
      <c r="EJ28" s="402"/>
      <c r="EK28" s="402"/>
      <c r="EL28" s="41"/>
      <c r="EM28" s="260"/>
      <c r="EN28" s="260"/>
      <c r="EO28" s="260"/>
      <c r="EP28" s="402"/>
      <c r="EQ28" s="260"/>
      <c r="ER28" s="260"/>
      <c r="ES28" s="402"/>
      <c r="ET28" s="402"/>
      <c r="EU28" s="402"/>
      <c r="EV28" s="402"/>
      <c r="EW28" s="402"/>
      <c r="EX28" s="41"/>
      <c r="EY28" s="260"/>
      <c r="EZ28" s="260"/>
      <c r="FA28" s="260"/>
      <c r="FB28" s="402"/>
      <c r="FC28" s="260"/>
      <c r="FD28" s="260"/>
      <c r="FE28" s="402"/>
      <c r="FF28" s="402"/>
      <c r="FG28" s="402"/>
      <c r="FH28" s="402"/>
      <c r="FI28" s="402"/>
      <c r="FJ28" s="41"/>
      <c r="FK28" s="260"/>
      <c r="FL28" s="260"/>
      <c r="FM28" s="260"/>
      <c r="FN28" s="402"/>
      <c r="FO28" s="260"/>
      <c r="FP28" s="260"/>
      <c r="FQ28" s="402"/>
      <c r="FR28" s="402"/>
      <c r="FS28" s="402"/>
      <c r="FT28" s="402"/>
      <c r="FU28" s="402"/>
      <c r="FV28" s="41"/>
      <c r="FW28" s="260"/>
      <c r="FX28" s="260"/>
      <c r="FY28" s="260"/>
      <c r="FZ28" s="402"/>
      <c r="GA28" s="260"/>
      <c r="GB28" s="260"/>
      <c r="GC28" s="402"/>
      <c r="GD28" s="402"/>
      <c r="GE28" s="402"/>
      <c r="GF28" s="402"/>
      <c r="GG28" s="402"/>
      <c r="GH28" s="41"/>
      <c r="GI28" s="260"/>
      <c r="GJ28" s="260"/>
      <c r="GK28" s="260"/>
      <c r="GL28" s="402"/>
      <c r="GM28" s="260"/>
      <c r="GN28" s="260"/>
      <c r="GO28" s="402"/>
      <c r="GP28" s="402"/>
      <c r="GQ28" s="402"/>
      <c r="GR28" s="402"/>
      <c r="GS28" s="402"/>
      <c r="GT28" s="41"/>
      <c r="GU28" s="260"/>
      <c r="GV28" s="260"/>
      <c r="GW28" s="260"/>
      <c r="GX28" s="402"/>
      <c r="GY28" s="260"/>
      <c r="GZ28" s="260"/>
      <c r="HA28" s="402"/>
      <c r="HB28" s="402"/>
      <c r="HC28" s="402"/>
      <c r="HD28" s="402"/>
      <c r="HE28" s="402"/>
      <c r="HF28" s="41"/>
      <c r="HG28" s="260"/>
      <c r="HH28" s="260"/>
      <c r="HI28" s="260"/>
      <c r="HJ28" s="402"/>
      <c r="HK28" s="260"/>
      <c r="HL28" s="260"/>
      <c r="HM28" s="402"/>
      <c r="HN28" s="402"/>
      <c r="HO28" s="402"/>
      <c r="HP28" s="402"/>
      <c r="HQ28" s="402"/>
      <c r="HR28" s="41"/>
      <c r="HS28" s="260"/>
      <c r="HT28" s="260"/>
      <c r="HU28" s="260"/>
      <c r="HV28" s="402"/>
      <c r="HW28" s="260"/>
      <c r="HX28" s="260"/>
      <c r="HY28" s="402"/>
      <c r="HZ28" s="402"/>
      <c r="IA28" s="402"/>
      <c r="IB28" s="402"/>
      <c r="IC28" s="402"/>
      <c r="ID28" s="41"/>
      <c r="IE28" s="260"/>
      <c r="IF28" s="260"/>
      <c r="IG28" s="260"/>
      <c r="IH28" s="402"/>
      <c r="II28" s="260"/>
      <c r="IJ28" s="260"/>
      <c r="IK28" s="402"/>
      <c r="IL28" s="402"/>
      <c r="IM28" s="402"/>
      <c r="IN28" s="402"/>
      <c r="IO28" s="402"/>
      <c r="IP28" s="41"/>
      <c r="IQ28" s="260"/>
      <c r="IR28" s="260"/>
      <c r="IS28" s="260"/>
    </row>
    <row r="29" spans="1:253" s="7" customFormat="1" ht="14.25">
      <c r="A29" s="42" t="s">
        <v>12</v>
      </c>
      <c r="B29" s="260">
        <v>2.4451479240904961</v>
      </c>
      <c r="C29" s="260">
        <v>3.3947103944521828</v>
      </c>
      <c r="D29" s="260">
        <v>1.5832620857049617</v>
      </c>
      <c r="E29" s="260">
        <v>-0.78385222518653208</v>
      </c>
      <c r="F29" s="260">
        <v>-5.6663155907514584</v>
      </c>
      <c r="G29" s="260">
        <v>1.386859103488769</v>
      </c>
      <c r="H29" s="260">
        <v>1.0712864202645056</v>
      </c>
      <c r="I29" s="260">
        <v>-0.3587282620566401</v>
      </c>
      <c r="J29" s="260">
        <v>0.27117533813101335</v>
      </c>
      <c r="K29" s="260">
        <v>1.6785920042797553</v>
      </c>
      <c r="L29" s="260">
        <v>1.8412888326214905</v>
      </c>
      <c r="M29" s="260"/>
      <c r="N29" s="260"/>
      <c r="O29" s="260"/>
      <c r="P29" s="260"/>
      <c r="Q29" s="260"/>
      <c r="R29" s="260"/>
      <c r="S29" s="260"/>
      <c r="T29" s="260"/>
      <c r="U29" s="260"/>
      <c r="V29" s="42"/>
      <c r="W29" s="260"/>
      <c r="X29" s="260"/>
      <c r="Y29" s="260"/>
      <c r="Z29" s="260"/>
      <c r="AA29" s="260"/>
      <c r="AB29" s="260"/>
      <c r="AC29" s="260"/>
      <c r="AD29" s="260"/>
      <c r="AE29" s="260"/>
      <c r="AF29" s="260"/>
      <c r="AG29" s="260"/>
      <c r="AH29" s="42"/>
      <c r="AI29" s="260"/>
      <c r="AJ29" s="260"/>
      <c r="AK29" s="260"/>
      <c r="AL29" s="260"/>
      <c r="AM29" s="260"/>
      <c r="AN29" s="260"/>
      <c r="AO29" s="260"/>
      <c r="AP29" s="260"/>
      <c r="AQ29" s="260"/>
      <c r="AR29" s="260"/>
      <c r="AS29" s="260"/>
      <c r="AT29" s="42"/>
      <c r="AU29" s="260"/>
      <c r="AV29" s="260"/>
      <c r="AW29" s="260"/>
      <c r="AX29" s="260"/>
      <c r="AY29" s="260"/>
      <c r="AZ29" s="260"/>
      <c r="BA29" s="260"/>
      <c r="BB29" s="260"/>
      <c r="BC29" s="260"/>
      <c r="BD29" s="260"/>
      <c r="BE29" s="260"/>
      <c r="BF29" s="42"/>
      <c r="BG29" s="260"/>
      <c r="BH29" s="260"/>
      <c r="BI29" s="260"/>
      <c r="BJ29" s="260"/>
      <c r="BK29" s="260"/>
      <c r="BL29" s="260"/>
      <c r="BM29" s="260"/>
      <c r="BN29" s="260"/>
      <c r="BO29" s="260"/>
      <c r="BP29" s="260"/>
      <c r="BQ29" s="260"/>
      <c r="BR29" s="42"/>
      <c r="BS29" s="260"/>
      <c r="BT29" s="260"/>
      <c r="BU29" s="260"/>
      <c r="BV29" s="260"/>
      <c r="BW29" s="260"/>
      <c r="BX29" s="260"/>
      <c r="BY29" s="260"/>
      <c r="BZ29" s="260"/>
      <c r="CA29" s="260"/>
      <c r="CB29" s="260"/>
      <c r="CC29" s="260"/>
      <c r="CD29" s="42"/>
      <c r="CE29" s="260"/>
      <c r="CF29" s="260"/>
      <c r="CG29" s="260"/>
      <c r="CH29" s="260"/>
      <c r="CI29" s="260"/>
      <c r="CJ29" s="260"/>
      <c r="CK29" s="260"/>
      <c r="CL29" s="260"/>
      <c r="CM29" s="260"/>
      <c r="CN29" s="260"/>
      <c r="CO29" s="260"/>
      <c r="CP29" s="42"/>
      <c r="CQ29" s="260"/>
      <c r="CR29" s="260"/>
      <c r="CS29" s="260"/>
      <c r="CT29" s="260"/>
      <c r="CU29" s="260"/>
      <c r="CV29" s="260"/>
      <c r="CW29" s="260"/>
      <c r="CX29" s="260"/>
      <c r="CY29" s="260"/>
      <c r="CZ29" s="260"/>
      <c r="DA29" s="260"/>
      <c r="DB29" s="42"/>
      <c r="DC29" s="260"/>
      <c r="DD29" s="260"/>
      <c r="DE29" s="260"/>
      <c r="DF29" s="260"/>
      <c r="DG29" s="260"/>
      <c r="DH29" s="260"/>
      <c r="DI29" s="260"/>
      <c r="DJ29" s="260"/>
      <c r="DK29" s="260"/>
      <c r="DL29" s="260"/>
      <c r="DM29" s="260"/>
      <c r="DN29" s="42"/>
      <c r="DO29" s="260"/>
      <c r="DP29" s="260"/>
      <c r="DQ29" s="260"/>
      <c r="DR29" s="260"/>
      <c r="DS29" s="260"/>
      <c r="DT29" s="260"/>
      <c r="DU29" s="260"/>
      <c r="DV29" s="260"/>
      <c r="DW29" s="260"/>
      <c r="DX29" s="260"/>
      <c r="DY29" s="260"/>
      <c r="DZ29" s="42"/>
      <c r="EA29" s="260"/>
      <c r="EB29" s="260"/>
      <c r="EC29" s="260"/>
      <c r="ED29" s="260"/>
      <c r="EE29" s="260"/>
      <c r="EF29" s="260"/>
      <c r="EG29" s="260"/>
      <c r="EH29" s="260"/>
      <c r="EI29" s="260"/>
      <c r="EJ29" s="260"/>
      <c r="EK29" s="260"/>
      <c r="EL29" s="42"/>
      <c r="EM29" s="260"/>
      <c r="EN29" s="260"/>
      <c r="EO29" s="260"/>
      <c r="EP29" s="260"/>
      <c r="EQ29" s="260"/>
      <c r="ER29" s="260"/>
      <c r="ES29" s="260"/>
      <c r="ET29" s="260"/>
      <c r="EU29" s="260"/>
      <c r="EV29" s="260"/>
      <c r="EW29" s="260"/>
      <c r="EX29" s="42"/>
      <c r="EY29" s="260"/>
      <c r="EZ29" s="260"/>
      <c r="FA29" s="260"/>
      <c r="FB29" s="260"/>
      <c r="FC29" s="260"/>
      <c r="FD29" s="260"/>
      <c r="FE29" s="260"/>
      <c r="FF29" s="260"/>
      <c r="FG29" s="260"/>
      <c r="FH29" s="260"/>
      <c r="FI29" s="260"/>
      <c r="FJ29" s="42"/>
      <c r="FK29" s="260"/>
      <c r="FL29" s="260"/>
      <c r="FM29" s="260"/>
      <c r="FN29" s="260"/>
      <c r="FO29" s="260"/>
      <c r="FP29" s="260"/>
      <c r="FQ29" s="260"/>
      <c r="FR29" s="260"/>
      <c r="FS29" s="260"/>
      <c r="FT29" s="260"/>
      <c r="FU29" s="260"/>
      <c r="FV29" s="42"/>
      <c r="FW29" s="260"/>
      <c r="FX29" s="260"/>
      <c r="FY29" s="260"/>
      <c r="FZ29" s="260"/>
      <c r="GA29" s="260"/>
      <c r="GB29" s="260"/>
      <c r="GC29" s="260"/>
      <c r="GD29" s="260"/>
      <c r="GE29" s="260"/>
      <c r="GF29" s="260"/>
      <c r="GG29" s="260"/>
      <c r="GH29" s="42"/>
      <c r="GI29" s="260"/>
      <c r="GJ29" s="260"/>
      <c r="GK29" s="260"/>
      <c r="GL29" s="260"/>
      <c r="GM29" s="260"/>
      <c r="GN29" s="260"/>
      <c r="GO29" s="260"/>
      <c r="GP29" s="260"/>
      <c r="GQ29" s="260"/>
      <c r="GR29" s="260"/>
      <c r="GS29" s="260"/>
      <c r="GT29" s="42"/>
      <c r="GU29" s="260"/>
      <c r="GV29" s="260"/>
      <c r="GW29" s="260"/>
      <c r="GX29" s="260"/>
      <c r="GY29" s="260"/>
      <c r="GZ29" s="260"/>
      <c r="HA29" s="260"/>
      <c r="HB29" s="260"/>
      <c r="HC29" s="260"/>
      <c r="HD29" s="260"/>
      <c r="HE29" s="260"/>
      <c r="HF29" s="42"/>
      <c r="HG29" s="260"/>
      <c r="HH29" s="260"/>
      <c r="HI29" s="260"/>
      <c r="HJ29" s="260"/>
      <c r="HK29" s="260"/>
      <c r="HL29" s="260"/>
      <c r="HM29" s="260"/>
      <c r="HN29" s="260"/>
      <c r="HO29" s="260"/>
      <c r="HP29" s="260"/>
      <c r="HQ29" s="260"/>
      <c r="HR29" s="42"/>
      <c r="HS29" s="260"/>
      <c r="HT29" s="260"/>
      <c r="HU29" s="260"/>
      <c r="HV29" s="260"/>
      <c r="HW29" s="260"/>
      <c r="HX29" s="260"/>
      <c r="HY29" s="260"/>
      <c r="HZ29" s="260"/>
      <c r="IA29" s="260"/>
      <c r="IB29" s="260"/>
      <c r="IC29" s="260"/>
      <c r="ID29" s="42"/>
      <c r="IE29" s="260"/>
      <c r="IF29" s="260"/>
      <c r="IG29" s="260"/>
      <c r="IH29" s="260"/>
      <c r="II29" s="260"/>
      <c r="IJ29" s="260"/>
      <c r="IK29" s="260"/>
      <c r="IL29" s="260"/>
      <c r="IM29" s="260"/>
      <c r="IN29" s="260"/>
      <c r="IO29" s="260"/>
      <c r="IP29" s="42"/>
      <c r="IQ29" s="260"/>
      <c r="IR29" s="260"/>
      <c r="IS29" s="260"/>
    </row>
    <row r="30" spans="1:253" s="7" customFormat="1" ht="14.25">
      <c r="A30" s="41" t="s">
        <v>10</v>
      </c>
      <c r="B30" s="260">
        <v>7.7909637861841796</v>
      </c>
      <c r="C30" s="260">
        <v>7.808754848281696</v>
      </c>
      <c r="D30" s="260">
        <v>9.7964746425081906</v>
      </c>
      <c r="E30" s="260">
        <v>2.912359558952482</v>
      </c>
      <c r="F30" s="260">
        <v>-14.84705655857953</v>
      </c>
      <c r="G30" s="260">
        <v>1.5965447121995879</v>
      </c>
      <c r="H30" s="260">
        <v>6.0488843746928422</v>
      </c>
      <c r="I30" s="260">
        <v>3.6592993272815066</v>
      </c>
      <c r="J30" s="260">
        <v>3.240716565699775</v>
      </c>
      <c r="K30" s="260">
        <v>3.5379756819095665</v>
      </c>
      <c r="L30" s="260">
        <v>3.9097133036028353</v>
      </c>
      <c r="M30" s="260"/>
      <c r="N30" s="260"/>
      <c r="O30" s="260"/>
      <c r="P30" s="260"/>
      <c r="Q30" s="260"/>
      <c r="R30" s="260"/>
      <c r="S30" s="260"/>
      <c r="T30" s="260"/>
      <c r="U30" s="260"/>
      <c r="V30" s="41"/>
      <c r="W30" s="260"/>
      <c r="X30" s="260"/>
      <c r="Y30" s="260"/>
      <c r="Z30" s="260"/>
      <c r="AA30" s="260"/>
      <c r="AB30" s="260"/>
      <c r="AC30" s="260"/>
      <c r="AD30" s="260"/>
      <c r="AE30" s="260"/>
      <c r="AF30" s="260"/>
      <c r="AG30" s="260"/>
      <c r="AH30" s="41"/>
      <c r="AI30" s="260"/>
      <c r="AJ30" s="260"/>
      <c r="AK30" s="260"/>
      <c r="AL30" s="260"/>
      <c r="AM30" s="260"/>
      <c r="AN30" s="260"/>
      <c r="AO30" s="260"/>
      <c r="AP30" s="260"/>
      <c r="AQ30" s="260"/>
      <c r="AR30" s="260"/>
      <c r="AS30" s="260"/>
      <c r="AT30" s="41"/>
      <c r="AU30" s="260"/>
      <c r="AV30" s="260"/>
      <c r="AW30" s="260"/>
      <c r="AX30" s="260"/>
      <c r="AY30" s="260"/>
      <c r="AZ30" s="260"/>
      <c r="BA30" s="260"/>
      <c r="BB30" s="260"/>
      <c r="BC30" s="260"/>
      <c r="BD30" s="260"/>
      <c r="BE30" s="260"/>
      <c r="BF30" s="41"/>
      <c r="BG30" s="260"/>
      <c r="BH30" s="260"/>
      <c r="BI30" s="260"/>
      <c r="BJ30" s="260"/>
      <c r="BK30" s="260"/>
      <c r="BL30" s="260"/>
      <c r="BM30" s="260"/>
      <c r="BN30" s="260"/>
      <c r="BO30" s="260"/>
      <c r="BP30" s="260"/>
      <c r="BQ30" s="260"/>
      <c r="BR30" s="41"/>
      <c r="BS30" s="260"/>
      <c r="BT30" s="260"/>
      <c r="BU30" s="260"/>
      <c r="BV30" s="260"/>
      <c r="BW30" s="260"/>
      <c r="BX30" s="260"/>
      <c r="BY30" s="260"/>
      <c r="BZ30" s="260"/>
      <c r="CA30" s="260"/>
      <c r="CB30" s="260"/>
      <c r="CC30" s="260"/>
      <c r="CD30" s="41"/>
      <c r="CE30" s="260"/>
      <c r="CF30" s="260"/>
      <c r="CG30" s="260"/>
      <c r="CH30" s="260"/>
      <c r="CI30" s="260"/>
      <c r="CJ30" s="260"/>
      <c r="CK30" s="260"/>
      <c r="CL30" s="260"/>
      <c r="CM30" s="260"/>
      <c r="CN30" s="260"/>
      <c r="CO30" s="260"/>
      <c r="CP30" s="41"/>
      <c r="CQ30" s="260"/>
      <c r="CR30" s="260"/>
      <c r="CS30" s="260"/>
      <c r="CT30" s="260"/>
      <c r="CU30" s="260"/>
      <c r="CV30" s="260"/>
      <c r="CW30" s="260"/>
      <c r="CX30" s="260"/>
      <c r="CY30" s="260"/>
      <c r="CZ30" s="260"/>
      <c r="DA30" s="260"/>
      <c r="DB30" s="41"/>
      <c r="DC30" s="260"/>
      <c r="DD30" s="260"/>
      <c r="DE30" s="260"/>
      <c r="DF30" s="260"/>
      <c r="DG30" s="260"/>
      <c r="DH30" s="260"/>
      <c r="DI30" s="260"/>
      <c r="DJ30" s="260"/>
      <c r="DK30" s="260"/>
      <c r="DL30" s="260"/>
      <c r="DM30" s="260"/>
      <c r="DN30" s="41"/>
      <c r="DO30" s="260"/>
      <c r="DP30" s="260"/>
      <c r="DQ30" s="260"/>
      <c r="DR30" s="260"/>
      <c r="DS30" s="260"/>
      <c r="DT30" s="260"/>
      <c r="DU30" s="260"/>
      <c r="DV30" s="260"/>
      <c r="DW30" s="260"/>
      <c r="DX30" s="260"/>
      <c r="DY30" s="260"/>
      <c r="DZ30" s="41"/>
      <c r="EA30" s="260"/>
      <c r="EB30" s="260"/>
      <c r="EC30" s="260"/>
      <c r="ED30" s="260"/>
      <c r="EE30" s="260"/>
      <c r="EF30" s="260"/>
      <c r="EG30" s="260"/>
      <c r="EH30" s="260"/>
      <c r="EI30" s="260"/>
      <c r="EJ30" s="260"/>
      <c r="EK30" s="260"/>
      <c r="EL30" s="41"/>
      <c r="EM30" s="260"/>
      <c r="EN30" s="260"/>
      <c r="EO30" s="260"/>
      <c r="EP30" s="260"/>
      <c r="EQ30" s="260"/>
      <c r="ER30" s="260"/>
      <c r="ES30" s="260"/>
      <c r="ET30" s="260"/>
      <c r="EU30" s="260"/>
      <c r="EV30" s="260"/>
      <c r="EW30" s="260"/>
      <c r="EX30" s="41"/>
      <c r="EY30" s="260"/>
      <c r="EZ30" s="260"/>
      <c r="FA30" s="260"/>
      <c r="FB30" s="260"/>
      <c r="FC30" s="260"/>
      <c r="FD30" s="260"/>
      <c r="FE30" s="260"/>
      <c r="FF30" s="260"/>
      <c r="FG30" s="260"/>
      <c r="FH30" s="260"/>
      <c r="FI30" s="260"/>
      <c r="FJ30" s="41"/>
      <c r="FK30" s="260"/>
      <c r="FL30" s="260"/>
      <c r="FM30" s="260"/>
      <c r="FN30" s="260"/>
      <c r="FO30" s="260"/>
      <c r="FP30" s="260"/>
      <c r="FQ30" s="260"/>
      <c r="FR30" s="260"/>
      <c r="FS30" s="260"/>
      <c r="FT30" s="260"/>
      <c r="FU30" s="260"/>
      <c r="FV30" s="41"/>
      <c r="FW30" s="260"/>
      <c r="FX30" s="260"/>
      <c r="FY30" s="260"/>
      <c r="FZ30" s="260"/>
      <c r="GA30" s="260"/>
      <c r="GB30" s="260"/>
      <c r="GC30" s="260"/>
      <c r="GD30" s="260"/>
      <c r="GE30" s="260"/>
      <c r="GF30" s="260"/>
      <c r="GG30" s="260"/>
      <c r="GH30" s="41"/>
      <c r="GI30" s="260"/>
      <c r="GJ30" s="260"/>
      <c r="GK30" s="260"/>
      <c r="GL30" s="260"/>
      <c r="GM30" s="260"/>
      <c r="GN30" s="260"/>
      <c r="GO30" s="260"/>
      <c r="GP30" s="260"/>
      <c r="GQ30" s="260"/>
      <c r="GR30" s="260"/>
      <c r="GS30" s="260"/>
      <c r="GT30" s="41"/>
      <c r="GU30" s="260"/>
      <c r="GV30" s="260"/>
      <c r="GW30" s="260"/>
      <c r="GX30" s="260"/>
      <c r="GY30" s="260"/>
      <c r="GZ30" s="260"/>
      <c r="HA30" s="260"/>
      <c r="HB30" s="260"/>
      <c r="HC30" s="260"/>
      <c r="HD30" s="260"/>
      <c r="HE30" s="260"/>
      <c r="HF30" s="41"/>
      <c r="HG30" s="260"/>
      <c r="HH30" s="260"/>
      <c r="HI30" s="260"/>
      <c r="HJ30" s="260"/>
      <c r="HK30" s="260"/>
      <c r="HL30" s="260"/>
      <c r="HM30" s="260"/>
      <c r="HN30" s="260"/>
      <c r="HO30" s="260"/>
      <c r="HP30" s="260"/>
      <c r="HQ30" s="260"/>
      <c r="HR30" s="41"/>
      <c r="HS30" s="260"/>
      <c r="HT30" s="260"/>
      <c r="HU30" s="260"/>
      <c r="HV30" s="260"/>
      <c r="HW30" s="260"/>
      <c r="HX30" s="260"/>
      <c r="HY30" s="260"/>
      <c r="HZ30" s="260"/>
      <c r="IA30" s="260"/>
      <c r="IB30" s="260"/>
      <c r="IC30" s="260"/>
      <c r="ID30" s="41"/>
      <c r="IE30" s="260"/>
      <c r="IF30" s="260"/>
      <c r="IG30" s="260"/>
      <c r="IH30" s="260"/>
      <c r="II30" s="260"/>
      <c r="IJ30" s="260"/>
      <c r="IK30" s="260"/>
      <c r="IL30" s="260"/>
      <c r="IM30" s="260"/>
      <c r="IN30" s="260"/>
      <c r="IO30" s="260"/>
      <c r="IP30" s="41"/>
      <c r="IQ30" s="260"/>
      <c r="IR30" s="260"/>
      <c r="IS30" s="260"/>
    </row>
    <row r="31" spans="1:253" s="7" customFormat="1" ht="14.25">
      <c r="A31" s="41" t="s">
        <v>9</v>
      </c>
      <c r="B31" s="260">
        <v>3.9644132516347907</v>
      </c>
      <c r="C31" s="260">
        <v>3.8937646355664546</v>
      </c>
      <c r="D31" s="260">
        <v>0.11033580729178372</v>
      </c>
      <c r="E31" s="260">
        <v>0.89315423088915935</v>
      </c>
      <c r="F31" s="260">
        <v>-6.7673790542470584</v>
      </c>
      <c r="G31" s="260">
        <v>1.0539988125395361</v>
      </c>
      <c r="H31" s="260">
        <v>1.5708246932998771</v>
      </c>
      <c r="I31" s="402">
        <v>-1.6644829646366821</v>
      </c>
      <c r="J31" s="260">
        <v>1.10390870699828</v>
      </c>
      <c r="K31" s="260">
        <v>2.071304968074994</v>
      </c>
      <c r="L31" s="260">
        <v>2.0702742523984741</v>
      </c>
      <c r="M31" s="260"/>
      <c r="N31" s="260"/>
      <c r="O31" s="260"/>
      <c r="P31" s="260"/>
      <c r="Q31" s="402"/>
      <c r="R31" s="402"/>
      <c r="S31" s="402"/>
      <c r="T31" s="402"/>
      <c r="U31" s="402"/>
      <c r="V31" s="41"/>
      <c r="W31" s="260"/>
      <c r="X31" s="260"/>
      <c r="Y31" s="260"/>
      <c r="Z31" s="260"/>
      <c r="AA31" s="260"/>
      <c r="AB31" s="260"/>
      <c r="AC31" s="402"/>
      <c r="AD31" s="402"/>
      <c r="AE31" s="402"/>
      <c r="AF31" s="402"/>
      <c r="AG31" s="402"/>
      <c r="AH31" s="41"/>
      <c r="AI31" s="260"/>
      <c r="AJ31" s="260"/>
      <c r="AK31" s="260"/>
      <c r="AL31" s="260"/>
      <c r="AM31" s="260"/>
      <c r="AN31" s="260"/>
      <c r="AO31" s="402"/>
      <c r="AP31" s="402"/>
      <c r="AQ31" s="402"/>
      <c r="AR31" s="402"/>
      <c r="AS31" s="402"/>
      <c r="AT31" s="41"/>
      <c r="AU31" s="260"/>
      <c r="AV31" s="260"/>
      <c r="AW31" s="260"/>
      <c r="AX31" s="260"/>
      <c r="AY31" s="260"/>
      <c r="AZ31" s="260"/>
      <c r="BA31" s="402"/>
      <c r="BB31" s="402"/>
      <c r="BC31" s="402"/>
      <c r="BD31" s="402"/>
      <c r="BE31" s="402"/>
      <c r="BF31" s="41"/>
      <c r="BG31" s="260"/>
      <c r="BH31" s="260"/>
      <c r="BI31" s="260"/>
      <c r="BJ31" s="260"/>
      <c r="BK31" s="260"/>
      <c r="BL31" s="260"/>
      <c r="BM31" s="402"/>
      <c r="BN31" s="402"/>
      <c r="BO31" s="402"/>
      <c r="BP31" s="402"/>
      <c r="BQ31" s="402"/>
      <c r="BR31" s="41"/>
      <c r="BS31" s="260"/>
      <c r="BT31" s="260"/>
      <c r="BU31" s="260"/>
      <c r="BV31" s="260"/>
      <c r="BW31" s="260"/>
      <c r="BX31" s="260"/>
      <c r="BY31" s="402"/>
      <c r="BZ31" s="402"/>
      <c r="CA31" s="402"/>
      <c r="CB31" s="402"/>
      <c r="CC31" s="402"/>
      <c r="CD31" s="41"/>
      <c r="CE31" s="260"/>
      <c r="CF31" s="260"/>
      <c r="CG31" s="260"/>
      <c r="CH31" s="260"/>
      <c r="CI31" s="260"/>
      <c r="CJ31" s="260"/>
      <c r="CK31" s="402"/>
      <c r="CL31" s="402"/>
      <c r="CM31" s="402"/>
      <c r="CN31" s="402"/>
      <c r="CO31" s="402"/>
      <c r="CP31" s="41"/>
      <c r="CQ31" s="260"/>
      <c r="CR31" s="260"/>
      <c r="CS31" s="260"/>
      <c r="CT31" s="260"/>
      <c r="CU31" s="260"/>
      <c r="CV31" s="260"/>
      <c r="CW31" s="402"/>
      <c r="CX31" s="402"/>
      <c r="CY31" s="402"/>
      <c r="CZ31" s="402"/>
      <c r="DA31" s="402"/>
      <c r="DB31" s="41"/>
      <c r="DC31" s="260"/>
      <c r="DD31" s="260"/>
      <c r="DE31" s="260"/>
      <c r="DF31" s="260"/>
      <c r="DG31" s="260"/>
      <c r="DH31" s="260"/>
      <c r="DI31" s="402"/>
      <c r="DJ31" s="402"/>
      <c r="DK31" s="402"/>
      <c r="DL31" s="402"/>
      <c r="DM31" s="402"/>
      <c r="DN31" s="41"/>
      <c r="DO31" s="260"/>
      <c r="DP31" s="260"/>
      <c r="DQ31" s="260"/>
      <c r="DR31" s="260"/>
      <c r="DS31" s="260"/>
      <c r="DT31" s="260"/>
      <c r="DU31" s="402"/>
      <c r="DV31" s="402"/>
      <c r="DW31" s="402"/>
      <c r="DX31" s="402"/>
      <c r="DY31" s="402"/>
      <c r="DZ31" s="41"/>
      <c r="EA31" s="260"/>
      <c r="EB31" s="260"/>
      <c r="EC31" s="260"/>
      <c r="ED31" s="260"/>
      <c r="EE31" s="260"/>
      <c r="EF31" s="260"/>
      <c r="EG31" s="402"/>
      <c r="EH31" s="402"/>
      <c r="EI31" s="402"/>
      <c r="EJ31" s="402"/>
      <c r="EK31" s="402"/>
      <c r="EL31" s="41"/>
      <c r="EM31" s="260"/>
      <c r="EN31" s="260"/>
      <c r="EO31" s="260"/>
      <c r="EP31" s="260"/>
      <c r="EQ31" s="260"/>
      <c r="ER31" s="260"/>
      <c r="ES31" s="402"/>
      <c r="ET31" s="402"/>
      <c r="EU31" s="402"/>
      <c r="EV31" s="402"/>
      <c r="EW31" s="402"/>
      <c r="EX31" s="41"/>
      <c r="EY31" s="260"/>
      <c r="EZ31" s="260"/>
      <c r="FA31" s="260"/>
      <c r="FB31" s="260"/>
      <c r="FC31" s="260"/>
      <c r="FD31" s="260"/>
      <c r="FE31" s="402"/>
      <c r="FF31" s="402"/>
      <c r="FG31" s="402"/>
      <c r="FH31" s="402"/>
      <c r="FI31" s="402"/>
      <c r="FJ31" s="41"/>
      <c r="FK31" s="260"/>
      <c r="FL31" s="260"/>
      <c r="FM31" s="260"/>
      <c r="FN31" s="260"/>
      <c r="FO31" s="260"/>
      <c r="FP31" s="260"/>
      <c r="FQ31" s="402"/>
      <c r="FR31" s="402"/>
      <c r="FS31" s="402"/>
      <c r="FT31" s="402"/>
      <c r="FU31" s="402"/>
      <c r="FV31" s="41"/>
      <c r="FW31" s="260"/>
      <c r="FX31" s="260"/>
      <c r="FY31" s="260"/>
      <c r="FZ31" s="260"/>
      <c r="GA31" s="260"/>
      <c r="GB31" s="260"/>
      <c r="GC31" s="402"/>
      <c r="GD31" s="402"/>
      <c r="GE31" s="402"/>
      <c r="GF31" s="402"/>
      <c r="GG31" s="402"/>
      <c r="GH31" s="41"/>
      <c r="GI31" s="260"/>
      <c r="GJ31" s="260"/>
      <c r="GK31" s="260"/>
      <c r="GL31" s="260"/>
      <c r="GM31" s="260"/>
      <c r="GN31" s="260"/>
      <c r="GO31" s="402"/>
      <c r="GP31" s="402"/>
      <c r="GQ31" s="402"/>
      <c r="GR31" s="402"/>
      <c r="GS31" s="402"/>
      <c r="GT31" s="41"/>
      <c r="GU31" s="260"/>
      <c r="GV31" s="260"/>
      <c r="GW31" s="260"/>
      <c r="GX31" s="260"/>
      <c r="GY31" s="260"/>
      <c r="GZ31" s="260"/>
      <c r="HA31" s="402"/>
      <c r="HB31" s="402"/>
      <c r="HC31" s="402"/>
      <c r="HD31" s="402"/>
      <c r="HE31" s="402"/>
      <c r="HF31" s="41"/>
      <c r="HG31" s="260"/>
      <c r="HH31" s="260"/>
      <c r="HI31" s="260"/>
      <c r="HJ31" s="260"/>
      <c r="HK31" s="260"/>
      <c r="HL31" s="260"/>
      <c r="HM31" s="402"/>
      <c r="HN31" s="402"/>
      <c r="HO31" s="402"/>
      <c r="HP31" s="402"/>
      <c r="HQ31" s="402"/>
      <c r="HR31" s="41"/>
      <c r="HS31" s="260"/>
      <c r="HT31" s="260"/>
      <c r="HU31" s="260"/>
      <c r="HV31" s="260"/>
      <c r="HW31" s="260"/>
      <c r="HX31" s="260"/>
      <c r="HY31" s="402"/>
      <c r="HZ31" s="402"/>
      <c r="IA31" s="402"/>
      <c r="IB31" s="402"/>
      <c r="IC31" s="402"/>
      <c r="ID31" s="41"/>
      <c r="IE31" s="260"/>
      <c r="IF31" s="260"/>
      <c r="IG31" s="260"/>
      <c r="IH31" s="260"/>
      <c r="II31" s="260"/>
      <c r="IJ31" s="260"/>
      <c r="IK31" s="402"/>
      <c r="IL31" s="402"/>
      <c r="IM31" s="402"/>
      <c r="IN31" s="402"/>
      <c r="IO31" s="402"/>
      <c r="IP31" s="41"/>
      <c r="IQ31" s="260"/>
      <c r="IR31" s="260"/>
      <c r="IS31" s="260"/>
    </row>
    <row r="32" spans="1:253" s="7" customFormat="1" ht="14.25">
      <c r="A32" s="41" t="s">
        <v>8</v>
      </c>
      <c r="B32" s="260">
        <v>3.6170528895853149</v>
      </c>
      <c r="C32" s="260">
        <v>6.2274865707585336</v>
      </c>
      <c r="D32" s="260">
        <v>6.7853029619822092</v>
      </c>
      <c r="E32" s="260">
        <v>5.126536203662857</v>
      </c>
      <c r="F32" s="260">
        <v>1.6282703135100274</v>
      </c>
      <c r="G32" s="260">
        <v>3.8747590600552106</v>
      </c>
      <c r="H32" s="260">
        <v>4.5207785682087387</v>
      </c>
      <c r="I32" s="402">
        <v>1.9386732188251266</v>
      </c>
      <c r="J32" s="260">
        <v>1.6011755197110178</v>
      </c>
      <c r="K32" s="260">
        <v>2.9220372172438891</v>
      </c>
      <c r="L32" s="260">
        <v>3.1348337417886007</v>
      </c>
      <c r="M32" s="260"/>
      <c r="N32" s="260"/>
      <c r="O32" s="260"/>
      <c r="P32" s="260"/>
      <c r="Q32" s="402"/>
      <c r="R32" s="402"/>
      <c r="S32" s="402"/>
      <c r="T32" s="402"/>
      <c r="U32" s="402"/>
      <c r="V32" s="41"/>
      <c r="W32" s="260"/>
      <c r="X32" s="260"/>
      <c r="Y32" s="260"/>
      <c r="Z32" s="260"/>
      <c r="AA32" s="260"/>
      <c r="AB32" s="260"/>
      <c r="AC32" s="402"/>
      <c r="AD32" s="402"/>
      <c r="AE32" s="402"/>
      <c r="AF32" s="402"/>
      <c r="AG32" s="402"/>
      <c r="AH32" s="41"/>
      <c r="AI32" s="260"/>
      <c r="AJ32" s="260"/>
      <c r="AK32" s="260"/>
      <c r="AL32" s="260"/>
      <c r="AM32" s="260"/>
      <c r="AN32" s="260"/>
      <c r="AO32" s="402"/>
      <c r="AP32" s="402"/>
      <c r="AQ32" s="402"/>
      <c r="AR32" s="402"/>
      <c r="AS32" s="402"/>
      <c r="AT32" s="41"/>
      <c r="AU32" s="260"/>
      <c r="AV32" s="260"/>
      <c r="AW32" s="260"/>
      <c r="AX32" s="260"/>
      <c r="AY32" s="260"/>
      <c r="AZ32" s="260"/>
      <c r="BA32" s="402"/>
      <c r="BB32" s="402"/>
      <c r="BC32" s="402"/>
      <c r="BD32" s="402"/>
      <c r="BE32" s="402"/>
      <c r="BF32" s="41"/>
      <c r="BG32" s="260"/>
      <c r="BH32" s="260"/>
      <c r="BI32" s="260"/>
      <c r="BJ32" s="260"/>
      <c r="BK32" s="260"/>
      <c r="BL32" s="260"/>
      <c r="BM32" s="402"/>
      <c r="BN32" s="402"/>
      <c r="BO32" s="402"/>
      <c r="BP32" s="402"/>
      <c r="BQ32" s="402"/>
      <c r="BR32" s="41"/>
      <c r="BS32" s="260"/>
      <c r="BT32" s="260"/>
      <c r="BU32" s="260"/>
      <c r="BV32" s="260"/>
      <c r="BW32" s="260"/>
      <c r="BX32" s="260"/>
      <c r="BY32" s="402"/>
      <c r="BZ32" s="402"/>
      <c r="CA32" s="402"/>
      <c r="CB32" s="402"/>
      <c r="CC32" s="402"/>
      <c r="CD32" s="41"/>
      <c r="CE32" s="260"/>
      <c r="CF32" s="260"/>
      <c r="CG32" s="260"/>
      <c r="CH32" s="260"/>
      <c r="CI32" s="260"/>
      <c r="CJ32" s="260"/>
      <c r="CK32" s="402"/>
      <c r="CL32" s="402"/>
      <c r="CM32" s="402"/>
      <c r="CN32" s="402"/>
      <c r="CO32" s="402"/>
      <c r="CP32" s="41"/>
      <c r="CQ32" s="260"/>
      <c r="CR32" s="260"/>
      <c r="CS32" s="260"/>
      <c r="CT32" s="260"/>
      <c r="CU32" s="260"/>
      <c r="CV32" s="260"/>
      <c r="CW32" s="402"/>
      <c r="CX32" s="402"/>
      <c r="CY32" s="402"/>
      <c r="CZ32" s="402"/>
      <c r="DA32" s="402"/>
      <c r="DB32" s="41"/>
      <c r="DC32" s="260"/>
      <c r="DD32" s="260"/>
      <c r="DE32" s="260"/>
      <c r="DF32" s="260"/>
      <c r="DG32" s="260"/>
      <c r="DH32" s="260"/>
      <c r="DI32" s="402"/>
      <c r="DJ32" s="402"/>
      <c r="DK32" s="402"/>
      <c r="DL32" s="402"/>
      <c r="DM32" s="402"/>
      <c r="DN32" s="41"/>
      <c r="DO32" s="260"/>
      <c r="DP32" s="260"/>
      <c r="DQ32" s="260"/>
      <c r="DR32" s="260"/>
      <c r="DS32" s="260"/>
      <c r="DT32" s="260"/>
      <c r="DU32" s="402"/>
      <c r="DV32" s="402"/>
      <c r="DW32" s="402"/>
      <c r="DX32" s="402"/>
      <c r="DY32" s="402"/>
      <c r="DZ32" s="41"/>
      <c r="EA32" s="260"/>
      <c r="EB32" s="260"/>
      <c r="EC32" s="260"/>
      <c r="ED32" s="260"/>
      <c r="EE32" s="260"/>
      <c r="EF32" s="260"/>
      <c r="EG32" s="402"/>
      <c r="EH32" s="402"/>
      <c r="EI32" s="402"/>
      <c r="EJ32" s="402"/>
      <c r="EK32" s="402"/>
      <c r="EL32" s="41"/>
      <c r="EM32" s="260"/>
      <c r="EN32" s="260"/>
      <c r="EO32" s="260"/>
      <c r="EP32" s="260"/>
      <c r="EQ32" s="260"/>
      <c r="ER32" s="260"/>
      <c r="ES32" s="402"/>
      <c r="ET32" s="402"/>
      <c r="EU32" s="402"/>
      <c r="EV32" s="402"/>
      <c r="EW32" s="402"/>
      <c r="EX32" s="41"/>
      <c r="EY32" s="260"/>
      <c r="EZ32" s="260"/>
      <c r="FA32" s="260"/>
      <c r="FB32" s="260"/>
      <c r="FC32" s="260"/>
      <c r="FD32" s="260"/>
      <c r="FE32" s="402"/>
      <c r="FF32" s="402"/>
      <c r="FG32" s="402"/>
      <c r="FH32" s="402"/>
      <c r="FI32" s="402"/>
      <c r="FJ32" s="41"/>
      <c r="FK32" s="260"/>
      <c r="FL32" s="260"/>
      <c r="FM32" s="260"/>
      <c r="FN32" s="260"/>
      <c r="FO32" s="260"/>
      <c r="FP32" s="260"/>
      <c r="FQ32" s="402"/>
      <c r="FR32" s="402"/>
      <c r="FS32" s="402"/>
      <c r="FT32" s="402"/>
      <c r="FU32" s="402"/>
      <c r="FV32" s="41"/>
      <c r="FW32" s="260"/>
      <c r="FX32" s="260"/>
      <c r="FY32" s="260"/>
      <c r="FZ32" s="260"/>
      <c r="GA32" s="260"/>
      <c r="GB32" s="260"/>
      <c r="GC32" s="402"/>
      <c r="GD32" s="402"/>
      <c r="GE32" s="402"/>
      <c r="GF32" s="402"/>
      <c r="GG32" s="402"/>
      <c r="GH32" s="41"/>
      <c r="GI32" s="260"/>
      <c r="GJ32" s="260"/>
      <c r="GK32" s="260"/>
      <c r="GL32" s="260"/>
      <c r="GM32" s="260"/>
      <c r="GN32" s="260"/>
      <c r="GO32" s="402"/>
      <c r="GP32" s="402"/>
      <c r="GQ32" s="402"/>
      <c r="GR32" s="402"/>
      <c r="GS32" s="402"/>
      <c r="GT32" s="41"/>
      <c r="GU32" s="260"/>
      <c r="GV32" s="260"/>
      <c r="GW32" s="260"/>
      <c r="GX32" s="260"/>
      <c r="GY32" s="260"/>
      <c r="GZ32" s="260"/>
      <c r="HA32" s="402"/>
      <c r="HB32" s="402"/>
      <c r="HC32" s="402"/>
      <c r="HD32" s="402"/>
      <c r="HE32" s="402"/>
      <c r="HF32" s="41"/>
      <c r="HG32" s="260"/>
      <c r="HH32" s="260"/>
      <c r="HI32" s="260"/>
      <c r="HJ32" s="260"/>
      <c r="HK32" s="260"/>
      <c r="HL32" s="260"/>
      <c r="HM32" s="402"/>
      <c r="HN32" s="402"/>
      <c r="HO32" s="402"/>
      <c r="HP32" s="402"/>
      <c r="HQ32" s="402"/>
      <c r="HR32" s="41"/>
      <c r="HS32" s="260"/>
      <c r="HT32" s="260"/>
      <c r="HU32" s="260"/>
      <c r="HV32" s="260"/>
      <c r="HW32" s="260"/>
      <c r="HX32" s="260"/>
      <c r="HY32" s="402"/>
      <c r="HZ32" s="402"/>
      <c r="IA32" s="402"/>
      <c r="IB32" s="402"/>
      <c r="IC32" s="402"/>
      <c r="ID32" s="41"/>
      <c r="IE32" s="260"/>
      <c r="IF32" s="260"/>
      <c r="IG32" s="260"/>
      <c r="IH32" s="260"/>
      <c r="II32" s="260"/>
      <c r="IJ32" s="260"/>
      <c r="IK32" s="402"/>
      <c r="IL32" s="402"/>
      <c r="IM32" s="402"/>
      <c r="IN32" s="402"/>
      <c r="IO32" s="402"/>
      <c r="IP32" s="41"/>
      <c r="IQ32" s="260"/>
      <c r="IR32" s="260"/>
      <c r="IS32" s="260"/>
    </row>
    <row r="33" spans="1:253" s="7" customFormat="1" ht="14.25">
      <c r="A33" s="41" t="s">
        <v>7</v>
      </c>
      <c r="B33" s="260">
        <v>4.1536439137501269</v>
      </c>
      <c r="C33" s="260">
        <v>7.874801093320527</v>
      </c>
      <c r="D33" s="260">
        <v>6.3171699776586543</v>
      </c>
      <c r="E33" s="260">
        <v>7.3488143043882737</v>
      </c>
      <c r="F33" s="260">
        <v>-6.5759973734688781</v>
      </c>
      <c r="G33" s="260">
        <v>-1.1489950655915293</v>
      </c>
      <c r="H33" s="260">
        <v>2.1578724373077174</v>
      </c>
      <c r="I33" s="402">
        <v>0.68912051251568407</v>
      </c>
      <c r="J33" s="260">
        <v>3.4876825600484773</v>
      </c>
      <c r="K33" s="260">
        <v>2.2878792211134202</v>
      </c>
      <c r="L33" s="260">
        <v>2.4574583053095012</v>
      </c>
      <c r="M33" s="260"/>
      <c r="N33" s="402"/>
      <c r="O33" s="260"/>
      <c r="P33" s="260"/>
      <c r="Q33" s="402"/>
      <c r="R33" s="402"/>
      <c r="S33" s="402"/>
      <c r="T33" s="402"/>
      <c r="U33" s="402"/>
      <c r="V33" s="41"/>
      <c r="W33" s="260"/>
      <c r="X33" s="260"/>
      <c r="Y33" s="260"/>
      <c r="Z33" s="402"/>
      <c r="AA33" s="260"/>
      <c r="AB33" s="260"/>
      <c r="AC33" s="402"/>
      <c r="AD33" s="402"/>
      <c r="AE33" s="402"/>
      <c r="AF33" s="402"/>
      <c r="AG33" s="402"/>
      <c r="AH33" s="41"/>
      <c r="AI33" s="260"/>
      <c r="AJ33" s="260"/>
      <c r="AK33" s="260"/>
      <c r="AL33" s="402"/>
      <c r="AM33" s="260"/>
      <c r="AN33" s="260"/>
      <c r="AO33" s="402"/>
      <c r="AP33" s="402"/>
      <c r="AQ33" s="402"/>
      <c r="AR33" s="402"/>
      <c r="AS33" s="402"/>
      <c r="AT33" s="41"/>
      <c r="AU33" s="260"/>
      <c r="AV33" s="260"/>
      <c r="AW33" s="260"/>
      <c r="AX33" s="402"/>
      <c r="AY33" s="260"/>
      <c r="AZ33" s="260"/>
      <c r="BA33" s="402"/>
      <c r="BB33" s="402"/>
      <c r="BC33" s="402"/>
      <c r="BD33" s="402"/>
      <c r="BE33" s="402"/>
      <c r="BF33" s="41"/>
      <c r="BG33" s="260"/>
      <c r="BH33" s="260"/>
      <c r="BI33" s="260"/>
      <c r="BJ33" s="402"/>
      <c r="BK33" s="260"/>
      <c r="BL33" s="260"/>
      <c r="BM33" s="402"/>
      <c r="BN33" s="402"/>
      <c r="BO33" s="402"/>
      <c r="BP33" s="402"/>
      <c r="BQ33" s="402"/>
      <c r="BR33" s="41"/>
      <c r="BS33" s="260"/>
      <c r="BT33" s="260"/>
      <c r="BU33" s="260"/>
      <c r="BV33" s="402"/>
      <c r="BW33" s="260"/>
      <c r="BX33" s="260"/>
      <c r="BY33" s="402"/>
      <c r="BZ33" s="402"/>
      <c r="CA33" s="402"/>
      <c r="CB33" s="402"/>
      <c r="CC33" s="402"/>
      <c r="CD33" s="41"/>
      <c r="CE33" s="260"/>
      <c r="CF33" s="260"/>
      <c r="CG33" s="260"/>
      <c r="CH33" s="402"/>
      <c r="CI33" s="260"/>
      <c r="CJ33" s="260"/>
      <c r="CK33" s="402"/>
      <c r="CL33" s="402"/>
      <c r="CM33" s="402"/>
      <c r="CN33" s="402"/>
      <c r="CO33" s="402"/>
      <c r="CP33" s="41"/>
      <c r="CQ33" s="260"/>
      <c r="CR33" s="260"/>
      <c r="CS33" s="260"/>
      <c r="CT33" s="402"/>
      <c r="CU33" s="260"/>
      <c r="CV33" s="260"/>
      <c r="CW33" s="402"/>
      <c r="CX33" s="402"/>
      <c r="CY33" s="402"/>
      <c r="CZ33" s="402"/>
      <c r="DA33" s="402"/>
      <c r="DB33" s="41"/>
      <c r="DC33" s="260"/>
      <c r="DD33" s="260"/>
      <c r="DE33" s="260"/>
      <c r="DF33" s="402"/>
      <c r="DG33" s="260"/>
      <c r="DH33" s="260"/>
      <c r="DI33" s="402"/>
      <c r="DJ33" s="402"/>
      <c r="DK33" s="402"/>
      <c r="DL33" s="402"/>
      <c r="DM33" s="402"/>
      <c r="DN33" s="41"/>
      <c r="DO33" s="260"/>
      <c r="DP33" s="260"/>
      <c r="DQ33" s="260"/>
      <c r="DR33" s="402"/>
      <c r="DS33" s="260"/>
      <c r="DT33" s="260"/>
      <c r="DU33" s="402"/>
      <c r="DV33" s="402"/>
      <c r="DW33" s="402"/>
      <c r="DX33" s="402"/>
      <c r="DY33" s="402"/>
      <c r="DZ33" s="41"/>
      <c r="EA33" s="260"/>
      <c r="EB33" s="260"/>
      <c r="EC33" s="260"/>
      <c r="ED33" s="402"/>
      <c r="EE33" s="260"/>
      <c r="EF33" s="260"/>
      <c r="EG33" s="402"/>
      <c r="EH33" s="402"/>
      <c r="EI33" s="402"/>
      <c r="EJ33" s="402"/>
      <c r="EK33" s="402"/>
      <c r="EL33" s="41"/>
      <c r="EM33" s="260"/>
      <c r="EN33" s="260"/>
      <c r="EO33" s="260"/>
      <c r="EP33" s="402"/>
      <c r="EQ33" s="260"/>
      <c r="ER33" s="260"/>
      <c r="ES33" s="402"/>
      <c r="ET33" s="402"/>
      <c r="EU33" s="402"/>
      <c r="EV33" s="402"/>
      <c r="EW33" s="402"/>
      <c r="EX33" s="41"/>
      <c r="EY33" s="260"/>
      <c r="EZ33" s="260"/>
      <c r="FA33" s="260"/>
      <c r="FB33" s="402"/>
      <c r="FC33" s="260"/>
      <c r="FD33" s="260"/>
      <c r="FE33" s="402"/>
      <c r="FF33" s="402"/>
      <c r="FG33" s="402"/>
      <c r="FH33" s="402"/>
      <c r="FI33" s="402"/>
      <c r="FJ33" s="41"/>
      <c r="FK33" s="260"/>
      <c r="FL33" s="260"/>
      <c r="FM33" s="260"/>
      <c r="FN33" s="402"/>
      <c r="FO33" s="260"/>
      <c r="FP33" s="260"/>
      <c r="FQ33" s="402"/>
      <c r="FR33" s="402"/>
      <c r="FS33" s="402"/>
      <c r="FT33" s="402"/>
      <c r="FU33" s="402"/>
      <c r="FV33" s="41"/>
      <c r="FW33" s="260"/>
      <c r="FX33" s="260"/>
      <c r="FY33" s="260"/>
      <c r="FZ33" s="402"/>
      <c r="GA33" s="260"/>
      <c r="GB33" s="260"/>
      <c r="GC33" s="402"/>
      <c r="GD33" s="402"/>
      <c r="GE33" s="402"/>
      <c r="GF33" s="402"/>
      <c r="GG33" s="402"/>
      <c r="GH33" s="41"/>
      <c r="GI33" s="260"/>
      <c r="GJ33" s="260"/>
      <c r="GK33" s="260"/>
      <c r="GL33" s="402"/>
      <c r="GM33" s="260"/>
      <c r="GN33" s="260"/>
      <c r="GO33" s="402"/>
      <c r="GP33" s="402"/>
      <c r="GQ33" s="402"/>
      <c r="GR33" s="402"/>
      <c r="GS33" s="402"/>
      <c r="GT33" s="41"/>
      <c r="GU33" s="260"/>
      <c r="GV33" s="260"/>
      <c r="GW33" s="260"/>
      <c r="GX33" s="402"/>
      <c r="GY33" s="260"/>
      <c r="GZ33" s="260"/>
      <c r="HA33" s="402"/>
      <c r="HB33" s="402"/>
      <c r="HC33" s="402"/>
      <c r="HD33" s="402"/>
      <c r="HE33" s="402"/>
      <c r="HF33" s="41"/>
      <c r="HG33" s="260"/>
      <c r="HH33" s="260"/>
      <c r="HI33" s="260"/>
      <c r="HJ33" s="402"/>
      <c r="HK33" s="260"/>
      <c r="HL33" s="260"/>
      <c r="HM33" s="402"/>
      <c r="HN33" s="402"/>
      <c r="HO33" s="402"/>
      <c r="HP33" s="402"/>
      <c r="HQ33" s="402"/>
      <c r="HR33" s="41"/>
      <c r="HS33" s="260"/>
      <c r="HT33" s="260"/>
      <c r="HU33" s="260"/>
      <c r="HV33" s="402"/>
      <c r="HW33" s="260"/>
      <c r="HX33" s="260"/>
      <c r="HY33" s="402"/>
      <c r="HZ33" s="402"/>
      <c r="IA33" s="402"/>
      <c r="IB33" s="402"/>
      <c r="IC33" s="402"/>
      <c r="ID33" s="41"/>
      <c r="IE33" s="260"/>
      <c r="IF33" s="260"/>
      <c r="IG33" s="260"/>
      <c r="IH33" s="402"/>
      <c r="II33" s="260"/>
      <c r="IJ33" s="260"/>
      <c r="IK33" s="402"/>
      <c r="IL33" s="402"/>
      <c r="IM33" s="402"/>
      <c r="IN33" s="402"/>
      <c r="IO33" s="402"/>
      <c r="IP33" s="41"/>
      <c r="IQ33" s="260"/>
      <c r="IR33" s="260"/>
      <c r="IS33" s="260"/>
    </row>
    <row r="34" spans="1:253" s="7" customFormat="1" ht="14.25">
      <c r="A34" s="42" t="s">
        <v>6</v>
      </c>
      <c r="B34" s="260">
        <v>3.1607849886180928</v>
      </c>
      <c r="C34" s="260">
        <v>4.297178966373294</v>
      </c>
      <c r="D34" s="260">
        <v>3.3142453555280227</v>
      </c>
      <c r="E34" s="260">
        <v>-0.61341613641330284</v>
      </c>
      <c r="F34" s="260">
        <v>-5.0277445939598824</v>
      </c>
      <c r="G34" s="260">
        <v>6.556845091224095</v>
      </c>
      <c r="H34" s="260">
        <v>2.9325882528546732</v>
      </c>
      <c r="I34" s="260">
        <v>0.92817555805442264</v>
      </c>
      <c r="J34" s="260">
        <v>0.89670882844479216</v>
      </c>
      <c r="K34" s="260">
        <v>2.458972882958177</v>
      </c>
      <c r="L34" s="260">
        <v>3.2606055303905146</v>
      </c>
      <c r="M34" s="260"/>
      <c r="N34" s="260"/>
      <c r="O34" s="260"/>
      <c r="P34" s="260"/>
      <c r="Q34" s="260"/>
      <c r="R34" s="260"/>
      <c r="S34" s="260"/>
      <c r="T34" s="260"/>
      <c r="U34" s="260"/>
      <c r="V34" s="42"/>
      <c r="W34" s="260"/>
      <c r="X34" s="260"/>
      <c r="Y34" s="260"/>
      <c r="Z34" s="260"/>
      <c r="AA34" s="260"/>
      <c r="AB34" s="260"/>
      <c r="AC34" s="260"/>
      <c r="AD34" s="260"/>
      <c r="AE34" s="260"/>
      <c r="AF34" s="260"/>
      <c r="AG34" s="260"/>
      <c r="AH34" s="42"/>
      <c r="AI34" s="260"/>
      <c r="AJ34" s="260"/>
      <c r="AK34" s="260"/>
      <c r="AL34" s="260"/>
      <c r="AM34" s="260"/>
      <c r="AN34" s="260"/>
      <c r="AO34" s="260"/>
      <c r="AP34" s="260"/>
      <c r="AQ34" s="260"/>
      <c r="AR34" s="260"/>
      <c r="AS34" s="260"/>
      <c r="AT34" s="42"/>
      <c r="AU34" s="260"/>
      <c r="AV34" s="260"/>
      <c r="AW34" s="260"/>
      <c r="AX34" s="260"/>
      <c r="AY34" s="260"/>
      <c r="AZ34" s="260"/>
      <c r="BA34" s="260"/>
      <c r="BB34" s="260"/>
      <c r="BC34" s="260"/>
      <c r="BD34" s="260"/>
      <c r="BE34" s="260"/>
      <c r="BF34" s="42"/>
      <c r="BG34" s="260"/>
      <c r="BH34" s="260"/>
      <c r="BI34" s="260"/>
      <c r="BJ34" s="260"/>
      <c r="BK34" s="260"/>
      <c r="BL34" s="260"/>
      <c r="BM34" s="260"/>
      <c r="BN34" s="260"/>
      <c r="BO34" s="260"/>
      <c r="BP34" s="260"/>
      <c r="BQ34" s="260"/>
      <c r="BR34" s="42"/>
      <c r="BS34" s="260"/>
      <c r="BT34" s="260"/>
      <c r="BU34" s="260"/>
      <c r="BV34" s="260"/>
      <c r="BW34" s="260"/>
      <c r="BX34" s="260"/>
      <c r="BY34" s="260"/>
      <c r="BZ34" s="260"/>
      <c r="CA34" s="260"/>
      <c r="CB34" s="260"/>
      <c r="CC34" s="260"/>
      <c r="CD34" s="42"/>
      <c r="CE34" s="260"/>
      <c r="CF34" s="260"/>
      <c r="CG34" s="260"/>
      <c r="CH34" s="260"/>
      <c r="CI34" s="260"/>
      <c r="CJ34" s="260"/>
      <c r="CK34" s="260"/>
      <c r="CL34" s="260"/>
      <c r="CM34" s="260"/>
      <c r="CN34" s="260"/>
      <c r="CO34" s="260"/>
      <c r="CP34" s="42"/>
      <c r="CQ34" s="260"/>
      <c r="CR34" s="260"/>
      <c r="CS34" s="260"/>
      <c r="CT34" s="260"/>
      <c r="CU34" s="260"/>
      <c r="CV34" s="260"/>
      <c r="CW34" s="260"/>
      <c r="CX34" s="260"/>
      <c r="CY34" s="260"/>
      <c r="CZ34" s="260"/>
      <c r="DA34" s="260"/>
      <c r="DB34" s="42"/>
      <c r="DC34" s="260"/>
      <c r="DD34" s="260"/>
      <c r="DE34" s="260"/>
      <c r="DF34" s="260"/>
      <c r="DG34" s="260"/>
      <c r="DH34" s="260"/>
      <c r="DI34" s="260"/>
      <c r="DJ34" s="260"/>
      <c r="DK34" s="260"/>
      <c r="DL34" s="260"/>
      <c r="DM34" s="260"/>
      <c r="DN34" s="42"/>
      <c r="DO34" s="260"/>
      <c r="DP34" s="260"/>
      <c r="DQ34" s="260"/>
      <c r="DR34" s="260"/>
      <c r="DS34" s="260"/>
      <c r="DT34" s="260"/>
      <c r="DU34" s="260"/>
      <c r="DV34" s="260"/>
      <c r="DW34" s="260"/>
      <c r="DX34" s="260"/>
      <c r="DY34" s="260"/>
      <c r="DZ34" s="42"/>
      <c r="EA34" s="260"/>
      <c r="EB34" s="260"/>
      <c r="EC34" s="260"/>
      <c r="ED34" s="260"/>
      <c r="EE34" s="260"/>
      <c r="EF34" s="260"/>
      <c r="EG34" s="260"/>
      <c r="EH34" s="260"/>
      <c r="EI34" s="260"/>
      <c r="EJ34" s="260"/>
      <c r="EK34" s="260"/>
      <c r="EL34" s="42"/>
      <c r="EM34" s="260"/>
      <c r="EN34" s="260"/>
      <c r="EO34" s="260"/>
      <c r="EP34" s="260"/>
      <c r="EQ34" s="260"/>
      <c r="ER34" s="260"/>
      <c r="ES34" s="260"/>
      <c r="ET34" s="260"/>
      <c r="EU34" s="260"/>
      <c r="EV34" s="260"/>
      <c r="EW34" s="260"/>
      <c r="EX34" s="42"/>
      <c r="EY34" s="260"/>
      <c r="EZ34" s="260"/>
      <c r="FA34" s="260"/>
      <c r="FB34" s="260"/>
      <c r="FC34" s="260"/>
      <c r="FD34" s="260"/>
      <c r="FE34" s="260"/>
      <c r="FF34" s="260"/>
      <c r="FG34" s="260"/>
      <c r="FH34" s="260"/>
      <c r="FI34" s="260"/>
      <c r="FJ34" s="42"/>
      <c r="FK34" s="260"/>
      <c r="FL34" s="260"/>
      <c r="FM34" s="260"/>
      <c r="FN34" s="260"/>
      <c r="FO34" s="260"/>
      <c r="FP34" s="260"/>
      <c r="FQ34" s="260"/>
      <c r="FR34" s="260"/>
      <c r="FS34" s="260"/>
      <c r="FT34" s="260"/>
      <c r="FU34" s="260"/>
      <c r="FV34" s="42"/>
      <c r="FW34" s="260"/>
      <c r="FX34" s="260"/>
      <c r="FY34" s="260"/>
      <c r="FZ34" s="260"/>
      <c r="GA34" s="260"/>
      <c r="GB34" s="260"/>
      <c r="GC34" s="260"/>
      <c r="GD34" s="260"/>
      <c r="GE34" s="260"/>
      <c r="GF34" s="260"/>
      <c r="GG34" s="260"/>
      <c r="GH34" s="42"/>
      <c r="GI34" s="260"/>
      <c r="GJ34" s="260"/>
      <c r="GK34" s="260"/>
      <c r="GL34" s="260"/>
      <c r="GM34" s="260"/>
      <c r="GN34" s="260"/>
      <c r="GO34" s="260"/>
      <c r="GP34" s="260"/>
      <c r="GQ34" s="260"/>
      <c r="GR34" s="260"/>
      <c r="GS34" s="260"/>
      <c r="GT34" s="42"/>
      <c r="GU34" s="260"/>
      <c r="GV34" s="260"/>
      <c r="GW34" s="260"/>
      <c r="GX34" s="260"/>
      <c r="GY34" s="260"/>
      <c r="GZ34" s="260"/>
      <c r="HA34" s="260"/>
      <c r="HB34" s="260"/>
      <c r="HC34" s="260"/>
      <c r="HD34" s="260"/>
      <c r="HE34" s="260"/>
      <c r="HF34" s="42"/>
      <c r="HG34" s="260"/>
      <c r="HH34" s="260"/>
      <c r="HI34" s="260"/>
      <c r="HJ34" s="260"/>
      <c r="HK34" s="260"/>
      <c r="HL34" s="260"/>
      <c r="HM34" s="260"/>
      <c r="HN34" s="260"/>
      <c r="HO34" s="260"/>
      <c r="HP34" s="260"/>
      <c r="HQ34" s="260"/>
      <c r="HR34" s="42"/>
      <c r="HS34" s="260"/>
      <c r="HT34" s="260"/>
      <c r="HU34" s="260"/>
      <c r="HV34" s="260"/>
      <c r="HW34" s="260"/>
      <c r="HX34" s="260"/>
      <c r="HY34" s="260"/>
      <c r="HZ34" s="260"/>
      <c r="IA34" s="260"/>
      <c r="IB34" s="260"/>
      <c r="IC34" s="260"/>
      <c r="ID34" s="42"/>
      <c r="IE34" s="260"/>
      <c r="IF34" s="260"/>
      <c r="IG34" s="260"/>
      <c r="IH34" s="260"/>
      <c r="II34" s="260"/>
      <c r="IJ34" s="260"/>
      <c r="IK34" s="260"/>
      <c r="IL34" s="260"/>
      <c r="IM34" s="260"/>
      <c r="IN34" s="260"/>
      <c r="IO34" s="260"/>
      <c r="IP34" s="42"/>
      <c r="IQ34" s="260"/>
      <c r="IR34" s="260"/>
      <c r="IS34" s="260"/>
    </row>
    <row r="35" spans="1:253" s="47" customFormat="1" ht="14.25">
      <c r="A35" s="41" t="s">
        <v>5</v>
      </c>
      <c r="B35" s="260">
        <v>3.2348025489655319</v>
      </c>
      <c r="C35" s="260">
        <v>2.7549788798528763</v>
      </c>
      <c r="D35" s="260">
        <v>3.4272747437528617</v>
      </c>
      <c r="E35" s="260">
        <v>-0.76948587937032409</v>
      </c>
      <c r="F35" s="260">
        <v>-5.1703790517060195</v>
      </c>
      <c r="G35" s="260">
        <v>1.6597445378098596</v>
      </c>
      <c r="H35" s="260">
        <v>1.1173214485194594</v>
      </c>
      <c r="I35" s="260">
        <v>0.25142512331259859</v>
      </c>
      <c r="J35" s="260">
        <v>1.8572477348691052</v>
      </c>
      <c r="K35" s="260">
        <v>2.496537974834645</v>
      </c>
      <c r="L35" s="260">
        <v>2.4130897507199434</v>
      </c>
      <c r="M35" s="265"/>
      <c r="N35" s="265"/>
      <c r="O35" s="265"/>
      <c r="P35" s="265"/>
      <c r="Q35" s="265"/>
      <c r="R35" s="265"/>
      <c r="S35" s="265"/>
      <c r="T35" s="265"/>
      <c r="U35" s="265"/>
      <c r="V35" s="40"/>
      <c r="W35" s="265"/>
      <c r="X35" s="265"/>
      <c r="Y35" s="265"/>
      <c r="Z35" s="265"/>
      <c r="AA35" s="265"/>
      <c r="AB35" s="265"/>
      <c r="AC35" s="265"/>
      <c r="AD35" s="265"/>
      <c r="AE35" s="265"/>
      <c r="AF35" s="265"/>
      <c r="AG35" s="265"/>
      <c r="AH35" s="40"/>
      <c r="AI35" s="265"/>
      <c r="AJ35" s="265"/>
      <c r="AK35" s="265"/>
      <c r="AL35" s="265"/>
      <c r="AM35" s="265"/>
      <c r="AN35" s="265"/>
      <c r="AO35" s="265"/>
      <c r="AP35" s="265"/>
      <c r="AQ35" s="265"/>
      <c r="AR35" s="265"/>
      <c r="AS35" s="265"/>
      <c r="AT35" s="40"/>
      <c r="AU35" s="265"/>
      <c r="AV35" s="265"/>
      <c r="AW35" s="265"/>
      <c r="AX35" s="265"/>
      <c r="AY35" s="265"/>
      <c r="AZ35" s="265"/>
      <c r="BA35" s="265"/>
      <c r="BB35" s="265"/>
      <c r="BC35" s="265"/>
      <c r="BD35" s="265"/>
      <c r="BE35" s="265"/>
      <c r="BF35" s="40"/>
      <c r="BG35" s="265"/>
      <c r="BH35" s="265"/>
      <c r="BI35" s="265"/>
      <c r="BJ35" s="265"/>
      <c r="BK35" s="265"/>
      <c r="BL35" s="265"/>
      <c r="BM35" s="265"/>
      <c r="BN35" s="265"/>
      <c r="BO35" s="265"/>
      <c r="BP35" s="265"/>
      <c r="BQ35" s="265"/>
      <c r="BR35" s="40"/>
      <c r="BS35" s="265"/>
      <c r="BT35" s="265"/>
      <c r="BU35" s="265"/>
      <c r="BV35" s="265"/>
      <c r="BW35" s="265"/>
      <c r="BX35" s="265"/>
      <c r="BY35" s="265"/>
      <c r="BZ35" s="265"/>
      <c r="CA35" s="265"/>
      <c r="CB35" s="265"/>
      <c r="CC35" s="265"/>
      <c r="CD35" s="40"/>
      <c r="CE35" s="265"/>
      <c r="CF35" s="265"/>
      <c r="CG35" s="265"/>
      <c r="CH35" s="265"/>
      <c r="CI35" s="265"/>
      <c r="CJ35" s="265"/>
      <c r="CK35" s="265"/>
      <c r="CL35" s="265"/>
      <c r="CM35" s="265"/>
      <c r="CN35" s="265"/>
      <c r="CO35" s="265"/>
      <c r="CP35" s="40"/>
      <c r="CQ35" s="265"/>
      <c r="CR35" s="265"/>
      <c r="CS35" s="265"/>
      <c r="CT35" s="265"/>
      <c r="CU35" s="265"/>
      <c r="CV35" s="265"/>
      <c r="CW35" s="265"/>
      <c r="CX35" s="265"/>
      <c r="CY35" s="265"/>
      <c r="CZ35" s="265"/>
      <c r="DA35" s="265"/>
      <c r="DB35" s="40"/>
      <c r="DC35" s="265"/>
      <c r="DD35" s="265"/>
      <c r="DE35" s="265"/>
      <c r="DF35" s="265"/>
      <c r="DG35" s="265"/>
      <c r="DH35" s="265"/>
      <c r="DI35" s="265"/>
      <c r="DJ35" s="265"/>
      <c r="DK35" s="265"/>
      <c r="DL35" s="265"/>
      <c r="DM35" s="265"/>
      <c r="DN35" s="40"/>
      <c r="DO35" s="265"/>
      <c r="DP35" s="265"/>
      <c r="DQ35" s="265"/>
      <c r="DR35" s="265"/>
      <c r="DS35" s="265"/>
      <c r="DT35" s="265"/>
      <c r="DU35" s="265"/>
      <c r="DV35" s="265"/>
      <c r="DW35" s="265"/>
      <c r="DX35" s="265"/>
      <c r="DY35" s="265"/>
      <c r="DZ35" s="40"/>
      <c r="EA35" s="265"/>
      <c r="EB35" s="265"/>
      <c r="EC35" s="265"/>
      <c r="ED35" s="265"/>
      <c r="EE35" s="265"/>
      <c r="EF35" s="265"/>
      <c r="EG35" s="265"/>
      <c r="EH35" s="265"/>
      <c r="EI35" s="265"/>
      <c r="EJ35" s="265"/>
      <c r="EK35" s="265"/>
      <c r="EL35" s="40"/>
      <c r="EM35" s="265"/>
      <c r="EN35" s="265"/>
      <c r="EO35" s="265"/>
      <c r="EP35" s="265"/>
      <c r="EQ35" s="265"/>
      <c r="ER35" s="265"/>
      <c r="ES35" s="265"/>
      <c r="ET35" s="265"/>
      <c r="EU35" s="265"/>
      <c r="EV35" s="265"/>
      <c r="EW35" s="265"/>
      <c r="EX35" s="40"/>
      <c r="EY35" s="265"/>
      <c r="EZ35" s="265"/>
      <c r="FA35" s="265"/>
      <c r="FB35" s="265"/>
      <c r="FC35" s="265"/>
      <c r="FD35" s="265"/>
      <c r="FE35" s="265"/>
      <c r="FF35" s="265"/>
      <c r="FG35" s="265"/>
      <c r="FH35" s="265"/>
      <c r="FI35" s="265"/>
      <c r="FJ35" s="40"/>
      <c r="FK35" s="265"/>
      <c r="FL35" s="265"/>
      <c r="FM35" s="265"/>
      <c r="FN35" s="265"/>
      <c r="FO35" s="265"/>
      <c r="FP35" s="265"/>
      <c r="FQ35" s="265"/>
      <c r="FR35" s="265"/>
      <c r="FS35" s="265"/>
      <c r="FT35" s="265"/>
      <c r="FU35" s="265"/>
      <c r="FV35" s="40"/>
      <c r="FW35" s="265"/>
      <c r="FX35" s="265"/>
      <c r="FY35" s="265"/>
      <c r="FZ35" s="265"/>
      <c r="GA35" s="265"/>
      <c r="GB35" s="265"/>
      <c r="GC35" s="265"/>
      <c r="GD35" s="265"/>
      <c r="GE35" s="265"/>
      <c r="GF35" s="265"/>
      <c r="GG35" s="265"/>
      <c r="GH35" s="40"/>
      <c r="GI35" s="265"/>
      <c r="GJ35" s="265"/>
      <c r="GK35" s="265"/>
      <c r="GL35" s="265"/>
      <c r="GM35" s="265"/>
      <c r="GN35" s="265"/>
      <c r="GO35" s="265"/>
      <c r="GP35" s="265"/>
      <c r="GQ35" s="265"/>
      <c r="GR35" s="265"/>
      <c r="GS35" s="265"/>
      <c r="GT35" s="40"/>
      <c r="GU35" s="265"/>
      <c r="GV35" s="265"/>
      <c r="GW35" s="265"/>
      <c r="GX35" s="265"/>
      <c r="GY35" s="265"/>
      <c r="GZ35" s="265"/>
      <c r="HA35" s="265"/>
      <c r="HB35" s="265"/>
      <c r="HC35" s="265"/>
      <c r="HD35" s="265"/>
      <c r="HE35" s="265"/>
      <c r="HF35" s="40"/>
      <c r="HG35" s="265"/>
      <c r="HH35" s="265"/>
      <c r="HI35" s="265"/>
      <c r="HJ35" s="265"/>
      <c r="HK35" s="265"/>
      <c r="HL35" s="265"/>
      <c r="HM35" s="265"/>
      <c r="HN35" s="265"/>
      <c r="HO35" s="265"/>
      <c r="HP35" s="265"/>
      <c r="HQ35" s="265"/>
      <c r="HR35" s="40"/>
      <c r="HS35" s="265"/>
      <c r="HT35" s="265"/>
      <c r="HU35" s="265"/>
      <c r="HV35" s="265"/>
      <c r="HW35" s="265"/>
      <c r="HX35" s="265"/>
      <c r="HY35" s="265"/>
      <c r="HZ35" s="265"/>
      <c r="IA35" s="265"/>
      <c r="IB35" s="265"/>
      <c r="IC35" s="265"/>
      <c r="ID35" s="40"/>
      <c r="IE35" s="265"/>
      <c r="IF35" s="265"/>
      <c r="IG35" s="265"/>
      <c r="IH35" s="265"/>
      <c r="II35" s="265"/>
      <c r="IJ35" s="265"/>
      <c r="IK35" s="265"/>
      <c r="IL35" s="265"/>
      <c r="IM35" s="265"/>
      <c r="IN35" s="265"/>
      <c r="IO35" s="265"/>
      <c r="IP35" s="40"/>
      <c r="IQ35" s="265"/>
      <c r="IR35" s="265"/>
      <c r="IS35" s="265"/>
    </row>
    <row r="36" spans="1:253" s="7" customFormat="1" ht="14.25">
      <c r="A36" s="40" t="s">
        <v>616</v>
      </c>
      <c r="B36" s="265">
        <v>2.167055613596669</v>
      </c>
      <c r="C36" s="265">
        <v>3.3678656376165961</v>
      </c>
      <c r="D36" s="265">
        <v>3.2049348416266055</v>
      </c>
      <c r="E36" s="265">
        <v>0.37760514277482837</v>
      </c>
      <c r="F36" s="265">
        <v>-4.5090970729259494</v>
      </c>
      <c r="G36" s="265">
        <v>2.0106909954330732</v>
      </c>
      <c r="H36" s="265">
        <v>1.6512067040646228</v>
      </c>
      <c r="I36" s="266">
        <v>-0.39846917329935394</v>
      </c>
      <c r="J36" s="265">
        <v>9.7250607071819317E-2</v>
      </c>
      <c r="K36" s="265">
        <v>1.5085124233185088</v>
      </c>
      <c r="L36" s="265">
        <v>1.966665661813205</v>
      </c>
      <c r="M36" s="260"/>
      <c r="N36" s="260"/>
      <c r="O36" s="260"/>
      <c r="P36" s="260"/>
      <c r="Q36" s="402"/>
      <c r="R36" s="402"/>
      <c r="S36" s="402"/>
      <c r="T36" s="402"/>
      <c r="U36" s="402"/>
      <c r="V36" s="41"/>
      <c r="W36" s="260"/>
      <c r="X36" s="260"/>
      <c r="Y36" s="260"/>
      <c r="Z36" s="260"/>
      <c r="AA36" s="260"/>
      <c r="AB36" s="260"/>
      <c r="AC36" s="402"/>
      <c r="AD36" s="402"/>
      <c r="AE36" s="402"/>
      <c r="AF36" s="402"/>
      <c r="AG36" s="402"/>
      <c r="AH36" s="41"/>
      <c r="AI36" s="260"/>
      <c r="AJ36" s="260"/>
      <c r="AK36" s="260"/>
      <c r="AL36" s="260"/>
      <c r="AM36" s="260"/>
      <c r="AN36" s="260"/>
      <c r="AO36" s="402"/>
      <c r="AP36" s="402"/>
      <c r="AQ36" s="402"/>
      <c r="AR36" s="402"/>
      <c r="AS36" s="402"/>
      <c r="AT36" s="41"/>
      <c r="AU36" s="260"/>
      <c r="AV36" s="260"/>
      <c r="AW36" s="260"/>
      <c r="AX36" s="260"/>
      <c r="AY36" s="260"/>
      <c r="AZ36" s="260"/>
      <c r="BA36" s="402"/>
      <c r="BB36" s="402"/>
      <c r="BC36" s="402"/>
      <c r="BD36" s="402"/>
      <c r="BE36" s="402"/>
      <c r="BF36" s="41"/>
      <c r="BG36" s="260"/>
      <c r="BH36" s="260"/>
      <c r="BI36" s="260"/>
      <c r="BJ36" s="260"/>
      <c r="BK36" s="260"/>
      <c r="BL36" s="260"/>
      <c r="BM36" s="402"/>
      <c r="BN36" s="402"/>
      <c r="BO36" s="402"/>
      <c r="BP36" s="402"/>
      <c r="BQ36" s="402"/>
      <c r="BR36" s="41"/>
      <c r="BS36" s="260"/>
      <c r="BT36" s="260"/>
      <c r="BU36" s="260"/>
      <c r="BV36" s="260"/>
      <c r="BW36" s="260"/>
      <c r="BX36" s="260"/>
      <c r="BY36" s="402"/>
      <c r="BZ36" s="402"/>
      <c r="CA36" s="402"/>
      <c r="CB36" s="402"/>
      <c r="CC36" s="402"/>
      <c r="CD36" s="41"/>
      <c r="CE36" s="260"/>
      <c r="CF36" s="260"/>
      <c r="CG36" s="260"/>
      <c r="CH36" s="260"/>
      <c r="CI36" s="260"/>
      <c r="CJ36" s="260"/>
      <c r="CK36" s="402"/>
      <c r="CL36" s="402"/>
      <c r="CM36" s="402"/>
      <c r="CN36" s="402"/>
      <c r="CO36" s="402"/>
      <c r="CP36" s="41"/>
      <c r="CQ36" s="260"/>
      <c r="CR36" s="260"/>
      <c r="CS36" s="260"/>
      <c r="CT36" s="260"/>
      <c r="CU36" s="260"/>
      <c r="CV36" s="260"/>
      <c r="CW36" s="402"/>
      <c r="CX36" s="402"/>
      <c r="CY36" s="402"/>
      <c r="CZ36" s="402"/>
      <c r="DA36" s="402"/>
      <c r="DB36" s="41"/>
      <c r="DC36" s="260"/>
      <c r="DD36" s="260"/>
      <c r="DE36" s="260"/>
      <c r="DF36" s="260"/>
      <c r="DG36" s="260"/>
      <c r="DH36" s="260"/>
      <c r="DI36" s="402"/>
      <c r="DJ36" s="402"/>
      <c r="DK36" s="402"/>
      <c r="DL36" s="402"/>
      <c r="DM36" s="402"/>
      <c r="DN36" s="41"/>
      <c r="DO36" s="260"/>
      <c r="DP36" s="260"/>
      <c r="DQ36" s="260"/>
      <c r="DR36" s="260"/>
      <c r="DS36" s="260"/>
      <c r="DT36" s="260"/>
      <c r="DU36" s="402"/>
      <c r="DV36" s="402"/>
      <c r="DW36" s="402"/>
      <c r="DX36" s="402"/>
      <c r="DY36" s="402"/>
      <c r="DZ36" s="41"/>
      <c r="EA36" s="260"/>
      <c r="EB36" s="260"/>
      <c r="EC36" s="260"/>
      <c r="ED36" s="260"/>
      <c r="EE36" s="260"/>
      <c r="EF36" s="260"/>
      <c r="EG36" s="402"/>
      <c r="EH36" s="402"/>
      <c r="EI36" s="402"/>
      <c r="EJ36" s="402"/>
      <c r="EK36" s="402"/>
      <c r="EL36" s="41"/>
      <c r="EM36" s="260"/>
      <c r="EN36" s="260"/>
      <c r="EO36" s="260"/>
      <c r="EP36" s="260"/>
      <c r="EQ36" s="260"/>
      <c r="ER36" s="260"/>
      <c r="ES36" s="402"/>
      <c r="ET36" s="402"/>
      <c r="EU36" s="402"/>
      <c r="EV36" s="402"/>
      <c r="EW36" s="402"/>
      <c r="EX36" s="41"/>
      <c r="EY36" s="260"/>
      <c r="EZ36" s="260"/>
      <c r="FA36" s="260"/>
      <c r="FB36" s="260"/>
      <c r="FC36" s="260"/>
      <c r="FD36" s="260"/>
      <c r="FE36" s="402"/>
      <c r="FF36" s="402"/>
      <c r="FG36" s="402"/>
      <c r="FH36" s="402"/>
      <c r="FI36" s="402"/>
      <c r="FJ36" s="41"/>
      <c r="FK36" s="260"/>
      <c r="FL36" s="260"/>
      <c r="FM36" s="260"/>
      <c r="FN36" s="260"/>
      <c r="FO36" s="260"/>
      <c r="FP36" s="260"/>
      <c r="FQ36" s="402"/>
      <c r="FR36" s="402"/>
      <c r="FS36" s="402"/>
      <c r="FT36" s="402"/>
      <c r="FU36" s="402"/>
      <c r="FV36" s="41"/>
      <c r="FW36" s="260"/>
      <c r="FX36" s="260"/>
      <c r="FY36" s="260"/>
      <c r="FZ36" s="260"/>
      <c r="GA36" s="260"/>
      <c r="GB36" s="260"/>
      <c r="GC36" s="402"/>
      <c r="GD36" s="402"/>
      <c r="GE36" s="402"/>
      <c r="GF36" s="402"/>
      <c r="GG36" s="402"/>
      <c r="GH36" s="41"/>
      <c r="GI36" s="260"/>
      <c r="GJ36" s="260"/>
      <c r="GK36" s="260"/>
      <c r="GL36" s="260"/>
      <c r="GM36" s="260"/>
      <c r="GN36" s="260"/>
      <c r="GO36" s="402"/>
      <c r="GP36" s="402"/>
      <c r="GQ36" s="402"/>
      <c r="GR36" s="402"/>
      <c r="GS36" s="402"/>
      <c r="GT36" s="41"/>
      <c r="GU36" s="260"/>
      <c r="GV36" s="260"/>
      <c r="GW36" s="260"/>
      <c r="GX36" s="260"/>
      <c r="GY36" s="260"/>
      <c r="GZ36" s="260"/>
      <c r="HA36" s="402"/>
      <c r="HB36" s="402"/>
      <c r="HC36" s="402"/>
      <c r="HD36" s="402"/>
      <c r="HE36" s="402"/>
      <c r="HF36" s="41"/>
      <c r="HG36" s="260"/>
      <c r="HH36" s="260"/>
      <c r="HI36" s="260"/>
      <c r="HJ36" s="260"/>
      <c r="HK36" s="260"/>
      <c r="HL36" s="260"/>
      <c r="HM36" s="402"/>
      <c r="HN36" s="402"/>
      <c r="HO36" s="402"/>
      <c r="HP36" s="402"/>
      <c r="HQ36" s="402"/>
      <c r="HR36" s="41"/>
      <c r="HS36" s="260"/>
      <c r="HT36" s="260"/>
      <c r="HU36" s="260"/>
      <c r="HV36" s="260"/>
      <c r="HW36" s="260"/>
      <c r="HX36" s="260"/>
      <c r="HY36" s="402"/>
      <c r="HZ36" s="402"/>
      <c r="IA36" s="402"/>
      <c r="IB36" s="402"/>
      <c r="IC36" s="402"/>
      <c r="ID36" s="41"/>
      <c r="IE36" s="260"/>
      <c r="IF36" s="260"/>
      <c r="IG36" s="260"/>
      <c r="IH36" s="260"/>
      <c r="II36" s="260"/>
      <c r="IJ36" s="260"/>
      <c r="IK36" s="402"/>
      <c r="IL36" s="402"/>
      <c r="IM36" s="402"/>
      <c r="IN36" s="402"/>
      <c r="IO36" s="402"/>
      <c r="IP36" s="41"/>
      <c r="IQ36" s="260"/>
      <c r="IR36" s="260"/>
      <c r="IS36" s="260"/>
    </row>
    <row r="37" spans="1:253" s="7" customFormat="1" ht="14.25">
      <c r="A37" s="41" t="s">
        <v>3</v>
      </c>
      <c r="B37" s="260">
        <v>3.3512564745473261</v>
      </c>
      <c r="C37" s="260">
        <v>2.6665852131282808</v>
      </c>
      <c r="D37" s="260">
        <v>1.7898635883551783</v>
      </c>
      <c r="E37" s="402">
        <v>-0.29038584635709963</v>
      </c>
      <c r="F37" s="402">
        <v>-2.80238906599245</v>
      </c>
      <c r="G37" s="402">
        <v>2.5072569761217078</v>
      </c>
      <c r="H37" s="402">
        <v>1.8472098408019111</v>
      </c>
      <c r="I37" s="402">
        <v>2.7789132202576949</v>
      </c>
      <c r="J37" s="260">
        <v>1.9158813820260079</v>
      </c>
      <c r="K37" s="260">
        <v>2.8918460338811514</v>
      </c>
      <c r="L37" s="260">
        <v>3.2433040934300994</v>
      </c>
      <c r="M37" s="260"/>
      <c r="N37" s="260"/>
      <c r="O37" s="260"/>
      <c r="P37" s="260"/>
      <c r="Q37" s="402"/>
      <c r="R37" s="402"/>
      <c r="S37" s="402"/>
      <c r="T37" s="402"/>
      <c r="U37" s="402"/>
      <c r="V37" s="41"/>
      <c r="W37" s="260"/>
      <c r="X37" s="260"/>
      <c r="Y37" s="260"/>
      <c r="Z37" s="260"/>
      <c r="AA37" s="260"/>
      <c r="AB37" s="260"/>
      <c r="AC37" s="402"/>
      <c r="AD37" s="402"/>
      <c r="AE37" s="402"/>
      <c r="AF37" s="402"/>
      <c r="AG37" s="402"/>
      <c r="AH37" s="41"/>
      <c r="AI37" s="260"/>
      <c r="AJ37" s="260"/>
      <c r="AK37" s="260"/>
      <c r="AL37" s="260"/>
      <c r="AM37" s="260"/>
      <c r="AN37" s="260"/>
      <c r="AO37" s="402"/>
      <c r="AP37" s="402"/>
      <c r="AQ37" s="402"/>
      <c r="AR37" s="402"/>
      <c r="AS37" s="402"/>
      <c r="AT37" s="41"/>
      <c r="AU37" s="260"/>
      <c r="AV37" s="260"/>
      <c r="AW37" s="260"/>
      <c r="AX37" s="260"/>
      <c r="AY37" s="260"/>
      <c r="AZ37" s="260"/>
      <c r="BA37" s="402"/>
      <c r="BB37" s="402"/>
      <c r="BC37" s="402"/>
      <c r="BD37" s="402"/>
      <c r="BE37" s="402"/>
      <c r="BF37" s="41"/>
      <c r="BG37" s="260"/>
      <c r="BH37" s="260"/>
      <c r="BI37" s="260"/>
      <c r="BJ37" s="260"/>
      <c r="BK37" s="260"/>
      <c r="BL37" s="260"/>
      <c r="BM37" s="402"/>
      <c r="BN37" s="402"/>
      <c r="BO37" s="402"/>
      <c r="BP37" s="402"/>
      <c r="BQ37" s="402"/>
      <c r="BR37" s="41"/>
      <c r="BS37" s="260"/>
      <c r="BT37" s="260"/>
      <c r="BU37" s="260"/>
      <c r="BV37" s="260"/>
      <c r="BW37" s="260"/>
      <c r="BX37" s="260"/>
      <c r="BY37" s="402"/>
      <c r="BZ37" s="402"/>
      <c r="CA37" s="402"/>
      <c r="CB37" s="402"/>
      <c r="CC37" s="402"/>
      <c r="CD37" s="41"/>
      <c r="CE37" s="260"/>
      <c r="CF37" s="260"/>
      <c r="CG37" s="260"/>
      <c r="CH37" s="260"/>
      <c r="CI37" s="260"/>
      <c r="CJ37" s="260"/>
      <c r="CK37" s="402"/>
      <c r="CL37" s="402"/>
      <c r="CM37" s="402"/>
      <c r="CN37" s="402"/>
      <c r="CO37" s="402"/>
      <c r="CP37" s="41"/>
      <c r="CQ37" s="260"/>
      <c r="CR37" s="260"/>
      <c r="CS37" s="260"/>
      <c r="CT37" s="260"/>
      <c r="CU37" s="260"/>
      <c r="CV37" s="260"/>
      <c r="CW37" s="402"/>
      <c r="CX37" s="402"/>
      <c r="CY37" s="402"/>
      <c r="CZ37" s="402"/>
      <c r="DA37" s="402"/>
      <c r="DB37" s="41"/>
      <c r="DC37" s="260"/>
      <c r="DD37" s="260"/>
      <c r="DE37" s="260"/>
      <c r="DF37" s="260"/>
      <c r="DG37" s="260"/>
      <c r="DH37" s="260"/>
      <c r="DI37" s="402"/>
      <c r="DJ37" s="402"/>
      <c r="DK37" s="402"/>
      <c r="DL37" s="402"/>
      <c r="DM37" s="402"/>
      <c r="DN37" s="41"/>
      <c r="DO37" s="260"/>
      <c r="DP37" s="260"/>
      <c r="DQ37" s="260"/>
      <c r="DR37" s="260"/>
      <c r="DS37" s="260"/>
      <c r="DT37" s="260"/>
      <c r="DU37" s="402"/>
      <c r="DV37" s="402"/>
      <c r="DW37" s="402"/>
      <c r="DX37" s="402"/>
      <c r="DY37" s="402"/>
      <c r="DZ37" s="41"/>
      <c r="EA37" s="260"/>
      <c r="EB37" s="260"/>
      <c r="EC37" s="260"/>
      <c r="ED37" s="260"/>
      <c r="EE37" s="260"/>
      <c r="EF37" s="260"/>
      <c r="EG37" s="402"/>
      <c r="EH37" s="402"/>
      <c r="EI37" s="402"/>
      <c r="EJ37" s="402"/>
      <c r="EK37" s="402"/>
      <c r="EL37" s="41"/>
      <c r="EM37" s="260"/>
      <c r="EN37" s="260"/>
      <c r="EO37" s="260"/>
      <c r="EP37" s="260"/>
      <c r="EQ37" s="260"/>
      <c r="ER37" s="260"/>
      <c r="ES37" s="402"/>
      <c r="ET37" s="402"/>
      <c r="EU37" s="402"/>
      <c r="EV37" s="402"/>
      <c r="EW37" s="402"/>
      <c r="EX37" s="41"/>
      <c r="EY37" s="260"/>
      <c r="EZ37" s="260"/>
      <c r="FA37" s="260"/>
      <c r="FB37" s="260"/>
      <c r="FC37" s="260"/>
      <c r="FD37" s="260"/>
      <c r="FE37" s="402"/>
      <c r="FF37" s="402"/>
      <c r="FG37" s="402"/>
      <c r="FH37" s="402"/>
      <c r="FI37" s="402"/>
      <c r="FJ37" s="41"/>
      <c r="FK37" s="260"/>
      <c r="FL37" s="260"/>
      <c r="FM37" s="260"/>
      <c r="FN37" s="260"/>
      <c r="FO37" s="260"/>
      <c r="FP37" s="260"/>
      <c r="FQ37" s="402"/>
      <c r="FR37" s="402"/>
      <c r="FS37" s="402"/>
      <c r="FT37" s="402"/>
      <c r="FU37" s="402"/>
      <c r="FV37" s="41"/>
      <c r="FW37" s="260"/>
      <c r="FX37" s="260"/>
      <c r="FY37" s="260"/>
      <c r="FZ37" s="260"/>
      <c r="GA37" s="260"/>
      <c r="GB37" s="260"/>
      <c r="GC37" s="402"/>
      <c r="GD37" s="402"/>
      <c r="GE37" s="402"/>
      <c r="GF37" s="402"/>
      <c r="GG37" s="402"/>
      <c r="GH37" s="41"/>
      <c r="GI37" s="260"/>
      <c r="GJ37" s="260"/>
      <c r="GK37" s="260"/>
      <c r="GL37" s="260"/>
      <c r="GM37" s="260"/>
      <c r="GN37" s="260"/>
      <c r="GO37" s="402"/>
      <c r="GP37" s="402"/>
      <c r="GQ37" s="402"/>
      <c r="GR37" s="402"/>
      <c r="GS37" s="402"/>
      <c r="GT37" s="41"/>
      <c r="GU37" s="260"/>
      <c r="GV37" s="260"/>
      <c r="GW37" s="260"/>
      <c r="GX37" s="260"/>
      <c r="GY37" s="260"/>
      <c r="GZ37" s="260"/>
      <c r="HA37" s="402"/>
      <c r="HB37" s="402"/>
      <c r="HC37" s="402"/>
      <c r="HD37" s="402"/>
      <c r="HE37" s="402"/>
      <c r="HF37" s="41"/>
      <c r="HG37" s="260"/>
      <c r="HH37" s="260"/>
      <c r="HI37" s="260"/>
      <c r="HJ37" s="260"/>
      <c r="HK37" s="260"/>
      <c r="HL37" s="260"/>
      <c r="HM37" s="402"/>
      <c r="HN37" s="402"/>
      <c r="HO37" s="402"/>
      <c r="HP37" s="402"/>
      <c r="HQ37" s="402"/>
      <c r="HR37" s="41"/>
      <c r="HS37" s="260"/>
      <c r="HT37" s="260"/>
      <c r="HU37" s="260"/>
      <c r="HV37" s="260"/>
      <c r="HW37" s="260"/>
      <c r="HX37" s="260"/>
      <c r="HY37" s="402"/>
      <c r="HZ37" s="402"/>
      <c r="IA37" s="402"/>
      <c r="IB37" s="402"/>
      <c r="IC37" s="402"/>
      <c r="ID37" s="41"/>
      <c r="IE37" s="260"/>
      <c r="IF37" s="260"/>
      <c r="IG37" s="260"/>
      <c r="IH37" s="260"/>
      <c r="II37" s="260"/>
      <c r="IJ37" s="260"/>
      <c r="IK37" s="402"/>
      <c r="IL37" s="402"/>
      <c r="IM37" s="402"/>
      <c r="IN37" s="402"/>
      <c r="IO37" s="402"/>
      <c r="IP37" s="41"/>
      <c r="IQ37" s="260"/>
      <c r="IR37" s="260"/>
      <c r="IS37" s="260"/>
    </row>
    <row r="38" spans="1:253" s="7" customFormat="1" ht="14.25" customHeight="1">
      <c r="A38" s="41" t="s">
        <v>2</v>
      </c>
      <c r="B38" s="393">
        <v>1.3027345544404989</v>
      </c>
      <c r="C38" s="393">
        <v>1.6929051821481522</v>
      </c>
      <c r="D38" s="393">
        <v>2.1921864608409836</v>
      </c>
      <c r="E38" s="393">
        <v>-1.0416350387488449</v>
      </c>
      <c r="F38" s="393">
        <v>-5.5269808287103928</v>
      </c>
      <c r="G38" s="393">
        <v>4.6520330354602457</v>
      </c>
      <c r="H38" s="393">
        <v>-0.45272149147675966</v>
      </c>
      <c r="I38" s="393">
        <v>1.4469447071759456</v>
      </c>
      <c r="J38" s="393">
        <v>1.5596836682668203</v>
      </c>
      <c r="K38" s="260">
        <v>1.6114719584772841</v>
      </c>
      <c r="L38" s="260">
        <v>1.3453658061519658</v>
      </c>
      <c r="M38" s="260"/>
      <c r="N38" s="260"/>
      <c r="O38" s="260"/>
      <c r="P38" s="260"/>
      <c r="Q38" s="402"/>
      <c r="R38" s="402"/>
      <c r="S38" s="402"/>
      <c r="T38" s="402"/>
      <c r="U38" s="402"/>
      <c r="V38" s="41"/>
      <c r="W38" s="260"/>
      <c r="X38" s="260"/>
      <c r="Y38" s="260"/>
      <c r="Z38" s="260"/>
      <c r="AA38" s="260"/>
      <c r="AB38" s="260"/>
      <c r="AC38" s="402"/>
      <c r="AD38" s="402"/>
      <c r="AE38" s="402"/>
      <c r="AF38" s="402"/>
      <c r="AG38" s="402"/>
      <c r="AH38" s="41"/>
      <c r="AI38" s="260"/>
      <c r="AJ38" s="260"/>
      <c r="AK38" s="260"/>
      <c r="AL38" s="260"/>
      <c r="AM38" s="260"/>
      <c r="AN38" s="260"/>
      <c r="AO38" s="402"/>
      <c r="AP38" s="402"/>
      <c r="AQ38" s="402"/>
      <c r="AR38" s="402"/>
      <c r="AS38" s="402"/>
      <c r="AT38" s="41"/>
      <c r="AU38" s="260"/>
      <c r="AV38" s="260"/>
      <c r="AW38" s="260"/>
      <c r="AX38" s="260"/>
      <c r="AY38" s="260"/>
      <c r="AZ38" s="260"/>
      <c r="BA38" s="402"/>
      <c r="BB38" s="402"/>
      <c r="BC38" s="402"/>
      <c r="BD38" s="402"/>
      <c r="BE38" s="402"/>
      <c r="BF38" s="41"/>
      <c r="BG38" s="260"/>
      <c r="BH38" s="260"/>
      <c r="BI38" s="260"/>
      <c r="BJ38" s="260"/>
      <c r="BK38" s="260"/>
      <c r="BL38" s="260"/>
      <c r="BM38" s="402"/>
      <c r="BN38" s="402"/>
      <c r="BO38" s="402"/>
      <c r="BP38" s="402"/>
      <c r="BQ38" s="402"/>
      <c r="BR38" s="41"/>
      <c r="BS38" s="260"/>
      <c r="BT38" s="260"/>
      <c r="BU38" s="260"/>
      <c r="BV38" s="260"/>
      <c r="BW38" s="260"/>
      <c r="BX38" s="260"/>
      <c r="BY38" s="402"/>
      <c r="BZ38" s="402"/>
      <c r="CA38" s="402"/>
      <c r="CB38" s="402"/>
      <c r="CC38" s="402"/>
      <c r="CD38" s="41"/>
      <c r="CE38" s="260"/>
      <c r="CF38" s="260"/>
      <c r="CG38" s="260"/>
      <c r="CH38" s="260"/>
      <c r="CI38" s="260"/>
      <c r="CJ38" s="260"/>
      <c r="CK38" s="402"/>
      <c r="CL38" s="402"/>
      <c r="CM38" s="402"/>
      <c r="CN38" s="402"/>
      <c r="CO38" s="402"/>
      <c r="CP38" s="41"/>
      <c r="CQ38" s="260"/>
      <c r="CR38" s="260"/>
      <c r="CS38" s="260"/>
      <c r="CT38" s="260"/>
      <c r="CU38" s="260"/>
      <c r="CV38" s="260"/>
      <c r="CW38" s="402"/>
      <c r="CX38" s="402"/>
      <c r="CY38" s="402"/>
      <c r="CZ38" s="402"/>
      <c r="DA38" s="402"/>
      <c r="DB38" s="41"/>
      <c r="DC38" s="260"/>
      <c r="DD38" s="260"/>
      <c r="DE38" s="260"/>
      <c r="DF38" s="260"/>
      <c r="DG38" s="260"/>
      <c r="DH38" s="260"/>
      <c r="DI38" s="402"/>
      <c r="DJ38" s="402"/>
      <c r="DK38" s="402"/>
      <c r="DL38" s="402"/>
      <c r="DM38" s="402"/>
      <c r="DN38" s="41"/>
      <c r="DO38" s="260"/>
      <c r="DP38" s="260"/>
      <c r="DQ38" s="260"/>
      <c r="DR38" s="260"/>
      <c r="DS38" s="260"/>
      <c r="DT38" s="260"/>
      <c r="DU38" s="402"/>
      <c r="DV38" s="402"/>
      <c r="DW38" s="402"/>
      <c r="DX38" s="402"/>
      <c r="DY38" s="402"/>
      <c r="DZ38" s="41"/>
      <c r="EA38" s="260"/>
      <c r="EB38" s="260"/>
      <c r="EC38" s="260"/>
      <c r="ED38" s="260"/>
      <c r="EE38" s="260"/>
      <c r="EF38" s="260"/>
      <c r="EG38" s="402"/>
      <c r="EH38" s="402"/>
      <c r="EI38" s="402"/>
      <c r="EJ38" s="402"/>
      <c r="EK38" s="402"/>
      <c r="EL38" s="41"/>
      <c r="EM38" s="260"/>
      <c r="EN38" s="260"/>
      <c r="EO38" s="260"/>
      <c r="EP38" s="260"/>
      <c r="EQ38" s="260"/>
      <c r="ER38" s="260"/>
      <c r="ES38" s="402"/>
      <c r="ET38" s="402"/>
      <c r="EU38" s="402"/>
      <c r="EV38" s="402"/>
      <c r="EW38" s="402"/>
      <c r="EX38" s="41"/>
      <c r="EY38" s="260"/>
      <c r="EZ38" s="260"/>
      <c r="FA38" s="260"/>
      <c r="FB38" s="260"/>
      <c r="FC38" s="260"/>
      <c r="FD38" s="260"/>
      <c r="FE38" s="402"/>
      <c r="FF38" s="402"/>
      <c r="FG38" s="402"/>
      <c r="FH38" s="402"/>
      <c r="FI38" s="402"/>
      <c r="FJ38" s="41"/>
      <c r="FK38" s="260"/>
      <c r="FL38" s="260"/>
      <c r="FM38" s="260"/>
      <c r="FN38" s="260"/>
      <c r="FO38" s="260"/>
      <c r="FP38" s="260"/>
      <c r="FQ38" s="402"/>
      <c r="FR38" s="402"/>
      <c r="FS38" s="402"/>
      <c r="FT38" s="402"/>
      <c r="FU38" s="402"/>
      <c r="FV38" s="41"/>
      <c r="FW38" s="260"/>
      <c r="FX38" s="260"/>
      <c r="FY38" s="260"/>
      <c r="FZ38" s="260"/>
      <c r="GA38" s="260"/>
      <c r="GB38" s="260"/>
      <c r="GC38" s="402"/>
      <c r="GD38" s="402"/>
      <c r="GE38" s="402"/>
      <c r="GF38" s="402"/>
      <c r="GG38" s="402"/>
      <c r="GH38" s="41"/>
      <c r="GI38" s="260"/>
      <c r="GJ38" s="260"/>
      <c r="GK38" s="260"/>
      <c r="GL38" s="260"/>
      <c r="GM38" s="260"/>
      <c r="GN38" s="260"/>
      <c r="GO38" s="402"/>
      <c r="GP38" s="402"/>
      <c r="GQ38" s="402"/>
      <c r="GR38" s="402"/>
      <c r="GS38" s="402"/>
      <c r="GT38" s="41"/>
      <c r="GU38" s="260"/>
      <c r="GV38" s="260"/>
      <c r="GW38" s="260"/>
      <c r="GX38" s="260"/>
      <c r="GY38" s="260"/>
      <c r="GZ38" s="260"/>
      <c r="HA38" s="402"/>
      <c r="HB38" s="402"/>
      <c r="HC38" s="402"/>
      <c r="HD38" s="402"/>
      <c r="HE38" s="402"/>
      <c r="HF38" s="41"/>
      <c r="HG38" s="260"/>
      <c r="HH38" s="260"/>
      <c r="HI38" s="260"/>
      <c r="HJ38" s="260"/>
      <c r="HK38" s="260"/>
      <c r="HL38" s="260"/>
      <c r="HM38" s="402"/>
      <c r="HN38" s="402"/>
      <c r="HO38" s="402"/>
      <c r="HP38" s="402"/>
      <c r="HQ38" s="402"/>
      <c r="HR38" s="41"/>
      <c r="HS38" s="260"/>
      <c r="HT38" s="260"/>
      <c r="HU38" s="260"/>
      <c r="HV38" s="260"/>
      <c r="HW38" s="260"/>
      <c r="HX38" s="260"/>
      <c r="HY38" s="402"/>
      <c r="HZ38" s="402"/>
      <c r="IA38" s="402"/>
      <c r="IB38" s="402"/>
      <c r="IC38" s="402"/>
      <c r="ID38" s="41"/>
      <c r="IE38" s="260"/>
      <c r="IF38" s="260"/>
      <c r="IG38" s="260"/>
      <c r="IH38" s="260"/>
      <c r="II38" s="260"/>
      <c r="IJ38" s="260"/>
      <c r="IK38" s="402"/>
      <c r="IL38" s="402"/>
      <c r="IM38" s="402"/>
      <c r="IN38" s="402"/>
      <c r="IO38" s="402"/>
      <c r="IP38" s="41"/>
      <c r="IQ38" s="260"/>
      <c r="IR38" s="260"/>
      <c r="IS38" s="260"/>
    </row>
    <row r="39" spans="1:253" s="7" customFormat="1" ht="14.25">
      <c r="A39" s="41" t="s">
        <v>545</v>
      </c>
      <c r="B39" s="393">
        <v>2.6949581107255538</v>
      </c>
      <c r="C39" s="393">
        <v>3.7515446014093401</v>
      </c>
      <c r="D39" s="393">
        <v>3.8457236251793425</v>
      </c>
      <c r="E39" s="393">
        <v>2.1642584478806626</v>
      </c>
      <c r="F39" s="393">
        <v>-1.9368417299992613</v>
      </c>
      <c r="G39" s="393">
        <v>2.9532173750609569</v>
      </c>
      <c r="H39" s="393">
        <v>1.7902865179682426</v>
      </c>
      <c r="I39" s="393">
        <v>1.0491052482018315</v>
      </c>
      <c r="J39" s="393">
        <v>1.8240634304407921</v>
      </c>
      <c r="K39" s="260">
        <v>2.0721558429913411</v>
      </c>
      <c r="L39" s="260">
        <v>2.2390612528377041</v>
      </c>
      <c r="M39" s="260"/>
      <c r="N39" s="260"/>
      <c r="O39" s="260"/>
      <c r="P39" s="260"/>
      <c r="Q39" s="402"/>
      <c r="R39" s="402"/>
      <c r="S39" s="402"/>
      <c r="T39" s="402"/>
      <c r="U39" s="402"/>
      <c r="V39" s="41"/>
      <c r="W39" s="260"/>
      <c r="X39" s="260"/>
      <c r="Y39" s="260"/>
      <c r="Z39" s="260"/>
      <c r="AA39" s="260"/>
      <c r="AB39" s="260"/>
      <c r="AC39" s="402"/>
      <c r="AD39" s="402"/>
      <c r="AE39" s="402"/>
      <c r="AF39" s="402"/>
      <c r="AG39" s="402"/>
      <c r="AH39" s="41"/>
      <c r="AI39" s="260"/>
      <c r="AJ39" s="260"/>
      <c r="AK39" s="260"/>
      <c r="AL39" s="260"/>
      <c r="AM39" s="260"/>
      <c r="AN39" s="260"/>
      <c r="AO39" s="402"/>
      <c r="AP39" s="402"/>
      <c r="AQ39" s="402"/>
      <c r="AR39" s="402"/>
      <c r="AS39" s="402"/>
      <c r="AT39" s="41"/>
      <c r="AU39" s="260"/>
      <c r="AV39" s="260"/>
      <c r="AW39" s="260"/>
      <c r="AX39" s="260"/>
      <c r="AY39" s="260"/>
      <c r="AZ39" s="260"/>
      <c r="BA39" s="402"/>
      <c r="BB39" s="402"/>
      <c r="BC39" s="402"/>
      <c r="BD39" s="402"/>
      <c r="BE39" s="402"/>
      <c r="BF39" s="41"/>
      <c r="BG39" s="260"/>
      <c r="BH39" s="260"/>
      <c r="BI39" s="260"/>
      <c r="BJ39" s="260"/>
      <c r="BK39" s="260"/>
      <c r="BL39" s="260"/>
      <c r="BM39" s="402"/>
      <c r="BN39" s="402"/>
      <c r="BO39" s="402"/>
      <c r="BP39" s="402"/>
      <c r="BQ39" s="402"/>
      <c r="BR39" s="41"/>
      <c r="BS39" s="260"/>
      <c r="BT39" s="260"/>
      <c r="BU39" s="260"/>
      <c r="BV39" s="260"/>
      <c r="BW39" s="260"/>
      <c r="BX39" s="260"/>
      <c r="BY39" s="402"/>
      <c r="BZ39" s="402"/>
      <c r="CA39" s="402"/>
      <c r="CB39" s="402"/>
      <c r="CC39" s="402"/>
      <c r="CD39" s="41"/>
      <c r="CE39" s="260"/>
      <c r="CF39" s="260"/>
      <c r="CG39" s="260"/>
      <c r="CH39" s="260"/>
      <c r="CI39" s="260"/>
      <c r="CJ39" s="260"/>
      <c r="CK39" s="402"/>
      <c r="CL39" s="402"/>
      <c r="CM39" s="402"/>
      <c r="CN39" s="402"/>
      <c r="CO39" s="402"/>
      <c r="CP39" s="41"/>
      <c r="CQ39" s="260"/>
      <c r="CR39" s="260"/>
      <c r="CS39" s="260"/>
      <c r="CT39" s="260"/>
      <c r="CU39" s="260"/>
      <c r="CV39" s="260"/>
      <c r="CW39" s="402"/>
      <c r="CX39" s="402"/>
      <c r="CY39" s="402"/>
      <c r="CZ39" s="402"/>
      <c r="DA39" s="402"/>
      <c r="DB39" s="41"/>
      <c r="DC39" s="260"/>
      <c r="DD39" s="260"/>
      <c r="DE39" s="260"/>
      <c r="DF39" s="260"/>
      <c r="DG39" s="260"/>
      <c r="DH39" s="260"/>
      <c r="DI39" s="402"/>
      <c r="DJ39" s="402"/>
      <c r="DK39" s="402"/>
      <c r="DL39" s="402"/>
      <c r="DM39" s="402"/>
      <c r="DN39" s="41"/>
      <c r="DO39" s="260"/>
      <c r="DP39" s="260"/>
      <c r="DQ39" s="260"/>
      <c r="DR39" s="260"/>
      <c r="DS39" s="260"/>
      <c r="DT39" s="260"/>
      <c r="DU39" s="402"/>
      <c r="DV39" s="402"/>
      <c r="DW39" s="402"/>
      <c r="DX39" s="402"/>
      <c r="DY39" s="402"/>
      <c r="DZ39" s="41"/>
      <c r="EA39" s="260"/>
      <c r="EB39" s="260"/>
      <c r="EC39" s="260"/>
      <c r="ED39" s="260"/>
      <c r="EE39" s="260"/>
      <c r="EF39" s="260"/>
      <c r="EG39" s="402"/>
      <c r="EH39" s="402"/>
      <c r="EI39" s="402"/>
      <c r="EJ39" s="402"/>
      <c r="EK39" s="402"/>
      <c r="EL39" s="41"/>
      <c r="EM39" s="260"/>
      <c r="EN39" s="260"/>
      <c r="EO39" s="260"/>
      <c r="EP39" s="260"/>
      <c r="EQ39" s="260"/>
      <c r="ER39" s="260"/>
      <c r="ES39" s="402"/>
      <c r="ET39" s="402"/>
      <c r="EU39" s="402"/>
      <c r="EV39" s="402"/>
      <c r="EW39" s="402"/>
      <c r="EX39" s="41"/>
      <c r="EY39" s="260"/>
      <c r="EZ39" s="260"/>
      <c r="FA39" s="260"/>
      <c r="FB39" s="260"/>
      <c r="FC39" s="260"/>
      <c r="FD39" s="260"/>
      <c r="FE39" s="402"/>
      <c r="FF39" s="402"/>
      <c r="FG39" s="402"/>
      <c r="FH39" s="402"/>
      <c r="FI39" s="402"/>
      <c r="FJ39" s="41"/>
      <c r="FK39" s="260"/>
      <c r="FL39" s="260"/>
      <c r="FM39" s="260"/>
      <c r="FN39" s="260"/>
      <c r="FO39" s="260"/>
      <c r="FP39" s="260"/>
      <c r="FQ39" s="402"/>
      <c r="FR39" s="402"/>
      <c r="FS39" s="402"/>
      <c r="FT39" s="402"/>
      <c r="FU39" s="402"/>
      <c r="FV39" s="41"/>
      <c r="FW39" s="260"/>
      <c r="FX39" s="260"/>
      <c r="FY39" s="260"/>
      <c r="FZ39" s="260"/>
      <c r="GA39" s="260"/>
      <c r="GB39" s="260"/>
      <c r="GC39" s="402"/>
      <c r="GD39" s="402"/>
      <c r="GE39" s="402"/>
      <c r="GF39" s="402"/>
      <c r="GG39" s="402"/>
      <c r="GH39" s="41"/>
      <c r="GI39" s="260"/>
      <c r="GJ39" s="260"/>
      <c r="GK39" s="260"/>
      <c r="GL39" s="260"/>
      <c r="GM39" s="260"/>
      <c r="GN39" s="260"/>
      <c r="GO39" s="402"/>
      <c r="GP39" s="402"/>
      <c r="GQ39" s="402"/>
      <c r="GR39" s="402"/>
      <c r="GS39" s="402"/>
      <c r="GT39" s="41"/>
      <c r="GU39" s="260"/>
      <c r="GV39" s="260"/>
      <c r="GW39" s="260"/>
      <c r="GX39" s="260"/>
      <c r="GY39" s="260"/>
      <c r="GZ39" s="260"/>
      <c r="HA39" s="402"/>
      <c r="HB39" s="402"/>
      <c r="HC39" s="402"/>
      <c r="HD39" s="402"/>
      <c r="HE39" s="402"/>
      <c r="HF39" s="41"/>
      <c r="HG39" s="260"/>
      <c r="HH39" s="260"/>
      <c r="HI39" s="260"/>
      <c r="HJ39" s="260"/>
      <c r="HK39" s="260"/>
      <c r="HL39" s="260"/>
      <c r="HM39" s="402"/>
      <c r="HN39" s="402"/>
      <c r="HO39" s="402"/>
      <c r="HP39" s="402"/>
      <c r="HQ39" s="402"/>
      <c r="HR39" s="41"/>
      <c r="HS39" s="260"/>
      <c r="HT39" s="260"/>
      <c r="HU39" s="260"/>
      <c r="HV39" s="260"/>
      <c r="HW39" s="260"/>
      <c r="HX39" s="260"/>
      <c r="HY39" s="402"/>
      <c r="HZ39" s="402"/>
      <c r="IA39" s="402"/>
      <c r="IB39" s="402"/>
      <c r="IC39" s="402"/>
      <c r="ID39" s="41"/>
      <c r="IE39" s="260"/>
      <c r="IF39" s="260"/>
      <c r="IG39" s="260"/>
      <c r="IH39" s="260"/>
      <c r="II39" s="260"/>
      <c r="IJ39" s="260"/>
      <c r="IK39" s="402"/>
      <c r="IL39" s="402"/>
      <c r="IM39" s="402"/>
      <c r="IN39" s="402"/>
      <c r="IO39" s="402"/>
      <c r="IP39" s="41"/>
      <c r="IQ39" s="260"/>
      <c r="IR39" s="260"/>
      <c r="IS39" s="260"/>
    </row>
    <row r="40" spans="1:253" s="7" customFormat="1" ht="14.25">
      <c r="A40" s="41" t="s">
        <v>617</v>
      </c>
      <c r="B40" s="393">
        <v>3.0190846763943346</v>
      </c>
      <c r="C40" s="393">
        <v>2.8230258871997815</v>
      </c>
      <c r="D40" s="393">
        <v>2.2000114679792127</v>
      </c>
      <c r="E40" s="393">
        <v>0.68871315301510805</v>
      </c>
      <c r="F40" s="393">
        <v>-2.7697176074020669</v>
      </c>
      <c r="G40" s="393">
        <v>3.2148992350296002</v>
      </c>
      <c r="H40" s="393">
        <v>2.4389458105724682</v>
      </c>
      <c r="I40" s="393">
        <v>1.7570849172949599</v>
      </c>
      <c r="J40" s="393">
        <v>1.7089891593480511</v>
      </c>
      <c r="K40" s="260">
        <v>2.2403215200824</v>
      </c>
      <c r="L40" s="260">
        <v>2.3141042545293145</v>
      </c>
      <c r="M40" s="260"/>
      <c r="N40" s="260"/>
      <c r="O40" s="260"/>
      <c r="P40" s="260"/>
      <c r="Q40" s="402"/>
      <c r="R40" s="402"/>
      <c r="S40" s="402"/>
      <c r="T40" s="402"/>
      <c r="U40" s="402"/>
      <c r="V40" s="41"/>
      <c r="W40" s="260"/>
      <c r="X40" s="260"/>
      <c r="Y40" s="260"/>
      <c r="Z40" s="260"/>
      <c r="AA40" s="260"/>
      <c r="AB40" s="260"/>
      <c r="AC40" s="402"/>
      <c r="AD40" s="402"/>
      <c r="AE40" s="402"/>
      <c r="AF40" s="402"/>
      <c r="AG40" s="402"/>
      <c r="AH40" s="41"/>
      <c r="AI40" s="260"/>
      <c r="AJ40" s="260"/>
      <c r="AK40" s="260"/>
      <c r="AL40" s="260"/>
      <c r="AM40" s="260"/>
      <c r="AN40" s="260"/>
      <c r="AO40" s="402"/>
      <c r="AP40" s="402"/>
      <c r="AQ40" s="402"/>
      <c r="AR40" s="402"/>
      <c r="AS40" s="402"/>
      <c r="AT40" s="41"/>
      <c r="AU40" s="260"/>
      <c r="AV40" s="260"/>
      <c r="AW40" s="260"/>
      <c r="AX40" s="260"/>
      <c r="AY40" s="260"/>
      <c r="AZ40" s="260"/>
      <c r="BA40" s="402"/>
      <c r="BB40" s="402"/>
      <c r="BC40" s="402"/>
      <c r="BD40" s="402"/>
      <c r="BE40" s="402"/>
      <c r="BF40" s="41"/>
      <c r="BG40" s="260"/>
      <c r="BH40" s="260"/>
      <c r="BI40" s="260"/>
      <c r="BJ40" s="260"/>
      <c r="BK40" s="260"/>
      <c r="BL40" s="260"/>
      <c r="BM40" s="402"/>
      <c r="BN40" s="402"/>
      <c r="BO40" s="402"/>
      <c r="BP40" s="402"/>
      <c r="BQ40" s="402"/>
      <c r="BR40" s="41"/>
      <c r="BS40" s="260"/>
      <c r="BT40" s="260"/>
      <c r="BU40" s="260"/>
      <c r="BV40" s="260"/>
      <c r="BW40" s="260"/>
      <c r="BX40" s="260"/>
      <c r="BY40" s="402"/>
      <c r="BZ40" s="402"/>
      <c r="CA40" s="402"/>
      <c r="CB40" s="402"/>
      <c r="CC40" s="402"/>
      <c r="CD40" s="41"/>
      <c r="CE40" s="260"/>
      <c r="CF40" s="260"/>
      <c r="CG40" s="260"/>
      <c r="CH40" s="260"/>
      <c r="CI40" s="260"/>
      <c r="CJ40" s="260"/>
      <c r="CK40" s="402"/>
      <c r="CL40" s="402"/>
      <c r="CM40" s="402"/>
      <c r="CN40" s="402"/>
      <c r="CO40" s="402"/>
      <c r="CP40" s="41"/>
      <c r="CQ40" s="260"/>
      <c r="CR40" s="260"/>
      <c r="CS40" s="260"/>
      <c r="CT40" s="260"/>
      <c r="CU40" s="260"/>
      <c r="CV40" s="260"/>
      <c r="CW40" s="402"/>
      <c r="CX40" s="402"/>
      <c r="CY40" s="402"/>
      <c r="CZ40" s="402"/>
      <c r="DA40" s="402"/>
      <c r="DB40" s="41"/>
      <c r="DC40" s="260"/>
      <c r="DD40" s="260"/>
      <c r="DE40" s="260"/>
      <c r="DF40" s="260"/>
      <c r="DG40" s="260"/>
      <c r="DH40" s="260"/>
      <c r="DI40" s="402"/>
      <c r="DJ40" s="402"/>
      <c r="DK40" s="402"/>
      <c r="DL40" s="402"/>
      <c r="DM40" s="402"/>
      <c r="DN40" s="41"/>
      <c r="DO40" s="260"/>
      <c r="DP40" s="260"/>
      <c r="DQ40" s="260"/>
      <c r="DR40" s="260"/>
      <c r="DS40" s="260"/>
      <c r="DT40" s="260"/>
      <c r="DU40" s="402"/>
      <c r="DV40" s="402"/>
      <c r="DW40" s="402"/>
      <c r="DX40" s="402"/>
      <c r="DY40" s="402"/>
      <c r="DZ40" s="41"/>
      <c r="EA40" s="260"/>
      <c r="EB40" s="260"/>
      <c r="EC40" s="260"/>
      <c r="ED40" s="260"/>
      <c r="EE40" s="260"/>
      <c r="EF40" s="260"/>
      <c r="EG40" s="402"/>
      <c r="EH40" s="402"/>
      <c r="EI40" s="402"/>
      <c r="EJ40" s="402"/>
      <c r="EK40" s="402"/>
      <c r="EL40" s="41"/>
      <c r="EM40" s="260"/>
      <c r="EN40" s="260"/>
      <c r="EO40" s="260"/>
      <c r="EP40" s="260"/>
      <c r="EQ40" s="260"/>
      <c r="ER40" s="260"/>
      <c r="ES40" s="402"/>
      <c r="ET40" s="402"/>
      <c r="EU40" s="402"/>
      <c r="EV40" s="402"/>
      <c r="EW40" s="402"/>
      <c r="EX40" s="41"/>
      <c r="EY40" s="260"/>
      <c r="EZ40" s="260"/>
      <c r="FA40" s="260"/>
      <c r="FB40" s="260"/>
      <c r="FC40" s="260"/>
      <c r="FD40" s="260"/>
      <c r="FE40" s="402"/>
      <c r="FF40" s="402"/>
      <c r="FG40" s="402"/>
      <c r="FH40" s="402"/>
      <c r="FI40" s="402"/>
      <c r="FJ40" s="41"/>
      <c r="FK40" s="260"/>
      <c r="FL40" s="260"/>
      <c r="FM40" s="260"/>
      <c r="FN40" s="260"/>
      <c r="FO40" s="260"/>
      <c r="FP40" s="260"/>
      <c r="FQ40" s="402"/>
      <c r="FR40" s="402"/>
      <c r="FS40" s="402"/>
      <c r="FT40" s="402"/>
      <c r="FU40" s="402"/>
      <c r="FV40" s="41"/>
      <c r="FW40" s="260"/>
      <c r="FX40" s="260"/>
      <c r="FY40" s="260"/>
      <c r="FZ40" s="260"/>
      <c r="GA40" s="260"/>
      <c r="GB40" s="260"/>
      <c r="GC40" s="402"/>
      <c r="GD40" s="402"/>
      <c r="GE40" s="402"/>
      <c r="GF40" s="402"/>
      <c r="GG40" s="402"/>
      <c r="GH40" s="41"/>
      <c r="GI40" s="260"/>
      <c r="GJ40" s="260"/>
      <c r="GK40" s="260"/>
      <c r="GL40" s="260"/>
      <c r="GM40" s="260"/>
      <c r="GN40" s="260"/>
      <c r="GO40" s="402"/>
      <c r="GP40" s="402"/>
      <c r="GQ40" s="402"/>
      <c r="GR40" s="402"/>
      <c r="GS40" s="402"/>
      <c r="GT40" s="41"/>
      <c r="GU40" s="260"/>
      <c r="GV40" s="260"/>
      <c r="GW40" s="260"/>
      <c r="GX40" s="260"/>
      <c r="GY40" s="260"/>
      <c r="GZ40" s="260"/>
      <c r="HA40" s="402"/>
      <c r="HB40" s="402"/>
      <c r="HC40" s="402"/>
      <c r="HD40" s="402"/>
      <c r="HE40" s="402"/>
      <c r="HF40" s="41"/>
      <c r="HG40" s="260"/>
      <c r="HH40" s="260"/>
      <c r="HI40" s="260"/>
      <c r="HJ40" s="260"/>
      <c r="HK40" s="260"/>
      <c r="HL40" s="260"/>
      <c r="HM40" s="402"/>
      <c r="HN40" s="402"/>
      <c r="HO40" s="402"/>
      <c r="HP40" s="402"/>
      <c r="HQ40" s="402"/>
      <c r="HR40" s="41"/>
      <c r="HS40" s="260"/>
      <c r="HT40" s="260"/>
      <c r="HU40" s="260"/>
      <c r="HV40" s="260"/>
      <c r="HW40" s="260"/>
      <c r="HX40" s="260"/>
      <c r="HY40" s="402"/>
      <c r="HZ40" s="402"/>
      <c r="IA40" s="402"/>
      <c r="IB40" s="402"/>
      <c r="IC40" s="402"/>
      <c r="ID40" s="41"/>
      <c r="IE40" s="260"/>
      <c r="IF40" s="260"/>
      <c r="IG40" s="260"/>
      <c r="IH40" s="260"/>
      <c r="II40" s="260"/>
      <c r="IJ40" s="260"/>
      <c r="IK40" s="402"/>
      <c r="IL40" s="402"/>
      <c r="IM40" s="402"/>
      <c r="IN40" s="402"/>
      <c r="IO40" s="402"/>
      <c r="IP40" s="41"/>
      <c r="IQ40" s="260"/>
      <c r="IR40" s="260"/>
      <c r="IS40" s="260"/>
    </row>
    <row r="41" spans="1:253" ht="14.25">
      <c r="A41" s="43"/>
      <c r="B41" s="261"/>
      <c r="C41" s="261"/>
      <c r="D41" s="261"/>
      <c r="E41" s="403"/>
      <c r="F41" s="403"/>
      <c r="G41" s="403"/>
      <c r="H41" s="403"/>
      <c r="I41" s="403"/>
      <c r="J41" s="409"/>
      <c r="K41" s="409"/>
      <c r="L41" s="409"/>
      <c r="M41" s="409"/>
    </row>
    <row r="42" spans="1:253" s="10" customFormat="1">
      <c r="A42" s="216"/>
      <c r="B42" s="216"/>
      <c r="C42" s="216"/>
      <c r="D42" s="216"/>
      <c r="E42" s="216"/>
      <c r="F42" s="216"/>
      <c r="G42" s="395"/>
      <c r="H42" s="395"/>
      <c r="I42" s="395"/>
    </row>
    <row r="43" spans="1:253" s="9" customFormat="1" ht="14.25">
      <c r="A43" s="50" t="s">
        <v>618</v>
      </c>
      <c r="B43" s="10"/>
      <c r="C43" s="10"/>
      <c r="D43" s="10"/>
      <c r="E43" s="10"/>
      <c r="F43" s="10"/>
      <c r="G43" s="10"/>
      <c r="H43" s="10"/>
      <c r="I43" s="10"/>
    </row>
    <row r="44" spans="1:253" ht="14.25">
      <c r="A44" s="50" t="s">
        <v>619</v>
      </c>
      <c r="B44" s="9"/>
      <c r="C44" s="9"/>
      <c r="D44" s="9"/>
      <c r="E44" s="9"/>
      <c r="F44" s="9"/>
      <c r="G44" s="9"/>
      <c r="H44" s="9"/>
      <c r="I44" s="9"/>
    </row>
    <row r="45" spans="1:253" ht="14.25">
      <c r="A45" s="50"/>
      <c r="B45" s="9"/>
      <c r="C45" s="9"/>
      <c r="D45" s="9"/>
      <c r="E45" s="9"/>
      <c r="F45" s="9"/>
      <c r="G45" s="9"/>
      <c r="H45" s="9"/>
      <c r="I45" s="9"/>
    </row>
  </sheetData>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zoomScaleNormal="100" workbookViewId="0"/>
  </sheetViews>
  <sheetFormatPr baseColWidth="10" defaultColWidth="11.42578125" defaultRowHeight="12.75"/>
  <cols>
    <col min="1" max="1" width="32.5703125" style="582" customWidth="1"/>
    <col min="2" max="4" width="6.5703125" style="582" customWidth="1"/>
    <col min="5" max="5" width="1.42578125" style="582" customWidth="1"/>
    <col min="6" max="7" width="6.5703125" style="582" customWidth="1"/>
    <col min="8" max="8" width="1.42578125" style="582" customWidth="1"/>
    <col min="9" max="11" width="6.5703125" style="582" customWidth="1"/>
    <col min="12" max="12" width="1.42578125" style="582" customWidth="1"/>
    <col min="13" max="16384" width="11.42578125" style="582"/>
  </cols>
  <sheetData>
    <row r="1" spans="1:19" s="1" customFormat="1" ht="30" customHeight="1">
      <c r="A1" s="615" t="s">
        <v>540</v>
      </c>
      <c r="B1" s="615"/>
      <c r="C1" s="615"/>
      <c r="D1" s="615"/>
      <c r="E1" s="615"/>
      <c r="F1" s="615"/>
      <c r="G1" s="615"/>
      <c r="H1" s="615"/>
      <c r="I1" s="615"/>
      <c r="J1" s="615"/>
      <c r="K1" s="615"/>
      <c r="L1" s="615"/>
      <c r="M1" s="565"/>
      <c r="N1" s="565"/>
      <c r="O1" s="566"/>
      <c r="P1" s="566"/>
      <c r="Q1" s="567"/>
      <c r="R1" s="567"/>
      <c r="S1" s="567"/>
    </row>
    <row r="2" spans="1:19" s="9" customFormat="1" ht="15">
      <c r="A2" s="568"/>
      <c r="B2" s="568"/>
      <c r="C2" s="568"/>
      <c r="D2" s="568"/>
      <c r="E2" s="569"/>
      <c r="F2" s="569"/>
      <c r="G2" s="569"/>
      <c r="H2" s="570"/>
      <c r="I2" s="570"/>
      <c r="J2" s="570"/>
      <c r="K2" s="570"/>
      <c r="L2" s="570"/>
      <c r="M2" s="570"/>
      <c r="N2" s="569"/>
      <c r="O2" s="569"/>
      <c r="P2" s="569"/>
      <c r="Q2" s="571"/>
      <c r="R2" s="571"/>
      <c r="S2" s="571"/>
    </row>
    <row r="3" spans="1:19" s="4" customFormat="1" ht="34.5" customHeight="1">
      <c r="A3" s="572" t="s">
        <v>401</v>
      </c>
      <c r="B3" s="573">
        <v>2005</v>
      </c>
      <c r="C3" s="573">
        <v>2006</v>
      </c>
      <c r="D3" s="573">
        <v>2007</v>
      </c>
      <c r="E3" s="573"/>
      <c r="F3" s="573">
        <v>2008</v>
      </c>
      <c r="G3" s="573">
        <v>2009</v>
      </c>
      <c r="H3" s="573"/>
      <c r="I3" s="573">
        <v>2010</v>
      </c>
      <c r="J3" s="573">
        <v>2011</v>
      </c>
      <c r="K3" s="573">
        <v>2012</v>
      </c>
      <c r="L3" s="573"/>
      <c r="M3" s="574"/>
      <c r="N3" s="574"/>
      <c r="O3" s="575"/>
      <c r="P3" s="576"/>
      <c r="Q3" s="576"/>
      <c r="R3" s="576"/>
      <c r="S3" s="575"/>
    </row>
    <row r="4" spans="1:19" s="166" customFormat="1" ht="15">
      <c r="A4" s="347"/>
      <c r="B4" s="347"/>
      <c r="C4" s="347"/>
      <c r="D4" s="347"/>
      <c r="E4" s="347"/>
      <c r="F4" s="347"/>
      <c r="G4" s="347"/>
      <c r="H4" s="347"/>
      <c r="I4" s="347"/>
      <c r="J4" s="347"/>
      <c r="K4" s="347"/>
      <c r="L4" s="347"/>
    </row>
    <row r="5" spans="1:19" s="578" customFormat="1" ht="15">
      <c r="A5" s="348" t="s">
        <v>391</v>
      </c>
      <c r="B5" s="349">
        <v>48798</v>
      </c>
      <c r="C5" s="349">
        <v>47545</v>
      </c>
      <c r="D5" s="349">
        <v>48030</v>
      </c>
      <c r="E5" s="349"/>
      <c r="F5" s="349">
        <v>47814</v>
      </c>
      <c r="G5" s="349">
        <v>47654</v>
      </c>
      <c r="H5" s="349"/>
      <c r="I5" s="349">
        <v>47236</v>
      </c>
      <c r="J5" s="349">
        <v>46682</v>
      </c>
      <c r="K5" s="349">
        <v>47835</v>
      </c>
      <c r="L5" s="577"/>
    </row>
    <row r="6" spans="1:19" s="578" customFormat="1" ht="15">
      <c r="A6" s="348" t="s">
        <v>392</v>
      </c>
      <c r="B6" s="349">
        <v>1965</v>
      </c>
      <c r="C6" s="349">
        <v>1965</v>
      </c>
      <c r="D6" s="349">
        <v>1917</v>
      </c>
      <c r="E6" s="349"/>
      <c r="F6" s="349">
        <v>1942</v>
      </c>
      <c r="G6" s="349">
        <v>1942</v>
      </c>
      <c r="H6" s="349"/>
      <c r="I6" s="349">
        <v>2011</v>
      </c>
      <c r="J6" s="349">
        <v>2070</v>
      </c>
      <c r="K6" s="349">
        <v>2065</v>
      </c>
      <c r="L6" s="579"/>
    </row>
    <row r="7" spans="1:19" s="578" customFormat="1" ht="15">
      <c r="A7" s="348" t="s">
        <v>543</v>
      </c>
      <c r="B7" s="349">
        <v>219</v>
      </c>
      <c r="C7" s="349">
        <v>219</v>
      </c>
      <c r="D7" s="349">
        <v>286</v>
      </c>
      <c r="E7" s="349"/>
      <c r="F7" s="349">
        <v>343</v>
      </c>
      <c r="G7" s="349">
        <v>343</v>
      </c>
      <c r="H7" s="349"/>
      <c r="I7" s="349">
        <v>370</v>
      </c>
      <c r="J7" s="349">
        <v>379</v>
      </c>
      <c r="K7" s="349">
        <v>386</v>
      </c>
      <c r="L7" s="579"/>
    </row>
    <row r="8" spans="1:19" s="578" customFormat="1" ht="15">
      <c r="A8" s="348" t="s">
        <v>542</v>
      </c>
      <c r="B8" s="349">
        <v>34243</v>
      </c>
      <c r="C8" s="349">
        <v>34229</v>
      </c>
      <c r="D8" s="349">
        <v>37728</v>
      </c>
      <c r="E8" s="349"/>
      <c r="F8" s="349">
        <v>37877</v>
      </c>
      <c r="G8" s="349">
        <v>38660</v>
      </c>
      <c r="H8" s="349"/>
      <c r="I8" s="349">
        <v>38651</v>
      </c>
      <c r="J8" s="349">
        <v>38398</v>
      </c>
      <c r="K8" s="349">
        <v>38132</v>
      </c>
      <c r="L8" s="579"/>
    </row>
    <row r="9" spans="1:19" s="578" customFormat="1" ht="15">
      <c r="A9" s="348" t="s">
        <v>402</v>
      </c>
      <c r="B9" s="349">
        <v>341</v>
      </c>
      <c r="C9" s="349">
        <v>341</v>
      </c>
      <c r="D9" s="349">
        <v>341</v>
      </c>
      <c r="E9" s="349"/>
      <c r="F9" s="349">
        <v>341</v>
      </c>
      <c r="G9" s="349">
        <v>342</v>
      </c>
      <c r="H9" s="349"/>
      <c r="I9" s="349">
        <v>335</v>
      </c>
      <c r="J9" s="349">
        <v>331</v>
      </c>
      <c r="K9" s="349">
        <v>325</v>
      </c>
      <c r="L9" s="579"/>
    </row>
    <row r="10" spans="1:19" s="578" customFormat="1" ht="15">
      <c r="A10" s="348" t="s">
        <v>395</v>
      </c>
      <c r="B10" s="349">
        <v>30551</v>
      </c>
      <c r="C10" s="349">
        <v>29446</v>
      </c>
      <c r="D10" s="349">
        <v>30049</v>
      </c>
      <c r="E10" s="349"/>
      <c r="F10" s="349">
        <v>29623</v>
      </c>
      <c r="G10" s="349">
        <v>29787</v>
      </c>
      <c r="H10" s="349"/>
      <c r="I10" s="349">
        <v>29941</v>
      </c>
      <c r="J10" s="349">
        <v>30166</v>
      </c>
      <c r="K10" s="349">
        <v>30370</v>
      </c>
      <c r="L10" s="579"/>
    </row>
    <row r="11" spans="1:19" s="578" customFormat="1" ht="15">
      <c r="A11" s="348" t="s">
        <v>396</v>
      </c>
      <c r="B11" s="349"/>
      <c r="C11" s="349"/>
      <c r="D11" s="349"/>
      <c r="E11" s="349"/>
      <c r="F11" s="349"/>
      <c r="G11" s="349"/>
      <c r="H11" s="349"/>
      <c r="I11" s="349"/>
      <c r="J11" s="349"/>
      <c r="K11" s="349"/>
      <c r="L11" s="579"/>
    </row>
    <row r="12" spans="1:19" s="578" customFormat="1" ht="15">
      <c r="A12" s="348" t="s">
        <v>403</v>
      </c>
      <c r="B12" s="349">
        <v>16947</v>
      </c>
      <c r="C12" s="349">
        <v>16538</v>
      </c>
      <c r="D12" s="349">
        <v>17852</v>
      </c>
      <c r="E12" s="349"/>
      <c r="F12" s="349">
        <v>17746</v>
      </c>
      <c r="G12" s="349">
        <v>17586</v>
      </c>
      <c r="H12" s="349"/>
      <c r="I12" s="349">
        <v>17513</v>
      </c>
      <c r="J12" s="349">
        <v>17286</v>
      </c>
      <c r="K12" s="349">
        <v>15416</v>
      </c>
      <c r="L12" s="350" t="s">
        <v>155</v>
      </c>
    </row>
    <row r="13" spans="1:19" s="578" customFormat="1" ht="15">
      <c r="A13" s="348" t="s">
        <v>404</v>
      </c>
      <c r="B13" s="349">
        <v>186</v>
      </c>
      <c r="C13" s="349">
        <v>181</v>
      </c>
      <c r="D13" s="349">
        <v>180</v>
      </c>
      <c r="E13" s="349"/>
      <c r="F13" s="349">
        <v>179</v>
      </c>
      <c r="G13" s="349">
        <v>179</v>
      </c>
      <c r="H13" s="349"/>
      <c r="I13" s="349">
        <v>176</v>
      </c>
      <c r="J13" s="349">
        <v>58</v>
      </c>
      <c r="K13" s="349">
        <v>51</v>
      </c>
      <c r="L13" s="579"/>
    </row>
    <row r="14" spans="1:19" s="578" customFormat="1" ht="15">
      <c r="A14" s="348" t="s">
        <v>398</v>
      </c>
      <c r="B14" s="349">
        <v>216</v>
      </c>
      <c r="C14" s="349">
        <v>208</v>
      </c>
      <c r="D14" s="349">
        <v>209</v>
      </c>
      <c r="E14" s="349"/>
      <c r="F14" s="349">
        <v>209</v>
      </c>
      <c r="G14" s="349">
        <v>209</v>
      </c>
      <c r="H14" s="349"/>
      <c r="I14" s="349">
        <v>213</v>
      </c>
      <c r="J14" s="349">
        <v>225</v>
      </c>
      <c r="K14" s="349">
        <v>227</v>
      </c>
      <c r="L14" s="579"/>
    </row>
    <row r="15" spans="1:19" s="578" customFormat="1" ht="15">
      <c r="A15" s="351" t="s">
        <v>154</v>
      </c>
      <c r="B15" s="352">
        <f>SUM(B5:B14)</f>
        <v>133466</v>
      </c>
      <c r="C15" s="352">
        <f>SUM(C5:C14)</f>
        <v>130672</v>
      </c>
      <c r="D15" s="352">
        <f>SUM(D5:D14)</f>
        <v>136592</v>
      </c>
      <c r="E15" s="350" t="s">
        <v>162</v>
      </c>
      <c r="F15" s="352">
        <f>SUM(F5:F14)</f>
        <v>136074</v>
      </c>
      <c r="G15" s="352">
        <f>SUM(G5:G14)</f>
        <v>136702</v>
      </c>
      <c r="H15" s="350" t="s">
        <v>160</v>
      </c>
      <c r="I15" s="352">
        <f>SUM(I5:I14)</f>
        <v>136446</v>
      </c>
      <c r="J15" s="352">
        <f>SUM(J5:J14)</f>
        <v>135595</v>
      </c>
      <c r="K15" s="352">
        <f>SUM(K5:K14)</f>
        <v>134807</v>
      </c>
      <c r="L15" s="579"/>
    </row>
    <row r="16" spans="1:19" s="578" customFormat="1" ht="15">
      <c r="A16" s="351" t="s">
        <v>502</v>
      </c>
      <c r="B16" s="349">
        <v>37584</v>
      </c>
      <c r="C16" s="349">
        <v>36572</v>
      </c>
      <c r="D16" s="349">
        <v>35598</v>
      </c>
      <c r="E16" s="349"/>
      <c r="F16" s="349">
        <v>34571</v>
      </c>
      <c r="G16" s="349">
        <v>33227</v>
      </c>
      <c r="H16" s="349"/>
      <c r="I16" s="349">
        <v>32420</v>
      </c>
      <c r="J16" s="349">
        <v>30716</v>
      </c>
      <c r="K16" s="349">
        <v>29152</v>
      </c>
      <c r="L16" s="579"/>
    </row>
    <row r="17" spans="1:12" s="578" customFormat="1" ht="15">
      <c r="A17" s="351" t="s">
        <v>503</v>
      </c>
      <c r="B17" s="349">
        <v>91</v>
      </c>
      <c r="C17" s="349">
        <v>90</v>
      </c>
      <c r="D17" s="353" t="s">
        <v>81</v>
      </c>
      <c r="E17" s="349"/>
      <c r="F17" s="353" t="s">
        <v>81</v>
      </c>
      <c r="G17" s="353" t="s">
        <v>81</v>
      </c>
      <c r="H17" s="353"/>
      <c r="I17" s="353" t="s">
        <v>81</v>
      </c>
      <c r="J17" s="353" t="s">
        <v>81</v>
      </c>
      <c r="K17" s="353" t="s">
        <v>81</v>
      </c>
      <c r="L17" s="579"/>
    </row>
    <row r="18" spans="1:12" s="578" customFormat="1" ht="15">
      <c r="A18" s="351" t="s">
        <v>405</v>
      </c>
      <c r="B18" s="352">
        <f>SUM(B15:B17)</f>
        <v>171141</v>
      </c>
      <c r="C18" s="352">
        <f>C15+C16+C17</f>
        <v>167334</v>
      </c>
      <c r="D18" s="352">
        <f>D16+D15</f>
        <v>172190</v>
      </c>
      <c r="E18" s="352"/>
      <c r="F18" s="352">
        <f>F16+F15</f>
        <v>170645</v>
      </c>
      <c r="G18" s="352">
        <f t="shared" ref="G18:K18" si="0">G16+G15</f>
        <v>169929</v>
      </c>
      <c r="H18" s="352"/>
      <c r="I18" s="352">
        <f t="shared" si="0"/>
        <v>168866</v>
      </c>
      <c r="J18" s="352">
        <f t="shared" si="0"/>
        <v>166311</v>
      </c>
      <c r="K18" s="352">
        <f t="shared" si="0"/>
        <v>163959</v>
      </c>
      <c r="L18" s="579"/>
    </row>
    <row r="19" spans="1:12" s="578" customFormat="1" ht="15">
      <c r="A19" s="354"/>
      <c r="B19" s="355"/>
      <c r="C19" s="355"/>
      <c r="D19" s="355"/>
      <c r="E19" s="355"/>
      <c r="F19" s="355"/>
      <c r="G19" s="355"/>
      <c r="H19" s="355"/>
      <c r="I19" s="355"/>
      <c r="J19" s="355"/>
      <c r="K19" s="355"/>
      <c r="L19" s="355"/>
    </row>
    <row r="20" spans="1:12" s="578" customFormat="1" ht="15">
      <c r="B20" s="580"/>
      <c r="C20" s="580"/>
      <c r="D20" s="580"/>
      <c r="E20" s="580"/>
      <c r="F20" s="580"/>
      <c r="G20" s="580"/>
      <c r="H20" s="580"/>
      <c r="I20" s="580"/>
      <c r="J20" s="580"/>
      <c r="K20" s="580"/>
    </row>
    <row r="21" spans="1:12" s="176" customFormat="1" ht="19.5" customHeight="1">
      <c r="A21" s="174" t="s">
        <v>156</v>
      </c>
      <c r="B21" s="174"/>
      <c r="C21" s="174"/>
      <c r="D21" s="174"/>
      <c r="E21" s="174"/>
      <c r="F21" s="174"/>
      <c r="G21" s="174"/>
      <c r="H21" s="174"/>
      <c r="I21" s="174"/>
      <c r="J21" s="174"/>
      <c r="K21" s="174"/>
    </row>
    <row r="22" spans="1:12" s="175" customFormat="1" ht="15" customHeight="1">
      <c r="A22" s="616" t="s">
        <v>212</v>
      </c>
      <c r="B22" s="616"/>
      <c r="C22" s="616"/>
      <c r="D22" s="616"/>
      <c r="E22" s="616"/>
      <c r="F22" s="616"/>
      <c r="G22" s="616"/>
      <c r="H22" s="616"/>
      <c r="I22" s="616"/>
      <c r="J22" s="616"/>
      <c r="K22" s="616"/>
    </row>
    <row r="23" spans="1:12" s="578" customFormat="1" ht="23.25" customHeight="1">
      <c r="A23" s="617" t="s">
        <v>555</v>
      </c>
      <c r="B23" s="617"/>
      <c r="C23" s="617"/>
      <c r="D23" s="617"/>
      <c r="E23" s="617"/>
      <c r="F23" s="617"/>
      <c r="G23" s="617"/>
      <c r="H23" s="617"/>
      <c r="I23" s="617"/>
      <c r="J23" s="617"/>
      <c r="K23" s="617"/>
      <c r="L23" s="617"/>
    </row>
    <row r="24" spans="1:12" s="578" customFormat="1" ht="23.25" customHeight="1">
      <c r="A24" s="617" t="s">
        <v>556</v>
      </c>
      <c r="B24" s="617"/>
      <c r="C24" s="617"/>
      <c r="D24" s="617"/>
      <c r="E24" s="617"/>
      <c r="F24" s="617"/>
      <c r="G24" s="617"/>
      <c r="H24" s="617"/>
      <c r="I24" s="617"/>
      <c r="J24" s="617"/>
      <c r="K24" s="617"/>
      <c r="L24" s="617"/>
    </row>
    <row r="25" spans="1:12" s="578" customFormat="1" ht="13.5" customHeight="1">
      <c r="A25" s="581" t="s">
        <v>406</v>
      </c>
    </row>
    <row r="26" spans="1:12" s="578" customFormat="1" ht="23.25" customHeight="1">
      <c r="A26" s="617" t="s">
        <v>515</v>
      </c>
      <c r="B26" s="617"/>
      <c r="C26" s="617"/>
      <c r="D26" s="617"/>
      <c r="E26" s="617"/>
      <c r="F26" s="617"/>
      <c r="G26" s="617"/>
      <c r="H26" s="617"/>
      <c r="I26" s="617"/>
      <c r="J26" s="617"/>
      <c r="K26" s="617"/>
      <c r="L26" s="617"/>
    </row>
    <row r="27" spans="1:12" s="578" customFormat="1" ht="15"/>
    <row r="28" spans="1:12" s="578" customFormat="1" ht="15"/>
    <row r="29" spans="1:12" s="578" customFormat="1" ht="15"/>
  </sheetData>
  <mergeCells count="5">
    <mergeCell ref="A1:L1"/>
    <mergeCell ref="A22:K22"/>
    <mergeCell ref="A23:L23"/>
    <mergeCell ref="A24:L24"/>
    <mergeCell ref="A26:L26"/>
  </mergeCells>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Normal="100" workbookViewId="0"/>
  </sheetViews>
  <sheetFormatPr baseColWidth="10" defaultColWidth="11.42578125" defaultRowHeight="12.75"/>
  <cols>
    <col min="1" max="1" width="46.7109375" style="582" customWidth="1"/>
    <col min="2" max="2" width="13.28515625" style="582" customWidth="1"/>
    <col min="3" max="3" width="1.5703125" style="582" customWidth="1"/>
    <col min="4" max="4" width="13.28515625" style="582" customWidth="1"/>
    <col min="5" max="5" width="1.5703125" style="582" customWidth="1"/>
    <col min="6" max="6" width="13.28515625" style="582" customWidth="1"/>
    <col min="7" max="16384" width="11.42578125" style="582"/>
  </cols>
  <sheetData>
    <row r="1" spans="1:9" s="1" customFormat="1" ht="30" customHeight="1">
      <c r="A1" s="615" t="s">
        <v>541</v>
      </c>
      <c r="B1" s="615"/>
      <c r="C1" s="615"/>
      <c r="D1" s="615"/>
      <c r="E1" s="615"/>
      <c r="F1" s="615"/>
      <c r="G1" s="583"/>
      <c r="H1" s="565"/>
      <c r="I1" s="565"/>
    </row>
    <row r="2" spans="1:9" s="9" customFormat="1" ht="14.25">
      <c r="A2" s="568"/>
      <c r="B2" s="568"/>
      <c r="C2" s="568"/>
      <c r="D2" s="568"/>
      <c r="E2" s="568"/>
      <c r="F2" s="568"/>
      <c r="G2" s="569"/>
      <c r="H2" s="569"/>
      <c r="I2" s="569"/>
    </row>
    <row r="3" spans="1:9" s="4" customFormat="1" ht="34.5" customHeight="1">
      <c r="A3" s="584" t="s">
        <v>390</v>
      </c>
      <c r="B3" s="585">
        <v>2013</v>
      </c>
      <c r="C3" s="585"/>
      <c r="D3" s="585">
        <v>2014</v>
      </c>
      <c r="E3" s="585"/>
      <c r="F3" s="585">
        <v>2015</v>
      </c>
      <c r="G3" s="575"/>
      <c r="H3" s="575"/>
      <c r="I3" s="575"/>
    </row>
    <row r="4" spans="1:9" s="166" customFormat="1" ht="15">
      <c r="A4" s="285"/>
      <c r="B4" s="285"/>
      <c r="C4" s="285"/>
      <c r="D4" s="285"/>
      <c r="E4" s="285"/>
      <c r="F4" s="285"/>
    </row>
    <row r="5" spans="1:9" s="578" customFormat="1" ht="15">
      <c r="A5" s="168" t="s">
        <v>391</v>
      </c>
      <c r="B5" s="169">
        <v>48151</v>
      </c>
      <c r="C5" s="169"/>
      <c r="D5" s="169">
        <v>47465</v>
      </c>
      <c r="E5" s="169"/>
      <c r="F5" s="169">
        <v>47202</v>
      </c>
      <c r="G5" s="580"/>
      <c r="H5" s="580"/>
      <c r="I5" s="580"/>
    </row>
    <row r="6" spans="1:9" s="578" customFormat="1" ht="15.75">
      <c r="A6" s="168" t="s">
        <v>392</v>
      </c>
      <c r="B6" s="169">
        <v>2102</v>
      </c>
      <c r="C6" s="169"/>
      <c r="D6" s="169">
        <v>2474</v>
      </c>
      <c r="E6" s="471" t="s">
        <v>155</v>
      </c>
      <c r="F6" s="169">
        <v>2474</v>
      </c>
    </row>
    <row r="7" spans="1:9" s="578" customFormat="1" ht="15">
      <c r="A7" s="168" t="s">
        <v>543</v>
      </c>
      <c r="B7" s="169">
        <v>490</v>
      </c>
      <c r="C7" s="169"/>
      <c r="D7" s="169">
        <v>493</v>
      </c>
      <c r="E7" s="169"/>
      <c r="F7" s="169">
        <v>493</v>
      </c>
    </row>
    <row r="8" spans="1:9" s="578" customFormat="1" ht="15">
      <c r="A8" s="168" t="s">
        <v>393</v>
      </c>
      <c r="B8" s="169">
        <v>37904</v>
      </c>
      <c r="C8" s="169"/>
      <c r="D8" s="169">
        <v>37823</v>
      </c>
      <c r="E8" s="169"/>
      <c r="F8" s="169">
        <v>37823</v>
      </c>
    </row>
    <row r="9" spans="1:9" s="578" customFormat="1" ht="15.75">
      <c r="A9" s="168" t="s">
        <v>666</v>
      </c>
      <c r="B9" s="169"/>
      <c r="C9" s="169"/>
      <c r="D9" s="169">
        <v>1089</v>
      </c>
      <c r="E9" s="169"/>
      <c r="F9" s="169">
        <v>1089</v>
      </c>
    </row>
    <row r="10" spans="1:9" s="578" customFormat="1" ht="15">
      <c r="A10" s="168" t="s">
        <v>394</v>
      </c>
      <c r="B10" s="169">
        <v>310</v>
      </c>
      <c r="C10" s="169"/>
      <c r="D10" s="169">
        <v>310</v>
      </c>
      <c r="E10" s="169"/>
      <c r="F10" s="169">
        <v>310</v>
      </c>
    </row>
    <row r="11" spans="1:9" s="578" customFormat="1" ht="15.75">
      <c r="A11" s="168" t="s">
        <v>395</v>
      </c>
      <c r="B11" s="169">
        <v>29844</v>
      </c>
      <c r="C11" s="471" t="s">
        <v>162</v>
      </c>
      <c r="D11" s="169">
        <v>29915</v>
      </c>
      <c r="E11" s="169"/>
      <c r="F11" s="169">
        <v>30165</v>
      </c>
    </row>
    <row r="12" spans="1:9" s="578" customFormat="1" ht="15">
      <c r="A12" s="168" t="s">
        <v>396</v>
      </c>
      <c r="B12" s="169">
        <v>13918</v>
      </c>
      <c r="C12" s="169"/>
      <c r="D12" s="169">
        <v>13599</v>
      </c>
      <c r="E12" s="169"/>
      <c r="F12" s="169">
        <v>13503</v>
      </c>
    </row>
    <row r="13" spans="1:9" s="578" customFormat="1" ht="15">
      <c r="A13" s="168" t="s">
        <v>397</v>
      </c>
      <c r="B13" s="169">
        <v>50</v>
      </c>
      <c r="C13" s="169"/>
      <c r="D13" s="169">
        <v>52</v>
      </c>
      <c r="E13" s="169"/>
      <c r="F13" s="169">
        <v>51</v>
      </c>
    </row>
    <row r="14" spans="1:9" s="578" customFormat="1" ht="15">
      <c r="A14" s="168" t="s">
        <v>398</v>
      </c>
      <c r="B14" s="169">
        <v>737</v>
      </c>
      <c r="C14" s="169"/>
      <c r="D14" s="169">
        <v>738</v>
      </c>
      <c r="E14" s="169"/>
      <c r="F14" s="169">
        <v>734</v>
      </c>
    </row>
    <row r="15" spans="1:9" s="578" customFormat="1" ht="15">
      <c r="A15" s="170" t="s">
        <v>399</v>
      </c>
      <c r="B15" s="171">
        <f>SUM(B5:B14)</f>
        <v>133506</v>
      </c>
      <c r="C15" s="171"/>
      <c r="D15" s="171">
        <f>SUM(D5:D14)</f>
        <v>133958</v>
      </c>
      <c r="E15" s="171"/>
      <c r="F15" s="171">
        <f>SUM(F5:F14)</f>
        <v>133844</v>
      </c>
    </row>
    <row r="16" spans="1:9" s="578" customFormat="1" ht="15.75">
      <c r="A16" s="170" t="s">
        <v>400</v>
      </c>
      <c r="B16" s="169">
        <v>27035</v>
      </c>
      <c r="C16" s="169"/>
      <c r="D16" s="169">
        <v>24967</v>
      </c>
      <c r="E16" s="169"/>
      <c r="F16" s="169">
        <v>24907</v>
      </c>
    </row>
    <row r="17" spans="1:9" s="578" customFormat="1" ht="15">
      <c r="A17" s="170" t="s">
        <v>157</v>
      </c>
      <c r="B17" s="171">
        <f t="shared" ref="B17:D17" si="0">B16+B15</f>
        <v>160541</v>
      </c>
      <c r="C17" s="171"/>
      <c r="D17" s="171">
        <f t="shared" si="0"/>
        <v>158925</v>
      </c>
      <c r="E17" s="171"/>
      <c r="F17" s="171">
        <f t="shared" ref="F17" si="1">F16+F15</f>
        <v>158751</v>
      </c>
    </row>
    <row r="18" spans="1:9" s="578" customFormat="1" ht="15">
      <c r="A18" s="172"/>
      <c r="B18" s="173"/>
      <c r="C18" s="173"/>
      <c r="D18" s="173"/>
      <c r="E18" s="173"/>
      <c r="F18" s="173"/>
    </row>
    <row r="19" spans="1:9" s="578" customFormat="1" ht="15">
      <c r="B19" s="580"/>
      <c r="C19" s="580"/>
      <c r="D19" s="580"/>
      <c r="E19" s="580"/>
      <c r="F19" s="580"/>
    </row>
    <row r="20" spans="1:9" s="176" customFormat="1" ht="19.5" customHeight="1">
      <c r="A20" s="286" t="s">
        <v>156</v>
      </c>
      <c r="B20" s="287"/>
      <c r="C20" s="287"/>
      <c r="D20" s="287"/>
      <c r="E20" s="287"/>
      <c r="F20" s="287"/>
    </row>
    <row r="21" spans="1:9" s="175" customFormat="1" ht="24" customHeight="1">
      <c r="A21" s="619" t="s">
        <v>516</v>
      </c>
      <c r="B21" s="619"/>
      <c r="C21" s="619"/>
      <c r="D21" s="619"/>
      <c r="E21" s="619"/>
      <c r="F21" s="619"/>
      <c r="G21" s="356"/>
      <c r="H21" s="356"/>
      <c r="I21" s="356"/>
    </row>
    <row r="22" spans="1:9" s="175" customFormat="1" ht="24" customHeight="1">
      <c r="A22" s="619" t="s">
        <v>504</v>
      </c>
      <c r="B22" s="619"/>
      <c r="C22" s="619"/>
      <c r="D22" s="619"/>
      <c r="E22" s="619"/>
      <c r="F22" s="619"/>
      <c r="G22" s="356"/>
      <c r="H22" s="356"/>
      <c r="I22" s="356"/>
    </row>
    <row r="23" spans="1:9" s="175" customFormat="1" ht="24" customHeight="1">
      <c r="A23" s="619" t="s">
        <v>667</v>
      </c>
      <c r="B23" s="619"/>
      <c r="C23" s="619"/>
      <c r="D23" s="619"/>
      <c r="E23" s="619"/>
      <c r="F23" s="619"/>
      <c r="G23" s="356"/>
      <c r="H23" s="356"/>
      <c r="I23" s="356"/>
    </row>
    <row r="24" spans="1:9" s="175" customFormat="1" ht="12" customHeight="1">
      <c r="A24" s="618" t="s">
        <v>668</v>
      </c>
      <c r="B24" s="619"/>
      <c r="C24" s="619"/>
      <c r="D24" s="619"/>
      <c r="E24" s="619"/>
      <c r="F24" s="619"/>
      <c r="G24" s="356"/>
      <c r="H24" s="356"/>
      <c r="I24" s="356"/>
    </row>
    <row r="25" spans="1:9" s="175" customFormat="1" ht="12" customHeight="1">
      <c r="A25" s="618" t="s">
        <v>669</v>
      </c>
      <c r="B25" s="619"/>
      <c r="C25" s="619"/>
      <c r="D25" s="619"/>
      <c r="E25" s="619"/>
      <c r="F25" s="619"/>
      <c r="G25" s="356"/>
      <c r="H25" s="356"/>
      <c r="I25" s="356"/>
    </row>
  </sheetData>
  <mergeCells count="6">
    <mergeCell ref="A25:F25"/>
    <mergeCell ref="A1:F1"/>
    <mergeCell ref="A21:F21"/>
    <mergeCell ref="A22:F22"/>
    <mergeCell ref="A23:F23"/>
    <mergeCell ref="A24:F24"/>
  </mergeCells>
  <printOptions horizontalCentered="1"/>
  <pageMargins left="0.19685039370078741" right="0.19685039370078741" top="0.47244094488188981" bottom="0.31496062992125984" header="0.19685039370078741" footer="0.15748031496062992"/>
  <pageSetup paperSize="9" scale="83"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pageSetUpPr fitToPage="1"/>
  </sheetPr>
  <dimension ref="A1:HO26"/>
  <sheetViews>
    <sheetView zoomScaleNormal="130" zoomScaleSheetLayoutView="130" workbookViewId="0"/>
  </sheetViews>
  <sheetFormatPr baseColWidth="10" defaultRowHeight="12.95" customHeight="1"/>
  <cols>
    <col min="1" max="1" width="25.7109375" style="133" customWidth="1"/>
    <col min="2" max="3" width="9.140625" style="133" customWidth="1"/>
    <col min="4" max="8" width="9.140625" style="134" customWidth="1"/>
    <col min="9" max="62" width="11.42578125" style="134"/>
    <col min="63" max="16384" width="11.42578125" style="133"/>
  </cols>
  <sheetData>
    <row r="1" spans="1:223" s="478" customFormat="1" ht="16.5">
      <c r="A1" s="67" t="s">
        <v>557</v>
      </c>
      <c r="B1" s="179"/>
      <c r="C1" s="67"/>
      <c r="D1" s="67"/>
      <c r="E1" s="67"/>
      <c r="F1" s="67"/>
      <c r="G1" s="67"/>
      <c r="H1" s="67"/>
      <c r="I1" s="33"/>
      <c r="J1" s="33"/>
      <c r="K1" s="33"/>
      <c r="L1" s="33"/>
      <c r="M1" s="34"/>
      <c r="N1" s="34"/>
      <c r="O1" s="34"/>
      <c r="P1" s="33"/>
      <c r="Q1" s="33"/>
      <c r="R1" s="33"/>
      <c r="S1" s="33"/>
      <c r="T1" s="33"/>
      <c r="U1" s="33"/>
      <c r="V1" s="33"/>
      <c r="W1" s="33"/>
      <c r="X1" s="33"/>
      <c r="Y1" s="34"/>
      <c r="Z1" s="34"/>
      <c r="AA1" s="34"/>
      <c r="AB1" s="33"/>
      <c r="AC1" s="33"/>
      <c r="AD1" s="33"/>
      <c r="AE1" s="33"/>
      <c r="AF1" s="33"/>
      <c r="AG1" s="33"/>
      <c r="AH1" s="33"/>
      <c r="AI1" s="33"/>
      <c r="AJ1" s="33"/>
      <c r="AK1" s="34"/>
      <c r="AL1" s="34"/>
      <c r="AM1" s="34"/>
      <c r="AN1" s="33"/>
      <c r="AO1" s="33"/>
      <c r="AP1" s="33"/>
      <c r="AQ1" s="33"/>
      <c r="AR1" s="33"/>
      <c r="AS1" s="33"/>
      <c r="AT1" s="33"/>
      <c r="AU1" s="33"/>
      <c r="AV1" s="33"/>
      <c r="AW1" s="34"/>
      <c r="AX1" s="34"/>
      <c r="AY1" s="34"/>
      <c r="AZ1" s="33"/>
      <c r="BA1" s="33"/>
      <c r="BB1" s="33"/>
      <c r="BC1" s="33"/>
      <c r="BD1" s="33"/>
      <c r="BE1" s="33"/>
      <c r="BF1" s="33"/>
      <c r="BG1" s="33"/>
      <c r="BH1" s="33"/>
      <c r="BI1" s="34"/>
      <c r="BJ1" s="34"/>
      <c r="BK1" s="34"/>
      <c r="BL1" s="33"/>
      <c r="BM1" s="33"/>
      <c r="BN1" s="33"/>
      <c r="BO1" s="33"/>
      <c r="BP1" s="33"/>
      <c r="BQ1" s="33"/>
      <c r="BR1" s="33"/>
      <c r="BS1" s="33"/>
      <c r="BT1" s="33"/>
      <c r="BU1" s="34"/>
      <c r="BV1" s="34"/>
      <c r="BW1" s="34"/>
      <c r="BX1" s="33"/>
      <c r="BY1" s="33"/>
      <c r="BZ1" s="33"/>
      <c r="CA1" s="33"/>
      <c r="CB1" s="33"/>
      <c r="CC1" s="33"/>
      <c r="CD1" s="33"/>
      <c r="CE1" s="33"/>
      <c r="CF1" s="33"/>
      <c r="CG1" s="34"/>
      <c r="CH1" s="34"/>
      <c r="CI1" s="34"/>
      <c r="CJ1" s="33"/>
      <c r="CK1" s="33"/>
      <c r="CL1" s="33"/>
      <c r="CM1" s="33"/>
      <c r="CN1" s="33"/>
      <c r="CO1" s="33"/>
      <c r="CP1" s="33"/>
      <c r="CQ1" s="33"/>
      <c r="CR1" s="33"/>
      <c r="CS1" s="34"/>
      <c r="CT1" s="34"/>
      <c r="CU1" s="34"/>
      <c r="CV1" s="33"/>
      <c r="CW1" s="33"/>
      <c r="CX1" s="33"/>
      <c r="CY1" s="33"/>
      <c r="CZ1" s="33"/>
      <c r="DA1" s="33"/>
      <c r="DB1" s="33"/>
      <c r="DC1" s="33"/>
      <c r="DD1" s="33"/>
      <c r="DE1" s="34"/>
      <c r="DF1" s="34"/>
      <c r="DG1" s="34"/>
      <c r="DH1" s="33"/>
      <c r="DI1" s="33"/>
      <c r="DJ1" s="33"/>
      <c r="DK1" s="33"/>
      <c r="DL1" s="33"/>
      <c r="DM1" s="33"/>
      <c r="DN1" s="33"/>
      <c r="DO1" s="33"/>
      <c r="DP1" s="33"/>
      <c r="DQ1" s="34"/>
      <c r="DR1" s="34"/>
      <c r="DS1" s="34"/>
      <c r="DT1" s="33"/>
      <c r="DU1" s="33"/>
      <c r="DV1" s="33"/>
      <c r="DW1" s="33"/>
      <c r="DX1" s="33"/>
      <c r="DY1" s="33"/>
      <c r="DZ1" s="33"/>
      <c r="EA1" s="33"/>
      <c r="EB1" s="33"/>
      <c r="EC1" s="34"/>
      <c r="ED1" s="34"/>
      <c r="EE1" s="34"/>
      <c r="EF1" s="33"/>
      <c r="EG1" s="33"/>
      <c r="EH1" s="33"/>
      <c r="EI1" s="33"/>
      <c r="EJ1" s="33"/>
      <c r="EK1" s="33"/>
      <c r="EL1" s="33"/>
      <c r="EM1" s="33"/>
      <c r="EN1" s="33"/>
      <c r="EO1" s="34"/>
      <c r="EP1" s="34"/>
      <c r="EQ1" s="34"/>
      <c r="ER1" s="33"/>
      <c r="ES1" s="33"/>
      <c r="ET1" s="33"/>
      <c r="EU1" s="33"/>
      <c r="EV1" s="33"/>
      <c r="EW1" s="33"/>
      <c r="EX1" s="33"/>
      <c r="EY1" s="33"/>
      <c r="EZ1" s="33"/>
      <c r="FA1" s="34"/>
      <c r="FB1" s="34"/>
      <c r="FC1" s="34"/>
      <c r="FD1" s="33"/>
      <c r="FE1" s="33"/>
      <c r="FF1" s="33"/>
      <c r="FG1" s="33"/>
      <c r="FH1" s="33"/>
      <c r="FI1" s="33"/>
      <c r="FJ1" s="33"/>
      <c r="FK1" s="33"/>
      <c r="FL1" s="33"/>
      <c r="FM1" s="34"/>
      <c r="FN1" s="34"/>
      <c r="FO1" s="34"/>
      <c r="FP1" s="33"/>
      <c r="FQ1" s="33"/>
      <c r="FR1" s="33"/>
      <c r="FS1" s="33"/>
      <c r="FT1" s="33"/>
      <c r="FU1" s="33"/>
      <c r="FV1" s="33"/>
      <c r="FW1" s="33"/>
      <c r="FX1" s="33"/>
      <c r="FY1" s="34"/>
      <c r="FZ1" s="34"/>
      <c r="GA1" s="34"/>
      <c r="GB1" s="33"/>
      <c r="GC1" s="33"/>
      <c r="GD1" s="33"/>
      <c r="GE1" s="33"/>
      <c r="GF1" s="33"/>
      <c r="GG1" s="33"/>
      <c r="GH1" s="33"/>
      <c r="GI1" s="33"/>
      <c r="GJ1" s="33"/>
      <c r="GK1" s="34"/>
      <c r="GL1" s="34"/>
      <c r="GM1" s="34"/>
      <c r="GN1" s="33"/>
      <c r="GO1" s="33"/>
      <c r="GP1" s="33"/>
      <c r="GQ1" s="33"/>
      <c r="GR1" s="33"/>
      <c r="GS1" s="33"/>
      <c r="GT1" s="33"/>
      <c r="GU1" s="33"/>
      <c r="GV1" s="33"/>
      <c r="GW1" s="34"/>
      <c r="GX1" s="34"/>
      <c r="GY1" s="34"/>
      <c r="GZ1" s="33"/>
      <c r="HA1" s="33"/>
      <c r="HB1" s="33"/>
      <c r="HC1" s="33"/>
      <c r="HD1" s="33"/>
      <c r="HE1" s="33"/>
      <c r="HF1" s="33"/>
      <c r="HG1" s="33"/>
      <c r="HH1" s="33"/>
      <c r="HI1" s="34"/>
      <c r="HJ1" s="34"/>
      <c r="HK1" s="34"/>
      <c r="HL1" s="33"/>
      <c r="HM1" s="33"/>
      <c r="HN1" s="33"/>
      <c r="HO1" s="33"/>
    </row>
    <row r="2" spans="1:223" s="479" customFormat="1" ht="15">
      <c r="A2" s="68"/>
      <c r="B2" s="68"/>
      <c r="C2" s="68"/>
      <c r="D2" s="68"/>
      <c r="E2" s="68"/>
      <c r="F2" s="68"/>
      <c r="G2" s="68"/>
      <c r="H2" s="68"/>
      <c r="I2" s="35"/>
      <c r="J2" s="36"/>
      <c r="K2" s="36"/>
      <c r="L2" s="36"/>
      <c r="M2" s="37"/>
      <c r="N2" s="37"/>
      <c r="O2" s="37"/>
      <c r="P2" s="35"/>
      <c r="Q2" s="35"/>
      <c r="R2" s="35"/>
      <c r="S2" s="35"/>
      <c r="T2" s="35"/>
      <c r="U2" s="35"/>
      <c r="V2" s="36"/>
      <c r="W2" s="36"/>
      <c r="X2" s="36"/>
      <c r="Y2" s="37"/>
      <c r="Z2" s="37"/>
      <c r="AA2" s="37"/>
      <c r="AB2" s="35"/>
      <c r="AC2" s="35"/>
      <c r="AD2" s="35"/>
      <c r="AE2" s="35"/>
      <c r="AF2" s="35"/>
      <c r="AG2" s="35"/>
      <c r="AH2" s="36"/>
      <c r="AI2" s="36"/>
      <c r="AJ2" s="36"/>
      <c r="AK2" s="37"/>
      <c r="AL2" s="37"/>
      <c r="AM2" s="37"/>
      <c r="AN2" s="35"/>
      <c r="AO2" s="35"/>
      <c r="AP2" s="35"/>
      <c r="AQ2" s="35"/>
      <c r="AR2" s="35"/>
      <c r="AS2" s="35"/>
      <c r="AT2" s="36"/>
      <c r="AU2" s="36"/>
      <c r="AV2" s="36"/>
      <c r="AW2" s="37"/>
      <c r="AX2" s="37"/>
      <c r="AY2" s="37"/>
      <c r="AZ2" s="35"/>
      <c r="BA2" s="35"/>
      <c r="BB2" s="35"/>
      <c r="BC2" s="35"/>
      <c r="BD2" s="35"/>
      <c r="BE2" s="35"/>
      <c r="BF2" s="36"/>
      <c r="BG2" s="36"/>
      <c r="BH2" s="36"/>
      <c r="BI2" s="37"/>
      <c r="BJ2" s="37"/>
      <c r="BK2" s="37"/>
      <c r="BL2" s="35"/>
      <c r="BM2" s="35"/>
      <c r="BN2" s="35"/>
      <c r="BO2" s="35"/>
      <c r="BP2" s="35"/>
      <c r="BQ2" s="35"/>
      <c r="BR2" s="36"/>
      <c r="BS2" s="36"/>
      <c r="BT2" s="36"/>
      <c r="BU2" s="37"/>
      <c r="BV2" s="37"/>
      <c r="BW2" s="37"/>
      <c r="BX2" s="35"/>
      <c r="BY2" s="35"/>
      <c r="BZ2" s="35"/>
      <c r="CA2" s="35"/>
      <c r="CB2" s="35"/>
      <c r="CC2" s="35"/>
      <c r="CD2" s="36"/>
      <c r="CE2" s="36"/>
      <c r="CF2" s="36"/>
      <c r="CG2" s="37"/>
      <c r="CH2" s="37"/>
      <c r="CI2" s="37"/>
      <c r="CJ2" s="35"/>
      <c r="CK2" s="35"/>
      <c r="CL2" s="35"/>
      <c r="CM2" s="35"/>
      <c r="CN2" s="35"/>
      <c r="CO2" s="35"/>
      <c r="CP2" s="36"/>
      <c r="CQ2" s="36"/>
      <c r="CR2" s="36"/>
      <c r="CS2" s="37"/>
      <c r="CT2" s="37"/>
      <c r="CU2" s="37"/>
      <c r="CV2" s="35"/>
      <c r="CW2" s="35"/>
      <c r="CX2" s="35"/>
      <c r="CY2" s="35"/>
      <c r="CZ2" s="35"/>
      <c r="DA2" s="35"/>
      <c r="DB2" s="36"/>
      <c r="DC2" s="36"/>
      <c r="DD2" s="36"/>
      <c r="DE2" s="37"/>
      <c r="DF2" s="37"/>
      <c r="DG2" s="37"/>
      <c r="DH2" s="35"/>
      <c r="DI2" s="35"/>
      <c r="DJ2" s="35"/>
      <c r="DK2" s="35"/>
      <c r="DL2" s="35"/>
      <c r="DM2" s="35"/>
      <c r="DN2" s="36"/>
      <c r="DO2" s="36"/>
      <c r="DP2" s="36"/>
      <c r="DQ2" s="37"/>
      <c r="DR2" s="37"/>
      <c r="DS2" s="37"/>
      <c r="DT2" s="35"/>
      <c r="DU2" s="35"/>
      <c r="DV2" s="35"/>
      <c r="DW2" s="35"/>
      <c r="DX2" s="35"/>
      <c r="DY2" s="35"/>
      <c r="DZ2" s="36"/>
      <c r="EA2" s="36"/>
      <c r="EB2" s="36"/>
      <c r="EC2" s="37"/>
      <c r="ED2" s="37"/>
      <c r="EE2" s="37"/>
      <c r="EF2" s="35"/>
      <c r="EG2" s="35"/>
      <c r="EH2" s="35"/>
      <c r="EI2" s="35"/>
      <c r="EJ2" s="35"/>
      <c r="EK2" s="35"/>
      <c r="EL2" s="36"/>
      <c r="EM2" s="36"/>
      <c r="EN2" s="36"/>
      <c r="EO2" s="37"/>
      <c r="EP2" s="37"/>
      <c r="EQ2" s="37"/>
      <c r="ER2" s="35"/>
      <c r="ES2" s="35"/>
      <c r="ET2" s="35"/>
      <c r="EU2" s="35"/>
      <c r="EV2" s="35"/>
      <c r="EW2" s="35"/>
      <c r="EX2" s="36"/>
      <c r="EY2" s="36"/>
      <c r="EZ2" s="36"/>
      <c r="FA2" s="37"/>
      <c r="FB2" s="37"/>
      <c r="FC2" s="37"/>
      <c r="FD2" s="35"/>
      <c r="FE2" s="35"/>
      <c r="FF2" s="35"/>
      <c r="FG2" s="35"/>
      <c r="FH2" s="35"/>
      <c r="FI2" s="35"/>
      <c r="FJ2" s="36"/>
      <c r="FK2" s="36"/>
      <c r="FL2" s="36"/>
      <c r="FM2" s="37"/>
      <c r="FN2" s="37"/>
      <c r="FO2" s="37"/>
      <c r="FP2" s="35"/>
      <c r="FQ2" s="35"/>
      <c r="FR2" s="35"/>
      <c r="FS2" s="35"/>
      <c r="FT2" s="35"/>
      <c r="FU2" s="35"/>
      <c r="FV2" s="36"/>
      <c r="FW2" s="36"/>
      <c r="FX2" s="36"/>
      <c r="FY2" s="37"/>
      <c r="FZ2" s="37"/>
      <c r="GA2" s="37"/>
      <c r="GB2" s="35"/>
      <c r="GC2" s="35"/>
      <c r="GD2" s="35"/>
      <c r="GE2" s="35"/>
      <c r="GF2" s="35"/>
      <c r="GG2" s="35"/>
      <c r="GH2" s="36"/>
      <c r="GI2" s="36"/>
      <c r="GJ2" s="36"/>
      <c r="GK2" s="37"/>
      <c r="GL2" s="37"/>
      <c r="GM2" s="37"/>
      <c r="GN2" s="35"/>
      <c r="GO2" s="35"/>
      <c r="GP2" s="35"/>
      <c r="GQ2" s="35"/>
      <c r="GR2" s="35"/>
      <c r="GS2" s="35"/>
      <c r="GT2" s="36"/>
      <c r="GU2" s="36"/>
      <c r="GV2" s="36"/>
      <c r="GW2" s="37"/>
      <c r="GX2" s="37"/>
      <c r="GY2" s="37"/>
      <c r="GZ2" s="35"/>
      <c r="HA2" s="35"/>
      <c r="HB2" s="35"/>
      <c r="HC2" s="35"/>
      <c r="HD2" s="35"/>
      <c r="HE2" s="35"/>
      <c r="HF2" s="36"/>
      <c r="HG2" s="36"/>
      <c r="HH2" s="36"/>
      <c r="HI2" s="37"/>
      <c r="HJ2" s="37"/>
      <c r="HK2" s="37"/>
      <c r="HL2" s="35"/>
      <c r="HM2" s="35"/>
      <c r="HN2" s="35"/>
      <c r="HO2" s="35"/>
    </row>
    <row r="3" spans="1:223" s="484" customFormat="1" ht="34.5" customHeight="1">
      <c r="A3" s="480"/>
      <c r="B3" s="482">
        <v>2009</v>
      </c>
      <c r="C3" s="481">
        <v>2010</v>
      </c>
      <c r="D3" s="290">
        <v>2011</v>
      </c>
      <c r="E3" s="290">
        <v>2012</v>
      </c>
      <c r="F3" s="290">
        <v>2013</v>
      </c>
      <c r="G3" s="290">
        <v>2014</v>
      </c>
      <c r="H3" s="290">
        <v>2015</v>
      </c>
      <c r="I3" s="300"/>
      <c r="J3" s="313"/>
      <c r="K3" s="313"/>
      <c r="L3" s="300"/>
      <c r="M3" s="300"/>
      <c r="N3" s="300"/>
      <c r="O3" s="313"/>
      <c r="P3" s="483"/>
      <c r="Q3" s="313"/>
      <c r="R3" s="313"/>
      <c r="S3" s="300"/>
      <c r="T3" s="300"/>
      <c r="U3" s="300"/>
      <c r="V3" s="313"/>
      <c r="W3" s="313"/>
      <c r="X3" s="300"/>
      <c r="Y3" s="300"/>
      <c r="Z3" s="300"/>
      <c r="AA3" s="313"/>
      <c r="AB3" s="483"/>
      <c r="AC3" s="313"/>
      <c r="AD3" s="313"/>
      <c r="AE3" s="300"/>
      <c r="AF3" s="300"/>
      <c r="AG3" s="300"/>
      <c r="AH3" s="313"/>
      <c r="AI3" s="313"/>
      <c r="AJ3" s="300"/>
      <c r="AK3" s="300"/>
      <c r="AL3" s="300"/>
      <c r="AM3" s="313"/>
      <c r="AN3" s="483"/>
      <c r="AO3" s="313"/>
      <c r="AP3" s="313"/>
      <c r="AQ3" s="300"/>
      <c r="AR3" s="300"/>
      <c r="AS3" s="300"/>
      <c r="AT3" s="313"/>
      <c r="AU3" s="313"/>
      <c r="AV3" s="300"/>
      <c r="AW3" s="300"/>
      <c r="AX3" s="300"/>
      <c r="AY3" s="313"/>
      <c r="AZ3" s="483"/>
      <c r="BA3" s="313"/>
      <c r="BB3" s="313"/>
      <c r="BC3" s="300"/>
      <c r="BD3" s="300"/>
      <c r="BE3" s="300"/>
      <c r="BF3" s="313"/>
      <c r="BG3" s="313"/>
      <c r="BH3" s="300"/>
      <c r="BI3" s="300"/>
      <c r="BJ3" s="300"/>
      <c r="BK3" s="313"/>
      <c r="BL3" s="483"/>
      <c r="BM3" s="313"/>
      <c r="BN3" s="313"/>
      <c r="BO3" s="300"/>
      <c r="BP3" s="300"/>
      <c r="BQ3" s="300"/>
      <c r="BR3" s="313"/>
      <c r="BS3" s="313"/>
      <c r="BT3" s="300"/>
      <c r="BU3" s="300"/>
      <c r="BV3" s="300"/>
      <c r="BW3" s="313"/>
      <c r="BX3" s="483"/>
      <c r="BY3" s="313"/>
      <c r="BZ3" s="313"/>
      <c r="CA3" s="300"/>
      <c r="CB3" s="300"/>
      <c r="CC3" s="300"/>
      <c r="CD3" s="313"/>
      <c r="CE3" s="313"/>
      <c r="CF3" s="300"/>
      <c r="CG3" s="300"/>
      <c r="CH3" s="300"/>
      <c r="CI3" s="313"/>
      <c r="CJ3" s="483"/>
      <c r="CK3" s="313"/>
      <c r="CL3" s="313"/>
      <c r="CM3" s="300"/>
      <c r="CN3" s="300"/>
      <c r="CO3" s="300"/>
      <c r="CP3" s="313"/>
      <c r="CQ3" s="313"/>
      <c r="CR3" s="300"/>
      <c r="CS3" s="300"/>
      <c r="CT3" s="300"/>
      <c r="CU3" s="313"/>
      <c r="CV3" s="483"/>
      <c r="CW3" s="313"/>
      <c r="CX3" s="313"/>
      <c r="CY3" s="300"/>
      <c r="CZ3" s="300"/>
      <c r="DA3" s="300"/>
      <c r="DB3" s="313"/>
      <c r="DC3" s="313"/>
      <c r="DD3" s="300"/>
      <c r="DE3" s="300"/>
      <c r="DF3" s="300"/>
      <c r="DG3" s="313"/>
      <c r="DH3" s="483"/>
      <c r="DI3" s="313"/>
      <c r="DJ3" s="313"/>
      <c r="DK3" s="300"/>
      <c r="DL3" s="300"/>
      <c r="DM3" s="300"/>
      <c r="DN3" s="313"/>
      <c r="DO3" s="313"/>
      <c r="DP3" s="300"/>
      <c r="DQ3" s="300"/>
      <c r="DR3" s="300"/>
      <c r="DS3" s="313"/>
      <c r="DT3" s="483"/>
      <c r="DU3" s="313"/>
      <c r="DV3" s="313"/>
      <c r="DW3" s="300"/>
      <c r="DX3" s="300"/>
      <c r="DY3" s="300"/>
      <c r="DZ3" s="313"/>
      <c r="EA3" s="313"/>
      <c r="EB3" s="300"/>
      <c r="EC3" s="300"/>
      <c r="ED3" s="300"/>
      <c r="EE3" s="313"/>
      <c r="EF3" s="483"/>
      <c r="EG3" s="313"/>
      <c r="EH3" s="313"/>
      <c r="EI3" s="300"/>
      <c r="EJ3" s="300"/>
      <c r="EK3" s="300"/>
      <c r="EL3" s="313"/>
      <c r="EM3" s="313"/>
      <c r="EN3" s="300"/>
      <c r="EO3" s="300"/>
      <c r="EP3" s="300"/>
      <c r="EQ3" s="313"/>
      <c r="ER3" s="483"/>
      <c r="ES3" s="313"/>
      <c r="ET3" s="313"/>
      <c r="EU3" s="300"/>
      <c r="EV3" s="300"/>
      <c r="EW3" s="300"/>
      <c r="EX3" s="313"/>
      <c r="EY3" s="313"/>
      <c r="EZ3" s="300"/>
      <c r="FA3" s="300"/>
      <c r="FB3" s="300"/>
      <c r="FC3" s="313"/>
      <c r="FD3" s="483"/>
      <c r="FE3" s="313"/>
      <c r="FF3" s="313"/>
      <c r="FG3" s="300"/>
      <c r="FH3" s="300"/>
      <c r="FI3" s="300"/>
      <c r="FJ3" s="313"/>
      <c r="FK3" s="313"/>
      <c r="FL3" s="300"/>
      <c r="FM3" s="300"/>
      <c r="FN3" s="300"/>
      <c r="FO3" s="313"/>
      <c r="FP3" s="483"/>
      <c r="FQ3" s="313"/>
      <c r="FR3" s="313"/>
      <c r="FS3" s="300"/>
      <c r="FT3" s="300"/>
      <c r="FU3" s="300"/>
      <c r="FV3" s="313"/>
      <c r="FW3" s="313"/>
      <c r="FX3" s="300"/>
      <c r="FY3" s="300"/>
      <c r="FZ3" s="300"/>
      <c r="GA3" s="313"/>
      <c r="GB3" s="483"/>
      <c r="GC3" s="313"/>
      <c r="GD3" s="313"/>
      <c r="GE3" s="300"/>
      <c r="GF3" s="300"/>
      <c r="GG3" s="300"/>
      <c r="GH3" s="313"/>
      <c r="GI3" s="313"/>
      <c r="GJ3" s="300"/>
      <c r="GK3" s="300"/>
      <c r="GL3" s="300"/>
      <c r="GM3" s="313"/>
      <c r="GN3" s="483"/>
      <c r="GO3" s="313"/>
      <c r="GP3" s="313"/>
      <c r="GQ3" s="300"/>
      <c r="GR3" s="300"/>
      <c r="GS3" s="300"/>
      <c r="GT3" s="313"/>
      <c r="GU3" s="313"/>
      <c r="GV3" s="300"/>
      <c r="GW3" s="300"/>
      <c r="GX3" s="300"/>
      <c r="GY3" s="313"/>
      <c r="GZ3" s="483"/>
      <c r="HA3" s="313"/>
      <c r="HB3" s="313"/>
      <c r="HC3" s="300"/>
      <c r="HD3" s="300"/>
      <c r="HE3" s="300"/>
      <c r="HF3" s="313"/>
      <c r="HG3" s="313"/>
      <c r="HH3" s="300"/>
      <c r="HI3" s="300"/>
      <c r="HJ3" s="300"/>
      <c r="HK3" s="313"/>
      <c r="HL3" s="483"/>
      <c r="HM3" s="313"/>
      <c r="HN3" s="313"/>
      <c r="HO3" s="300"/>
    </row>
    <row r="4" spans="1:223" ht="22.5" customHeight="1">
      <c r="A4" s="183" t="s">
        <v>158</v>
      </c>
      <c r="B4" s="335"/>
      <c r="C4" s="335"/>
      <c r="D4" s="183"/>
      <c r="E4" s="183"/>
      <c r="F4" s="183"/>
      <c r="G4" s="183"/>
      <c r="H4" s="183"/>
    </row>
    <row r="5" spans="1:223" ht="14.25">
      <c r="A5" s="140" t="s">
        <v>518</v>
      </c>
      <c r="B5" s="335">
        <v>169929</v>
      </c>
      <c r="C5" s="335">
        <v>169866</v>
      </c>
      <c r="D5" s="335">
        <v>166311</v>
      </c>
      <c r="E5" s="335">
        <v>163959</v>
      </c>
      <c r="F5" s="335">
        <v>160541</v>
      </c>
      <c r="G5" s="335">
        <v>158925</v>
      </c>
      <c r="H5" s="335">
        <v>158751</v>
      </c>
    </row>
    <row r="6" spans="1:223" ht="14.25">
      <c r="A6" s="140" t="s">
        <v>159</v>
      </c>
      <c r="B6" s="335">
        <v>92401</v>
      </c>
      <c r="C6" s="335">
        <v>93218</v>
      </c>
      <c r="D6" s="335">
        <v>94192</v>
      </c>
      <c r="E6" s="335">
        <v>95304</v>
      </c>
      <c r="F6" s="335">
        <v>96910</v>
      </c>
      <c r="G6" s="335">
        <v>98475</v>
      </c>
      <c r="H6" s="335">
        <v>99775</v>
      </c>
    </row>
    <row r="7" spans="1:223" s="134" customFormat="1" ht="14.25">
      <c r="A7" s="357" t="s">
        <v>161</v>
      </c>
      <c r="B7" s="333">
        <f t="shared" ref="B7:F7" si="0">SUM(B5:B6)</f>
        <v>262330</v>
      </c>
      <c r="C7" s="333">
        <f t="shared" si="0"/>
        <v>263084</v>
      </c>
      <c r="D7" s="333">
        <f t="shared" si="0"/>
        <v>260503</v>
      </c>
      <c r="E7" s="333">
        <f t="shared" si="0"/>
        <v>259263</v>
      </c>
      <c r="F7" s="333">
        <f t="shared" si="0"/>
        <v>257451</v>
      </c>
      <c r="G7" s="333">
        <f t="shared" ref="G7:H7" si="1">SUM(G5:G6)</f>
        <v>257400</v>
      </c>
      <c r="H7" s="333">
        <f t="shared" si="1"/>
        <v>258526</v>
      </c>
    </row>
    <row r="8" spans="1:223" s="134" customFormat="1" ht="22.5" customHeight="1">
      <c r="A8" s="143" t="s">
        <v>643</v>
      </c>
      <c r="B8" s="140"/>
      <c r="C8" s="140"/>
      <c r="D8" s="140"/>
      <c r="E8" s="143"/>
      <c r="F8" s="358"/>
      <c r="G8" s="358"/>
      <c r="H8" s="358"/>
    </row>
    <row r="9" spans="1:223" ht="14.25">
      <c r="A9" s="140" t="s">
        <v>639</v>
      </c>
      <c r="B9" s="335">
        <v>7230.7849999999999</v>
      </c>
      <c r="C9" s="335">
        <v>7308.6959999999999</v>
      </c>
      <c r="D9" s="335">
        <v>7382.4269999999997</v>
      </c>
      <c r="E9" s="335">
        <v>7854.2579999999998</v>
      </c>
      <c r="F9" s="335">
        <v>8219.0290000000005</v>
      </c>
      <c r="G9" s="335">
        <v>8385.1509999999998</v>
      </c>
      <c r="H9" s="335">
        <v>8516.4</v>
      </c>
    </row>
    <row r="10" spans="1:223" ht="14.25">
      <c r="A10" s="140" t="s">
        <v>640</v>
      </c>
      <c r="B10" s="359">
        <v>3265.9879999999998</v>
      </c>
      <c r="C10" s="359">
        <v>3370.6709999999998</v>
      </c>
      <c r="D10" s="359">
        <v>3459.1120000000001</v>
      </c>
      <c r="E10" s="359">
        <v>3874.1179999999999</v>
      </c>
      <c r="F10" s="359">
        <v>3643.47</v>
      </c>
      <c r="G10" s="359">
        <v>3804.0740000000001</v>
      </c>
      <c r="H10" s="359">
        <v>3970.788</v>
      </c>
    </row>
    <row r="11" spans="1:223" ht="12.95" customHeight="1">
      <c r="A11" s="357" t="s">
        <v>161</v>
      </c>
      <c r="B11" s="333">
        <f t="shared" ref="B11:E11" si="2">SUM(B9:B10)</f>
        <v>10496.772999999999</v>
      </c>
      <c r="C11" s="333">
        <f t="shared" si="2"/>
        <v>10679.367</v>
      </c>
      <c r="D11" s="333">
        <f t="shared" si="2"/>
        <v>10841.539000000001</v>
      </c>
      <c r="E11" s="333">
        <f t="shared" si="2"/>
        <v>11728.376</v>
      </c>
      <c r="F11" s="333">
        <f>SUM(F9:F10)</f>
        <v>11862.499</v>
      </c>
      <c r="G11" s="333">
        <f t="shared" ref="G11:H11" si="3">SUM(G9:G10)</f>
        <v>12189.225</v>
      </c>
      <c r="H11" s="333">
        <f t="shared" si="3"/>
        <v>12487.188</v>
      </c>
    </row>
    <row r="12" spans="1:223" ht="12.95" customHeight="1">
      <c r="A12" s="357"/>
      <c r="B12" s="333"/>
      <c r="C12" s="333"/>
      <c r="D12" s="333"/>
      <c r="E12" s="333"/>
      <c r="F12" s="333"/>
      <c r="G12" s="333"/>
      <c r="H12" s="333"/>
    </row>
    <row r="13" spans="1:223" ht="12.95" customHeight="1">
      <c r="A13" s="143" t="s">
        <v>644</v>
      </c>
      <c r="B13" s="333"/>
      <c r="C13" s="333"/>
      <c r="D13" s="333"/>
      <c r="E13" s="333"/>
      <c r="F13" s="333"/>
      <c r="G13" s="333"/>
      <c r="H13" s="333"/>
    </row>
    <row r="14" spans="1:223" ht="14.25">
      <c r="A14" s="140" t="s">
        <v>641</v>
      </c>
      <c r="B14" s="335"/>
      <c r="C14" s="335"/>
      <c r="D14" s="335"/>
      <c r="E14" s="335"/>
      <c r="F14" s="335">
        <v>8511.1</v>
      </c>
      <c r="G14" s="335">
        <v>8613.3719999999994</v>
      </c>
      <c r="H14" s="335">
        <v>8732.9</v>
      </c>
    </row>
    <row r="15" spans="1:223" ht="14.25">
      <c r="A15" s="140" t="s">
        <v>642</v>
      </c>
      <c r="B15" s="359"/>
      <c r="C15" s="359"/>
      <c r="D15" s="359"/>
      <c r="E15" s="359"/>
      <c r="F15" s="359">
        <v>3633.0909999999999</v>
      </c>
      <c r="G15" s="359">
        <v>3793.183</v>
      </c>
      <c r="H15" s="359">
        <v>3959.3629999999998</v>
      </c>
    </row>
    <row r="16" spans="1:223" ht="12.95" customHeight="1">
      <c r="A16" s="357" t="s">
        <v>161</v>
      </c>
      <c r="B16" s="333"/>
      <c r="C16" s="333"/>
      <c r="D16" s="333"/>
      <c r="E16" s="333"/>
      <c r="F16" s="333">
        <f>SUM(F14:F15)</f>
        <v>12144.191000000001</v>
      </c>
      <c r="G16" s="333">
        <f t="shared" ref="G16:H16" si="4">SUM(G14:G15)</f>
        <v>12406.555</v>
      </c>
      <c r="H16" s="333">
        <f t="shared" si="4"/>
        <v>12692.262999999999</v>
      </c>
    </row>
    <row r="17" spans="1:8" ht="22.5" customHeight="1">
      <c r="A17" s="183" t="s">
        <v>645</v>
      </c>
      <c r="B17" s="183"/>
      <c r="C17" s="183"/>
      <c r="D17" s="183"/>
      <c r="E17" s="183"/>
      <c r="F17" s="183"/>
      <c r="G17" s="183"/>
      <c r="H17" s="183"/>
    </row>
    <row r="18" spans="1:8" ht="12.95" customHeight="1">
      <c r="A18" s="183" t="s">
        <v>45</v>
      </c>
      <c r="B18" s="360">
        <v>3.8000394601561023E-2</v>
      </c>
      <c r="C18" s="360">
        <v>3.7449781705328491E-2</v>
      </c>
      <c r="D18" s="360">
        <v>3.6230246624782789E-2</v>
      </c>
      <c r="E18" s="360">
        <v>3.8202681398287974E-2</v>
      </c>
      <c r="F18" s="360">
        <v>3.7875519241882906E-2</v>
      </c>
      <c r="G18" s="360">
        <v>3.7604583793522592E-2</v>
      </c>
      <c r="H18" s="360">
        <v>3.7154076859907403E-2</v>
      </c>
    </row>
    <row r="19" spans="1:8" ht="12.95" customHeight="1">
      <c r="A19" s="183" t="s">
        <v>373</v>
      </c>
      <c r="B19" s="360"/>
      <c r="C19" s="360"/>
      <c r="D19" s="360"/>
      <c r="E19" s="360"/>
      <c r="F19" s="360"/>
      <c r="G19" s="360"/>
      <c r="H19" s="360"/>
    </row>
    <row r="20" spans="1:8" ht="12.95" customHeight="1">
      <c r="A20" s="183" t="s">
        <v>45</v>
      </c>
      <c r="B20" s="360"/>
      <c r="C20" s="360"/>
      <c r="D20" s="360"/>
      <c r="E20" s="360"/>
      <c r="F20" s="360">
        <v>3.8774927601477667E-2</v>
      </c>
      <c r="G20" s="360">
        <v>3.8275061547099726E-2</v>
      </c>
      <c r="H20" s="360">
        <v>3.776425205003392E-2</v>
      </c>
    </row>
    <row r="21" spans="1:8" ht="12.95" customHeight="1">
      <c r="A21" s="185"/>
      <c r="B21" s="361"/>
      <c r="C21" s="361"/>
      <c r="D21" s="361"/>
      <c r="E21" s="361"/>
      <c r="F21" s="361"/>
      <c r="G21" s="361"/>
      <c r="H21" s="361"/>
    </row>
    <row r="22" spans="1:8" ht="12.95" customHeight="1">
      <c r="A22" s="344"/>
      <c r="B22" s="136"/>
      <c r="C22" s="136"/>
      <c r="D22" s="136"/>
      <c r="E22" s="136"/>
      <c r="F22" s="136"/>
    </row>
    <row r="23" spans="1:8" ht="58.5" customHeight="1">
      <c r="A23" s="622" t="s">
        <v>674</v>
      </c>
      <c r="B23" s="622"/>
      <c r="C23" s="622"/>
      <c r="D23" s="622"/>
      <c r="E23" s="622"/>
      <c r="F23" s="622"/>
      <c r="G23" s="622"/>
      <c r="H23" s="622"/>
    </row>
    <row r="24" spans="1:8" ht="15.75" customHeight="1">
      <c r="A24" s="620" t="s">
        <v>517</v>
      </c>
      <c r="B24" s="621"/>
      <c r="C24" s="621"/>
      <c r="D24" s="621"/>
      <c r="E24" s="621"/>
      <c r="F24" s="621"/>
    </row>
    <row r="25" spans="1:8" ht="15">
      <c r="A25" s="620" t="s">
        <v>673</v>
      </c>
      <c r="B25" s="621"/>
      <c r="C25" s="621"/>
      <c r="D25" s="621"/>
      <c r="E25" s="621"/>
      <c r="F25" s="621"/>
    </row>
    <row r="26" spans="1:8" ht="29.25" customHeight="1">
      <c r="A26" s="602" t="s">
        <v>490</v>
      </c>
      <c r="B26" s="602"/>
      <c r="C26" s="602"/>
      <c r="D26" s="602"/>
      <c r="E26" s="602"/>
      <c r="F26" s="602"/>
      <c r="G26" s="602"/>
      <c r="H26" s="602"/>
    </row>
  </sheetData>
  <mergeCells count="4">
    <mergeCell ref="A24:F24"/>
    <mergeCell ref="A25:F25"/>
    <mergeCell ref="A23:H23"/>
    <mergeCell ref="A26:H26"/>
  </mergeCells>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29"/>
  <sheetViews>
    <sheetView zoomScaleNormal="130" zoomScaleSheetLayoutView="130" workbookViewId="0"/>
  </sheetViews>
  <sheetFormatPr baseColWidth="10" defaultRowHeight="12.95" customHeight="1"/>
  <cols>
    <col min="1" max="1" width="32.5703125" style="133" customWidth="1"/>
    <col min="2" max="6" width="8.140625" style="133" customWidth="1"/>
    <col min="7" max="8" width="8.140625" style="134" customWidth="1"/>
    <col min="9" max="73" width="11.42578125" style="134"/>
    <col min="74" max="238" width="11.42578125" style="133"/>
    <col min="239" max="239" width="31.5703125" style="133" customWidth="1"/>
    <col min="240" max="252" width="0" style="133" hidden="1" customWidth="1"/>
    <col min="253" max="253" width="8.7109375" style="133" customWidth="1"/>
    <col min="254" max="254" width="0" style="133" hidden="1" customWidth="1"/>
    <col min="255" max="261" width="8.7109375" style="133" customWidth="1"/>
    <col min="262" max="262" width="3.5703125" style="133" customWidth="1"/>
    <col min="263" max="263" width="8.7109375" style="133" customWidth="1"/>
    <col min="264" max="494" width="11.42578125" style="133"/>
    <col min="495" max="495" width="31.5703125" style="133" customWidth="1"/>
    <col min="496" max="508" width="0" style="133" hidden="1" customWidth="1"/>
    <col min="509" max="509" width="8.7109375" style="133" customWidth="1"/>
    <col min="510" max="510" width="0" style="133" hidden="1" customWidth="1"/>
    <col min="511" max="517" width="8.7109375" style="133" customWidth="1"/>
    <col min="518" max="518" width="3.5703125" style="133" customWidth="1"/>
    <col min="519" max="519" width="8.7109375" style="133" customWidth="1"/>
    <col min="520" max="750" width="11.42578125" style="133"/>
    <col min="751" max="751" width="31.5703125" style="133" customWidth="1"/>
    <col min="752" max="764" width="0" style="133" hidden="1" customWidth="1"/>
    <col min="765" max="765" width="8.7109375" style="133" customWidth="1"/>
    <col min="766" max="766" width="0" style="133" hidden="1" customWidth="1"/>
    <col min="767" max="773" width="8.7109375" style="133" customWidth="1"/>
    <col min="774" max="774" width="3.5703125" style="133" customWidth="1"/>
    <col min="775" max="775" width="8.7109375" style="133" customWidth="1"/>
    <col min="776" max="1006" width="11.42578125" style="133"/>
    <col min="1007" max="1007" width="31.5703125" style="133" customWidth="1"/>
    <col min="1008" max="1020" width="0" style="133" hidden="1" customWidth="1"/>
    <col min="1021" max="1021" width="8.7109375" style="133" customWidth="1"/>
    <col min="1022" max="1022" width="0" style="133" hidden="1" customWidth="1"/>
    <col min="1023" max="1029" width="8.7109375" style="133" customWidth="1"/>
    <col min="1030" max="1030" width="3.5703125" style="133" customWidth="1"/>
    <col min="1031" max="1031" width="8.7109375" style="133" customWidth="1"/>
    <col min="1032" max="1262" width="11.42578125" style="133"/>
    <col min="1263" max="1263" width="31.5703125" style="133" customWidth="1"/>
    <col min="1264" max="1276" width="0" style="133" hidden="1" customWidth="1"/>
    <col min="1277" max="1277" width="8.7109375" style="133" customWidth="1"/>
    <col min="1278" max="1278" width="0" style="133" hidden="1" customWidth="1"/>
    <col min="1279" max="1285" width="8.7109375" style="133" customWidth="1"/>
    <col min="1286" max="1286" width="3.5703125" style="133" customWidth="1"/>
    <col min="1287" max="1287" width="8.7109375" style="133" customWidth="1"/>
    <col min="1288" max="1518" width="11.42578125" style="133"/>
    <col min="1519" max="1519" width="31.5703125" style="133" customWidth="1"/>
    <col min="1520" max="1532" width="0" style="133" hidden="1" customWidth="1"/>
    <col min="1533" max="1533" width="8.7109375" style="133" customWidth="1"/>
    <col min="1534" max="1534" width="0" style="133" hidden="1" customWidth="1"/>
    <col min="1535" max="1541" width="8.7109375" style="133" customWidth="1"/>
    <col min="1542" max="1542" width="3.5703125" style="133" customWidth="1"/>
    <col min="1543" max="1543" width="8.7109375" style="133" customWidth="1"/>
    <col min="1544" max="1774" width="11.42578125" style="133"/>
    <col min="1775" max="1775" width="31.5703125" style="133" customWidth="1"/>
    <col min="1776" max="1788" width="0" style="133" hidden="1" customWidth="1"/>
    <col min="1789" max="1789" width="8.7109375" style="133" customWidth="1"/>
    <col min="1790" max="1790" width="0" style="133" hidden="1" customWidth="1"/>
    <col min="1791" max="1797" width="8.7109375" style="133" customWidth="1"/>
    <col min="1798" max="1798" width="3.5703125" style="133" customWidth="1"/>
    <col min="1799" max="1799" width="8.7109375" style="133" customWidth="1"/>
    <col min="1800" max="2030" width="11.42578125" style="133"/>
    <col min="2031" max="2031" width="31.5703125" style="133" customWidth="1"/>
    <col min="2032" max="2044" width="0" style="133" hidden="1" customWidth="1"/>
    <col min="2045" max="2045" width="8.7109375" style="133" customWidth="1"/>
    <col min="2046" max="2046" width="0" style="133" hidden="1" customWidth="1"/>
    <col min="2047" max="2053" width="8.7109375" style="133" customWidth="1"/>
    <col min="2054" max="2054" width="3.5703125" style="133" customWidth="1"/>
    <col min="2055" max="2055" width="8.7109375" style="133" customWidth="1"/>
    <col min="2056" max="2286" width="11.42578125" style="133"/>
    <col min="2287" max="2287" width="31.5703125" style="133" customWidth="1"/>
    <col min="2288" max="2300" width="0" style="133" hidden="1" customWidth="1"/>
    <col min="2301" max="2301" width="8.7109375" style="133" customWidth="1"/>
    <col min="2302" max="2302" width="0" style="133" hidden="1" customWidth="1"/>
    <col min="2303" max="2309" width="8.7109375" style="133" customWidth="1"/>
    <col min="2310" max="2310" width="3.5703125" style="133" customWidth="1"/>
    <col min="2311" max="2311" width="8.7109375" style="133" customWidth="1"/>
    <col min="2312" max="2542" width="11.42578125" style="133"/>
    <col min="2543" max="2543" width="31.5703125" style="133" customWidth="1"/>
    <col min="2544" max="2556" width="0" style="133" hidden="1" customWidth="1"/>
    <col min="2557" max="2557" width="8.7109375" style="133" customWidth="1"/>
    <col min="2558" max="2558" width="0" style="133" hidden="1" customWidth="1"/>
    <col min="2559" max="2565" width="8.7109375" style="133" customWidth="1"/>
    <col min="2566" max="2566" width="3.5703125" style="133" customWidth="1"/>
    <col min="2567" max="2567" width="8.7109375" style="133" customWidth="1"/>
    <col min="2568" max="2798" width="11.42578125" style="133"/>
    <col min="2799" max="2799" width="31.5703125" style="133" customWidth="1"/>
    <col min="2800" max="2812" width="0" style="133" hidden="1" customWidth="1"/>
    <col min="2813" max="2813" width="8.7109375" style="133" customWidth="1"/>
    <col min="2814" max="2814" width="0" style="133" hidden="1" customWidth="1"/>
    <col min="2815" max="2821" width="8.7109375" style="133" customWidth="1"/>
    <col min="2822" max="2822" width="3.5703125" style="133" customWidth="1"/>
    <col min="2823" max="2823" width="8.7109375" style="133" customWidth="1"/>
    <col min="2824" max="3054" width="11.42578125" style="133"/>
    <col min="3055" max="3055" width="31.5703125" style="133" customWidth="1"/>
    <col min="3056" max="3068" width="0" style="133" hidden="1" customWidth="1"/>
    <col min="3069" max="3069" width="8.7109375" style="133" customWidth="1"/>
    <col min="3070" max="3070" width="0" style="133" hidden="1" customWidth="1"/>
    <col min="3071" max="3077" width="8.7109375" style="133" customWidth="1"/>
    <col min="3078" max="3078" width="3.5703125" style="133" customWidth="1"/>
    <col min="3079" max="3079" width="8.7109375" style="133" customWidth="1"/>
    <col min="3080" max="3310" width="11.42578125" style="133"/>
    <col min="3311" max="3311" width="31.5703125" style="133" customWidth="1"/>
    <col min="3312" max="3324" width="0" style="133" hidden="1" customWidth="1"/>
    <col min="3325" max="3325" width="8.7109375" style="133" customWidth="1"/>
    <col min="3326" max="3326" width="0" style="133" hidden="1" customWidth="1"/>
    <col min="3327" max="3333" width="8.7109375" style="133" customWidth="1"/>
    <col min="3334" max="3334" width="3.5703125" style="133" customWidth="1"/>
    <col min="3335" max="3335" width="8.7109375" style="133" customWidth="1"/>
    <col min="3336" max="3566" width="11.42578125" style="133"/>
    <col min="3567" max="3567" width="31.5703125" style="133" customWidth="1"/>
    <col min="3568" max="3580" width="0" style="133" hidden="1" customWidth="1"/>
    <col min="3581" max="3581" width="8.7109375" style="133" customWidth="1"/>
    <col min="3582" max="3582" width="0" style="133" hidden="1" customWidth="1"/>
    <col min="3583" max="3589" width="8.7109375" style="133" customWidth="1"/>
    <col min="3590" max="3590" width="3.5703125" style="133" customWidth="1"/>
    <col min="3591" max="3591" width="8.7109375" style="133" customWidth="1"/>
    <col min="3592" max="3822" width="11.42578125" style="133"/>
    <col min="3823" max="3823" width="31.5703125" style="133" customWidth="1"/>
    <col min="3824" max="3836" width="0" style="133" hidden="1" customWidth="1"/>
    <col min="3837" max="3837" width="8.7109375" style="133" customWidth="1"/>
    <col min="3838" max="3838" width="0" style="133" hidden="1" customWidth="1"/>
    <col min="3839" max="3845" width="8.7109375" style="133" customWidth="1"/>
    <col min="3846" max="3846" width="3.5703125" style="133" customWidth="1"/>
    <col min="3847" max="3847" width="8.7109375" style="133" customWidth="1"/>
    <col min="3848" max="4078" width="11.42578125" style="133"/>
    <col min="4079" max="4079" width="31.5703125" style="133" customWidth="1"/>
    <col min="4080" max="4092" width="0" style="133" hidden="1" customWidth="1"/>
    <col min="4093" max="4093" width="8.7109375" style="133" customWidth="1"/>
    <col min="4094" max="4094" width="0" style="133" hidden="1" customWidth="1"/>
    <col min="4095" max="4101" width="8.7109375" style="133" customWidth="1"/>
    <col min="4102" max="4102" width="3.5703125" style="133" customWidth="1"/>
    <col min="4103" max="4103" width="8.7109375" style="133" customWidth="1"/>
    <col min="4104" max="4334" width="11.42578125" style="133"/>
    <col min="4335" max="4335" width="31.5703125" style="133" customWidth="1"/>
    <col min="4336" max="4348" width="0" style="133" hidden="1" customWidth="1"/>
    <col min="4349" max="4349" width="8.7109375" style="133" customWidth="1"/>
    <col min="4350" max="4350" width="0" style="133" hidden="1" customWidth="1"/>
    <col min="4351" max="4357" width="8.7109375" style="133" customWidth="1"/>
    <col min="4358" max="4358" width="3.5703125" style="133" customWidth="1"/>
    <col min="4359" max="4359" width="8.7109375" style="133" customWidth="1"/>
    <col min="4360" max="4590" width="11.42578125" style="133"/>
    <col min="4591" max="4591" width="31.5703125" style="133" customWidth="1"/>
    <col min="4592" max="4604" width="0" style="133" hidden="1" customWidth="1"/>
    <col min="4605" max="4605" width="8.7109375" style="133" customWidth="1"/>
    <col min="4606" max="4606" width="0" style="133" hidden="1" customWidth="1"/>
    <col min="4607" max="4613" width="8.7109375" style="133" customWidth="1"/>
    <col min="4614" max="4614" width="3.5703125" style="133" customWidth="1"/>
    <col min="4615" max="4615" width="8.7109375" style="133" customWidth="1"/>
    <col min="4616" max="4846" width="11.42578125" style="133"/>
    <col min="4847" max="4847" width="31.5703125" style="133" customWidth="1"/>
    <col min="4848" max="4860" width="0" style="133" hidden="1" customWidth="1"/>
    <col min="4861" max="4861" width="8.7109375" style="133" customWidth="1"/>
    <col min="4862" max="4862" width="0" style="133" hidden="1" customWidth="1"/>
    <col min="4863" max="4869" width="8.7109375" style="133" customWidth="1"/>
    <col min="4870" max="4870" width="3.5703125" style="133" customWidth="1"/>
    <col min="4871" max="4871" width="8.7109375" style="133" customWidth="1"/>
    <col min="4872" max="5102" width="11.42578125" style="133"/>
    <col min="5103" max="5103" width="31.5703125" style="133" customWidth="1"/>
    <col min="5104" max="5116" width="0" style="133" hidden="1" customWidth="1"/>
    <col min="5117" max="5117" width="8.7109375" style="133" customWidth="1"/>
    <col min="5118" max="5118" width="0" style="133" hidden="1" customWidth="1"/>
    <col min="5119" max="5125" width="8.7109375" style="133" customWidth="1"/>
    <col min="5126" max="5126" width="3.5703125" style="133" customWidth="1"/>
    <col min="5127" max="5127" width="8.7109375" style="133" customWidth="1"/>
    <col min="5128" max="5358" width="11.42578125" style="133"/>
    <col min="5359" max="5359" width="31.5703125" style="133" customWidth="1"/>
    <col min="5360" max="5372" width="0" style="133" hidden="1" customWidth="1"/>
    <col min="5373" max="5373" width="8.7109375" style="133" customWidth="1"/>
    <col min="5374" max="5374" width="0" style="133" hidden="1" customWidth="1"/>
    <col min="5375" max="5381" width="8.7109375" style="133" customWidth="1"/>
    <col min="5382" max="5382" width="3.5703125" style="133" customWidth="1"/>
    <col min="5383" max="5383" width="8.7109375" style="133" customWidth="1"/>
    <col min="5384" max="5614" width="11.42578125" style="133"/>
    <col min="5615" max="5615" width="31.5703125" style="133" customWidth="1"/>
    <col min="5616" max="5628" width="0" style="133" hidden="1" customWidth="1"/>
    <col min="5629" max="5629" width="8.7109375" style="133" customWidth="1"/>
    <col min="5630" max="5630" width="0" style="133" hidden="1" customWidth="1"/>
    <col min="5631" max="5637" width="8.7109375" style="133" customWidth="1"/>
    <col min="5638" max="5638" width="3.5703125" style="133" customWidth="1"/>
    <col min="5639" max="5639" width="8.7109375" style="133" customWidth="1"/>
    <col min="5640" max="5870" width="11.42578125" style="133"/>
    <col min="5871" max="5871" width="31.5703125" style="133" customWidth="1"/>
    <col min="5872" max="5884" width="0" style="133" hidden="1" customWidth="1"/>
    <col min="5885" max="5885" width="8.7109375" style="133" customWidth="1"/>
    <col min="5886" max="5886" width="0" style="133" hidden="1" customWidth="1"/>
    <col min="5887" max="5893" width="8.7109375" style="133" customWidth="1"/>
    <col min="5894" max="5894" width="3.5703125" style="133" customWidth="1"/>
    <col min="5895" max="5895" width="8.7109375" style="133" customWidth="1"/>
    <col min="5896" max="6126" width="11.42578125" style="133"/>
    <col min="6127" max="6127" width="31.5703125" style="133" customWidth="1"/>
    <col min="6128" max="6140" width="0" style="133" hidden="1" customWidth="1"/>
    <col min="6141" max="6141" width="8.7109375" style="133" customWidth="1"/>
    <col min="6142" max="6142" width="0" style="133" hidden="1" customWidth="1"/>
    <col min="6143" max="6149" width="8.7109375" style="133" customWidth="1"/>
    <col min="6150" max="6150" width="3.5703125" style="133" customWidth="1"/>
    <col min="6151" max="6151" width="8.7109375" style="133" customWidth="1"/>
    <col min="6152" max="6382" width="11.42578125" style="133"/>
    <col min="6383" max="6383" width="31.5703125" style="133" customWidth="1"/>
    <col min="6384" max="6396" width="0" style="133" hidden="1" customWidth="1"/>
    <col min="6397" max="6397" width="8.7109375" style="133" customWidth="1"/>
    <col min="6398" max="6398" width="0" style="133" hidden="1" customWidth="1"/>
    <col min="6399" max="6405" width="8.7109375" style="133" customWidth="1"/>
    <col min="6406" max="6406" width="3.5703125" style="133" customWidth="1"/>
    <col min="6407" max="6407" width="8.7109375" style="133" customWidth="1"/>
    <col min="6408" max="6638" width="11.42578125" style="133"/>
    <col min="6639" max="6639" width="31.5703125" style="133" customWidth="1"/>
    <col min="6640" max="6652" width="0" style="133" hidden="1" customWidth="1"/>
    <col min="6653" max="6653" width="8.7109375" style="133" customWidth="1"/>
    <col min="6654" max="6654" width="0" style="133" hidden="1" customWidth="1"/>
    <col min="6655" max="6661" width="8.7109375" style="133" customWidth="1"/>
    <col min="6662" max="6662" width="3.5703125" style="133" customWidth="1"/>
    <col min="6663" max="6663" width="8.7109375" style="133" customWidth="1"/>
    <col min="6664" max="6894" width="11.42578125" style="133"/>
    <col min="6895" max="6895" width="31.5703125" style="133" customWidth="1"/>
    <col min="6896" max="6908" width="0" style="133" hidden="1" customWidth="1"/>
    <col min="6909" max="6909" width="8.7109375" style="133" customWidth="1"/>
    <col min="6910" max="6910" width="0" style="133" hidden="1" customWidth="1"/>
    <col min="6911" max="6917" width="8.7109375" style="133" customWidth="1"/>
    <col min="6918" max="6918" width="3.5703125" style="133" customWidth="1"/>
    <col min="6919" max="6919" width="8.7109375" style="133" customWidth="1"/>
    <col min="6920" max="7150" width="11.42578125" style="133"/>
    <col min="7151" max="7151" width="31.5703125" style="133" customWidth="1"/>
    <col min="7152" max="7164" width="0" style="133" hidden="1" customWidth="1"/>
    <col min="7165" max="7165" width="8.7109375" style="133" customWidth="1"/>
    <col min="7166" max="7166" width="0" style="133" hidden="1" customWidth="1"/>
    <col min="7167" max="7173" width="8.7109375" style="133" customWidth="1"/>
    <col min="7174" max="7174" width="3.5703125" style="133" customWidth="1"/>
    <col min="7175" max="7175" width="8.7109375" style="133" customWidth="1"/>
    <col min="7176" max="7406" width="11.42578125" style="133"/>
    <col min="7407" max="7407" width="31.5703125" style="133" customWidth="1"/>
    <col min="7408" max="7420" width="0" style="133" hidden="1" customWidth="1"/>
    <col min="7421" max="7421" width="8.7109375" style="133" customWidth="1"/>
    <col min="7422" max="7422" width="0" style="133" hidden="1" customWidth="1"/>
    <col min="7423" max="7429" width="8.7109375" style="133" customWidth="1"/>
    <col min="7430" max="7430" width="3.5703125" style="133" customWidth="1"/>
    <col min="7431" max="7431" width="8.7109375" style="133" customWidth="1"/>
    <col min="7432" max="7662" width="11.42578125" style="133"/>
    <col min="7663" max="7663" width="31.5703125" style="133" customWidth="1"/>
    <col min="7664" max="7676" width="0" style="133" hidden="1" customWidth="1"/>
    <col min="7677" max="7677" width="8.7109375" style="133" customWidth="1"/>
    <col min="7678" max="7678" width="0" style="133" hidden="1" customWidth="1"/>
    <col min="7679" max="7685" width="8.7109375" style="133" customWidth="1"/>
    <col min="7686" max="7686" width="3.5703125" style="133" customWidth="1"/>
    <col min="7687" max="7687" width="8.7109375" style="133" customWidth="1"/>
    <col min="7688" max="7918" width="11.42578125" style="133"/>
    <col min="7919" max="7919" width="31.5703125" style="133" customWidth="1"/>
    <col min="7920" max="7932" width="0" style="133" hidden="1" customWidth="1"/>
    <col min="7933" max="7933" width="8.7109375" style="133" customWidth="1"/>
    <col min="7934" max="7934" width="0" style="133" hidden="1" customWidth="1"/>
    <col min="7935" max="7941" width="8.7109375" style="133" customWidth="1"/>
    <col min="7942" max="7942" width="3.5703125" style="133" customWidth="1"/>
    <col min="7943" max="7943" width="8.7109375" style="133" customWidth="1"/>
    <col min="7944" max="8174" width="11.42578125" style="133"/>
    <col min="8175" max="8175" width="31.5703125" style="133" customWidth="1"/>
    <col min="8176" max="8188" width="0" style="133" hidden="1" customWidth="1"/>
    <col min="8189" max="8189" width="8.7109375" style="133" customWidth="1"/>
    <col min="8190" max="8190" width="0" style="133" hidden="1" customWidth="1"/>
    <col min="8191" max="8197" width="8.7109375" style="133" customWidth="1"/>
    <col min="8198" max="8198" width="3.5703125" style="133" customWidth="1"/>
    <col min="8199" max="8199" width="8.7109375" style="133" customWidth="1"/>
    <col min="8200" max="8430" width="11.42578125" style="133"/>
    <col min="8431" max="8431" width="31.5703125" style="133" customWidth="1"/>
    <col min="8432" max="8444" width="0" style="133" hidden="1" customWidth="1"/>
    <col min="8445" max="8445" width="8.7109375" style="133" customWidth="1"/>
    <col min="8446" max="8446" width="0" style="133" hidden="1" customWidth="1"/>
    <col min="8447" max="8453" width="8.7109375" style="133" customWidth="1"/>
    <col min="8454" max="8454" width="3.5703125" style="133" customWidth="1"/>
    <col min="8455" max="8455" width="8.7109375" style="133" customWidth="1"/>
    <col min="8456" max="8686" width="11.42578125" style="133"/>
    <col min="8687" max="8687" width="31.5703125" style="133" customWidth="1"/>
    <col min="8688" max="8700" width="0" style="133" hidden="1" customWidth="1"/>
    <col min="8701" max="8701" width="8.7109375" style="133" customWidth="1"/>
    <col min="8702" max="8702" width="0" style="133" hidden="1" customWidth="1"/>
    <col min="8703" max="8709" width="8.7109375" style="133" customWidth="1"/>
    <col min="8710" max="8710" width="3.5703125" style="133" customWidth="1"/>
    <col min="8711" max="8711" width="8.7109375" style="133" customWidth="1"/>
    <col min="8712" max="8942" width="11.42578125" style="133"/>
    <col min="8943" max="8943" width="31.5703125" style="133" customWidth="1"/>
    <col min="8944" max="8956" width="0" style="133" hidden="1" customWidth="1"/>
    <col min="8957" max="8957" width="8.7109375" style="133" customWidth="1"/>
    <col min="8958" max="8958" width="0" style="133" hidden="1" customWidth="1"/>
    <col min="8959" max="8965" width="8.7109375" style="133" customWidth="1"/>
    <col min="8966" max="8966" width="3.5703125" style="133" customWidth="1"/>
    <col min="8967" max="8967" width="8.7109375" style="133" customWidth="1"/>
    <col min="8968" max="9198" width="11.42578125" style="133"/>
    <col min="9199" max="9199" width="31.5703125" style="133" customWidth="1"/>
    <col min="9200" max="9212" width="0" style="133" hidden="1" customWidth="1"/>
    <col min="9213" max="9213" width="8.7109375" style="133" customWidth="1"/>
    <col min="9214" max="9214" width="0" style="133" hidden="1" customWidth="1"/>
    <col min="9215" max="9221" width="8.7109375" style="133" customWidth="1"/>
    <col min="9222" max="9222" width="3.5703125" style="133" customWidth="1"/>
    <col min="9223" max="9223" width="8.7109375" style="133" customWidth="1"/>
    <col min="9224" max="9454" width="11.42578125" style="133"/>
    <col min="9455" max="9455" width="31.5703125" style="133" customWidth="1"/>
    <col min="9456" max="9468" width="0" style="133" hidden="1" customWidth="1"/>
    <col min="9469" max="9469" width="8.7109375" style="133" customWidth="1"/>
    <col min="9470" max="9470" width="0" style="133" hidden="1" customWidth="1"/>
    <col min="9471" max="9477" width="8.7109375" style="133" customWidth="1"/>
    <col min="9478" max="9478" width="3.5703125" style="133" customWidth="1"/>
    <col min="9479" max="9479" width="8.7109375" style="133" customWidth="1"/>
    <col min="9480" max="9710" width="11.42578125" style="133"/>
    <col min="9711" max="9711" width="31.5703125" style="133" customWidth="1"/>
    <col min="9712" max="9724" width="0" style="133" hidden="1" customWidth="1"/>
    <col min="9725" max="9725" width="8.7109375" style="133" customWidth="1"/>
    <col min="9726" max="9726" width="0" style="133" hidden="1" customWidth="1"/>
    <col min="9727" max="9733" width="8.7109375" style="133" customWidth="1"/>
    <col min="9734" max="9734" width="3.5703125" style="133" customWidth="1"/>
    <col min="9735" max="9735" width="8.7109375" style="133" customWidth="1"/>
    <col min="9736" max="9966" width="11.42578125" style="133"/>
    <col min="9967" max="9967" width="31.5703125" style="133" customWidth="1"/>
    <col min="9968" max="9980" width="0" style="133" hidden="1" customWidth="1"/>
    <col min="9981" max="9981" width="8.7109375" style="133" customWidth="1"/>
    <col min="9982" max="9982" width="0" style="133" hidden="1" customWidth="1"/>
    <col min="9983" max="9989" width="8.7109375" style="133" customWidth="1"/>
    <col min="9990" max="9990" width="3.5703125" style="133" customWidth="1"/>
    <col min="9991" max="9991" width="8.7109375" style="133" customWidth="1"/>
    <col min="9992" max="10222" width="11.42578125" style="133"/>
    <col min="10223" max="10223" width="31.5703125" style="133" customWidth="1"/>
    <col min="10224" max="10236" width="0" style="133" hidden="1" customWidth="1"/>
    <col min="10237" max="10237" width="8.7109375" style="133" customWidth="1"/>
    <col min="10238" max="10238" width="0" style="133" hidden="1" customWidth="1"/>
    <col min="10239" max="10245" width="8.7109375" style="133" customWidth="1"/>
    <col min="10246" max="10246" width="3.5703125" style="133" customWidth="1"/>
    <col min="10247" max="10247" width="8.7109375" style="133" customWidth="1"/>
    <col min="10248" max="10478" width="11.42578125" style="133"/>
    <col min="10479" max="10479" width="31.5703125" style="133" customWidth="1"/>
    <col min="10480" max="10492" width="0" style="133" hidden="1" customWidth="1"/>
    <col min="10493" max="10493" width="8.7109375" style="133" customWidth="1"/>
    <col min="10494" max="10494" width="0" style="133" hidden="1" customWidth="1"/>
    <col min="10495" max="10501" width="8.7109375" style="133" customWidth="1"/>
    <col min="10502" max="10502" width="3.5703125" style="133" customWidth="1"/>
    <col min="10503" max="10503" width="8.7109375" style="133" customWidth="1"/>
    <col min="10504" max="10734" width="11.42578125" style="133"/>
    <col min="10735" max="10735" width="31.5703125" style="133" customWidth="1"/>
    <col min="10736" max="10748" width="0" style="133" hidden="1" customWidth="1"/>
    <col min="10749" max="10749" width="8.7109375" style="133" customWidth="1"/>
    <col min="10750" max="10750" width="0" style="133" hidden="1" customWidth="1"/>
    <col min="10751" max="10757" width="8.7109375" style="133" customWidth="1"/>
    <col min="10758" max="10758" width="3.5703125" style="133" customWidth="1"/>
    <col min="10759" max="10759" width="8.7109375" style="133" customWidth="1"/>
    <col min="10760" max="10990" width="11.42578125" style="133"/>
    <col min="10991" max="10991" width="31.5703125" style="133" customWidth="1"/>
    <col min="10992" max="11004" width="0" style="133" hidden="1" customWidth="1"/>
    <col min="11005" max="11005" width="8.7109375" style="133" customWidth="1"/>
    <col min="11006" max="11006" width="0" style="133" hidden="1" customWidth="1"/>
    <col min="11007" max="11013" width="8.7109375" style="133" customWidth="1"/>
    <col min="11014" max="11014" width="3.5703125" style="133" customWidth="1"/>
    <col min="11015" max="11015" width="8.7109375" style="133" customWidth="1"/>
    <col min="11016" max="11246" width="11.42578125" style="133"/>
    <col min="11247" max="11247" width="31.5703125" style="133" customWidth="1"/>
    <col min="11248" max="11260" width="0" style="133" hidden="1" customWidth="1"/>
    <col min="11261" max="11261" width="8.7109375" style="133" customWidth="1"/>
    <col min="11262" max="11262" width="0" style="133" hidden="1" customWidth="1"/>
    <col min="11263" max="11269" width="8.7109375" style="133" customWidth="1"/>
    <col min="11270" max="11270" width="3.5703125" style="133" customWidth="1"/>
    <col min="11271" max="11271" width="8.7109375" style="133" customWidth="1"/>
    <col min="11272" max="11502" width="11.42578125" style="133"/>
    <col min="11503" max="11503" width="31.5703125" style="133" customWidth="1"/>
    <col min="11504" max="11516" width="0" style="133" hidden="1" customWidth="1"/>
    <col min="11517" max="11517" width="8.7109375" style="133" customWidth="1"/>
    <col min="11518" max="11518" width="0" style="133" hidden="1" customWidth="1"/>
    <col min="11519" max="11525" width="8.7109375" style="133" customWidth="1"/>
    <col min="11526" max="11526" width="3.5703125" style="133" customWidth="1"/>
    <col min="11527" max="11527" width="8.7109375" style="133" customWidth="1"/>
    <col min="11528" max="11758" width="11.42578125" style="133"/>
    <col min="11759" max="11759" width="31.5703125" style="133" customWidth="1"/>
    <col min="11760" max="11772" width="0" style="133" hidden="1" customWidth="1"/>
    <col min="11773" max="11773" width="8.7109375" style="133" customWidth="1"/>
    <col min="11774" max="11774" width="0" style="133" hidden="1" customWidth="1"/>
    <col min="11775" max="11781" width="8.7109375" style="133" customWidth="1"/>
    <col min="11782" max="11782" width="3.5703125" style="133" customWidth="1"/>
    <col min="11783" max="11783" width="8.7109375" style="133" customWidth="1"/>
    <col min="11784" max="12014" width="11.42578125" style="133"/>
    <col min="12015" max="12015" width="31.5703125" style="133" customWidth="1"/>
    <col min="12016" max="12028" width="0" style="133" hidden="1" customWidth="1"/>
    <col min="12029" max="12029" width="8.7109375" style="133" customWidth="1"/>
    <col min="12030" max="12030" width="0" style="133" hidden="1" customWidth="1"/>
    <col min="12031" max="12037" width="8.7109375" style="133" customWidth="1"/>
    <col min="12038" max="12038" width="3.5703125" style="133" customWidth="1"/>
    <col min="12039" max="12039" width="8.7109375" style="133" customWidth="1"/>
    <col min="12040" max="12270" width="11.42578125" style="133"/>
    <col min="12271" max="12271" width="31.5703125" style="133" customWidth="1"/>
    <col min="12272" max="12284" width="0" style="133" hidden="1" customWidth="1"/>
    <col min="12285" max="12285" width="8.7109375" style="133" customWidth="1"/>
    <col min="12286" max="12286" width="0" style="133" hidden="1" customWidth="1"/>
    <col min="12287" max="12293" width="8.7109375" style="133" customWidth="1"/>
    <col min="12294" max="12294" width="3.5703125" style="133" customWidth="1"/>
    <col min="12295" max="12295" width="8.7109375" style="133" customWidth="1"/>
    <col min="12296" max="12526" width="11.42578125" style="133"/>
    <col min="12527" max="12527" width="31.5703125" style="133" customWidth="1"/>
    <col min="12528" max="12540" width="0" style="133" hidden="1" customWidth="1"/>
    <col min="12541" max="12541" width="8.7109375" style="133" customWidth="1"/>
    <col min="12542" max="12542" width="0" style="133" hidden="1" customWidth="1"/>
    <col min="12543" max="12549" width="8.7109375" style="133" customWidth="1"/>
    <col min="12550" max="12550" width="3.5703125" style="133" customWidth="1"/>
    <col min="12551" max="12551" width="8.7109375" style="133" customWidth="1"/>
    <col min="12552" max="12782" width="11.42578125" style="133"/>
    <col min="12783" max="12783" width="31.5703125" style="133" customWidth="1"/>
    <col min="12784" max="12796" width="0" style="133" hidden="1" customWidth="1"/>
    <col min="12797" max="12797" width="8.7109375" style="133" customWidth="1"/>
    <col min="12798" max="12798" width="0" style="133" hidden="1" customWidth="1"/>
    <col min="12799" max="12805" width="8.7109375" style="133" customWidth="1"/>
    <col min="12806" max="12806" width="3.5703125" style="133" customWidth="1"/>
    <col min="12807" max="12807" width="8.7109375" style="133" customWidth="1"/>
    <col min="12808" max="13038" width="11.42578125" style="133"/>
    <col min="13039" max="13039" width="31.5703125" style="133" customWidth="1"/>
    <col min="13040" max="13052" width="0" style="133" hidden="1" customWidth="1"/>
    <col min="13053" max="13053" width="8.7109375" style="133" customWidth="1"/>
    <col min="13054" max="13054" width="0" style="133" hidden="1" customWidth="1"/>
    <col min="13055" max="13061" width="8.7109375" style="133" customWidth="1"/>
    <col min="13062" max="13062" width="3.5703125" style="133" customWidth="1"/>
    <col min="13063" max="13063" width="8.7109375" style="133" customWidth="1"/>
    <col min="13064" max="13294" width="11.42578125" style="133"/>
    <col min="13295" max="13295" width="31.5703125" style="133" customWidth="1"/>
    <col min="13296" max="13308" width="0" style="133" hidden="1" customWidth="1"/>
    <col min="13309" max="13309" width="8.7109375" style="133" customWidth="1"/>
    <col min="13310" max="13310" width="0" style="133" hidden="1" customWidth="1"/>
    <col min="13311" max="13317" width="8.7109375" style="133" customWidth="1"/>
    <col min="13318" max="13318" width="3.5703125" style="133" customWidth="1"/>
    <col min="13319" max="13319" width="8.7109375" style="133" customWidth="1"/>
    <col min="13320" max="13550" width="11.42578125" style="133"/>
    <col min="13551" max="13551" width="31.5703125" style="133" customWidth="1"/>
    <col min="13552" max="13564" width="0" style="133" hidden="1" customWidth="1"/>
    <col min="13565" max="13565" width="8.7109375" style="133" customWidth="1"/>
    <col min="13566" max="13566" width="0" style="133" hidden="1" customWidth="1"/>
    <col min="13567" max="13573" width="8.7109375" style="133" customWidth="1"/>
    <col min="13574" max="13574" width="3.5703125" style="133" customWidth="1"/>
    <col min="13575" max="13575" width="8.7109375" style="133" customWidth="1"/>
    <col min="13576" max="13806" width="11.42578125" style="133"/>
    <col min="13807" max="13807" width="31.5703125" style="133" customWidth="1"/>
    <col min="13808" max="13820" width="0" style="133" hidden="1" customWidth="1"/>
    <col min="13821" max="13821" width="8.7109375" style="133" customWidth="1"/>
    <col min="13822" max="13822" width="0" style="133" hidden="1" customWidth="1"/>
    <col min="13823" max="13829" width="8.7109375" style="133" customWidth="1"/>
    <col min="13830" max="13830" width="3.5703125" style="133" customWidth="1"/>
    <col min="13831" max="13831" width="8.7109375" style="133" customWidth="1"/>
    <col min="13832" max="14062" width="11.42578125" style="133"/>
    <col min="14063" max="14063" width="31.5703125" style="133" customWidth="1"/>
    <col min="14064" max="14076" width="0" style="133" hidden="1" customWidth="1"/>
    <col min="14077" max="14077" width="8.7109375" style="133" customWidth="1"/>
    <col min="14078" max="14078" width="0" style="133" hidden="1" customWidth="1"/>
    <col min="14079" max="14085" width="8.7109375" style="133" customWidth="1"/>
    <col min="14086" max="14086" width="3.5703125" style="133" customWidth="1"/>
    <col min="14087" max="14087" width="8.7109375" style="133" customWidth="1"/>
    <col min="14088" max="14318" width="11.42578125" style="133"/>
    <col min="14319" max="14319" width="31.5703125" style="133" customWidth="1"/>
    <col min="14320" max="14332" width="0" style="133" hidden="1" customWidth="1"/>
    <col min="14333" max="14333" width="8.7109375" style="133" customWidth="1"/>
    <col min="14334" max="14334" width="0" style="133" hidden="1" customWidth="1"/>
    <col min="14335" max="14341" width="8.7109375" style="133" customWidth="1"/>
    <col min="14342" max="14342" width="3.5703125" style="133" customWidth="1"/>
    <col min="14343" max="14343" width="8.7109375" style="133" customWidth="1"/>
    <col min="14344" max="14574" width="11.42578125" style="133"/>
    <col min="14575" max="14575" width="31.5703125" style="133" customWidth="1"/>
    <col min="14576" max="14588" width="0" style="133" hidden="1" customWidth="1"/>
    <col min="14589" max="14589" width="8.7109375" style="133" customWidth="1"/>
    <col min="14590" max="14590" width="0" style="133" hidden="1" customWidth="1"/>
    <col min="14591" max="14597" width="8.7109375" style="133" customWidth="1"/>
    <col min="14598" max="14598" width="3.5703125" style="133" customWidth="1"/>
    <col min="14599" max="14599" width="8.7109375" style="133" customWidth="1"/>
    <col min="14600" max="14830" width="11.42578125" style="133"/>
    <col min="14831" max="14831" width="31.5703125" style="133" customWidth="1"/>
    <col min="14832" max="14844" width="0" style="133" hidden="1" customWidth="1"/>
    <col min="14845" max="14845" width="8.7109375" style="133" customWidth="1"/>
    <col min="14846" max="14846" width="0" style="133" hidden="1" customWidth="1"/>
    <col min="14847" max="14853" width="8.7109375" style="133" customWidth="1"/>
    <col min="14854" max="14854" width="3.5703125" style="133" customWidth="1"/>
    <col min="14855" max="14855" width="8.7109375" style="133" customWidth="1"/>
    <col min="14856" max="15086" width="11.42578125" style="133"/>
    <col min="15087" max="15087" width="31.5703125" style="133" customWidth="1"/>
    <col min="15088" max="15100" width="0" style="133" hidden="1" customWidth="1"/>
    <col min="15101" max="15101" width="8.7109375" style="133" customWidth="1"/>
    <col min="15102" max="15102" width="0" style="133" hidden="1" customWidth="1"/>
    <col min="15103" max="15109" width="8.7109375" style="133" customWidth="1"/>
    <col min="15110" max="15110" width="3.5703125" style="133" customWidth="1"/>
    <col min="15111" max="15111" width="8.7109375" style="133" customWidth="1"/>
    <col min="15112" max="15342" width="11.42578125" style="133"/>
    <col min="15343" max="15343" width="31.5703125" style="133" customWidth="1"/>
    <col min="15344" max="15356" width="0" style="133" hidden="1" customWidth="1"/>
    <col min="15357" max="15357" width="8.7109375" style="133" customWidth="1"/>
    <col min="15358" max="15358" width="0" style="133" hidden="1" customWidth="1"/>
    <col min="15359" max="15365" width="8.7109375" style="133" customWidth="1"/>
    <col min="15366" max="15366" width="3.5703125" style="133" customWidth="1"/>
    <col min="15367" max="15367" width="8.7109375" style="133" customWidth="1"/>
    <col min="15368" max="15598" width="11.42578125" style="133"/>
    <col min="15599" max="15599" width="31.5703125" style="133" customWidth="1"/>
    <col min="15600" max="15612" width="0" style="133" hidden="1" customWidth="1"/>
    <col min="15613" max="15613" width="8.7109375" style="133" customWidth="1"/>
    <col min="15614" max="15614" width="0" style="133" hidden="1" customWidth="1"/>
    <col min="15615" max="15621" width="8.7109375" style="133" customWidth="1"/>
    <col min="15622" max="15622" width="3.5703125" style="133" customWidth="1"/>
    <col min="15623" max="15623" width="8.7109375" style="133" customWidth="1"/>
    <col min="15624" max="15854" width="11.42578125" style="133"/>
    <col min="15855" max="15855" width="31.5703125" style="133" customWidth="1"/>
    <col min="15856" max="15868" width="0" style="133" hidden="1" customWidth="1"/>
    <col min="15869" max="15869" width="8.7109375" style="133" customWidth="1"/>
    <col min="15870" max="15870" width="0" style="133" hidden="1" customWidth="1"/>
    <col min="15871" max="15877" width="8.7109375" style="133" customWidth="1"/>
    <col min="15878" max="15878" width="3.5703125" style="133" customWidth="1"/>
    <col min="15879" max="15879" width="8.7109375" style="133" customWidth="1"/>
    <col min="15880" max="16110" width="11.42578125" style="133"/>
    <col min="16111" max="16111" width="31.5703125" style="133" customWidth="1"/>
    <col min="16112" max="16124" width="0" style="133" hidden="1" customWidth="1"/>
    <col min="16125" max="16125" width="8.7109375" style="133" customWidth="1"/>
    <col min="16126" max="16126" width="0" style="133" hidden="1" customWidth="1"/>
    <col min="16127" max="16133" width="8.7109375" style="133" customWidth="1"/>
    <col min="16134" max="16134" width="3.5703125" style="133" customWidth="1"/>
    <col min="16135" max="16135" width="8.7109375" style="133" customWidth="1"/>
    <col min="16136" max="16384" width="11.42578125" style="133"/>
  </cols>
  <sheetData>
    <row r="1" spans="1:238" s="478" customFormat="1" ht="15">
      <c r="A1" s="586" t="s">
        <v>544</v>
      </c>
      <c r="B1" s="587"/>
      <c r="C1" s="586"/>
      <c r="D1" s="586"/>
      <c r="E1" s="586"/>
      <c r="F1" s="586"/>
      <c r="G1" s="586"/>
      <c r="H1" s="586"/>
      <c r="I1" s="586"/>
      <c r="J1" s="566"/>
      <c r="K1" s="566"/>
      <c r="L1" s="566"/>
      <c r="M1" s="566"/>
      <c r="N1" s="566"/>
      <c r="O1" s="566"/>
      <c r="P1" s="567"/>
      <c r="Q1" s="567"/>
      <c r="R1" s="567"/>
      <c r="S1" s="566"/>
      <c r="T1" s="566"/>
      <c r="U1" s="566"/>
      <c r="V1" s="566"/>
      <c r="W1" s="566"/>
      <c r="X1" s="566"/>
      <c r="Y1" s="566"/>
      <c r="Z1" s="566"/>
      <c r="AA1" s="566"/>
      <c r="AB1" s="567"/>
      <c r="AC1" s="567"/>
      <c r="AD1" s="567"/>
      <c r="AE1" s="566"/>
      <c r="AF1" s="566"/>
      <c r="AG1" s="566"/>
      <c r="AH1" s="566"/>
      <c r="AI1" s="566"/>
      <c r="AJ1" s="566"/>
      <c r="AK1" s="566"/>
      <c r="AL1" s="566"/>
      <c r="AM1" s="566"/>
      <c r="AN1" s="567"/>
      <c r="AO1" s="567"/>
      <c r="AP1" s="567"/>
      <c r="AQ1" s="566"/>
      <c r="AR1" s="566"/>
      <c r="AS1" s="566"/>
      <c r="AT1" s="566"/>
      <c r="AU1" s="566"/>
      <c r="AV1" s="566"/>
      <c r="AW1" s="566"/>
      <c r="AX1" s="566"/>
      <c r="AY1" s="566"/>
      <c r="AZ1" s="567"/>
      <c r="BA1" s="567"/>
      <c r="BB1" s="567"/>
      <c r="BC1" s="566"/>
      <c r="BD1" s="566"/>
      <c r="BE1" s="566"/>
      <c r="BF1" s="566"/>
      <c r="BG1" s="566"/>
      <c r="BH1" s="566"/>
      <c r="BI1" s="566"/>
      <c r="BJ1" s="566"/>
      <c r="BK1" s="566"/>
      <c r="BL1" s="567"/>
      <c r="BM1" s="567"/>
      <c r="BN1" s="567"/>
      <c r="BO1" s="566"/>
      <c r="BP1" s="566"/>
      <c r="BQ1" s="566"/>
      <c r="BR1" s="566"/>
      <c r="BS1" s="566"/>
      <c r="BT1" s="566"/>
      <c r="BU1" s="566"/>
      <c r="BV1" s="566"/>
      <c r="BW1" s="566"/>
      <c r="BX1" s="567"/>
      <c r="BY1" s="567"/>
      <c r="BZ1" s="567"/>
      <c r="CA1" s="566"/>
      <c r="CB1" s="566"/>
      <c r="CC1" s="566"/>
      <c r="CD1" s="566"/>
      <c r="CE1" s="566"/>
      <c r="CF1" s="566"/>
      <c r="CG1" s="566"/>
      <c r="CH1" s="566"/>
      <c r="CI1" s="566"/>
      <c r="CJ1" s="567"/>
      <c r="CK1" s="567"/>
      <c r="CL1" s="567"/>
      <c r="CM1" s="566"/>
      <c r="CN1" s="566"/>
      <c r="CO1" s="566"/>
      <c r="CP1" s="566"/>
      <c r="CQ1" s="566"/>
      <c r="CR1" s="566"/>
      <c r="CS1" s="566"/>
      <c r="CT1" s="566"/>
      <c r="CU1" s="566"/>
      <c r="CV1" s="567"/>
      <c r="CW1" s="567"/>
      <c r="CX1" s="567"/>
      <c r="CY1" s="566"/>
      <c r="CZ1" s="566"/>
      <c r="DA1" s="566"/>
      <c r="DB1" s="566"/>
      <c r="DC1" s="566"/>
      <c r="DD1" s="566"/>
      <c r="DE1" s="566"/>
      <c r="DF1" s="566"/>
      <c r="DG1" s="566"/>
      <c r="DH1" s="567"/>
      <c r="DI1" s="567"/>
      <c r="DJ1" s="567"/>
      <c r="DK1" s="566"/>
      <c r="DL1" s="566"/>
      <c r="DM1" s="566"/>
      <c r="DN1" s="566"/>
      <c r="DO1" s="566"/>
      <c r="DP1" s="566"/>
      <c r="DQ1" s="566"/>
      <c r="DR1" s="566"/>
      <c r="DS1" s="566"/>
      <c r="DT1" s="567"/>
      <c r="DU1" s="567"/>
      <c r="DV1" s="567"/>
      <c r="DW1" s="566"/>
      <c r="DX1" s="566"/>
      <c r="DY1" s="566"/>
      <c r="DZ1" s="566"/>
      <c r="EA1" s="566"/>
      <c r="EB1" s="566"/>
      <c r="EC1" s="566"/>
      <c r="ED1" s="566"/>
      <c r="EE1" s="566"/>
      <c r="EF1" s="567"/>
      <c r="EG1" s="567"/>
      <c r="EH1" s="567"/>
      <c r="EI1" s="566"/>
      <c r="EJ1" s="566"/>
      <c r="EK1" s="566"/>
      <c r="EL1" s="566"/>
      <c r="EM1" s="566"/>
      <c r="EN1" s="566"/>
      <c r="EO1" s="566"/>
      <c r="EP1" s="566"/>
      <c r="EQ1" s="566"/>
      <c r="ER1" s="567"/>
      <c r="ES1" s="567"/>
      <c r="ET1" s="567"/>
      <c r="EU1" s="566"/>
      <c r="EV1" s="566"/>
      <c r="EW1" s="566"/>
      <c r="EX1" s="566"/>
      <c r="EY1" s="566"/>
      <c r="EZ1" s="566"/>
      <c r="FA1" s="566"/>
      <c r="FB1" s="566"/>
      <c r="FC1" s="566"/>
      <c r="FD1" s="567"/>
      <c r="FE1" s="567"/>
      <c r="FF1" s="567"/>
      <c r="FG1" s="566"/>
      <c r="FH1" s="566"/>
      <c r="FI1" s="566"/>
      <c r="FJ1" s="566"/>
      <c r="FK1" s="566"/>
      <c r="FL1" s="566"/>
      <c r="FM1" s="566"/>
      <c r="FN1" s="566"/>
      <c r="FO1" s="566"/>
      <c r="FP1" s="567"/>
      <c r="FQ1" s="567"/>
      <c r="FR1" s="567"/>
      <c r="FS1" s="566"/>
      <c r="FT1" s="566"/>
      <c r="FU1" s="566"/>
      <c r="FV1" s="566"/>
      <c r="FW1" s="566"/>
      <c r="FX1" s="566"/>
      <c r="FY1" s="566"/>
      <c r="FZ1" s="566"/>
      <c r="GA1" s="566"/>
      <c r="GB1" s="567"/>
      <c r="GC1" s="567"/>
      <c r="GD1" s="567"/>
      <c r="GE1" s="566"/>
      <c r="GF1" s="566"/>
      <c r="GG1" s="566"/>
      <c r="GH1" s="566"/>
      <c r="GI1" s="566"/>
      <c r="GJ1" s="566"/>
      <c r="GK1" s="566"/>
      <c r="GL1" s="566"/>
      <c r="GM1" s="566"/>
      <c r="GN1" s="567"/>
      <c r="GO1" s="567"/>
      <c r="GP1" s="567"/>
      <c r="GQ1" s="566"/>
      <c r="GR1" s="566"/>
      <c r="GS1" s="566"/>
      <c r="GT1" s="566"/>
      <c r="GU1" s="566"/>
      <c r="GV1" s="566"/>
      <c r="GW1" s="566"/>
      <c r="GX1" s="566"/>
      <c r="GY1" s="566"/>
      <c r="GZ1" s="567"/>
      <c r="HA1" s="567"/>
      <c r="HB1" s="567"/>
      <c r="HC1" s="566"/>
      <c r="HD1" s="566"/>
      <c r="HE1" s="566"/>
      <c r="HF1" s="566"/>
      <c r="HG1" s="566"/>
      <c r="HH1" s="566"/>
      <c r="HI1" s="566"/>
      <c r="HJ1" s="566"/>
      <c r="HK1" s="566"/>
      <c r="HL1" s="567"/>
      <c r="HM1" s="567"/>
      <c r="HN1" s="567"/>
      <c r="HO1" s="566"/>
      <c r="HP1" s="566"/>
      <c r="HQ1" s="566"/>
      <c r="HR1" s="566"/>
      <c r="HS1" s="566"/>
      <c r="HT1" s="566"/>
      <c r="HU1" s="566"/>
      <c r="HV1" s="566"/>
      <c r="HW1" s="566"/>
      <c r="HX1" s="567"/>
      <c r="HY1" s="567"/>
      <c r="HZ1" s="567"/>
      <c r="IA1" s="566"/>
      <c r="IB1" s="566"/>
      <c r="IC1" s="566"/>
      <c r="ID1" s="566"/>
    </row>
    <row r="2" spans="1:238" s="479" customFormat="1" ht="15">
      <c r="A2" s="568"/>
      <c r="B2" s="568"/>
      <c r="C2" s="568"/>
      <c r="D2" s="568"/>
      <c r="E2" s="568"/>
      <c r="F2" s="568"/>
      <c r="G2" s="568"/>
      <c r="H2" s="568"/>
      <c r="I2" s="568"/>
      <c r="J2" s="570"/>
      <c r="K2" s="570"/>
      <c r="L2" s="570"/>
      <c r="M2" s="569"/>
      <c r="N2" s="569"/>
      <c r="O2" s="569"/>
      <c r="P2" s="571"/>
      <c r="Q2" s="571"/>
      <c r="R2" s="571"/>
      <c r="S2" s="570"/>
      <c r="T2" s="570"/>
      <c r="U2" s="570"/>
      <c r="V2" s="570"/>
      <c r="W2" s="570"/>
      <c r="X2" s="570"/>
      <c r="Y2" s="569"/>
      <c r="Z2" s="569"/>
      <c r="AA2" s="569"/>
      <c r="AB2" s="571"/>
      <c r="AC2" s="571"/>
      <c r="AD2" s="571"/>
      <c r="AE2" s="570"/>
      <c r="AF2" s="570"/>
      <c r="AG2" s="570"/>
      <c r="AH2" s="570"/>
      <c r="AI2" s="570"/>
      <c r="AJ2" s="570"/>
      <c r="AK2" s="569"/>
      <c r="AL2" s="569"/>
      <c r="AM2" s="569"/>
      <c r="AN2" s="571"/>
      <c r="AO2" s="571"/>
      <c r="AP2" s="571"/>
      <c r="AQ2" s="570"/>
      <c r="AR2" s="570"/>
      <c r="AS2" s="570"/>
      <c r="AT2" s="570"/>
      <c r="AU2" s="570"/>
      <c r="AV2" s="570"/>
      <c r="AW2" s="569"/>
      <c r="AX2" s="569"/>
      <c r="AY2" s="569"/>
      <c r="AZ2" s="571"/>
      <c r="BA2" s="571"/>
      <c r="BB2" s="571"/>
      <c r="BC2" s="570"/>
      <c r="BD2" s="570"/>
      <c r="BE2" s="570"/>
      <c r="BF2" s="570"/>
      <c r="BG2" s="570"/>
      <c r="BH2" s="570"/>
      <c r="BI2" s="569"/>
      <c r="BJ2" s="569"/>
      <c r="BK2" s="569"/>
      <c r="BL2" s="571"/>
      <c r="BM2" s="571"/>
      <c r="BN2" s="571"/>
      <c r="BO2" s="570"/>
      <c r="BP2" s="570"/>
      <c r="BQ2" s="570"/>
      <c r="BR2" s="570"/>
      <c r="BS2" s="570"/>
      <c r="BT2" s="570"/>
      <c r="BU2" s="569"/>
      <c r="BV2" s="569"/>
      <c r="BW2" s="569"/>
      <c r="BX2" s="571"/>
      <c r="BY2" s="571"/>
      <c r="BZ2" s="571"/>
      <c r="CA2" s="570"/>
      <c r="CB2" s="570"/>
      <c r="CC2" s="570"/>
      <c r="CD2" s="570"/>
      <c r="CE2" s="570"/>
      <c r="CF2" s="570"/>
      <c r="CG2" s="569"/>
      <c r="CH2" s="569"/>
      <c r="CI2" s="569"/>
      <c r="CJ2" s="571"/>
      <c r="CK2" s="571"/>
      <c r="CL2" s="571"/>
      <c r="CM2" s="570"/>
      <c r="CN2" s="570"/>
      <c r="CO2" s="570"/>
      <c r="CP2" s="570"/>
      <c r="CQ2" s="570"/>
      <c r="CR2" s="570"/>
      <c r="CS2" s="569"/>
      <c r="CT2" s="569"/>
      <c r="CU2" s="569"/>
      <c r="CV2" s="571"/>
      <c r="CW2" s="571"/>
      <c r="CX2" s="571"/>
      <c r="CY2" s="570"/>
      <c r="CZ2" s="570"/>
      <c r="DA2" s="570"/>
      <c r="DB2" s="570"/>
      <c r="DC2" s="570"/>
      <c r="DD2" s="570"/>
      <c r="DE2" s="569"/>
      <c r="DF2" s="569"/>
      <c r="DG2" s="569"/>
      <c r="DH2" s="571"/>
      <c r="DI2" s="571"/>
      <c r="DJ2" s="571"/>
      <c r="DK2" s="570"/>
      <c r="DL2" s="570"/>
      <c r="DM2" s="570"/>
      <c r="DN2" s="570"/>
      <c r="DO2" s="570"/>
      <c r="DP2" s="570"/>
      <c r="DQ2" s="569"/>
      <c r="DR2" s="569"/>
      <c r="DS2" s="569"/>
      <c r="DT2" s="571"/>
      <c r="DU2" s="571"/>
      <c r="DV2" s="571"/>
      <c r="DW2" s="570"/>
      <c r="DX2" s="570"/>
      <c r="DY2" s="570"/>
      <c r="DZ2" s="570"/>
      <c r="EA2" s="570"/>
      <c r="EB2" s="570"/>
      <c r="EC2" s="569"/>
      <c r="ED2" s="569"/>
      <c r="EE2" s="569"/>
      <c r="EF2" s="571"/>
      <c r="EG2" s="571"/>
      <c r="EH2" s="571"/>
      <c r="EI2" s="570"/>
      <c r="EJ2" s="570"/>
      <c r="EK2" s="570"/>
      <c r="EL2" s="570"/>
      <c r="EM2" s="570"/>
      <c r="EN2" s="570"/>
      <c r="EO2" s="569"/>
      <c r="EP2" s="569"/>
      <c r="EQ2" s="569"/>
      <c r="ER2" s="571"/>
      <c r="ES2" s="571"/>
      <c r="ET2" s="571"/>
      <c r="EU2" s="570"/>
      <c r="EV2" s="570"/>
      <c r="EW2" s="570"/>
      <c r="EX2" s="570"/>
      <c r="EY2" s="570"/>
      <c r="EZ2" s="570"/>
      <c r="FA2" s="569"/>
      <c r="FB2" s="569"/>
      <c r="FC2" s="569"/>
      <c r="FD2" s="571"/>
      <c r="FE2" s="571"/>
      <c r="FF2" s="571"/>
      <c r="FG2" s="570"/>
      <c r="FH2" s="570"/>
      <c r="FI2" s="570"/>
      <c r="FJ2" s="570"/>
      <c r="FK2" s="570"/>
      <c r="FL2" s="570"/>
      <c r="FM2" s="569"/>
      <c r="FN2" s="569"/>
      <c r="FO2" s="569"/>
      <c r="FP2" s="571"/>
      <c r="FQ2" s="571"/>
      <c r="FR2" s="571"/>
      <c r="FS2" s="570"/>
      <c r="FT2" s="570"/>
      <c r="FU2" s="570"/>
      <c r="FV2" s="570"/>
      <c r="FW2" s="570"/>
      <c r="FX2" s="570"/>
      <c r="FY2" s="569"/>
      <c r="FZ2" s="569"/>
      <c r="GA2" s="569"/>
      <c r="GB2" s="571"/>
      <c r="GC2" s="571"/>
      <c r="GD2" s="571"/>
      <c r="GE2" s="570"/>
      <c r="GF2" s="570"/>
      <c r="GG2" s="570"/>
      <c r="GH2" s="570"/>
      <c r="GI2" s="570"/>
      <c r="GJ2" s="570"/>
      <c r="GK2" s="569"/>
      <c r="GL2" s="569"/>
      <c r="GM2" s="569"/>
      <c r="GN2" s="571"/>
      <c r="GO2" s="571"/>
      <c r="GP2" s="571"/>
      <c r="GQ2" s="570"/>
      <c r="GR2" s="570"/>
      <c r="GS2" s="570"/>
      <c r="GT2" s="570"/>
      <c r="GU2" s="570"/>
      <c r="GV2" s="570"/>
      <c r="GW2" s="569"/>
      <c r="GX2" s="569"/>
      <c r="GY2" s="569"/>
      <c r="GZ2" s="571"/>
      <c r="HA2" s="571"/>
      <c r="HB2" s="571"/>
      <c r="HC2" s="570"/>
      <c r="HD2" s="570"/>
      <c r="HE2" s="570"/>
      <c r="HF2" s="570"/>
      <c r="HG2" s="570"/>
      <c r="HH2" s="570"/>
      <c r="HI2" s="569"/>
      <c r="HJ2" s="569"/>
      <c r="HK2" s="569"/>
      <c r="HL2" s="571"/>
      <c r="HM2" s="571"/>
      <c r="HN2" s="571"/>
      <c r="HO2" s="570"/>
      <c r="HP2" s="570"/>
      <c r="HQ2" s="570"/>
      <c r="HR2" s="570"/>
      <c r="HS2" s="570"/>
      <c r="HT2" s="570"/>
      <c r="HU2" s="569"/>
      <c r="HV2" s="569"/>
      <c r="HW2" s="569"/>
      <c r="HX2" s="571"/>
      <c r="HY2" s="571"/>
      <c r="HZ2" s="571"/>
      <c r="IA2" s="570"/>
      <c r="IB2" s="570"/>
      <c r="IC2" s="570"/>
      <c r="ID2" s="570"/>
    </row>
    <row r="3" spans="1:238" s="484" customFormat="1" ht="34.5" customHeight="1">
      <c r="A3" s="588"/>
      <c r="B3" s="589">
        <v>2009</v>
      </c>
      <c r="C3" s="590">
        <v>2010</v>
      </c>
      <c r="D3" s="591">
        <v>2011</v>
      </c>
      <c r="E3" s="591" t="s">
        <v>388</v>
      </c>
      <c r="F3" s="591">
        <v>2013</v>
      </c>
      <c r="G3" s="591" t="s">
        <v>650</v>
      </c>
      <c r="H3" s="591">
        <v>2015</v>
      </c>
      <c r="I3" s="592"/>
      <c r="J3" s="593"/>
      <c r="K3" s="593"/>
      <c r="L3" s="593"/>
      <c r="M3" s="592"/>
      <c r="N3" s="592"/>
      <c r="O3" s="593"/>
      <c r="P3" s="593"/>
      <c r="Q3" s="593"/>
      <c r="R3" s="592"/>
      <c r="S3" s="594"/>
      <c r="T3" s="592"/>
      <c r="U3" s="592"/>
      <c r="V3" s="593"/>
      <c r="W3" s="593"/>
      <c r="X3" s="593"/>
      <c r="Y3" s="592"/>
      <c r="Z3" s="592"/>
      <c r="AA3" s="593"/>
      <c r="AB3" s="593"/>
      <c r="AC3" s="593"/>
      <c r="AD3" s="592"/>
      <c r="AE3" s="594"/>
      <c r="AF3" s="592"/>
      <c r="AG3" s="592"/>
      <c r="AH3" s="593"/>
      <c r="AI3" s="593"/>
      <c r="AJ3" s="593"/>
      <c r="AK3" s="592"/>
      <c r="AL3" s="592"/>
      <c r="AM3" s="593"/>
      <c r="AN3" s="593"/>
      <c r="AO3" s="593"/>
      <c r="AP3" s="592"/>
      <c r="AQ3" s="594"/>
      <c r="AR3" s="592"/>
      <c r="AS3" s="592"/>
      <c r="AT3" s="593"/>
      <c r="AU3" s="593"/>
      <c r="AV3" s="593"/>
      <c r="AW3" s="592"/>
      <c r="AX3" s="592"/>
      <c r="AY3" s="593"/>
      <c r="AZ3" s="593"/>
      <c r="BA3" s="593"/>
      <c r="BB3" s="592"/>
      <c r="BC3" s="594"/>
      <c r="BD3" s="592"/>
      <c r="BE3" s="592"/>
      <c r="BF3" s="593"/>
      <c r="BG3" s="593"/>
      <c r="BH3" s="593"/>
      <c r="BI3" s="592"/>
      <c r="BJ3" s="592"/>
      <c r="BK3" s="593"/>
      <c r="BL3" s="593"/>
      <c r="BM3" s="593"/>
      <c r="BN3" s="592"/>
      <c r="BO3" s="594"/>
      <c r="BP3" s="592"/>
      <c r="BQ3" s="592"/>
      <c r="BR3" s="593"/>
      <c r="BS3" s="593"/>
      <c r="BT3" s="593"/>
      <c r="BU3" s="592"/>
      <c r="BV3" s="592"/>
      <c r="BW3" s="593"/>
      <c r="BX3" s="593"/>
      <c r="BY3" s="593"/>
      <c r="BZ3" s="592"/>
      <c r="CA3" s="594"/>
      <c r="CB3" s="592"/>
      <c r="CC3" s="592"/>
      <c r="CD3" s="593"/>
      <c r="CE3" s="593"/>
      <c r="CF3" s="593"/>
      <c r="CG3" s="592"/>
      <c r="CH3" s="592"/>
      <c r="CI3" s="593"/>
      <c r="CJ3" s="593"/>
      <c r="CK3" s="593"/>
      <c r="CL3" s="592"/>
      <c r="CM3" s="594"/>
      <c r="CN3" s="592"/>
      <c r="CO3" s="592"/>
      <c r="CP3" s="593"/>
      <c r="CQ3" s="593"/>
      <c r="CR3" s="593"/>
      <c r="CS3" s="592"/>
      <c r="CT3" s="592"/>
      <c r="CU3" s="593"/>
      <c r="CV3" s="593"/>
      <c r="CW3" s="593"/>
      <c r="CX3" s="592"/>
      <c r="CY3" s="594"/>
      <c r="CZ3" s="592"/>
      <c r="DA3" s="592"/>
      <c r="DB3" s="593"/>
      <c r="DC3" s="593"/>
      <c r="DD3" s="593"/>
      <c r="DE3" s="592"/>
      <c r="DF3" s="592"/>
      <c r="DG3" s="593"/>
      <c r="DH3" s="593"/>
      <c r="DI3" s="593"/>
      <c r="DJ3" s="592"/>
      <c r="DK3" s="594"/>
      <c r="DL3" s="592"/>
      <c r="DM3" s="592"/>
      <c r="DN3" s="593"/>
      <c r="DO3" s="593"/>
      <c r="DP3" s="593"/>
      <c r="DQ3" s="592"/>
      <c r="DR3" s="592"/>
      <c r="DS3" s="593"/>
      <c r="DT3" s="593"/>
      <c r="DU3" s="593"/>
      <c r="DV3" s="592"/>
      <c r="DW3" s="594"/>
      <c r="DX3" s="592"/>
      <c r="DY3" s="592"/>
      <c r="DZ3" s="593"/>
      <c r="EA3" s="593"/>
      <c r="EB3" s="593"/>
      <c r="EC3" s="592"/>
      <c r="ED3" s="592"/>
      <c r="EE3" s="593"/>
      <c r="EF3" s="593"/>
      <c r="EG3" s="593"/>
      <c r="EH3" s="592"/>
      <c r="EI3" s="594"/>
      <c r="EJ3" s="592"/>
      <c r="EK3" s="592"/>
      <c r="EL3" s="593"/>
      <c r="EM3" s="593"/>
      <c r="EN3" s="593"/>
      <c r="EO3" s="592"/>
      <c r="EP3" s="592"/>
      <c r="EQ3" s="593"/>
      <c r="ER3" s="593"/>
      <c r="ES3" s="593"/>
      <c r="ET3" s="592"/>
      <c r="EU3" s="594"/>
      <c r="EV3" s="592"/>
      <c r="EW3" s="592"/>
      <c r="EX3" s="593"/>
      <c r="EY3" s="593"/>
      <c r="EZ3" s="593"/>
      <c r="FA3" s="592"/>
      <c r="FB3" s="592"/>
      <c r="FC3" s="593"/>
      <c r="FD3" s="593"/>
      <c r="FE3" s="593"/>
      <c r="FF3" s="592"/>
      <c r="FG3" s="594"/>
      <c r="FH3" s="592"/>
      <c r="FI3" s="592"/>
      <c r="FJ3" s="593"/>
      <c r="FK3" s="593"/>
      <c r="FL3" s="593"/>
      <c r="FM3" s="592"/>
      <c r="FN3" s="592"/>
      <c r="FO3" s="593"/>
      <c r="FP3" s="593"/>
      <c r="FQ3" s="593"/>
      <c r="FR3" s="592"/>
      <c r="FS3" s="594"/>
      <c r="FT3" s="592"/>
      <c r="FU3" s="592"/>
      <c r="FV3" s="593"/>
      <c r="FW3" s="593"/>
      <c r="FX3" s="593"/>
      <c r="FY3" s="592"/>
      <c r="FZ3" s="592"/>
      <c r="GA3" s="593"/>
      <c r="GB3" s="593"/>
      <c r="GC3" s="593"/>
      <c r="GD3" s="592"/>
      <c r="GE3" s="594"/>
      <c r="GF3" s="592"/>
      <c r="GG3" s="592"/>
      <c r="GH3" s="593"/>
      <c r="GI3" s="593"/>
      <c r="GJ3" s="593"/>
      <c r="GK3" s="592"/>
      <c r="GL3" s="592"/>
      <c r="GM3" s="593"/>
      <c r="GN3" s="593"/>
      <c r="GO3" s="593"/>
      <c r="GP3" s="592"/>
      <c r="GQ3" s="594"/>
      <c r="GR3" s="592"/>
      <c r="GS3" s="592"/>
      <c r="GT3" s="593"/>
      <c r="GU3" s="593"/>
      <c r="GV3" s="593"/>
      <c r="GW3" s="592"/>
      <c r="GX3" s="592"/>
      <c r="GY3" s="593"/>
      <c r="GZ3" s="593"/>
      <c r="HA3" s="593"/>
      <c r="HB3" s="592"/>
      <c r="HC3" s="594"/>
      <c r="HD3" s="592"/>
      <c r="HE3" s="592"/>
      <c r="HF3" s="593"/>
      <c r="HG3" s="593"/>
      <c r="HH3" s="593"/>
      <c r="HI3" s="592"/>
      <c r="HJ3" s="592"/>
      <c r="HK3" s="593"/>
      <c r="HL3" s="593"/>
      <c r="HM3" s="593"/>
      <c r="HN3" s="592"/>
      <c r="HO3" s="594"/>
      <c r="HP3" s="592"/>
      <c r="HQ3" s="592"/>
      <c r="HR3" s="593"/>
      <c r="HS3" s="593"/>
      <c r="HT3" s="593"/>
      <c r="HU3" s="592"/>
      <c r="HV3" s="592"/>
      <c r="HW3" s="593"/>
      <c r="HX3" s="593"/>
      <c r="HY3" s="593"/>
      <c r="HZ3" s="592"/>
      <c r="IA3" s="594"/>
      <c r="IB3" s="592"/>
      <c r="IC3" s="592"/>
      <c r="ID3" s="593"/>
    </row>
    <row r="4" spans="1:238" ht="22.5" customHeight="1">
      <c r="A4" s="177" t="s">
        <v>158</v>
      </c>
      <c r="B4" s="158"/>
      <c r="C4" s="158"/>
      <c r="D4" s="177"/>
      <c r="E4" s="177"/>
      <c r="F4" s="177"/>
      <c r="G4" s="177"/>
      <c r="H4" s="177"/>
      <c r="I4" s="159"/>
      <c r="BV4" s="134"/>
      <c r="BW4" s="134"/>
      <c r="BX4" s="134"/>
      <c r="BY4" s="134"/>
    </row>
    <row r="5" spans="1:238" ht="15.75">
      <c r="A5" s="159" t="s">
        <v>505</v>
      </c>
      <c r="B5" s="158">
        <v>67647</v>
      </c>
      <c r="C5" s="158">
        <f>65427+1560</f>
        <v>66987</v>
      </c>
      <c r="D5" s="158">
        <f>65025+1515</f>
        <v>66540</v>
      </c>
      <c r="E5" s="158">
        <v>65571</v>
      </c>
      <c r="F5" s="158">
        <v>65188</v>
      </c>
      <c r="G5" s="158">
        <v>65494</v>
      </c>
      <c r="H5" s="189" t="s">
        <v>633</v>
      </c>
      <c r="I5" s="159"/>
      <c r="BV5" s="134"/>
      <c r="BW5" s="134"/>
      <c r="BX5" s="134"/>
      <c r="BY5" s="134"/>
    </row>
    <row r="6" spans="1:238" ht="15.75">
      <c r="A6" s="159" t="s">
        <v>506</v>
      </c>
      <c r="B6" s="158">
        <v>36199</v>
      </c>
      <c r="C6" s="158">
        <v>37477</v>
      </c>
      <c r="D6" s="158">
        <v>39548</v>
      </c>
      <c r="E6" s="158">
        <v>41269</v>
      </c>
      <c r="F6" s="158">
        <v>43327</v>
      </c>
      <c r="G6" s="158">
        <v>45033</v>
      </c>
      <c r="H6" s="158">
        <v>46833</v>
      </c>
      <c r="I6" s="159"/>
      <c r="BV6" s="134"/>
      <c r="BW6" s="134"/>
      <c r="BX6" s="134"/>
      <c r="BY6" s="134"/>
    </row>
    <row r="7" spans="1:238" s="134" customFormat="1" ht="14.25">
      <c r="A7" s="180" t="s">
        <v>161</v>
      </c>
      <c r="B7" s="157">
        <f t="shared" ref="B7:H7" si="0">SUM(B5:B6)</f>
        <v>103846</v>
      </c>
      <c r="C7" s="157">
        <f t="shared" si="0"/>
        <v>104464</v>
      </c>
      <c r="D7" s="157">
        <f t="shared" si="0"/>
        <v>106088</v>
      </c>
      <c r="E7" s="157">
        <f t="shared" si="0"/>
        <v>106840</v>
      </c>
      <c r="F7" s="157">
        <f t="shared" si="0"/>
        <v>108515</v>
      </c>
      <c r="G7" s="157">
        <f t="shared" si="0"/>
        <v>110527</v>
      </c>
      <c r="H7" s="157">
        <f t="shared" si="0"/>
        <v>46833</v>
      </c>
      <c r="I7" s="159"/>
    </row>
    <row r="8" spans="1:238" s="134" customFormat="1" ht="15" customHeight="1">
      <c r="A8" s="194"/>
      <c r="B8" s="194"/>
      <c r="C8" s="194"/>
      <c r="D8" s="194"/>
      <c r="E8" s="194"/>
      <c r="F8" s="194"/>
      <c r="G8" s="194"/>
      <c r="H8" s="194"/>
      <c r="I8" s="159"/>
    </row>
    <row r="9" spans="1:238" ht="22.5" customHeight="1">
      <c r="A9" s="177" t="s">
        <v>671</v>
      </c>
      <c r="B9" s="158"/>
      <c r="C9" s="158"/>
      <c r="D9" s="177"/>
      <c r="E9" s="177"/>
      <c r="F9" s="190"/>
      <c r="G9" s="177"/>
      <c r="H9" s="177"/>
      <c r="I9" s="159"/>
      <c r="BV9" s="134"/>
      <c r="BW9" s="134"/>
      <c r="BX9" s="134"/>
      <c r="BY9" s="134"/>
    </row>
    <row r="10" spans="1:238" ht="15.75">
      <c r="A10" s="159" t="s">
        <v>646</v>
      </c>
      <c r="B10" s="158">
        <f>3208.889+147.008+41</f>
        <v>3396.8969999999999</v>
      </c>
      <c r="C10" s="158">
        <f>3204.375+150.097+41</f>
        <v>3395.4720000000002</v>
      </c>
      <c r="D10" s="158">
        <f>3240.154+150.789+40.906</f>
        <v>3431.8490000000002</v>
      </c>
      <c r="E10" s="158">
        <f>3427.24+158.194+40.89</f>
        <v>3626.3239999999996</v>
      </c>
      <c r="F10" s="158">
        <f>3475.71+154.023+40.98</f>
        <v>3670.7130000000002</v>
      </c>
      <c r="G10" s="158">
        <f>3450.135+157.951+41.001</f>
        <v>3649.0870000000004</v>
      </c>
      <c r="H10" s="158">
        <f>3425.21+160.668+41</f>
        <v>3626.8780000000002</v>
      </c>
      <c r="I10" s="159"/>
      <c r="BV10" s="134"/>
      <c r="BW10" s="134"/>
      <c r="BX10" s="134"/>
      <c r="BY10" s="134"/>
    </row>
    <row r="11" spans="1:238" ht="14.25">
      <c r="A11" s="159" t="s">
        <v>647</v>
      </c>
      <c r="B11" s="158">
        <v>1049.5619999999999</v>
      </c>
      <c r="C11" s="158">
        <v>1118.201</v>
      </c>
      <c r="D11" s="158">
        <v>1181.029</v>
      </c>
      <c r="E11" s="158">
        <v>1367.08</v>
      </c>
      <c r="F11" s="158">
        <f>1382.917</f>
        <v>1382.9169999999999</v>
      </c>
      <c r="G11" s="158">
        <f>1528.888</f>
        <v>1528.8879999999999</v>
      </c>
      <c r="H11" s="158">
        <f>1635.822</f>
        <v>1635.8219999999999</v>
      </c>
      <c r="I11" s="159"/>
      <c r="BV11" s="134"/>
      <c r="BW11" s="134"/>
      <c r="BX11" s="134"/>
      <c r="BY11" s="134"/>
    </row>
    <row r="12" spans="1:238" s="134" customFormat="1" ht="14.25">
      <c r="A12" s="180" t="s">
        <v>161</v>
      </c>
      <c r="B12" s="157">
        <f t="shared" ref="B12:G12" si="1">SUM(B10:B11)</f>
        <v>4446.4589999999998</v>
      </c>
      <c r="C12" s="157">
        <f t="shared" si="1"/>
        <v>4513.6730000000007</v>
      </c>
      <c r="D12" s="157">
        <f t="shared" si="1"/>
        <v>4612.8780000000006</v>
      </c>
      <c r="E12" s="157">
        <f t="shared" si="1"/>
        <v>4993.4039999999995</v>
      </c>
      <c r="F12" s="157">
        <f t="shared" si="1"/>
        <v>5053.63</v>
      </c>
      <c r="G12" s="157">
        <f t="shared" si="1"/>
        <v>5177.9750000000004</v>
      </c>
      <c r="H12" s="157">
        <f>SUM(H10:H11)</f>
        <v>5262.7</v>
      </c>
      <c r="I12" s="159"/>
    </row>
    <row r="13" spans="1:238" s="134" customFormat="1" ht="14.25">
      <c r="A13" s="180"/>
      <c r="B13" s="157"/>
      <c r="C13" s="157"/>
      <c r="D13" s="157"/>
      <c r="E13" s="157"/>
      <c r="F13" s="157"/>
      <c r="G13" s="157"/>
      <c r="H13" s="157"/>
      <c r="I13" s="159"/>
    </row>
    <row r="14" spans="1:238" s="134" customFormat="1" ht="14.25">
      <c r="A14" s="177" t="s">
        <v>672</v>
      </c>
      <c r="B14" s="157"/>
      <c r="C14" s="157"/>
      <c r="D14" s="157"/>
      <c r="E14" s="157"/>
      <c r="F14" s="190"/>
      <c r="G14" s="157"/>
      <c r="H14" s="157"/>
      <c r="I14" s="159"/>
    </row>
    <row r="15" spans="1:238" s="134" customFormat="1" ht="15.75">
      <c r="A15" s="159" t="s">
        <v>648</v>
      </c>
      <c r="B15" s="157"/>
      <c r="C15" s="157"/>
      <c r="D15" s="157"/>
      <c r="E15" s="157"/>
      <c r="F15" s="158">
        <f>3493.557+153.944+40.98</f>
        <v>3688.4809999999998</v>
      </c>
      <c r="G15" s="158">
        <f>3450.135+157.951+41.001</f>
        <v>3649.0870000000004</v>
      </c>
      <c r="H15" s="158">
        <f>3425.21+160.668+41</f>
        <v>3626.8780000000002</v>
      </c>
      <c r="I15" s="159"/>
    </row>
    <row r="16" spans="1:238" s="134" customFormat="1" ht="14.25">
      <c r="A16" s="159" t="s">
        <v>649</v>
      </c>
      <c r="B16" s="157"/>
      <c r="C16" s="157"/>
      <c r="D16" s="157"/>
      <c r="E16" s="157"/>
      <c r="F16" s="158">
        <f>1430.626</f>
        <v>1430.626</v>
      </c>
      <c r="G16" s="158">
        <f>1524.168</f>
        <v>1524.1679999999999</v>
      </c>
      <c r="H16" s="158">
        <f>1630.772</f>
        <v>1630.7719999999999</v>
      </c>
      <c r="I16" s="159"/>
    </row>
    <row r="17" spans="1:9" s="134" customFormat="1" ht="14.25">
      <c r="A17" s="180" t="s">
        <v>161</v>
      </c>
      <c r="B17" s="157"/>
      <c r="C17" s="157"/>
      <c r="D17" s="157"/>
      <c r="E17" s="157"/>
      <c r="F17" s="157">
        <f>SUM(F15:F16)</f>
        <v>5119.107</v>
      </c>
      <c r="G17" s="157">
        <f t="shared" ref="G17:H17" si="2">SUM(G15:G16)</f>
        <v>5173.2550000000001</v>
      </c>
      <c r="H17" s="157">
        <f t="shared" si="2"/>
        <v>5257.65</v>
      </c>
      <c r="I17" s="159"/>
    </row>
    <row r="18" spans="1:9" s="134" customFormat="1" ht="12.95" customHeight="1">
      <c r="A18" s="162"/>
      <c r="B18" s="162"/>
      <c r="C18" s="162"/>
      <c r="D18" s="162"/>
      <c r="E18" s="162"/>
      <c r="F18" s="162"/>
      <c r="G18" s="162"/>
      <c r="H18" s="162"/>
    </row>
    <row r="19" spans="1:9" s="134" customFormat="1" ht="12.95" customHeight="1">
      <c r="A19" s="159"/>
      <c r="B19" s="159"/>
      <c r="C19" s="159"/>
      <c r="D19" s="159"/>
      <c r="E19" s="159"/>
      <c r="F19" s="159"/>
      <c r="G19" s="136"/>
    </row>
    <row r="20" spans="1:9" ht="12.95" customHeight="1">
      <c r="A20" s="137" t="s">
        <v>163</v>
      </c>
      <c r="B20" s="135"/>
      <c r="C20" s="135"/>
      <c r="D20" s="135"/>
      <c r="E20" s="135"/>
      <c r="F20" s="135"/>
      <c r="G20" s="136"/>
    </row>
    <row r="21" spans="1:9" ht="12.95" customHeight="1">
      <c r="A21" s="620" t="s">
        <v>691</v>
      </c>
      <c r="B21" s="621"/>
      <c r="C21" s="621"/>
      <c r="D21" s="621"/>
      <c r="E21" s="621"/>
      <c r="F21" s="621"/>
      <c r="G21" s="621"/>
    </row>
    <row r="22" spans="1:9" ht="27" customHeight="1">
      <c r="A22" s="620" t="s">
        <v>690</v>
      </c>
      <c r="B22" s="621"/>
      <c r="C22" s="621"/>
      <c r="D22" s="621"/>
      <c r="E22" s="621"/>
      <c r="F22" s="621"/>
      <c r="G22" s="621"/>
    </row>
    <row r="23" spans="1:9" ht="27" customHeight="1">
      <c r="A23" s="620" t="s">
        <v>692</v>
      </c>
      <c r="B23" s="621"/>
      <c r="C23" s="621"/>
      <c r="D23" s="621"/>
      <c r="E23" s="621"/>
      <c r="F23" s="621"/>
      <c r="G23" s="621"/>
    </row>
    <row r="24" spans="1:9" ht="15">
      <c r="A24" s="620" t="s">
        <v>670</v>
      </c>
      <c r="B24" s="621"/>
      <c r="C24" s="621"/>
      <c r="D24" s="621"/>
      <c r="E24" s="621"/>
      <c r="F24" s="621"/>
      <c r="G24" s="621"/>
    </row>
    <row r="25" spans="1:9" ht="12.95" customHeight="1">
      <c r="A25" s="620" t="s">
        <v>651</v>
      </c>
      <c r="B25" s="621"/>
      <c r="C25" s="621"/>
      <c r="D25" s="621"/>
      <c r="E25" s="621"/>
      <c r="F25" s="621"/>
      <c r="G25" s="621"/>
    </row>
    <row r="26" spans="1:9" ht="27" customHeight="1">
      <c r="A26" s="620" t="s">
        <v>494</v>
      </c>
      <c r="B26" s="621"/>
      <c r="C26" s="621"/>
      <c r="D26" s="621"/>
      <c r="E26" s="621"/>
      <c r="F26" s="621"/>
      <c r="G26" s="621"/>
    </row>
    <row r="27" spans="1:9" ht="12.95" customHeight="1">
      <c r="A27" s="135"/>
      <c r="B27" s="135"/>
      <c r="C27" s="135"/>
      <c r="D27" s="135"/>
      <c r="E27" s="135"/>
      <c r="F27" s="135"/>
      <c r="G27" s="136"/>
    </row>
    <row r="28" spans="1:9" ht="12.95" customHeight="1">
      <c r="A28" s="135"/>
      <c r="B28" s="135"/>
      <c r="C28" s="135"/>
      <c r="D28" s="135"/>
      <c r="E28" s="135"/>
      <c r="F28" s="135"/>
      <c r="G28" s="136"/>
    </row>
    <row r="29" spans="1:9" ht="12.95" customHeight="1">
      <c r="A29" s="135"/>
      <c r="B29" s="158"/>
      <c r="C29" s="158"/>
      <c r="D29" s="158"/>
      <c r="E29" s="158"/>
      <c r="F29" s="158"/>
      <c r="G29" s="136"/>
    </row>
  </sheetData>
  <mergeCells count="6">
    <mergeCell ref="A26:G26"/>
    <mergeCell ref="A21:G21"/>
    <mergeCell ref="A22:G22"/>
    <mergeCell ref="A23:G23"/>
    <mergeCell ref="A24:G24"/>
    <mergeCell ref="A25:G25"/>
  </mergeCells>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pageSetUpPr fitToPage="1"/>
  </sheetPr>
  <dimension ref="A1:M41"/>
  <sheetViews>
    <sheetView showGridLines="0" workbookViewId="0"/>
  </sheetViews>
  <sheetFormatPr baseColWidth="10" defaultRowHeight="15"/>
  <cols>
    <col min="1" max="1" width="10.28515625" style="525" customWidth="1"/>
    <col min="2" max="2" width="40.42578125" style="132" customWidth="1"/>
    <col min="3" max="3" width="13.85546875" style="132" bestFit="1" customWidth="1"/>
    <col min="4" max="4" width="12.28515625" style="132" customWidth="1"/>
    <col min="5" max="5" width="12.7109375" style="132" customWidth="1"/>
    <col min="6" max="16384" width="11.42578125" style="524"/>
  </cols>
  <sheetData>
    <row r="1" spans="1:13" ht="15.75">
      <c r="A1" s="540" t="s">
        <v>778</v>
      </c>
    </row>
    <row r="2" spans="1:13" ht="7.5" customHeight="1">
      <c r="A2" s="539"/>
      <c r="B2" s="538"/>
      <c r="C2" s="537"/>
    </row>
    <row r="3" spans="1:13" s="529" customFormat="1" ht="37.5" customHeight="1">
      <c r="A3" s="536" t="s">
        <v>777</v>
      </c>
      <c r="B3" s="535"/>
      <c r="C3" s="535" t="s">
        <v>776</v>
      </c>
      <c r="D3" s="534" t="s">
        <v>775</v>
      </c>
      <c r="E3" s="534" t="s">
        <v>774</v>
      </c>
      <c r="F3" s="533"/>
      <c r="G3" s="533"/>
      <c r="H3" s="533"/>
      <c r="I3" s="532"/>
      <c r="J3" s="532"/>
      <c r="K3" s="532"/>
      <c r="L3" s="531"/>
      <c r="M3" s="530"/>
    </row>
    <row r="4" spans="1:13" ht="22.5" customHeight="1">
      <c r="A4" s="188" t="s">
        <v>773</v>
      </c>
      <c r="B4" s="159" t="s">
        <v>772</v>
      </c>
      <c r="C4" s="188">
        <v>1</v>
      </c>
      <c r="D4" s="188">
        <v>1</v>
      </c>
      <c r="E4" s="188" t="s">
        <v>81</v>
      </c>
    </row>
    <row r="5" spans="1:13" ht="15" customHeight="1">
      <c r="A5" s="188" t="s">
        <v>771</v>
      </c>
      <c r="B5" s="159" t="s">
        <v>770</v>
      </c>
      <c r="C5" s="188">
        <v>1</v>
      </c>
      <c r="D5" s="188">
        <v>5</v>
      </c>
      <c r="E5" s="188" t="s">
        <v>81</v>
      </c>
    </row>
    <row r="6" spans="1:13" ht="15" customHeight="1">
      <c r="A6" s="188" t="s">
        <v>769</v>
      </c>
      <c r="B6" s="159" t="s">
        <v>768</v>
      </c>
      <c r="C6" s="188">
        <v>1</v>
      </c>
      <c r="D6" s="188">
        <v>1</v>
      </c>
      <c r="E6" s="188" t="s">
        <v>81</v>
      </c>
    </row>
    <row r="7" spans="1:13" ht="15" customHeight="1">
      <c r="A7" s="188" t="s">
        <v>767</v>
      </c>
      <c r="B7" s="159" t="s">
        <v>766</v>
      </c>
      <c r="C7" s="188">
        <v>1</v>
      </c>
      <c r="D7" s="188">
        <v>1</v>
      </c>
      <c r="E7" s="188" t="s">
        <v>81</v>
      </c>
    </row>
    <row r="8" spans="1:13" ht="15" customHeight="1">
      <c r="A8" s="188" t="s">
        <v>765</v>
      </c>
      <c r="B8" s="159" t="s">
        <v>764</v>
      </c>
      <c r="C8" s="188">
        <v>1</v>
      </c>
      <c r="D8" s="188">
        <v>1</v>
      </c>
      <c r="E8" s="188" t="s">
        <v>81</v>
      </c>
    </row>
    <row r="9" spans="1:13" ht="15" customHeight="1">
      <c r="A9" s="188" t="s">
        <v>763</v>
      </c>
      <c r="B9" s="159" t="s">
        <v>762</v>
      </c>
      <c r="C9" s="188">
        <v>1</v>
      </c>
      <c r="D9" s="188">
        <v>1</v>
      </c>
      <c r="E9" s="188" t="s">
        <v>81</v>
      </c>
    </row>
    <row r="10" spans="1:13" ht="15" customHeight="1">
      <c r="A10" s="188" t="s">
        <v>761</v>
      </c>
      <c r="B10" s="159" t="s">
        <v>112</v>
      </c>
      <c r="C10" s="188">
        <v>3</v>
      </c>
      <c r="D10" s="188">
        <v>7</v>
      </c>
      <c r="E10" s="188">
        <v>2</v>
      </c>
    </row>
    <row r="11" spans="1:13" ht="15" customHeight="1">
      <c r="A11" s="188" t="s">
        <v>760</v>
      </c>
      <c r="B11" s="159" t="s">
        <v>759</v>
      </c>
      <c r="C11" s="188">
        <v>4</v>
      </c>
      <c r="D11" s="188">
        <v>20</v>
      </c>
      <c r="E11" s="188">
        <v>9</v>
      </c>
    </row>
    <row r="12" spans="1:13" ht="15" customHeight="1">
      <c r="A12" s="188" t="s">
        <v>758</v>
      </c>
      <c r="B12" s="159" t="s">
        <v>757</v>
      </c>
      <c r="C12" s="188">
        <v>2</v>
      </c>
      <c r="D12" s="188">
        <v>4</v>
      </c>
      <c r="E12" s="188" t="s">
        <v>81</v>
      </c>
    </row>
    <row r="13" spans="1:13" ht="15" customHeight="1">
      <c r="A13" s="188" t="s">
        <v>756</v>
      </c>
      <c r="B13" s="159" t="s">
        <v>216</v>
      </c>
      <c r="C13" s="188">
        <v>3</v>
      </c>
      <c r="D13" s="188">
        <v>11</v>
      </c>
      <c r="E13" s="188">
        <v>29</v>
      </c>
    </row>
    <row r="14" spans="1:13" ht="15" customHeight="1">
      <c r="A14" s="188" t="s">
        <v>755</v>
      </c>
      <c r="B14" s="159" t="s">
        <v>754</v>
      </c>
      <c r="C14" s="188">
        <v>3</v>
      </c>
      <c r="D14" s="188">
        <v>9</v>
      </c>
      <c r="E14" s="188">
        <v>7</v>
      </c>
    </row>
    <row r="15" spans="1:13" ht="15" customHeight="1">
      <c r="A15" s="188" t="s">
        <v>753</v>
      </c>
      <c r="B15" s="159" t="s">
        <v>752</v>
      </c>
      <c r="C15" s="188">
        <v>3</v>
      </c>
      <c r="D15" s="188">
        <v>8</v>
      </c>
      <c r="E15" s="188">
        <v>54</v>
      </c>
    </row>
    <row r="16" spans="1:13" ht="15" customHeight="1">
      <c r="A16" s="188">
        <v>16</v>
      </c>
      <c r="B16" s="159" t="s">
        <v>510</v>
      </c>
      <c r="C16" s="188">
        <v>1</v>
      </c>
      <c r="D16" s="188">
        <v>4</v>
      </c>
      <c r="E16" s="188" t="s">
        <v>81</v>
      </c>
    </row>
    <row r="17" spans="1:5" ht="15" customHeight="1">
      <c r="A17" s="188" t="s">
        <v>751</v>
      </c>
      <c r="B17" s="159" t="s">
        <v>750</v>
      </c>
      <c r="C17" s="188">
        <v>2</v>
      </c>
      <c r="D17" s="188">
        <v>5</v>
      </c>
      <c r="E17" s="188">
        <v>10</v>
      </c>
    </row>
    <row r="18" spans="1:5" ht="15" customHeight="1">
      <c r="A18" s="188" t="s">
        <v>749</v>
      </c>
      <c r="B18" s="159" t="s">
        <v>748</v>
      </c>
      <c r="C18" s="188">
        <v>4</v>
      </c>
      <c r="D18" s="188">
        <v>10</v>
      </c>
      <c r="E18" s="188" t="s">
        <v>81</v>
      </c>
    </row>
    <row r="19" spans="1:5" ht="15" customHeight="1">
      <c r="A19" s="188" t="s">
        <v>747</v>
      </c>
      <c r="B19" s="159" t="s">
        <v>746</v>
      </c>
      <c r="C19" s="188">
        <v>3</v>
      </c>
      <c r="D19" s="188">
        <v>11</v>
      </c>
      <c r="E19" s="188" t="s">
        <v>81</v>
      </c>
    </row>
    <row r="20" spans="1:5" ht="15" customHeight="1">
      <c r="A20" s="188" t="s">
        <v>745</v>
      </c>
      <c r="B20" s="159" t="s">
        <v>744</v>
      </c>
      <c r="C20" s="188">
        <v>4</v>
      </c>
      <c r="D20" s="188">
        <v>10</v>
      </c>
      <c r="E20" s="188" t="s">
        <v>81</v>
      </c>
    </row>
    <row r="21" spans="1:5" ht="15" customHeight="1">
      <c r="A21" s="188" t="s">
        <v>743</v>
      </c>
      <c r="B21" s="159" t="s">
        <v>742</v>
      </c>
      <c r="C21" s="188">
        <v>3</v>
      </c>
      <c r="D21" s="188">
        <v>7</v>
      </c>
      <c r="E21" s="188" t="s">
        <v>81</v>
      </c>
    </row>
    <row r="22" spans="1:5" ht="15" customHeight="1">
      <c r="A22" s="188" t="s">
        <v>410</v>
      </c>
      <c r="B22" s="159" t="s">
        <v>741</v>
      </c>
      <c r="C22" s="188">
        <v>2</v>
      </c>
      <c r="D22" s="188">
        <v>9</v>
      </c>
      <c r="E22" s="188" t="s">
        <v>81</v>
      </c>
    </row>
    <row r="23" spans="1:5" ht="15" customHeight="1">
      <c r="A23" s="188" t="s">
        <v>740</v>
      </c>
      <c r="B23" s="159" t="s">
        <v>739</v>
      </c>
      <c r="C23" s="188">
        <v>5</v>
      </c>
      <c r="D23" s="188">
        <v>24</v>
      </c>
      <c r="E23" s="188">
        <v>2</v>
      </c>
    </row>
    <row r="24" spans="1:5" ht="15" customHeight="1">
      <c r="A24" s="188" t="s">
        <v>411</v>
      </c>
      <c r="B24" s="159" t="s">
        <v>738</v>
      </c>
      <c r="C24" s="188">
        <v>3</v>
      </c>
      <c r="D24" s="188">
        <v>7</v>
      </c>
      <c r="E24" s="188">
        <v>4</v>
      </c>
    </row>
    <row r="25" spans="1:5" ht="15" customHeight="1">
      <c r="A25" s="188">
        <v>32</v>
      </c>
      <c r="B25" s="159" t="s">
        <v>737</v>
      </c>
      <c r="C25" s="188">
        <v>3</v>
      </c>
      <c r="D25" s="188">
        <v>7</v>
      </c>
      <c r="E25" s="188" t="s">
        <v>81</v>
      </c>
    </row>
    <row r="26" spans="1:5" ht="15" customHeight="1">
      <c r="A26" s="188" t="s">
        <v>413</v>
      </c>
      <c r="B26" s="159" t="s">
        <v>736</v>
      </c>
      <c r="C26" s="188">
        <v>1</v>
      </c>
      <c r="D26" s="188">
        <v>3</v>
      </c>
      <c r="E26" s="188" t="s">
        <v>81</v>
      </c>
    </row>
    <row r="27" spans="1:5" ht="15" customHeight="1">
      <c r="A27" s="188" t="s">
        <v>415</v>
      </c>
      <c r="B27" s="159" t="s">
        <v>735</v>
      </c>
      <c r="C27" s="188">
        <v>1</v>
      </c>
      <c r="D27" s="188">
        <v>3</v>
      </c>
      <c r="E27" s="188" t="s">
        <v>81</v>
      </c>
    </row>
    <row r="28" spans="1:5" ht="15" customHeight="1">
      <c r="A28" s="188" t="s">
        <v>734</v>
      </c>
      <c r="B28" s="159" t="s">
        <v>733</v>
      </c>
      <c r="C28" s="188">
        <v>4</v>
      </c>
      <c r="D28" s="188">
        <v>10</v>
      </c>
      <c r="E28" s="188" t="s">
        <v>81</v>
      </c>
    </row>
    <row r="29" spans="1:5" ht="15" customHeight="1">
      <c r="A29" s="188" t="s">
        <v>732</v>
      </c>
      <c r="B29" s="159" t="s">
        <v>128</v>
      </c>
      <c r="C29" s="188">
        <v>2</v>
      </c>
      <c r="D29" s="188">
        <v>10</v>
      </c>
      <c r="E29" s="188">
        <v>4</v>
      </c>
    </row>
    <row r="30" spans="1:5" ht="15" customHeight="1">
      <c r="A30" s="188" t="s">
        <v>418</v>
      </c>
      <c r="B30" s="159" t="s">
        <v>731</v>
      </c>
      <c r="C30" s="188">
        <v>3</v>
      </c>
      <c r="D30" s="188">
        <v>9</v>
      </c>
      <c r="E30" s="188">
        <v>21</v>
      </c>
    </row>
    <row r="31" spans="1:5" ht="15" customHeight="1">
      <c r="A31" s="188" t="s">
        <v>730</v>
      </c>
      <c r="B31" s="159" t="s">
        <v>729</v>
      </c>
      <c r="C31" s="188">
        <v>2</v>
      </c>
      <c r="D31" s="188">
        <v>9</v>
      </c>
      <c r="E31" s="188" t="s">
        <v>81</v>
      </c>
    </row>
    <row r="32" spans="1:5" ht="15" customHeight="1">
      <c r="A32" s="188" t="s">
        <v>728</v>
      </c>
      <c r="B32" s="159" t="s">
        <v>727</v>
      </c>
      <c r="C32" s="188">
        <v>2</v>
      </c>
      <c r="D32" s="188">
        <v>7</v>
      </c>
      <c r="E32" s="188" t="s">
        <v>81</v>
      </c>
    </row>
    <row r="33" spans="1:5" ht="15" customHeight="1">
      <c r="A33" s="188" t="s">
        <v>420</v>
      </c>
      <c r="B33" s="159" t="s">
        <v>726</v>
      </c>
      <c r="C33" s="188">
        <v>2</v>
      </c>
      <c r="D33" s="188">
        <v>9</v>
      </c>
      <c r="E33" s="188" t="s">
        <v>81</v>
      </c>
    </row>
    <row r="34" spans="1:5" ht="15" customHeight="1">
      <c r="A34" s="188" t="s">
        <v>725</v>
      </c>
      <c r="B34" s="159" t="s">
        <v>215</v>
      </c>
      <c r="C34" s="188">
        <v>1</v>
      </c>
      <c r="D34" s="188">
        <v>3</v>
      </c>
      <c r="E34" s="188" t="s">
        <v>81</v>
      </c>
    </row>
    <row r="35" spans="1:5" ht="15" customHeight="1">
      <c r="A35" s="188" t="s">
        <v>724</v>
      </c>
      <c r="B35" s="159" t="s">
        <v>723</v>
      </c>
      <c r="C35" s="188">
        <v>1</v>
      </c>
      <c r="D35" s="188">
        <v>3</v>
      </c>
      <c r="E35" s="188" t="s">
        <v>81</v>
      </c>
    </row>
    <row r="36" spans="1:5" ht="15" customHeight="1">
      <c r="A36" s="188" t="s">
        <v>722</v>
      </c>
      <c r="B36" s="159" t="s">
        <v>721</v>
      </c>
      <c r="C36" s="188">
        <v>1</v>
      </c>
      <c r="D36" s="188">
        <v>2</v>
      </c>
      <c r="E36" s="188" t="s">
        <v>81</v>
      </c>
    </row>
    <row r="37" spans="1:5" s="526" customFormat="1" ht="22.5" customHeight="1">
      <c r="A37" s="528">
        <v>32</v>
      </c>
      <c r="B37" s="191" t="s">
        <v>720</v>
      </c>
      <c r="C37" s="527">
        <f>SUM(C4:C36)</f>
        <v>74</v>
      </c>
      <c r="D37" s="527">
        <f>SUM(D4:D36)</f>
        <v>231</v>
      </c>
      <c r="E37" s="527">
        <f>SUM(E4:E36)</f>
        <v>142</v>
      </c>
    </row>
    <row r="39" spans="1:5" ht="15.75">
      <c r="A39" s="152" t="s">
        <v>719</v>
      </c>
    </row>
    <row r="40" spans="1:5" ht="15.75">
      <c r="A40" s="152" t="s">
        <v>718</v>
      </c>
    </row>
    <row r="41" spans="1:5" ht="28.5" customHeight="1">
      <c r="A41" s="623" t="s">
        <v>717</v>
      </c>
      <c r="B41" s="623"/>
      <c r="C41" s="623"/>
      <c r="D41" s="623"/>
      <c r="E41" s="623"/>
    </row>
  </sheetData>
  <mergeCells count="1">
    <mergeCell ref="A41:E41"/>
  </mergeCells>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4"/>
  <sheetViews>
    <sheetView showGridLines="0" workbookViewId="0"/>
  </sheetViews>
  <sheetFormatPr baseColWidth="10" defaultRowHeight="11.45" customHeight="1"/>
  <cols>
    <col min="1" max="1" width="25.7109375" style="13" customWidth="1"/>
    <col min="2" max="2" width="4.28515625" style="13" customWidth="1"/>
    <col min="3" max="10" width="5.85546875" style="13" customWidth="1"/>
    <col min="11" max="12" width="6.42578125" style="13" customWidth="1"/>
    <col min="13" max="16384" width="11.42578125" style="13"/>
  </cols>
  <sheetData>
    <row r="1" spans="1:254" s="1" customFormat="1" ht="15">
      <c r="A1" s="154" t="s">
        <v>37</v>
      </c>
      <c r="B1" s="145"/>
      <c r="C1" s="145"/>
      <c r="D1" s="145"/>
      <c r="E1" s="145"/>
      <c r="F1" s="145"/>
      <c r="G1" s="201"/>
      <c r="H1" s="201"/>
      <c r="I1" s="201"/>
      <c r="J1" s="201"/>
      <c r="K1" s="145"/>
      <c r="L1" s="145"/>
      <c r="M1" s="145"/>
      <c r="N1" s="145"/>
      <c r="O1" s="145"/>
      <c r="P1" s="145"/>
      <c r="Q1" s="145"/>
      <c r="R1" s="145"/>
      <c r="S1" s="145"/>
      <c r="T1" s="201"/>
      <c r="U1" s="201"/>
      <c r="V1" s="201"/>
      <c r="W1" s="145"/>
      <c r="X1" s="145"/>
      <c r="Y1" s="145"/>
      <c r="Z1" s="145"/>
      <c r="AA1" s="145"/>
      <c r="AB1" s="145"/>
      <c r="AC1" s="145"/>
      <c r="AD1" s="145"/>
      <c r="AE1" s="145"/>
      <c r="AF1" s="201"/>
      <c r="AG1" s="201"/>
      <c r="AH1" s="201"/>
      <c r="AI1" s="145"/>
      <c r="AJ1" s="145"/>
      <c r="AK1" s="145"/>
      <c r="AL1" s="145"/>
      <c r="AM1" s="145"/>
      <c r="AN1" s="145"/>
      <c r="AO1" s="145"/>
      <c r="AP1" s="145"/>
      <c r="AQ1" s="145"/>
      <c r="AR1" s="201"/>
      <c r="AS1" s="201"/>
      <c r="AT1" s="201"/>
      <c r="AU1" s="145"/>
      <c r="AV1" s="145"/>
      <c r="AW1" s="145"/>
      <c r="AX1" s="145"/>
      <c r="AY1" s="145"/>
      <c r="AZ1" s="145"/>
      <c r="BA1" s="145"/>
      <c r="BB1" s="145"/>
      <c r="BC1" s="145"/>
      <c r="BD1" s="201"/>
      <c r="BE1" s="201"/>
      <c r="BF1" s="201"/>
      <c r="BG1" s="145"/>
      <c r="BH1" s="145"/>
      <c r="BI1" s="145"/>
      <c r="BJ1" s="145"/>
      <c r="BK1" s="145"/>
      <c r="BL1" s="145"/>
      <c r="BM1" s="145"/>
      <c r="BN1" s="145"/>
      <c r="BO1" s="145"/>
      <c r="BP1" s="201"/>
      <c r="BQ1" s="201"/>
      <c r="BR1" s="201"/>
      <c r="BS1" s="145"/>
      <c r="BT1" s="145"/>
      <c r="BU1" s="145"/>
      <c r="BV1" s="145"/>
      <c r="BW1" s="145"/>
      <c r="BX1" s="145"/>
      <c r="BY1" s="145"/>
      <c r="BZ1" s="145"/>
      <c r="CA1" s="145"/>
      <c r="CB1" s="201"/>
      <c r="CC1" s="201"/>
      <c r="CD1" s="201"/>
      <c r="CE1" s="145"/>
      <c r="CF1" s="145"/>
      <c r="CG1" s="145"/>
      <c r="CH1" s="145"/>
      <c r="CI1" s="145"/>
      <c r="CJ1" s="145"/>
      <c r="CK1" s="145"/>
      <c r="CL1" s="145"/>
      <c r="CM1" s="145"/>
      <c r="CN1" s="201"/>
      <c r="CO1" s="201"/>
      <c r="CP1" s="201"/>
      <c r="CQ1" s="145"/>
      <c r="CR1" s="145"/>
      <c r="CS1" s="145"/>
      <c r="CT1" s="145"/>
      <c r="CU1" s="145"/>
      <c r="CV1" s="145"/>
      <c r="CW1" s="145"/>
      <c r="CX1" s="145"/>
      <c r="CY1" s="145"/>
      <c r="CZ1" s="201"/>
      <c r="DA1" s="201"/>
      <c r="DB1" s="201"/>
      <c r="DC1" s="145"/>
      <c r="DD1" s="145"/>
      <c r="DE1" s="145"/>
      <c r="DF1" s="145"/>
      <c r="DG1" s="145"/>
      <c r="DH1" s="145"/>
      <c r="DI1" s="145"/>
      <c r="DJ1" s="145"/>
      <c r="DK1" s="145"/>
      <c r="DL1" s="201"/>
      <c r="DM1" s="201"/>
      <c r="DN1" s="201"/>
      <c r="DO1" s="145"/>
      <c r="DP1" s="145"/>
      <c r="DQ1" s="145"/>
      <c r="DR1" s="145"/>
      <c r="DS1" s="145"/>
      <c r="DT1" s="145"/>
      <c r="DU1" s="145"/>
      <c r="DV1" s="145"/>
      <c r="DW1" s="145"/>
      <c r="DX1" s="201"/>
      <c r="DY1" s="201"/>
      <c r="DZ1" s="201"/>
      <c r="EA1" s="145"/>
      <c r="EB1" s="145"/>
      <c r="EC1" s="145"/>
      <c r="ED1" s="145"/>
      <c r="EE1" s="145"/>
      <c r="EF1" s="145"/>
      <c r="EG1" s="145"/>
      <c r="EH1" s="145"/>
      <c r="EI1" s="145"/>
      <c r="EJ1" s="201"/>
      <c r="EK1" s="201"/>
      <c r="EL1" s="201"/>
      <c r="EM1" s="145"/>
      <c r="EN1" s="145"/>
      <c r="EO1" s="145"/>
      <c r="EP1" s="145"/>
      <c r="EQ1" s="145"/>
      <c r="ER1" s="145"/>
      <c r="ES1" s="145"/>
      <c r="ET1" s="145"/>
      <c r="EU1" s="145"/>
      <c r="EV1" s="201"/>
      <c r="EW1" s="201"/>
      <c r="EX1" s="201"/>
      <c r="EY1" s="145"/>
      <c r="EZ1" s="145"/>
      <c r="FA1" s="145"/>
      <c r="FB1" s="145"/>
      <c r="FC1" s="145"/>
      <c r="FD1" s="145"/>
      <c r="FE1" s="145"/>
      <c r="FF1" s="145"/>
      <c r="FG1" s="145"/>
      <c r="FH1" s="201"/>
      <c r="FI1" s="201"/>
      <c r="FJ1" s="201"/>
      <c r="FK1" s="145"/>
      <c r="FL1" s="145"/>
      <c r="FM1" s="145"/>
      <c r="FN1" s="145"/>
      <c r="FO1" s="145"/>
      <c r="FP1" s="145"/>
      <c r="FQ1" s="145"/>
      <c r="FR1" s="145"/>
      <c r="FS1" s="145"/>
      <c r="FT1" s="201"/>
      <c r="FU1" s="201"/>
      <c r="FV1" s="201"/>
      <c r="FW1" s="145"/>
      <c r="FX1" s="145"/>
      <c r="FY1" s="145"/>
      <c r="FZ1" s="145"/>
      <c r="GA1" s="145"/>
      <c r="GB1" s="145"/>
      <c r="GC1" s="145"/>
      <c r="GD1" s="145"/>
      <c r="GE1" s="145"/>
      <c r="GF1" s="201"/>
      <c r="GG1" s="201"/>
      <c r="GH1" s="201"/>
      <c r="GI1" s="145"/>
      <c r="GJ1" s="145"/>
      <c r="GK1" s="145"/>
      <c r="GL1" s="145"/>
      <c r="GM1" s="145"/>
      <c r="GN1" s="145"/>
      <c r="GO1" s="145"/>
      <c r="GP1" s="145"/>
      <c r="GQ1" s="145"/>
      <c r="GR1" s="201"/>
      <c r="GS1" s="201"/>
      <c r="GT1" s="201"/>
      <c r="GU1" s="145"/>
      <c r="GV1" s="145"/>
      <c r="GW1" s="145"/>
      <c r="GX1" s="145"/>
      <c r="GY1" s="145"/>
      <c r="GZ1" s="145"/>
      <c r="HA1" s="145"/>
      <c r="HB1" s="145"/>
      <c r="HC1" s="145"/>
      <c r="HD1" s="201"/>
      <c r="HE1" s="201"/>
      <c r="HF1" s="201"/>
      <c r="HG1" s="145"/>
      <c r="HH1" s="145"/>
      <c r="HI1" s="145"/>
      <c r="HJ1" s="145"/>
      <c r="HK1" s="145"/>
      <c r="HL1" s="145"/>
      <c r="HM1" s="145"/>
      <c r="HN1" s="145"/>
      <c r="HO1" s="145"/>
      <c r="HP1" s="201"/>
      <c r="HQ1" s="201"/>
      <c r="HR1" s="201"/>
      <c r="HS1" s="145"/>
      <c r="HT1" s="145"/>
      <c r="HU1" s="145"/>
      <c r="HV1" s="145"/>
      <c r="HW1" s="145"/>
      <c r="HX1" s="145"/>
      <c r="HY1" s="145"/>
      <c r="HZ1" s="145"/>
      <c r="IA1" s="145"/>
      <c r="IB1" s="201"/>
      <c r="IC1" s="201"/>
      <c r="ID1" s="201"/>
      <c r="IE1" s="145"/>
      <c r="IF1" s="145"/>
      <c r="IG1" s="145"/>
      <c r="IH1" s="145"/>
      <c r="II1" s="145"/>
      <c r="IJ1" s="145"/>
      <c r="IK1" s="145"/>
      <c r="IL1" s="145"/>
      <c r="IM1" s="145"/>
      <c r="IN1" s="201"/>
      <c r="IO1" s="201"/>
      <c r="IP1" s="201"/>
      <c r="IQ1" s="145"/>
      <c r="IR1" s="145"/>
      <c r="IS1" s="145"/>
      <c r="IT1" s="145"/>
    </row>
    <row r="2" spans="1:254" s="9" customFormat="1" ht="15">
      <c r="A2" s="152" t="s">
        <v>36</v>
      </c>
      <c r="B2" s="202"/>
      <c r="C2" s="202"/>
      <c r="D2" s="150"/>
      <c r="E2" s="150"/>
      <c r="F2" s="150"/>
      <c r="G2" s="203"/>
      <c r="H2" s="203"/>
      <c r="I2" s="203"/>
      <c r="J2" s="203"/>
      <c r="K2" s="202"/>
      <c r="L2" s="202"/>
      <c r="M2" s="202"/>
      <c r="N2" s="202"/>
      <c r="O2" s="202"/>
      <c r="P2" s="202"/>
      <c r="Q2" s="150"/>
      <c r="R2" s="150"/>
      <c r="S2" s="150"/>
      <c r="T2" s="203"/>
      <c r="U2" s="203"/>
      <c r="V2" s="203"/>
      <c r="W2" s="202"/>
      <c r="X2" s="202"/>
      <c r="Y2" s="202"/>
      <c r="Z2" s="202"/>
      <c r="AA2" s="202"/>
      <c r="AB2" s="202"/>
      <c r="AC2" s="150"/>
      <c r="AD2" s="150"/>
      <c r="AE2" s="150"/>
      <c r="AF2" s="203"/>
      <c r="AG2" s="203"/>
      <c r="AH2" s="203"/>
      <c r="AI2" s="202"/>
      <c r="AJ2" s="202"/>
      <c r="AK2" s="202"/>
      <c r="AL2" s="202"/>
      <c r="AM2" s="202"/>
      <c r="AN2" s="202"/>
      <c r="AO2" s="150"/>
      <c r="AP2" s="150"/>
      <c r="AQ2" s="150"/>
      <c r="AR2" s="203"/>
      <c r="AS2" s="203"/>
      <c r="AT2" s="203"/>
      <c r="AU2" s="202"/>
      <c r="AV2" s="202"/>
      <c r="AW2" s="202"/>
      <c r="AX2" s="202"/>
      <c r="AY2" s="202"/>
      <c r="AZ2" s="202"/>
      <c r="BA2" s="150"/>
      <c r="BB2" s="150"/>
      <c r="BC2" s="150"/>
      <c r="BD2" s="203"/>
      <c r="BE2" s="203"/>
      <c r="BF2" s="203"/>
      <c r="BG2" s="202"/>
      <c r="BH2" s="202"/>
      <c r="BI2" s="202"/>
      <c r="BJ2" s="202"/>
      <c r="BK2" s="202"/>
      <c r="BL2" s="202"/>
      <c r="BM2" s="150"/>
      <c r="BN2" s="150"/>
      <c r="BO2" s="150"/>
      <c r="BP2" s="203"/>
      <c r="BQ2" s="203"/>
      <c r="BR2" s="203"/>
      <c r="BS2" s="202"/>
      <c r="BT2" s="202"/>
      <c r="BU2" s="202"/>
      <c r="BV2" s="202"/>
      <c r="BW2" s="202"/>
      <c r="BX2" s="202"/>
      <c r="BY2" s="150"/>
      <c r="BZ2" s="150"/>
      <c r="CA2" s="150"/>
      <c r="CB2" s="203"/>
      <c r="CC2" s="203"/>
      <c r="CD2" s="203"/>
      <c r="CE2" s="202"/>
      <c r="CF2" s="202"/>
      <c r="CG2" s="202"/>
      <c r="CH2" s="202"/>
      <c r="CI2" s="202"/>
      <c r="CJ2" s="202"/>
      <c r="CK2" s="150"/>
      <c r="CL2" s="150"/>
      <c r="CM2" s="150"/>
      <c r="CN2" s="203"/>
      <c r="CO2" s="203"/>
      <c r="CP2" s="203"/>
      <c r="CQ2" s="202"/>
      <c r="CR2" s="202"/>
      <c r="CS2" s="202"/>
      <c r="CT2" s="202"/>
      <c r="CU2" s="202"/>
      <c r="CV2" s="202"/>
      <c r="CW2" s="150"/>
      <c r="CX2" s="150"/>
      <c r="CY2" s="150"/>
      <c r="CZ2" s="203"/>
      <c r="DA2" s="203"/>
      <c r="DB2" s="203"/>
      <c r="DC2" s="202"/>
      <c r="DD2" s="202"/>
      <c r="DE2" s="202"/>
      <c r="DF2" s="202"/>
      <c r="DG2" s="202"/>
      <c r="DH2" s="202"/>
      <c r="DI2" s="150"/>
      <c r="DJ2" s="150"/>
      <c r="DK2" s="150"/>
      <c r="DL2" s="203"/>
      <c r="DM2" s="203"/>
      <c r="DN2" s="203"/>
      <c r="DO2" s="202"/>
      <c r="DP2" s="202"/>
      <c r="DQ2" s="202"/>
      <c r="DR2" s="202"/>
      <c r="DS2" s="202"/>
      <c r="DT2" s="202"/>
      <c r="DU2" s="150"/>
      <c r="DV2" s="150"/>
      <c r="DW2" s="150"/>
      <c r="DX2" s="203"/>
      <c r="DY2" s="203"/>
      <c r="DZ2" s="203"/>
      <c r="EA2" s="202"/>
      <c r="EB2" s="202"/>
      <c r="EC2" s="202"/>
      <c r="ED2" s="202"/>
      <c r="EE2" s="202"/>
      <c r="EF2" s="202"/>
      <c r="EG2" s="150"/>
      <c r="EH2" s="150"/>
      <c r="EI2" s="150"/>
      <c r="EJ2" s="203"/>
      <c r="EK2" s="203"/>
      <c r="EL2" s="203"/>
      <c r="EM2" s="202"/>
      <c r="EN2" s="202"/>
      <c r="EO2" s="202"/>
      <c r="EP2" s="202"/>
      <c r="EQ2" s="202"/>
      <c r="ER2" s="202"/>
      <c r="ES2" s="150"/>
      <c r="ET2" s="150"/>
      <c r="EU2" s="150"/>
      <c r="EV2" s="203"/>
      <c r="EW2" s="203"/>
      <c r="EX2" s="203"/>
      <c r="EY2" s="202"/>
      <c r="EZ2" s="202"/>
      <c r="FA2" s="202"/>
      <c r="FB2" s="202"/>
      <c r="FC2" s="202"/>
      <c r="FD2" s="202"/>
      <c r="FE2" s="150"/>
      <c r="FF2" s="150"/>
      <c r="FG2" s="150"/>
      <c r="FH2" s="203"/>
      <c r="FI2" s="203"/>
      <c r="FJ2" s="203"/>
      <c r="FK2" s="202"/>
      <c r="FL2" s="202"/>
      <c r="FM2" s="202"/>
      <c r="FN2" s="202"/>
      <c r="FO2" s="202"/>
      <c r="FP2" s="202"/>
      <c r="FQ2" s="150"/>
      <c r="FR2" s="150"/>
      <c r="FS2" s="150"/>
      <c r="FT2" s="203"/>
      <c r="FU2" s="203"/>
      <c r="FV2" s="203"/>
      <c r="FW2" s="202"/>
      <c r="FX2" s="202"/>
      <c r="FY2" s="202"/>
      <c r="FZ2" s="202"/>
      <c r="GA2" s="202"/>
      <c r="GB2" s="202"/>
      <c r="GC2" s="150"/>
      <c r="GD2" s="150"/>
      <c r="GE2" s="150"/>
      <c r="GF2" s="203"/>
      <c r="GG2" s="203"/>
      <c r="GH2" s="203"/>
      <c r="GI2" s="202"/>
      <c r="GJ2" s="202"/>
      <c r="GK2" s="202"/>
      <c r="GL2" s="202"/>
      <c r="GM2" s="202"/>
      <c r="GN2" s="202"/>
      <c r="GO2" s="150"/>
      <c r="GP2" s="150"/>
      <c r="GQ2" s="150"/>
      <c r="GR2" s="203"/>
      <c r="GS2" s="203"/>
      <c r="GT2" s="203"/>
      <c r="GU2" s="202"/>
      <c r="GV2" s="202"/>
      <c r="GW2" s="202"/>
      <c r="GX2" s="202"/>
      <c r="GY2" s="202"/>
      <c r="GZ2" s="202"/>
      <c r="HA2" s="150"/>
      <c r="HB2" s="150"/>
      <c r="HC2" s="150"/>
      <c r="HD2" s="203"/>
      <c r="HE2" s="203"/>
      <c r="HF2" s="203"/>
      <c r="HG2" s="202"/>
      <c r="HH2" s="202"/>
      <c r="HI2" s="202"/>
      <c r="HJ2" s="202"/>
      <c r="HK2" s="202"/>
      <c r="HL2" s="202"/>
      <c r="HM2" s="150"/>
      <c r="HN2" s="150"/>
      <c r="HO2" s="150"/>
      <c r="HP2" s="203"/>
      <c r="HQ2" s="203"/>
      <c r="HR2" s="203"/>
      <c r="HS2" s="202"/>
      <c r="HT2" s="202"/>
      <c r="HU2" s="202"/>
      <c r="HV2" s="202"/>
      <c r="HW2" s="202"/>
      <c r="HX2" s="202"/>
      <c r="HY2" s="150"/>
      <c r="HZ2" s="150"/>
      <c r="IA2" s="150"/>
      <c r="IB2" s="203"/>
      <c r="IC2" s="203"/>
      <c r="ID2" s="203"/>
      <c r="IE2" s="202"/>
      <c r="IF2" s="202"/>
      <c r="IG2" s="202"/>
      <c r="IH2" s="202"/>
      <c r="II2" s="202"/>
      <c r="IJ2" s="202"/>
      <c r="IK2" s="150"/>
      <c r="IL2" s="150"/>
      <c r="IM2" s="150"/>
      <c r="IN2" s="203"/>
      <c r="IO2" s="203"/>
      <c r="IP2" s="203"/>
      <c r="IQ2" s="202"/>
      <c r="IR2" s="202"/>
      <c r="IS2" s="202"/>
      <c r="IT2" s="202"/>
    </row>
    <row r="3" spans="1:254" s="3" customFormat="1" ht="18" customHeight="1">
      <c r="A3" s="204"/>
      <c r="B3" s="204"/>
      <c r="C3" s="204"/>
      <c r="D3" s="205"/>
      <c r="E3" s="205"/>
      <c r="F3" s="205"/>
      <c r="G3" s="206"/>
      <c r="H3" s="206"/>
      <c r="I3" s="206"/>
      <c r="J3" s="206"/>
      <c r="K3" s="204"/>
      <c r="L3" s="204"/>
      <c r="M3" s="204"/>
      <c r="N3" s="204"/>
      <c r="O3" s="204"/>
      <c r="P3" s="204"/>
      <c r="Q3" s="205"/>
      <c r="R3" s="205"/>
      <c r="S3" s="205"/>
      <c r="T3" s="206"/>
      <c r="U3" s="206"/>
      <c r="V3" s="206"/>
      <c r="W3" s="204"/>
      <c r="X3" s="204"/>
      <c r="Y3" s="204"/>
      <c r="Z3" s="204"/>
      <c r="AA3" s="204"/>
      <c r="AB3" s="204"/>
      <c r="AC3" s="205"/>
      <c r="AD3" s="205"/>
      <c r="AE3" s="205"/>
      <c r="AF3" s="206"/>
      <c r="AG3" s="206"/>
      <c r="AH3" s="206"/>
      <c r="AI3" s="204"/>
      <c r="AJ3" s="204"/>
      <c r="AK3" s="204"/>
      <c r="AL3" s="204"/>
      <c r="AM3" s="204"/>
      <c r="AN3" s="204"/>
      <c r="AO3" s="205"/>
      <c r="AP3" s="205"/>
      <c r="AQ3" s="205"/>
      <c r="AR3" s="206"/>
      <c r="AS3" s="206"/>
      <c r="AT3" s="206"/>
      <c r="AU3" s="204"/>
      <c r="AV3" s="204"/>
      <c r="AW3" s="204"/>
      <c r="AX3" s="204"/>
      <c r="AY3" s="204"/>
      <c r="AZ3" s="204"/>
      <c r="BA3" s="205"/>
      <c r="BB3" s="205"/>
      <c r="BC3" s="205"/>
      <c r="BD3" s="206"/>
      <c r="BE3" s="206"/>
      <c r="BF3" s="206"/>
      <c r="BG3" s="204"/>
      <c r="BH3" s="204"/>
      <c r="BI3" s="204"/>
      <c r="BJ3" s="204"/>
      <c r="BK3" s="204"/>
      <c r="BL3" s="204"/>
      <c r="BM3" s="205"/>
      <c r="BN3" s="205"/>
      <c r="BO3" s="205"/>
      <c r="BP3" s="206"/>
      <c r="BQ3" s="206"/>
      <c r="BR3" s="206"/>
      <c r="BS3" s="204"/>
      <c r="BT3" s="204"/>
      <c r="BU3" s="204"/>
      <c r="BV3" s="204"/>
      <c r="BW3" s="204"/>
      <c r="BX3" s="204"/>
      <c r="BY3" s="205"/>
      <c r="BZ3" s="205"/>
      <c r="CA3" s="205"/>
      <c r="CB3" s="206"/>
      <c r="CC3" s="206"/>
      <c r="CD3" s="206"/>
      <c r="CE3" s="204"/>
      <c r="CF3" s="204"/>
      <c r="CG3" s="204"/>
      <c r="CH3" s="204"/>
      <c r="CI3" s="204"/>
      <c r="CJ3" s="204"/>
      <c r="CK3" s="205"/>
      <c r="CL3" s="205"/>
      <c r="CM3" s="205"/>
      <c r="CN3" s="206"/>
      <c r="CO3" s="206"/>
      <c r="CP3" s="206"/>
      <c r="CQ3" s="204"/>
      <c r="CR3" s="204"/>
      <c r="CS3" s="204"/>
      <c r="CT3" s="204"/>
      <c r="CU3" s="204"/>
      <c r="CV3" s="204"/>
      <c r="CW3" s="205"/>
      <c r="CX3" s="205"/>
      <c r="CY3" s="205"/>
      <c r="CZ3" s="206"/>
      <c r="DA3" s="206"/>
      <c r="DB3" s="206"/>
      <c r="DC3" s="204"/>
      <c r="DD3" s="204"/>
      <c r="DE3" s="204"/>
      <c r="DF3" s="204"/>
      <c r="DG3" s="204"/>
      <c r="DH3" s="204"/>
      <c r="DI3" s="205"/>
      <c r="DJ3" s="205"/>
      <c r="DK3" s="205"/>
      <c r="DL3" s="206"/>
      <c r="DM3" s="206"/>
      <c r="DN3" s="206"/>
      <c r="DO3" s="204"/>
      <c r="DP3" s="204"/>
      <c r="DQ3" s="204"/>
      <c r="DR3" s="204"/>
      <c r="DS3" s="204"/>
      <c r="DT3" s="204"/>
      <c r="DU3" s="205"/>
      <c r="DV3" s="205"/>
      <c r="DW3" s="205"/>
      <c r="DX3" s="206"/>
      <c r="DY3" s="206"/>
      <c r="DZ3" s="206"/>
      <c r="EA3" s="204"/>
      <c r="EB3" s="204"/>
      <c r="EC3" s="204"/>
      <c r="ED3" s="204"/>
      <c r="EE3" s="204"/>
      <c r="EF3" s="204"/>
      <c r="EG3" s="205"/>
      <c r="EH3" s="205"/>
      <c r="EI3" s="205"/>
      <c r="EJ3" s="206"/>
      <c r="EK3" s="206"/>
      <c r="EL3" s="206"/>
      <c r="EM3" s="204"/>
      <c r="EN3" s="204"/>
      <c r="EO3" s="204"/>
      <c r="EP3" s="204"/>
      <c r="EQ3" s="204"/>
      <c r="ER3" s="204"/>
      <c r="ES3" s="205"/>
      <c r="ET3" s="205"/>
      <c r="EU3" s="205"/>
      <c r="EV3" s="206"/>
      <c r="EW3" s="206"/>
      <c r="EX3" s="206"/>
      <c r="EY3" s="204"/>
      <c r="EZ3" s="204"/>
      <c r="FA3" s="204"/>
      <c r="FB3" s="204"/>
      <c r="FC3" s="204"/>
      <c r="FD3" s="204"/>
      <c r="FE3" s="205"/>
      <c r="FF3" s="205"/>
      <c r="FG3" s="205"/>
      <c r="FH3" s="206"/>
      <c r="FI3" s="206"/>
      <c r="FJ3" s="206"/>
      <c r="FK3" s="204"/>
      <c r="FL3" s="204"/>
      <c r="FM3" s="204"/>
      <c r="FN3" s="204"/>
      <c r="FO3" s="204"/>
      <c r="FP3" s="204"/>
      <c r="FQ3" s="205"/>
      <c r="FR3" s="205"/>
      <c r="FS3" s="205"/>
      <c r="FT3" s="206"/>
      <c r="FU3" s="206"/>
      <c r="FV3" s="206"/>
      <c r="FW3" s="204"/>
      <c r="FX3" s="204"/>
      <c r="FY3" s="204"/>
      <c r="FZ3" s="204"/>
      <c r="GA3" s="204"/>
      <c r="GB3" s="204"/>
      <c r="GC3" s="205"/>
      <c r="GD3" s="205"/>
      <c r="GE3" s="205"/>
      <c r="GF3" s="206"/>
      <c r="GG3" s="206"/>
      <c r="GH3" s="206"/>
      <c r="GI3" s="204"/>
      <c r="GJ3" s="204"/>
      <c r="GK3" s="204"/>
      <c r="GL3" s="204"/>
      <c r="GM3" s="204"/>
      <c r="GN3" s="204"/>
      <c r="GO3" s="205"/>
      <c r="GP3" s="205"/>
      <c r="GQ3" s="205"/>
      <c r="GR3" s="206"/>
      <c r="GS3" s="206"/>
      <c r="GT3" s="206"/>
      <c r="GU3" s="204"/>
      <c r="GV3" s="204"/>
      <c r="GW3" s="204"/>
      <c r="GX3" s="204"/>
      <c r="GY3" s="204"/>
      <c r="GZ3" s="204"/>
      <c r="HA3" s="205"/>
      <c r="HB3" s="205"/>
      <c r="HC3" s="205"/>
      <c r="HD3" s="206"/>
      <c r="HE3" s="206"/>
      <c r="HF3" s="206"/>
      <c r="HG3" s="204"/>
      <c r="HH3" s="204"/>
      <c r="HI3" s="204"/>
      <c r="HJ3" s="204"/>
      <c r="HK3" s="204"/>
      <c r="HL3" s="204"/>
      <c r="HM3" s="205"/>
      <c r="HN3" s="205"/>
      <c r="HO3" s="205"/>
      <c r="HP3" s="206"/>
      <c r="HQ3" s="206"/>
      <c r="HR3" s="206"/>
      <c r="HS3" s="204"/>
      <c r="HT3" s="204"/>
      <c r="HU3" s="204"/>
      <c r="HV3" s="204"/>
      <c r="HW3" s="204"/>
      <c r="HX3" s="204"/>
      <c r="HY3" s="205"/>
      <c r="HZ3" s="205"/>
      <c r="IA3" s="205"/>
      <c r="IB3" s="206"/>
      <c r="IC3" s="206"/>
      <c r="ID3" s="206"/>
      <c r="IE3" s="204"/>
      <c r="IF3" s="204"/>
      <c r="IG3" s="204"/>
      <c r="IH3" s="204"/>
      <c r="II3" s="204"/>
      <c r="IJ3" s="204"/>
      <c r="IK3" s="205"/>
      <c r="IL3" s="205"/>
      <c r="IM3" s="205"/>
      <c r="IN3" s="206"/>
      <c r="IO3" s="206"/>
      <c r="IP3" s="206"/>
      <c r="IQ3" s="204"/>
      <c r="IR3" s="204"/>
      <c r="IS3" s="204"/>
      <c r="IT3" s="204"/>
    </row>
    <row r="4" spans="1:254" s="4" customFormat="1" ht="28.5" customHeight="1">
      <c r="A4" s="264" t="s">
        <v>33</v>
      </c>
      <c r="B4" s="258">
        <v>2005</v>
      </c>
      <c r="C4" s="258">
        <v>2006</v>
      </c>
      <c r="D4" s="258">
        <v>2007</v>
      </c>
      <c r="E4" s="258">
        <v>2008</v>
      </c>
      <c r="F4" s="258">
        <v>2009</v>
      </c>
      <c r="G4" s="258">
        <v>2010</v>
      </c>
      <c r="H4" s="258">
        <v>2011</v>
      </c>
      <c r="I4" s="258">
        <v>2012</v>
      </c>
      <c r="J4" s="258">
        <v>2013</v>
      </c>
      <c r="K4" s="258">
        <v>2014</v>
      </c>
      <c r="L4" s="258">
        <v>2015</v>
      </c>
      <c r="M4" s="209"/>
      <c r="N4" s="211"/>
      <c r="O4" s="211"/>
      <c r="P4" s="211"/>
      <c r="Q4" s="209"/>
      <c r="R4" s="209"/>
      <c r="S4" s="211"/>
      <c r="T4" s="211"/>
      <c r="U4" s="211"/>
      <c r="V4" s="209"/>
      <c r="W4" s="212"/>
      <c r="X4" s="209"/>
      <c r="Y4" s="209"/>
      <c r="Z4" s="211"/>
      <c r="AA4" s="211"/>
      <c r="AB4" s="211"/>
      <c r="AC4" s="209"/>
      <c r="AD4" s="209"/>
      <c r="AE4" s="211"/>
      <c r="AF4" s="211"/>
      <c r="AG4" s="211"/>
      <c r="AH4" s="209"/>
      <c r="AI4" s="212"/>
      <c r="AJ4" s="209"/>
      <c r="AK4" s="209"/>
      <c r="AL4" s="211"/>
      <c r="AM4" s="211"/>
      <c r="AN4" s="211"/>
      <c r="AO4" s="209"/>
      <c r="AP4" s="209"/>
      <c r="AQ4" s="211"/>
      <c r="AR4" s="211"/>
      <c r="AS4" s="211"/>
      <c r="AT4" s="209"/>
      <c r="AU4" s="212"/>
      <c r="AV4" s="209"/>
      <c r="AW4" s="209"/>
      <c r="AX4" s="211"/>
      <c r="AY4" s="211"/>
      <c r="AZ4" s="211"/>
      <c r="BA4" s="209"/>
      <c r="BB4" s="209"/>
      <c r="BC4" s="211"/>
      <c r="BD4" s="211"/>
      <c r="BE4" s="211"/>
      <c r="BF4" s="209"/>
      <c r="BG4" s="212"/>
      <c r="BH4" s="209"/>
      <c r="BI4" s="209"/>
      <c r="BJ4" s="211"/>
      <c r="BK4" s="211"/>
      <c r="BL4" s="211"/>
      <c r="BM4" s="209"/>
      <c r="BN4" s="209"/>
      <c r="BO4" s="211"/>
      <c r="BP4" s="211"/>
      <c r="BQ4" s="211"/>
      <c r="BR4" s="209"/>
      <c r="BS4" s="212"/>
      <c r="BT4" s="209"/>
      <c r="BU4" s="209"/>
      <c r="BV4" s="211"/>
      <c r="BW4" s="211"/>
      <c r="BX4" s="211"/>
      <c r="BY4" s="209"/>
      <c r="BZ4" s="209"/>
      <c r="CA4" s="211"/>
      <c r="CB4" s="211"/>
      <c r="CC4" s="211"/>
      <c r="CD4" s="209"/>
      <c r="CE4" s="212"/>
      <c r="CF4" s="209"/>
      <c r="CG4" s="209"/>
      <c r="CH4" s="211"/>
      <c r="CI4" s="211"/>
      <c r="CJ4" s="211"/>
      <c r="CK4" s="209"/>
      <c r="CL4" s="209"/>
      <c r="CM4" s="211"/>
      <c r="CN4" s="211"/>
      <c r="CO4" s="211"/>
      <c r="CP4" s="209"/>
      <c r="CQ4" s="212"/>
      <c r="CR4" s="209"/>
      <c r="CS4" s="209"/>
      <c r="CT4" s="211"/>
      <c r="CU4" s="211"/>
      <c r="CV4" s="211"/>
      <c r="CW4" s="209"/>
      <c r="CX4" s="209"/>
      <c r="CY4" s="211"/>
      <c r="CZ4" s="211"/>
      <c r="DA4" s="211"/>
      <c r="DB4" s="209"/>
      <c r="DC4" s="212"/>
      <c r="DD4" s="209"/>
      <c r="DE4" s="209"/>
      <c r="DF4" s="211"/>
      <c r="DG4" s="211"/>
      <c r="DH4" s="211"/>
      <c r="DI4" s="209"/>
      <c r="DJ4" s="209"/>
      <c r="DK4" s="211"/>
      <c r="DL4" s="211"/>
      <c r="DM4" s="211"/>
      <c r="DN4" s="209"/>
      <c r="DO4" s="212"/>
      <c r="DP4" s="209"/>
      <c r="DQ4" s="209"/>
      <c r="DR4" s="211"/>
      <c r="DS4" s="211"/>
      <c r="DT4" s="211"/>
      <c r="DU4" s="209"/>
      <c r="DV4" s="209"/>
      <c r="DW4" s="211"/>
      <c r="DX4" s="211"/>
      <c r="DY4" s="211"/>
      <c r="DZ4" s="209"/>
      <c r="EA4" s="212"/>
      <c r="EB4" s="209"/>
      <c r="EC4" s="209"/>
      <c r="ED4" s="211"/>
      <c r="EE4" s="211"/>
      <c r="EF4" s="211"/>
      <c r="EG4" s="209"/>
      <c r="EH4" s="209"/>
      <c r="EI4" s="211"/>
      <c r="EJ4" s="211"/>
      <c r="EK4" s="211"/>
      <c r="EL4" s="209"/>
      <c r="EM4" s="212"/>
      <c r="EN4" s="209"/>
      <c r="EO4" s="209"/>
      <c r="EP4" s="211"/>
      <c r="EQ4" s="211"/>
      <c r="ER4" s="211"/>
      <c r="ES4" s="209"/>
      <c r="ET4" s="209"/>
      <c r="EU4" s="211"/>
      <c r="EV4" s="211"/>
      <c r="EW4" s="211"/>
      <c r="EX4" s="209"/>
      <c r="EY4" s="212"/>
      <c r="EZ4" s="209"/>
      <c r="FA4" s="209"/>
      <c r="FB4" s="211"/>
      <c r="FC4" s="211"/>
      <c r="FD4" s="211"/>
      <c r="FE4" s="209"/>
      <c r="FF4" s="209"/>
      <c r="FG4" s="211"/>
      <c r="FH4" s="211"/>
      <c r="FI4" s="211"/>
      <c r="FJ4" s="209"/>
      <c r="FK4" s="212"/>
      <c r="FL4" s="209"/>
      <c r="FM4" s="209"/>
      <c r="FN4" s="211"/>
      <c r="FO4" s="211"/>
      <c r="FP4" s="211"/>
      <c r="FQ4" s="209"/>
      <c r="FR4" s="209"/>
      <c r="FS4" s="211"/>
      <c r="FT4" s="211"/>
      <c r="FU4" s="211"/>
      <c r="FV4" s="209"/>
      <c r="FW4" s="212"/>
      <c r="FX4" s="209"/>
      <c r="FY4" s="209"/>
      <c r="FZ4" s="211"/>
      <c r="GA4" s="211"/>
      <c r="GB4" s="211"/>
      <c r="GC4" s="209"/>
      <c r="GD4" s="209"/>
      <c r="GE4" s="211"/>
      <c r="GF4" s="211"/>
      <c r="GG4" s="211"/>
      <c r="GH4" s="209"/>
      <c r="GI4" s="212"/>
      <c r="GJ4" s="209"/>
      <c r="GK4" s="209"/>
      <c r="GL4" s="211"/>
      <c r="GM4" s="211"/>
      <c r="GN4" s="211"/>
      <c r="GO4" s="209"/>
      <c r="GP4" s="209"/>
      <c r="GQ4" s="211"/>
      <c r="GR4" s="211"/>
      <c r="GS4" s="211"/>
      <c r="GT4" s="209"/>
      <c r="GU4" s="212"/>
      <c r="GV4" s="209"/>
      <c r="GW4" s="209"/>
      <c r="GX4" s="211"/>
      <c r="GY4" s="211"/>
      <c r="GZ4" s="211"/>
      <c r="HA4" s="209"/>
      <c r="HB4" s="209"/>
      <c r="HC4" s="211"/>
      <c r="HD4" s="211"/>
      <c r="HE4" s="211"/>
      <c r="HF4" s="209"/>
      <c r="HG4" s="212"/>
      <c r="HH4" s="209"/>
      <c r="HI4" s="209"/>
      <c r="HJ4" s="211"/>
      <c r="HK4" s="211"/>
      <c r="HL4" s="211"/>
      <c r="HM4" s="209"/>
      <c r="HN4" s="209"/>
      <c r="HO4" s="211"/>
      <c r="HP4" s="211"/>
      <c r="HQ4" s="211"/>
      <c r="HR4" s="209"/>
      <c r="HS4" s="212"/>
      <c r="HT4" s="209"/>
      <c r="HU4" s="209"/>
      <c r="HV4" s="211"/>
      <c r="HW4" s="211"/>
      <c r="HX4" s="211"/>
      <c r="HY4" s="209"/>
      <c r="HZ4" s="209"/>
      <c r="IA4" s="211"/>
      <c r="IB4" s="211"/>
      <c r="IC4" s="211"/>
      <c r="ID4" s="209"/>
      <c r="IE4" s="212"/>
      <c r="IF4" s="209"/>
      <c r="IG4" s="209"/>
      <c r="IH4" s="211"/>
      <c r="II4" s="211"/>
      <c r="IJ4" s="211"/>
      <c r="IK4" s="209"/>
      <c r="IL4" s="209"/>
      <c r="IM4" s="211"/>
      <c r="IN4" s="211"/>
      <c r="IO4" s="211"/>
      <c r="IP4" s="209"/>
      <c r="IQ4" s="212"/>
      <c r="IR4" s="209"/>
      <c r="IS4" s="209"/>
      <c r="IT4" s="211"/>
    </row>
    <row r="5" spans="1:254" s="12" customFormat="1" ht="14.2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row>
    <row r="6" spans="1:254" s="7" customFormat="1" ht="14.25">
      <c r="A6" s="41" t="s">
        <v>32</v>
      </c>
      <c r="B6" s="260">
        <v>8.5</v>
      </c>
      <c r="C6" s="260">
        <v>8.3000000000000007</v>
      </c>
      <c r="D6" s="260">
        <v>7.5</v>
      </c>
      <c r="E6" s="260">
        <v>7</v>
      </c>
      <c r="F6" s="260">
        <v>7.9</v>
      </c>
      <c r="G6" s="260">
        <v>8.3000000000000007</v>
      </c>
      <c r="H6" s="260">
        <v>7.2</v>
      </c>
      <c r="I6" s="402">
        <v>7.6</v>
      </c>
      <c r="J6" s="260">
        <v>8.4</v>
      </c>
      <c r="K6" s="41">
        <v>8.5</v>
      </c>
      <c r="L6" s="260">
        <v>8.1999999999999993</v>
      </c>
      <c r="M6" s="260"/>
      <c r="N6" s="260"/>
      <c r="O6" s="260"/>
      <c r="P6" s="260"/>
      <c r="Q6" s="260"/>
      <c r="R6" s="402"/>
      <c r="S6" s="402"/>
      <c r="T6" s="402"/>
      <c r="U6" s="402"/>
      <c r="V6" s="402"/>
      <c r="W6" s="41"/>
      <c r="X6" s="260"/>
      <c r="Y6" s="260"/>
      <c r="Z6" s="260"/>
      <c r="AA6" s="260"/>
      <c r="AB6" s="260"/>
      <c r="AC6" s="260"/>
      <c r="AD6" s="402"/>
      <c r="AE6" s="402"/>
      <c r="AF6" s="402"/>
      <c r="AG6" s="402"/>
      <c r="AH6" s="402"/>
      <c r="AI6" s="41"/>
      <c r="AJ6" s="260"/>
      <c r="AK6" s="260"/>
      <c r="AL6" s="260"/>
      <c r="AM6" s="260"/>
      <c r="AN6" s="260"/>
      <c r="AO6" s="260"/>
      <c r="AP6" s="402"/>
      <c r="AQ6" s="402"/>
      <c r="AR6" s="402"/>
      <c r="AS6" s="402"/>
      <c r="AT6" s="402"/>
      <c r="AU6" s="41"/>
      <c r="AV6" s="260"/>
      <c r="AW6" s="260"/>
      <c r="AX6" s="260"/>
      <c r="AY6" s="260"/>
      <c r="AZ6" s="260"/>
      <c r="BA6" s="260"/>
      <c r="BB6" s="402"/>
      <c r="BC6" s="402"/>
      <c r="BD6" s="402"/>
      <c r="BE6" s="402"/>
      <c r="BF6" s="402"/>
      <c r="BG6" s="41"/>
      <c r="BH6" s="260"/>
      <c r="BI6" s="260"/>
      <c r="BJ6" s="260"/>
      <c r="BK6" s="260"/>
      <c r="BL6" s="260"/>
      <c r="BM6" s="260"/>
      <c r="BN6" s="402"/>
      <c r="BO6" s="402"/>
      <c r="BP6" s="402"/>
      <c r="BQ6" s="402"/>
      <c r="BR6" s="402"/>
      <c r="BS6" s="41"/>
      <c r="BT6" s="260"/>
      <c r="BU6" s="260"/>
      <c r="BV6" s="260"/>
      <c r="BW6" s="260"/>
      <c r="BX6" s="260"/>
      <c r="BY6" s="260"/>
      <c r="BZ6" s="402"/>
      <c r="CA6" s="402"/>
      <c r="CB6" s="402"/>
      <c r="CC6" s="402"/>
      <c r="CD6" s="402"/>
      <c r="CE6" s="41"/>
      <c r="CF6" s="260"/>
      <c r="CG6" s="260"/>
      <c r="CH6" s="260"/>
      <c r="CI6" s="260"/>
      <c r="CJ6" s="260"/>
      <c r="CK6" s="260"/>
      <c r="CL6" s="402"/>
      <c r="CM6" s="402"/>
      <c r="CN6" s="402"/>
      <c r="CO6" s="402"/>
      <c r="CP6" s="402"/>
      <c r="CQ6" s="41"/>
      <c r="CR6" s="260"/>
      <c r="CS6" s="260"/>
      <c r="CT6" s="260"/>
      <c r="CU6" s="260"/>
      <c r="CV6" s="260"/>
      <c r="CW6" s="260"/>
      <c r="CX6" s="402"/>
      <c r="CY6" s="402"/>
      <c r="CZ6" s="402"/>
      <c r="DA6" s="402"/>
      <c r="DB6" s="402"/>
      <c r="DC6" s="41"/>
      <c r="DD6" s="260"/>
      <c r="DE6" s="260"/>
      <c r="DF6" s="260"/>
      <c r="DG6" s="260"/>
      <c r="DH6" s="260"/>
      <c r="DI6" s="260"/>
      <c r="DJ6" s="402"/>
      <c r="DK6" s="402"/>
      <c r="DL6" s="402"/>
      <c r="DM6" s="402"/>
      <c r="DN6" s="402"/>
      <c r="DO6" s="41"/>
      <c r="DP6" s="260"/>
      <c r="DQ6" s="260"/>
      <c r="DR6" s="260"/>
      <c r="DS6" s="260"/>
      <c r="DT6" s="260"/>
      <c r="DU6" s="260"/>
      <c r="DV6" s="402"/>
      <c r="DW6" s="402"/>
      <c r="DX6" s="402"/>
      <c r="DY6" s="402"/>
      <c r="DZ6" s="402"/>
      <c r="EA6" s="41"/>
      <c r="EB6" s="260"/>
      <c r="EC6" s="260"/>
      <c r="ED6" s="260"/>
      <c r="EE6" s="260"/>
      <c r="EF6" s="260"/>
      <c r="EG6" s="260"/>
      <c r="EH6" s="402"/>
      <c r="EI6" s="402"/>
      <c r="EJ6" s="402"/>
      <c r="EK6" s="402"/>
      <c r="EL6" s="402"/>
      <c r="EM6" s="41"/>
      <c r="EN6" s="260"/>
      <c r="EO6" s="260"/>
      <c r="EP6" s="260"/>
      <c r="EQ6" s="260"/>
      <c r="ER6" s="260"/>
      <c r="ES6" s="260"/>
      <c r="ET6" s="402"/>
      <c r="EU6" s="402"/>
      <c r="EV6" s="402"/>
      <c r="EW6" s="402"/>
      <c r="EX6" s="402"/>
      <c r="EY6" s="41"/>
      <c r="EZ6" s="260"/>
      <c r="FA6" s="260"/>
      <c r="FB6" s="260"/>
      <c r="FC6" s="260"/>
      <c r="FD6" s="260"/>
      <c r="FE6" s="260"/>
      <c r="FF6" s="402"/>
      <c r="FG6" s="402"/>
      <c r="FH6" s="402"/>
      <c r="FI6" s="402"/>
      <c r="FJ6" s="402"/>
      <c r="FK6" s="41"/>
      <c r="FL6" s="260"/>
      <c r="FM6" s="260"/>
      <c r="FN6" s="260"/>
      <c r="FO6" s="260"/>
      <c r="FP6" s="260"/>
      <c r="FQ6" s="260"/>
      <c r="FR6" s="402"/>
      <c r="FS6" s="402"/>
      <c r="FT6" s="402"/>
      <c r="FU6" s="402"/>
      <c r="FV6" s="402"/>
      <c r="FW6" s="41"/>
      <c r="FX6" s="260"/>
      <c r="FY6" s="260"/>
      <c r="FZ6" s="260"/>
      <c r="GA6" s="260"/>
      <c r="GB6" s="260"/>
      <c r="GC6" s="260"/>
      <c r="GD6" s="402"/>
      <c r="GE6" s="402"/>
      <c r="GF6" s="402"/>
      <c r="GG6" s="402"/>
      <c r="GH6" s="402"/>
      <c r="GI6" s="41"/>
      <c r="GJ6" s="260"/>
      <c r="GK6" s="260"/>
      <c r="GL6" s="260"/>
      <c r="GM6" s="260"/>
      <c r="GN6" s="260"/>
      <c r="GO6" s="260"/>
      <c r="GP6" s="402"/>
      <c r="GQ6" s="402"/>
      <c r="GR6" s="402"/>
      <c r="GS6" s="402"/>
      <c r="GT6" s="402"/>
      <c r="GU6" s="41"/>
      <c r="GV6" s="260"/>
      <c r="GW6" s="260"/>
      <c r="GX6" s="260"/>
      <c r="GY6" s="260"/>
      <c r="GZ6" s="260"/>
      <c r="HA6" s="260"/>
      <c r="HB6" s="402"/>
      <c r="HC6" s="402"/>
      <c r="HD6" s="402"/>
      <c r="HE6" s="402"/>
      <c r="HF6" s="402"/>
      <c r="HG6" s="41"/>
      <c r="HH6" s="260"/>
      <c r="HI6" s="260"/>
      <c r="HJ6" s="260"/>
      <c r="HK6" s="260"/>
      <c r="HL6" s="260"/>
      <c r="HM6" s="260"/>
      <c r="HN6" s="402"/>
      <c r="HO6" s="402"/>
      <c r="HP6" s="402"/>
      <c r="HQ6" s="402"/>
      <c r="HR6" s="402"/>
      <c r="HS6" s="41"/>
      <c r="HT6" s="260"/>
      <c r="HU6" s="260"/>
      <c r="HV6" s="260"/>
      <c r="HW6" s="260"/>
      <c r="HX6" s="260"/>
      <c r="HY6" s="260"/>
      <c r="HZ6" s="402"/>
      <c r="IA6" s="402"/>
      <c r="IB6" s="402"/>
      <c r="IC6" s="402"/>
      <c r="ID6" s="402"/>
      <c r="IE6" s="41"/>
      <c r="IF6" s="260"/>
      <c r="IG6" s="260"/>
      <c r="IH6" s="260"/>
      <c r="II6" s="260"/>
      <c r="IJ6" s="260"/>
      <c r="IK6" s="260"/>
      <c r="IL6" s="402"/>
      <c r="IM6" s="402"/>
      <c r="IN6" s="402"/>
      <c r="IO6" s="402"/>
      <c r="IP6" s="402"/>
      <c r="IQ6" s="41"/>
      <c r="IR6" s="260"/>
      <c r="IS6" s="260"/>
      <c r="IT6" s="260"/>
    </row>
    <row r="7" spans="1:254" s="7" customFormat="1" ht="14.25">
      <c r="A7" s="41" t="s">
        <v>31</v>
      </c>
      <c r="B7" s="260">
        <v>11.3</v>
      </c>
      <c r="C7" s="260">
        <v>10.3</v>
      </c>
      <c r="D7" s="260">
        <v>8.6999999999999993</v>
      </c>
      <c r="E7" s="260">
        <v>7.5</v>
      </c>
      <c r="F7" s="260">
        <v>7.8</v>
      </c>
      <c r="G7" s="260">
        <v>7.1</v>
      </c>
      <c r="H7" s="260">
        <v>5.9</v>
      </c>
      <c r="I7" s="402">
        <v>5.5</v>
      </c>
      <c r="J7" s="260">
        <v>5.3</v>
      </c>
      <c r="K7" s="41">
        <v>5.2</v>
      </c>
      <c r="L7" s="260">
        <v>5.0999999999999996</v>
      </c>
      <c r="M7" s="260"/>
      <c r="N7" s="260"/>
      <c r="O7" s="260"/>
      <c r="P7" s="260"/>
      <c r="Q7" s="260"/>
      <c r="R7" s="402"/>
      <c r="S7" s="402"/>
      <c r="T7" s="402"/>
      <c r="U7" s="402"/>
      <c r="V7" s="402"/>
      <c r="W7" s="41"/>
      <c r="X7" s="260"/>
      <c r="Y7" s="260"/>
      <c r="Z7" s="260"/>
      <c r="AA7" s="260"/>
      <c r="AB7" s="260"/>
      <c r="AC7" s="260"/>
      <c r="AD7" s="402"/>
      <c r="AE7" s="402"/>
      <c r="AF7" s="402"/>
      <c r="AG7" s="402"/>
      <c r="AH7" s="402"/>
      <c r="AI7" s="41"/>
      <c r="AJ7" s="260"/>
      <c r="AK7" s="260"/>
      <c r="AL7" s="260"/>
      <c r="AM7" s="260"/>
      <c r="AN7" s="260"/>
      <c r="AO7" s="260"/>
      <c r="AP7" s="402"/>
      <c r="AQ7" s="402"/>
      <c r="AR7" s="402"/>
      <c r="AS7" s="402"/>
      <c r="AT7" s="402"/>
      <c r="AU7" s="41"/>
      <c r="AV7" s="260"/>
      <c r="AW7" s="260"/>
      <c r="AX7" s="260"/>
      <c r="AY7" s="260"/>
      <c r="AZ7" s="260"/>
      <c r="BA7" s="260"/>
      <c r="BB7" s="402"/>
      <c r="BC7" s="402"/>
      <c r="BD7" s="402"/>
      <c r="BE7" s="402"/>
      <c r="BF7" s="402"/>
      <c r="BG7" s="41"/>
      <c r="BH7" s="260"/>
      <c r="BI7" s="260"/>
      <c r="BJ7" s="260"/>
      <c r="BK7" s="260"/>
      <c r="BL7" s="260"/>
      <c r="BM7" s="260"/>
      <c r="BN7" s="402"/>
      <c r="BO7" s="402"/>
      <c r="BP7" s="402"/>
      <c r="BQ7" s="402"/>
      <c r="BR7" s="402"/>
      <c r="BS7" s="41"/>
      <c r="BT7" s="260"/>
      <c r="BU7" s="260"/>
      <c r="BV7" s="260"/>
      <c r="BW7" s="260"/>
      <c r="BX7" s="260"/>
      <c r="BY7" s="260"/>
      <c r="BZ7" s="402"/>
      <c r="CA7" s="402"/>
      <c r="CB7" s="402"/>
      <c r="CC7" s="402"/>
      <c r="CD7" s="402"/>
      <c r="CE7" s="41"/>
      <c r="CF7" s="260"/>
      <c r="CG7" s="260"/>
      <c r="CH7" s="260"/>
      <c r="CI7" s="260"/>
      <c r="CJ7" s="260"/>
      <c r="CK7" s="260"/>
      <c r="CL7" s="402"/>
      <c r="CM7" s="402"/>
      <c r="CN7" s="402"/>
      <c r="CO7" s="402"/>
      <c r="CP7" s="402"/>
      <c r="CQ7" s="41"/>
      <c r="CR7" s="260"/>
      <c r="CS7" s="260"/>
      <c r="CT7" s="260"/>
      <c r="CU7" s="260"/>
      <c r="CV7" s="260"/>
      <c r="CW7" s="260"/>
      <c r="CX7" s="402"/>
      <c r="CY7" s="402"/>
      <c r="CZ7" s="402"/>
      <c r="DA7" s="402"/>
      <c r="DB7" s="402"/>
      <c r="DC7" s="41"/>
      <c r="DD7" s="260"/>
      <c r="DE7" s="260"/>
      <c r="DF7" s="260"/>
      <c r="DG7" s="260"/>
      <c r="DH7" s="260"/>
      <c r="DI7" s="260"/>
      <c r="DJ7" s="402"/>
      <c r="DK7" s="402"/>
      <c r="DL7" s="402"/>
      <c r="DM7" s="402"/>
      <c r="DN7" s="402"/>
      <c r="DO7" s="41"/>
      <c r="DP7" s="260"/>
      <c r="DQ7" s="260"/>
      <c r="DR7" s="260"/>
      <c r="DS7" s="260"/>
      <c r="DT7" s="260"/>
      <c r="DU7" s="260"/>
      <c r="DV7" s="402"/>
      <c r="DW7" s="402"/>
      <c r="DX7" s="402"/>
      <c r="DY7" s="402"/>
      <c r="DZ7" s="402"/>
      <c r="EA7" s="41"/>
      <c r="EB7" s="260"/>
      <c r="EC7" s="260"/>
      <c r="ED7" s="260"/>
      <c r="EE7" s="260"/>
      <c r="EF7" s="260"/>
      <c r="EG7" s="260"/>
      <c r="EH7" s="402"/>
      <c r="EI7" s="402"/>
      <c r="EJ7" s="402"/>
      <c r="EK7" s="402"/>
      <c r="EL7" s="402"/>
      <c r="EM7" s="41"/>
      <c r="EN7" s="260"/>
      <c r="EO7" s="260"/>
      <c r="EP7" s="260"/>
      <c r="EQ7" s="260"/>
      <c r="ER7" s="260"/>
      <c r="ES7" s="260"/>
      <c r="ET7" s="402"/>
      <c r="EU7" s="402"/>
      <c r="EV7" s="402"/>
      <c r="EW7" s="402"/>
      <c r="EX7" s="402"/>
      <c r="EY7" s="41"/>
      <c r="EZ7" s="260"/>
      <c r="FA7" s="260"/>
      <c r="FB7" s="260"/>
      <c r="FC7" s="260"/>
      <c r="FD7" s="260"/>
      <c r="FE7" s="260"/>
      <c r="FF7" s="402"/>
      <c r="FG7" s="402"/>
      <c r="FH7" s="402"/>
      <c r="FI7" s="402"/>
      <c r="FJ7" s="402"/>
      <c r="FK7" s="41"/>
      <c r="FL7" s="260"/>
      <c r="FM7" s="260"/>
      <c r="FN7" s="260"/>
      <c r="FO7" s="260"/>
      <c r="FP7" s="260"/>
      <c r="FQ7" s="260"/>
      <c r="FR7" s="402"/>
      <c r="FS7" s="402"/>
      <c r="FT7" s="402"/>
      <c r="FU7" s="402"/>
      <c r="FV7" s="402"/>
      <c r="FW7" s="41"/>
      <c r="FX7" s="260"/>
      <c r="FY7" s="260"/>
      <c r="FZ7" s="260"/>
      <c r="GA7" s="260"/>
      <c r="GB7" s="260"/>
      <c r="GC7" s="260"/>
      <c r="GD7" s="402"/>
      <c r="GE7" s="402"/>
      <c r="GF7" s="402"/>
      <c r="GG7" s="402"/>
      <c r="GH7" s="402"/>
      <c r="GI7" s="41"/>
      <c r="GJ7" s="260"/>
      <c r="GK7" s="260"/>
      <c r="GL7" s="260"/>
      <c r="GM7" s="260"/>
      <c r="GN7" s="260"/>
      <c r="GO7" s="260"/>
      <c r="GP7" s="402"/>
      <c r="GQ7" s="402"/>
      <c r="GR7" s="402"/>
      <c r="GS7" s="402"/>
      <c r="GT7" s="402"/>
      <c r="GU7" s="41"/>
      <c r="GV7" s="260"/>
      <c r="GW7" s="260"/>
      <c r="GX7" s="260"/>
      <c r="GY7" s="260"/>
      <c r="GZ7" s="260"/>
      <c r="HA7" s="260"/>
      <c r="HB7" s="402"/>
      <c r="HC7" s="402"/>
      <c r="HD7" s="402"/>
      <c r="HE7" s="402"/>
      <c r="HF7" s="402"/>
      <c r="HG7" s="41"/>
      <c r="HH7" s="260"/>
      <c r="HI7" s="260"/>
      <c r="HJ7" s="260"/>
      <c r="HK7" s="260"/>
      <c r="HL7" s="260"/>
      <c r="HM7" s="260"/>
      <c r="HN7" s="402"/>
      <c r="HO7" s="402"/>
      <c r="HP7" s="402"/>
      <c r="HQ7" s="402"/>
      <c r="HR7" s="402"/>
      <c r="HS7" s="41"/>
      <c r="HT7" s="260"/>
      <c r="HU7" s="260"/>
      <c r="HV7" s="260"/>
      <c r="HW7" s="260"/>
      <c r="HX7" s="260"/>
      <c r="HY7" s="260"/>
      <c r="HZ7" s="402"/>
      <c r="IA7" s="402"/>
      <c r="IB7" s="402"/>
      <c r="IC7" s="402"/>
      <c r="ID7" s="402"/>
      <c r="IE7" s="41"/>
      <c r="IF7" s="260"/>
      <c r="IG7" s="260"/>
      <c r="IH7" s="260"/>
      <c r="II7" s="260"/>
      <c r="IJ7" s="260"/>
      <c r="IK7" s="260"/>
      <c r="IL7" s="402"/>
      <c r="IM7" s="402"/>
      <c r="IN7" s="402"/>
      <c r="IO7" s="402"/>
      <c r="IP7" s="402"/>
      <c r="IQ7" s="41"/>
      <c r="IR7" s="260"/>
      <c r="IS7" s="260"/>
      <c r="IT7" s="260"/>
    </row>
    <row r="8" spans="1:254" s="7" customFormat="1" ht="14.25">
      <c r="A8" s="41" t="s">
        <v>30</v>
      </c>
      <c r="B8" s="260">
        <v>4.4000000000000004</v>
      </c>
      <c r="C8" s="260">
        <v>4.5</v>
      </c>
      <c r="D8" s="260">
        <v>4.7</v>
      </c>
      <c r="E8" s="260">
        <v>6.4</v>
      </c>
      <c r="F8" s="260">
        <v>12</v>
      </c>
      <c r="G8" s="260">
        <v>13.9</v>
      </c>
      <c r="H8" s="260">
        <v>14.7</v>
      </c>
      <c r="I8" s="402">
        <v>14.7</v>
      </c>
      <c r="J8" s="260">
        <v>13.1</v>
      </c>
      <c r="K8" s="41">
        <v>11.9</v>
      </c>
      <c r="L8" s="260">
        <v>11.2</v>
      </c>
      <c r="M8" s="260"/>
      <c r="N8" s="260"/>
      <c r="O8" s="402"/>
      <c r="P8" s="260"/>
      <c r="Q8" s="260"/>
      <c r="R8" s="402"/>
      <c r="S8" s="402"/>
      <c r="T8" s="402"/>
      <c r="U8" s="402"/>
      <c r="V8" s="402"/>
      <c r="W8" s="41"/>
      <c r="X8" s="260"/>
      <c r="Y8" s="260"/>
      <c r="Z8" s="260"/>
      <c r="AA8" s="402"/>
      <c r="AB8" s="260"/>
      <c r="AC8" s="260"/>
      <c r="AD8" s="402"/>
      <c r="AE8" s="402"/>
      <c r="AF8" s="402"/>
      <c r="AG8" s="402"/>
      <c r="AH8" s="402"/>
      <c r="AI8" s="41"/>
      <c r="AJ8" s="260"/>
      <c r="AK8" s="260"/>
      <c r="AL8" s="260"/>
      <c r="AM8" s="402"/>
      <c r="AN8" s="260"/>
      <c r="AO8" s="260"/>
      <c r="AP8" s="402"/>
      <c r="AQ8" s="402"/>
      <c r="AR8" s="402"/>
      <c r="AS8" s="402"/>
      <c r="AT8" s="402"/>
      <c r="AU8" s="41"/>
      <c r="AV8" s="260"/>
      <c r="AW8" s="260"/>
      <c r="AX8" s="260"/>
      <c r="AY8" s="402"/>
      <c r="AZ8" s="260"/>
      <c r="BA8" s="260"/>
      <c r="BB8" s="402"/>
      <c r="BC8" s="402"/>
      <c r="BD8" s="402"/>
      <c r="BE8" s="402"/>
      <c r="BF8" s="402"/>
      <c r="BG8" s="41"/>
      <c r="BH8" s="260"/>
      <c r="BI8" s="260"/>
      <c r="BJ8" s="260"/>
      <c r="BK8" s="402"/>
      <c r="BL8" s="260"/>
      <c r="BM8" s="260"/>
      <c r="BN8" s="402"/>
      <c r="BO8" s="402"/>
      <c r="BP8" s="402"/>
      <c r="BQ8" s="402"/>
      <c r="BR8" s="402"/>
      <c r="BS8" s="41"/>
      <c r="BT8" s="260"/>
      <c r="BU8" s="260"/>
      <c r="BV8" s="260"/>
      <c r="BW8" s="402"/>
      <c r="BX8" s="260"/>
      <c r="BY8" s="260"/>
      <c r="BZ8" s="402"/>
      <c r="CA8" s="402"/>
      <c r="CB8" s="402"/>
      <c r="CC8" s="402"/>
      <c r="CD8" s="402"/>
      <c r="CE8" s="41"/>
      <c r="CF8" s="260"/>
      <c r="CG8" s="260"/>
      <c r="CH8" s="260"/>
      <c r="CI8" s="402"/>
      <c r="CJ8" s="260"/>
      <c r="CK8" s="260"/>
      <c r="CL8" s="402"/>
      <c r="CM8" s="402"/>
      <c r="CN8" s="402"/>
      <c r="CO8" s="402"/>
      <c r="CP8" s="402"/>
      <c r="CQ8" s="41"/>
      <c r="CR8" s="260"/>
      <c r="CS8" s="260"/>
      <c r="CT8" s="260"/>
      <c r="CU8" s="402"/>
      <c r="CV8" s="260"/>
      <c r="CW8" s="260"/>
      <c r="CX8" s="402"/>
      <c r="CY8" s="402"/>
      <c r="CZ8" s="402"/>
      <c r="DA8" s="402"/>
      <c r="DB8" s="402"/>
      <c r="DC8" s="41"/>
      <c r="DD8" s="260"/>
      <c r="DE8" s="260"/>
      <c r="DF8" s="260"/>
      <c r="DG8" s="402"/>
      <c r="DH8" s="260"/>
      <c r="DI8" s="260"/>
      <c r="DJ8" s="402"/>
      <c r="DK8" s="402"/>
      <c r="DL8" s="402"/>
      <c r="DM8" s="402"/>
      <c r="DN8" s="402"/>
      <c r="DO8" s="41"/>
      <c r="DP8" s="260"/>
      <c r="DQ8" s="260"/>
      <c r="DR8" s="260"/>
      <c r="DS8" s="402"/>
      <c r="DT8" s="260"/>
      <c r="DU8" s="260"/>
      <c r="DV8" s="402"/>
      <c r="DW8" s="402"/>
      <c r="DX8" s="402"/>
      <c r="DY8" s="402"/>
      <c r="DZ8" s="402"/>
      <c r="EA8" s="41"/>
      <c r="EB8" s="260"/>
      <c r="EC8" s="260"/>
      <c r="ED8" s="260"/>
      <c r="EE8" s="402"/>
      <c r="EF8" s="260"/>
      <c r="EG8" s="260"/>
      <c r="EH8" s="402"/>
      <c r="EI8" s="402"/>
      <c r="EJ8" s="402"/>
      <c r="EK8" s="402"/>
      <c r="EL8" s="402"/>
      <c r="EM8" s="41"/>
      <c r="EN8" s="260"/>
      <c r="EO8" s="260"/>
      <c r="EP8" s="260"/>
      <c r="EQ8" s="402"/>
      <c r="ER8" s="260"/>
      <c r="ES8" s="260"/>
      <c r="ET8" s="402"/>
      <c r="EU8" s="402"/>
      <c r="EV8" s="402"/>
      <c r="EW8" s="402"/>
      <c r="EX8" s="402"/>
      <c r="EY8" s="41"/>
      <c r="EZ8" s="260"/>
      <c r="FA8" s="260"/>
      <c r="FB8" s="260"/>
      <c r="FC8" s="402"/>
      <c r="FD8" s="260"/>
      <c r="FE8" s="260"/>
      <c r="FF8" s="402"/>
      <c r="FG8" s="402"/>
      <c r="FH8" s="402"/>
      <c r="FI8" s="402"/>
      <c r="FJ8" s="402"/>
      <c r="FK8" s="41"/>
      <c r="FL8" s="260"/>
      <c r="FM8" s="260"/>
      <c r="FN8" s="260"/>
      <c r="FO8" s="402"/>
      <c r="FP8" s="260"/>
      <c r="FQ8" s="260"/>
      <c r="FR8" s="402"/>
      <c r="FS8" s="402"/>
      <c r="FT8" s="402"/>
      <c r="FU8" s="402"/>
      <c r="FV8" s="402"/>
      <c r="FW8" s="41"/>
      <c r="FX8" s="260"/>
      <c r="FY8" s="260"/>
      <c r="FZ8" s="260"/>
      <c r="GA8" s="402"/>
      <c r="GB8" s="260"/>
      <c r="GC8" s="260"/>
      <c r="GD8" s="402"/>
      <c r="GE8" s="402"/>
      <c r="GF8" s="402"/>
      <c r="GG8" s="402"/>
      <c r="GH8" s="402"/>
      <c r="GI8" s="41"/>
      <c r="GJ8" s="260"/>
      <c r="GK8" s="260"/>
      <c r="GL8" s="260"/>
      <c r="GM8" s="402"/>
      <c r="GN8" s="260"/>
      <c r="GO8" s="260"/>
      <c r="GP8" s="402"/>
      <c r="GQ8" s="402"/>
      <c r="GR8" s="402"/>
      <c r="GS8" s="402"/>
      <c r="GT8" s="402"/>
      <c r="GU8" s="41"/>
      <c r="GV8" s="260"/>
      <c r="GW8" s="260"/>
      <c r="GX8" s="260"/>
      <c r="GY8" s="402"/>
      <c r="GZ8" s="260"/>
      <c r="HA8" s="260"/>
      <c r="HB8" s="402"/>
      <c r="HC8" s="402"/>
      <c r="HD8" s="402"/>
      <c r="HE8" s="402"/>
      <c r="HF8" s="402"/>
      <c r="HG8" s="41"/>
      <c r="HH8" s="260"/>
      <c r="HI8" s="260"/>
      <c r="HJ8" s="260"/>
      <c r="HK8" s="402"/>
      <c r="HL8" s="260"/>
      <c r="HM8" s="260"/>
      <c r="HN8" s="402"/>
      <c r="HO8" s="402"/>
      <c r="HP8" s="402"/>
      <c r="HQ8" s="402"/>
      <c r="HR8" s="402"/>
      <c r="HS8" s="41"/>
      <c r="HT8" s="260"/>
      <c r="HU8" s="260"/>
      <c r="HV8" s="260"/>
      <c r="HW8" s="402"/>
      <c r="HX8" s="260"/>
      <c r="HY8" s="260"/>
      <c r="HZ8" s="402"/>
      <c r="IA8" s="402"/>
      <c r="IB8" s="402"/>
      <c r="IC8" s="402"/>
      <c r="ID8" s="402"/>
      <c r="IE8" s="41"/>
      <c r="IF8" s="260"/>
      <c r="IG8" s="260"/>
      <c r="IH8" s="260"/>
      <c r="II8" s="402"/>
      <c r="IJ8" s="260"/>
      <c r="IK8" s="260"/>
      <c r="IL8" s="402"/>
      <c r="IM8" s="402"/>
      <c r="IN8" s="402"/>
      <c r="IO8" s="402"/>
      <c r="IP8" s="402"/>
      <c r="IQ8" s="41"/>
      <c r="IR8" s="260"/>
      <c r="IS8" s="260"/>
      <c r="IT8" s="260"/>
    </row>
    <row r="9" spans="1:254" s="7" customFormat="1" ht="14.25">
      <c r="A9" s="42" t="s">
        <v>29</v>
      </c>
      <c r="B9" s="260">
        <v>9.9</v>
      </c>
      <c r="C9" s="260">
        <v>8.9</v>
      </c>
      <c r="D9" s="260">
        <v>8.3000000000000007</v>
      </c>
      <c r="E9" s="260">
        <v>7.7</v>
      </c>
      <c r="F9" s="260">
        <v>9.5</v>
      </c>
      <c r="G9" s="260">
        <v>12.6</v>
      </c>
      <c r="H9" s="260">
        <v>17.7</v>
      </c>
      <c r="I9" s="260">
        <v>24.3</v>
      </c>
      <c r="J9" s="260">
        <v>27.3</v>
      </c>
      <c r="K9" s="42">
        <v>26</v>
      </c>
      <c r="L9" s="260">
        <v>24</v>
      </c>
      <c r="M9" s="260"/>
      <c r="N9" s="260"/>
      <c r="O9" s="260"/>
      <c r="P9" s="260"/>
      <c r="Q9" s="260"/>
      <c r="R9" s="260"/>
      <c r="S9" s="260"/>
      <c r="T9" s="260"/>
      <c r="U9" s="260"/>
      <c r="V9" s="260"/>
      <c r="W9" s="42"/>
      <c r="X9" s="260"/>
      <c r="Y9" s="260"/>
      <c r="Z9" s="260"/>
      <c r="AA9" s="260"/>
      <c r="AB9" s="260"/>
      <c r="AC9" s="260"/>
      <c r="AD9" s="260"/>
      <c r="AE9" s="260"/>
      <c r="AF9" s="260"/>
      <c r="AG9" s="260"/>
      <c r="AH9" s="260"/>
      <c r="AI9" s="42"/>
      <c r="AJ9" s="260"/>
      <c r="AK9" s="260"/>
      <c r="AL9" s="260"/>
      <c r="AM9" s="260"/>
      <c r="AN9" s="260"/>
      <c r="AO9" s="260"/>
      <c r="AP9" s="260"/>
      <c r="AQ9" s="260"/>
      <c r="AR9" s="260"/>
      <c r="AS9" s="260"/>
      <c r="AT9" s="260"/>
      <c r="AU9" s="42"/>
      <c r="AV9" s="260"/>
      <c r="AW9" s="260"/>
      <c r="AX9" s="260"/>
      <c r="AY9" s="260"/>
      <c r="AZ9" s="260"/>
      <c r="BA9" s="260"/>
      <c r="BB9" s="260"/>
      <c r="BC9" s="260"/>
      <c r="BD9" s="260"/>
      <c r="BE9" s="260"/>
      <c r="BF9" s="260"/>
      <c r="BG9" s="42"/>
      <c r="BH9" s="260"/>
      <c r="BI9" s="260"/>
      <c r="BJ9" s="260"/>
      <c r="BK9" s="260"/>
      <c r="BL9" s="260"/>
      <c r="BM9" s="260"/>
      <c r="BN9" s="260"/>
      <c r="BO9" s="260"/>
      <c r="BP9" s="260"/>
      <c r="BQ9" s="260"/>
      <c r="BR9" s="260"/>
      <c r="BS9" s="42"/>
      <c r="BT9" s="260"/>
      <c r="BU9" s="260"/>
      <c r="BV9" s="260"/>
      <c r="BW9" s="260"/>
      <c r="BX9" s="260"/>
      <c r="BY9" s="260"/>
      <c r="BZ9" s="260"/>
      <c r="CA9" s="260"/>
      <c r="CB9" s="260"/>
      <c r="CC9" s="260"/>
      <c r="CD9" s="260"/>
      <c r="CE9" s="42"/>
      <c r="CF9" s="260"/>
      <c r="CG9" s="260"/>
      <c r="CH9" s="260"/>
      <c r="CI9" s="260"/>
      <c r="CJ9" s="260"/>
      <c r="CK9" s="260"/>
      <c r="CL9" s="260"/>
      <c r="CM9" s="260"/>
      <c r="CN9" s="260"/>
      <c r="CO9" s="260"/>
      <c r="CP9" s="260"/>
      <c r="CQ9" s="42"/>
      <c r="CR9" s="260"/>
      <c r="CS9" s="260"/>
      <c r="CT9" s="260"/>
      <c r="CU9" s="260"/>
      <c r="CV9" s="260"/>
      <c r="CW9" s="260"/>
      <c r="CX9" s="260"/>
      <c r="CY9" s="260"/>
      <c r="CZ9" s="260"/>
      <c r="DA9" s="260"/>
      <c r="DB9" s="260"/>
      <c r="DC9" s="42"/>
      <c r="DD9" s="260"/>
      <c r="DE9" s="260"/>
      <c r="DF9" s="260"/>
      <c r="DG9" s="260"/>
      <c r="DH9" s="260"/>
      <c r="DI9" s="260"/>
      <c r="DJ9" s="260"/>
      <c r="DK9" s="260"/>
      <c r="DL9" s="260"/>
      <c r="DM9" s="260"/>
      <c r="DN9" s="260"/>
      <c r="DO9" s="42"/>
      <c r="DP9" s="260"/>
      <c r="DQ9" s="260"/>
      <c r="DR9" s="260"/>
      <c r="DS9" s="260"/>
      <c r="DT9" s="260"/>
      <c r="DU9" s="260"/>
      <c r="DV9" s="260"/>
      <c r="DW9" s="260"/>
      <c r="DX9" s="260"/>
      <c r="DY9" s="260"/>
      <c r="DZ9" s="260"/>
      <c r="EA9" s="42"/>
      <c r="EB9" s="260"/>
      <c r="EC9" s="260"/>
      <c r="ED9" s="260"/>
      <c r="EE9" s="260"/>
      <c r="EF9" s="260"/>
      <c r="EG9" s="260"/>
      <c r="EH9" s="260"/>
      <c r="EI9" s="260"/>
      <c r="EJ9" s="260"/>
      <c r="EK9" s="260"/>
      <c r="EL9" s="260"/>
      <c r="EM9" s="42"/>
      <c r="EN9" s="260"/>
      <c r="EO9" s="260"/>
      <c r="EP9" s="260"/>
      <c r="EQ9" s="260"/>
      <c r="ER9" s="260"/>
      <c r="ES9" s="260"/>
      <c r="ET9" s="260"/>
      <c r="EU9" s="260"/>
      <c r="EV9" s="260"/>
      <c r="EW9" s="260"/>
      <c r="EX9" s="260"/>
      <c r="EY9" s="42"/>
      <c r="EZ9" s="260"/>
      <c r="FA9" s="260"/>
      <c r="FB9" s="260"/>
      <c r="FC9" s="260"/>
      <c r="FD9" s="260"/>
      <c r="FE9" s="260"/>
      <c r="FF9" s="260"/>
      <c r="FG9" s="260"/>
      <c r="FH9" s="260"/>
      <c r="FI9" s="260"/>
      <c r="FJ9" s="260"/>
      <c r="FK9" s="42"/>
      <c r="FL9" s="260"/>
      <c r="FM9" s="260"/>
      <c r="FN9" s="260"/>
      <c r="FO9" s="260"/>
      <c r="FP9" s="260"/>
      <c r="FQ9" s="260"/>
      <c r="FR9" s="260"/>
      <c r="FS9" s="260"/>
      <c r="FT9" s="260"/>
      <c r="FU9" s="260"/>
      <c r="FV9" s="260"/>
      <c r="FW9" s="42"/>
      <c r="FX9" s="260"/>
      <c r="FY9" s="260"/>
      <c r="FZ9" s="260"/>
      <c r="GA9" s="260"/>
      <c r="GB9" s="260"/>
      <c r="GC9" s="260"/>
      <c r="GD9" s="260"/>
      <c r="GE9" s="260"/>
      <c r="GF9" s="260"/>
      <c r="GG9" s="260"/>
      <c r="GH9" s="260"/>
      <c r="GI9" s="42"/>
      <c r="GJ9" s="260"/>
      <c r="GK9" s="260"/>
      <c r="GL9" s="260"/>
      <c r="GM9" s="260"/>
      <c r="GN9" s="260"/>
      <c r="GO9" s="260"/>
      <c r="GP9" s="260"/>
      <c r="GQ9" s="260"/>
      <c r="GR9" s="260"/>
      <c r="GS9" s="260"/>
      <c r="GT9" s="260"/>
      <c r="GU9" s="42"/>
      <c r="GV9" s="260"/>
      <c r="GW9" s="260"/>
      <c r="GX9" s="260"/>
      <c r="GY9" s="260"/>
      <c r="GZ9" s="260"/>
      <c r="HA9" s="260"/>
      <c r="HB9" s="260"/>
      <c r="HC9" s="260"/>
      <c r="HD9" s="260"/>
      <c r="HE9" s="260"/>
      <c r="HF9" s="260"/>
      <c r="HG9" s="42"/>
      <c r="HH9" s="260"/>
      <c r="HI9" s="260"/>
      <c r="HJ9" s="260"/>
      <c r="HK9" s="260"/>
      <c r="HL9" s="260"/>
      <c r="HM9" s="260"/>
      <c r="HN9" s="260"/>
      <c r="HO9" s="260"/>
      <c r="HP9" s="260"/>
      <c r="HQ9" s="260"/>
      <c r="HR9" s="260"/>
      <c r="HS9" s="42"/>
      <c r="HT9" s="260"/>
      <c r="HU9" s="260"/>
      <c r="HV9" s="260"/>
      <c r="HW9" s="260"/>
      <c r="HX9" s="260"/>
      <c r="HY9" s="260"/>
      <c r="HZ9" s="260"/>
      <c r="IA9" s="260"/>
      <c r="IB9" s="260"/>
      <c r="IC9" s="260"/>
      <c r="ID9" s="260"/>
      <c r="IE9" s="42"/>
      <c r="IF9" s="260"/>
      <c r="IG9" s="260"/>
      <c r="IH9" s="260"/>
      <c r="II9" s="260"/>
      <c r="IJ9" s="260"/>
      <c r="IK9" s="260"/>
      <c r="IL9" s="260"/>
      <c r="IM9" s="260"/>
      <c r="IN9" s="260"/>
      <c r="IO9" s="260"/>
      <c r="IP9" s="260"/>
      <c r="IQ9" s="42"/>
      <c r="IR9" s="260"/>
      <c r="IS9" s="260"/>
      <c r="IT9" s="260"/>
    </row>
    <row r="10" spans="1:254" s="7" customFormat="1" ht="14.25">
      <c r="A10" s="41" t="s">
        <v>28</v>
      </c>
      <c r="B10" s="260">
        <v>9.1999999999999993</v>
      </c>
      <c r="C10" s="260">
        <v>8.5</v>
      </c>
      <c r="D10" s="260">
        <v>8.3000000000000007</v>
      </c>
      <c r="E10" s="260">
        <v>11.3</v>
      </c>
      <c r="F10" s="260">
        <v>18</v>
      </c>
      <c r="G10" s="260">
        <v>20.100000000000001</v>
      </c>
      <c r="H10" s="260">
        <v>21.7</v>
      </c>
      <c r="I10" s="260">
        <v>25</v>
      </c>
      <c r="J10" s="260">
        <v>26.4</v>
      </c>
      <c r="K10" s="41">
        <v>25.7</v>
      </c>
      <c r="L10" s="260">
        <v>24.6</v>
      </c>
      <c r="M10" s="260"/>
      <c r="N10" s="260"/>
      <c r="O10" s="260"/>
      <c r="P10" s="260"/>
      <c r="Q10" s="260"/>
      <c r="R10" s="260"/>
      <c r="S10" s="260"/>
      <c r="T10" s="260"/>
      <c r="U10" s="260"/>
      <c r="V10" s="260"/>
      <c r="W10" s="41"/>
      <c r="X10" s="260"/>
      <c r="Y10" s="260"/>
      <c r="Z10" s="260"/>
      <c r="AA10" s="260"/>
      <c r="AB10" s="260"/>
      <c r="AC10" s="260"/>
      <c r="AD10" s="260"/>
      <c r="AE10" s="260"/>
      <c r="AF10" s="260"/>
      <c r="AG10" s="260"/>
      <c r="AH10" s="260"/>
      <c r="AI10" s="41"/>
      <c r="AJ10" s="260"/>
      <c r="AK10" s="260"/>
      <c r="AL10" s="260"/>
      <c r="AM10" s="260"/>
      <c r="AN10" s="260"/>
      <c r="AO10" s="260"/>
      <c r="AP10" s="260"/>
      <c r="AQ10" s="260"/>
      <c r="AR10" s="260"/>
      <c r="AS10" s="260"/>
      <c r="AT10" s="260"/>
      <c r="AU10" s="41"/>
      <c r="AV10" s="260"/>
      <c r="AW10" s="260"/>
      <c r="AX10" s="260"/>
      <c r="AY10" s="260"/>
      <c r="AZ10" s="260"/>
      <c r="BA10" s="260"/>
      <c r="BB10" s="260"/>
      <c r="BC10" s="260"/>
      <c r="BD10" s="260"/>
      <c r="BE10" s="260"/>
      <c r="BF10" s="260"/>
      <c r="BG10" s="41"/>
      <c r="BH10" s="260"/>
      <c r="BI10" s="260"/>
      <c r="BJ10" s="260"/>
      <c r="BK10" s="260"/>
      <c r="BL10" s="260"/>
      <c r="BM10" s="260"/>
      <c r="BN10" s="260"/>
      <c r="BO10" s="260"/>
      <c r="BP10" s="260"/>
      <c r="BQ10" s="260"/>
      <c r="BR10" s="260"/>
      <c r="BS10" s="41"/>
      <c r="BT10" s="260"/>
      <c r="BU10" s="260"/>
      <c r="BV10" s="260"/>
      <c r="BW10" s="260"/>
      <c r="BX10" s="260"/>
      <c r="BY10" s="260"/>
      <c r="BZ10" s="260"/>
      <c r="CA10" s="260"/>
      <c r="CB10" s="260"/>
      <c r="CC10" s="260"/>
      <c r="CD10" s="260"/>
      <c r="CE10" s="41"/>
      <c r="CF10" s="260"/>
      <c r="CG10" s="260"/>
      <c r="CH10" s="260"/>
      <c r="CI10" s="260"/>
      <c r="CJ10" s="260"/>
      <c r="CK10" s="260"/>
      <c r="CL10" s="260"/>
      <c r="CM10" s="260"/>
      <c r="CN10" s="260"/>
      <c r="CO10" s="260"/>
      <c r="CP10" s="260"/>
      <c r="CQ10" s="41"/>
      <c r="CR10" s="260"/>
      <c r="CS10" s="260"/>
      <c r="CT10" s="260"/>
      <c r="CU10" s="260"/>
      <c r="CV10" s="260"/>
      <c r="CW10" s="260"/>
      <c r="CX10" s="260"/>
      <c r="CY10" s="260"/>
      <c r="CZ10" s="260"/>
      <c r="DA10" s="260"/>
      <c r="DB10" s="260"/>
      <c r="DC10" s="41"/>
      <c r="DD10" s="260"/>
      <c r="DE10" s="260"/>
      <c r="DF10" s="260"/>
      <c r="DG10" s="260"/>
      <c r="DH10" s="260"/>
      <c r="DI10" s="260"/>
      <c r="DJ10" s="260"/>
      <c r="DK10" s="260"/>
      <c r="DL10" s="260"/>
      <c r="DM10" s="260"/>
      <c r="DN10" s="260"/>
      <c r="DO10" s="41"/>
      <c r="DP10" s="260"/>
      <c r="DQ10" s="260"/>
      <c r="DR10" s="260"/>
      <c r="DS10" s="260"/>
      <c r="DT10" s="260"/>
      <c r="DU10" s="260"/>
      <c r="DV10" s="260"/>
      <c r="DW10" s="260"/>
      <c r="DX10" s="260"/>
      <c r="DY10" s="260"/>
      <c r="DZ10" s="260"/>
      <c r="EA10" s="41"/>
      <c r="EB10" s="260"/>
      <c r="EC10" s="260"/>
      <c r="ED10" s="260"/>
      <c r="EE10" s="260"/>
      <c r="EF10" s="260"/>
      <c r="EG10" s="260"/>
      <c r="EH10" s="260"/>
      <c r="EI10" s="260"/>
      <c r="EJ10" s="260"/>
      <c r="EK10" s="260"/>
      <c r="EL10" s="260"/>
      <c r="EM10" s="41"/>
      <c r="EN10" s="260"/>
      <c r="EO10" s="260"/>
      <c r="EP10" s="260"/>
      <c r="EQ10" s="260"/>
      <c r="ER10" s="260"/>
      <c r="ES10" s="260"/>
      <c r="ET10" s="260"/>
      <c r="EU10" s="260"/>
      <c r="EV10" s="260"/>
      <c r="EW10" s="260"/>
      <c r="EX10" s="260"/>
      <c r="EY10" s="41"/>
      <c r="EZ10" s="260"/>
      <c r="FA10" s="260"/>
      <c r="FB10" s="260"/>
      <c r="FC10" s="260"/>
      <c r="FD10" s="260"/>
      <c r="FE10" s="260"/>
      <c r="FF10" s="260"/>
      <c r="FG10" s="260"/>
      <c r="FH10" s="260"/>
      <c r="FI10" s="260"/>
      <c r="FJ10" s="260"/>
      <c r="FK10" s="41"/>
      <c r="FL10" s="260"/>
      <c r="FM10" s="260"/>
      <c r="FN10" s="260"/>
      <c r="FO10" s="260"/>
      <c r="FP10" s="260"/>
      <c r="FQ10" s="260"/>
      <c r="FR10" s="260"/>
      <c r="FS10" s="260"/>
      <c r="FT10" s="260"/>
      <c r="FU10" s="260"/>
      <c r="FV10" s="260"/>
      <c r="FW10" s="41"/>
      <c r="FX10" s="260"/>
      <c r="FY10" s="260"/>
      <c r="FZ10" s="260"/>
      <c r="GA10" s="260"/>
      <c r="GB10" s="260"/>
      <c r="GC10" s="260"/>
      <c r="GD10" s="260"/>
      <c r="GE10" s="260"/>
      <c r="GF10" s="260"/>
      <c r="GG10" s="260"/>
      <c r="GH10" s="260"/>
      <c r="GI10" s="41"/>
      <c r="GJ10" s="260"/>
      <c r="GK10" s="260"/>
      <c r="GL10" s="260"/>
      <c r="GM10" s="260"/>
      <c r="GN10" s="260"/>
      <c r="GO10" s="260"/>
      <c r="GP10" s="260"/>
      <c r="GQ10" s="260"/>
      <c r="GR10" s="260"/>
      <c r="GS10" s="260"/>
      <c r="GT10" s="260"/>
      <c r="GU10" s="41"/>
      <c r="GV10" s="260"/>
      <c r="GW10" s="260"/>
      <c r="GX10" s="260"/>
      <c r="GY10" s="260"/>
      <c r="GZ10" s="260"/>
      <c r="HA10" s="260"/>
      <c r="HB10" s="260"/>
      <c r="HC10" s="260"/>
      <c r="HD10" s="260"/>
      <c r="HE10" s="260"/>
      <c r="HF10" s="260"/>
      <c r="HG10" s="41"/>
      <c r="HH10" s="260"/>
      <c r="HI10" s="260"/>
      <c r="HJ10" s="260"/>
      <c r="HK10" s="260"/>
      <c r="HL10" s="260"/>
      <c r="HM10" s="260"/>
      <c r="HN10" s="260"/>
      <c r="HO10" s="260"/>
      <c r="HP10" s="260"/>
      <c r="HQ10" s="260"/>
      <c r="HR10" s="260"/>
      <c r="HS10" s="41"/>
      <c r="HT10" s="260"/>
      <c r="HU10" s="260"/>
      <c r="HV10" s="260"/>
      <c r="HW10" s="260"/>
      <c r="HX10" s="260"/>
      <c r="HY10" s="260"/>
      <c r="HZ10" s="260"/>
      <c r="IA10" s="260"/>
      <c r="IB10" s="260"/>
      <c r="IC10" s="260"/>
      <c r="ID10" s="260"/>
      <c r="IE10" s="41"/>
      <c r="IF10" s="260"/>
      <c r="IG10" s="260"/>
      <c r="IH10" s="260"/>
      <c r="II10" s="260"/>
      <c r="IJ10" s="260"/>
      <c r="IK10" s="260"/>
      <c r="IL10" s="260"/>
      <c r="IM10" s="260"/>
      <c r="IN10" s="260"/>
      <c r="IO10" s="260"/>
      <c r="IP10" s="260"/>
      <c r="IQ10" s="41"/>
      <c r="IR10" s="260"/>
      <c r="IS10" s="260"/>
      <c r="IT10" s="260"/>
    </row>
    <row r="11" spans="1:254" s="7" customFormat="1" ht="14.25">
      <c r="A11" s="41" t="s">
        <v>27</v>
      </c>
      <c r="B11" s="260">
        <v>9.3000000000000007</v>
      </c>
      <c r="C11" s="260">
        <v>9.1999999999999993</v>
      </c>
      <c r="D11" s="260">
        <v>8.4</v>
      </c>
      <c r="E11" s="260">
        <v>7.8</v>
      </c>
      <c r="F11" s="260">
        <v>9.5</v>
      </c>
      <c r="G11" s="260">
        <v>9.6999999999999993</v>
      </c>
      <c r="H11" s="260">
        <v>9.6</v>
      </c>
      <c r="I11" s="402">
        <v>10.199999999999999</v>
      </c>
      <c r="J11" s="260">
        <v>10.8</v>
      </c>
      <c r="K11" s="41">
        <v>11</v>
      </c>
      <c r="L11" s="209">
        <v>11</v>
      </c>
      <c r="M11" s="260"/>
      <c r="N11" s="260"/>
      <c r="O11" s="260"/>
      <c r="P11" s="260"/>
      <c r="Q11" s="260"/>
      <c r="R11" s="402"/>
      <c r="S11" s="402"/>
      <c r="T11" s="402"/>
      <c r="U11" s="402"/>
      <c r="V11" s="402"/>
      <c r="W11" s="41"/>
      <c r="X11" s="260"/>
      <c r="Y11" s="260"/>
      <c r="Z11" s="260"/>
      <c r="AA11" s="260"/>
      <c r="AB11" s="260"/>
      <c r="AC11" s="260"/>
      <c r="AD11" s="402"/>
      <c r="AE11" s="402"/>
      <c r="AF11" s="402"/>
      <c r="AG11" s="402"/>
      <c r="AH11" s="402"/>
      <c r="AI11" s="41"/>
      <c r="AJ11" s="260"/>
      <c r="AK11" s="260"/>
      <c r="AL11" s="260"/>
      <c r="AM11" s="260"/>
      <c r="AN11" s="260"/>
      <c r="AO11" s="260"/>
      <c r="AP11" s="402"/>
      <c r="AQ11" s="402"/>
      <c r="AR11" s="402"/>
      <c r="AS11" s="402"/>
      <c r="AT11" s="402"/>
      <c r="AU11" s="41"/>
      <c r="AV11" s="260"/>
      <c r="AW11" s="260"/>
      <c r="AX11" s="260"/>
      <c r="AY11" s="260"/>
      <c r="AZ11" s="260"/>
      <c r="BA11" s="260"/>
      <c r="BB11" s="402"/>
      <c r="BC11" s="402"/>
      <c r="BD11" s="402"/>
      <c r="BE11" s="402"/>
      <c r="BF11" s="402"/>
      <c r="BG11" s="41"/>
      <c r="BH11" s="260"/>
      <c r="BI11" s="260"/>
      <c r="BJ11" s="260"/>
      <c r="BK11" s="260"/>
      <c r="BL11" s="260"/>
      <c r="BM11" s="260"/>
      <c r="BN11" s="402"/>
      <c r="BO11" s="402"/>
      <c r="BP11" s="402"/>
      <c r="BQ11" s="402"/>
      <c r="BR11" s="402"/>
      <c r="BS11" s="41"/>
      <c r="BT11" s="260"/>
      <c r="BU11" s="260"/>
      <c r="BV11" s="260"/>
      <c r="BW11" s="260"/>
      <c r="BX11" s="260"/>
      <c r="BY11" s="260"/>
      <c r="BZ11" s="402"/>
      <c r="CA11" s="402"/>
      <c r="CB11" s="402"/>
      <c r="CC11" s="402"/>
      <c r="CD11" s="402"/>
      <c r="CE11" s="41"/>
      <c r="CF11" s="260"/>
      <c r="CG11" s="260"/>
      <c r="CH11" s="260"/>
      <c r="CI11" s="260"/>
      <c r="CJ11" s="260"/>
      <c r="CK11" s="260"/>
      <c r="CL11" s="402"/>
      <c r="CM11" s="402"/>
      <c r="CN11" s="402"/>
      <c r="CO11" s="402"/>
      <c r="CP11" s="402"/>
      <c r="CQ11" s="41"/>
      <c r="CR11" s="260"/>
      <c r="CS11" s="260"/>
      <c r="CT11" s="260"/>
      <c r="CU11" s="260"/>
      <c r="CV11" s="260"/>
      <c r="CW11" s="260"/>
      <c r="CX11" s="402"/>
      <c r="CY11" s="402"/>
      <c r="CZ11" s="402"/>
      <c r="DA11" s="402"/>
      <c r="DB11" s="402"/>
      <c r="DC11" s="41"/>
      <c r="DD11" s="260"/>
      <c r="DE11" s="260"/>
      <c r="DF11" s="260"/>
      <c r="DG11" s="260"/>
      <c r="DH11" s="260"/>
      <c r="DI11" s="260"/>
      <c r="DJ11" s="402"/>
      <c r="DK11" s="402"/>
      <c r="DL11" s="402"/>
      <c r="DM11" s="402"/>
      <c r="DN11" s="402"/>
      <c r="DO11" s="41"/>
      <c r="DP11" s="260"/>
      <c r="DQ11" s="260"/>
      <c r="DR11" s="260"/>
      <c r="DS11" s="260"/>
      <c r="DT11" s="260"/>
      <c r="DU11" s="260"/>
      <c r="DV11" s="402"/>
      <c r="DW11" s="402"/>
      <c r="DX11" s="402"/>
      <c r="DY11" s="402"/>
      <c r="DZ11" s="402"/>
      <c r="EA11" s="41"/>
      <c r="EB11" s="260"/>
      <c r="EC11" s="260"/>
      <c r="ED11" s="260"/>
      <c r="EE11" s="260"/>
      <c r="EF11" s="260"/>
      <c r="EG11" s="260"/>
      <c r="EH11" s="402"/>
      <c r="EI11" s="402"/>
      <c r="EJ11" s="402"/>
      <c r="EK11" s="402"/>
      <c r="EL11" s="402"/>
      <c r="EM11" s="41"/>
      <c r="EN11" s="260"/>
      <c r="EO11" s="260"/>
      <c r="EP11" s="260"/>
      <c r="EQ11" s="260"/>
      <c r="ER11" s="260"/>
      <c r="ES11" s="260"/>
      <c r="ET11" s="402"/>
      <c r="EU11" s="402"/>
      <c r="EV11" s="402"/>
      <c r="EW11" s="402"/>
      <c r="EX11" s="402"/>
      <c r="EY11" s="41"/>
      <c r="EZ11" s="260"/>
      <c r="FA11" s="260"/>
      <c r="FB11" s="260"/>
      <c r="FC11" s="260"/>
      <c r="FD11" s="260"/>
      <c r="FE11" s="260"/>
      <c r="FF11" s="402"/>
      <c r="FG11" s="402"/>
      <c r="FH11" s="402"/>
      <c r="FI11" s="402"/>
      <c r="FJ11" s="402"/>
      <c r="FK11" s="41"/>
      <c r="FL11" s="260"/>
      <c r="FM11" s="260"/>
      <c r="FN11" s="260"/>
      <c r="FO11" s="260"/>
      <c r="FP11" s="260"/>
      <c r="FQ11" s="260"/>
      <c r="FR11" s="402"/>
      <c r="FS11" s="402"/>
      <c r="FT11" s="402"/>
      <c r="FU11" s="402"/>
      <c r="FV11" s="402"/>
      <c r="FW11" s="41"/>
      <c r="FX11" s="260"/>
      <c r="FY11" s="260"/>
      <c r="FZ11" s="260"/>
      <c r="GA11" s="260"/>
      <c r="GB11" s="260"/>
      <c r="GC11" s="260"/>
      <c r="GD11" s="402"/>
      <c r="GE11" s="402"/>
      <c r="GF11" s="402"/>
      <c r="GG11" s="402"/>
      <c r="GH11" s="402"/>
      <c r="GI11" s="41"/>
      <c r="GJ11" s="260"/>
      <c r="GK11" s="260"/>
      <c r="GL11" s="260"/>
      <c r="GM11" s="260"/>
      <c r="GN11" s="260"/>
      <c r="GO11" s="260"/>
      <c r="GP11" s="402"/>
      <c r="GQ11" s="402"/>
      <c r="GR11" s="402"/>
      <c r="GS11" s="402"/>
      <c r="GT11" s="402"/>
      <c r="GU11" s="41"/>
      <c r="GV11" s="260"/>
      <c r="GW11" s="260"/>
      <c r="GX11" s="260"/>
      <c r="GY11" s="260"/>
      <c r="GZ11" s="260"/>
      <c r="HA11" s="260"/>
      <c r="HB11" s="402"/>
      <c r="HC11" s="402"/>
      <c r="HD11" s="402"/>
      <c r="HE11" s="402"/>
      <c r="HF11" s="402"/>
      <c r="HG11" s="41"/>
      <c r="HH11" s="260"/>
      <c r="HI11" s="260"/>
      <c r="HJ11" s="260"/>
      <c r="HK11" s="260"/>
      <c r="HL11" s="260"/>
      <c r="HM11" s="260"/>
      <c r="HN11" s="402"/>
      <c r="HO11" s="402"/>
      <c r="HP11" s="402"/>
      <c r="HQ11" s="402"/>
      <c r="HR11" s="402"/>
      <c r="HS11" s="41"/>
      <c r="HT11" s="260"/>
      <c r="HU11" s="260"/>
      <c r="HV11" s="260"/>
      <c r="HW11" s="260"/>
      <c r="HX11" s="260"/>
      <c r="HY11" s="260"/>
      <c r="HZ11" s="402"/>
      <c r="IA11" s="402"/>
      <c r="IB11" s="402"/>
      <c r="IC11" s="402"/>
      <c r="ID11" s="402"/>
      <c r="IE11" s="41"/>
      <c r="IF11" s="260"/>
      <c r="IG11" s="260"/>
      <c r="IH11" s="260"/>
      <c r="II11" s="260"/>
      <c r="IJ11" s="260"/>
      <c r="IK11" s="260"/>
      <c r="IL11" s="402"/>
      <c r="IM11" s="402"/>
      <c r="IN11" s="402"/>
      <c r="IO11" s="402"/>
      <c r="IP11" s="402"/>
      <c r="IQ11" s="41"/>
      <c r="IR11" s="260"/>
      <c r="IS11" s="260"/>
      <c r="IT11" s="260"/>
    </row>
    <row r="12" spans="1:254" s="7" customFormat="1" ht="14.25">
      <c r="A12" s="41" t="s">
        <v>26</v>
      </c>
      <c r="B12" s="260">
        <v>7.7</v>
      </c>
      <c r="C12" s="260">
        <v>6.8</v>
      </c>
      <c r="D12" s="260">
        <v>6.1</v>
      </c>
      <c r="E12" s="260">
        <v>6.7</v>
      </c>
      <c r="F12" s="260">
        <v>7.8</v>
      </c>
      <c r="G12" s="260">
        <v>8.4</v>
      </c>
      <c r="H12" s="260">
        <v>8.4</v>
      </c>
      <c r="I12" s="402">
        <v>10.7</v>
      </c>
      <c r="J12" s="260">
        <v>12.2</v>
      </c>
      <c r="K12" s="41">
        <v>12.6</v>
      </c>
      <c r="L12" s="260">
        <v>12.4</v>
      </c>
      <c r="M12" s="260"/>
      <c r="N12" s="260"/>
      <c r="O12" s="260"/>
      <c r="P12" s="260"/>
      <c r="Q12" s="260"/>
      <c r="R12" s="402"/>
      <c r="S12" s="402"/>
      <c r="T12" s="402"/>
      <c r="U12" s="402"/>
      <c r="V12" s="402"/>
      <c r="W12" s="41"/>
      <c r="X12" s="260"/>
      <c r="Y12" s="260"/>
      <c r="Z12" s="260"/>
      <c r="AA12" s="260"/>
      <c r="AB12" s="260"/>
      <c r="AC12" s="260"/>
      <c r="AD12" s="402"/>
      <c r="AE12" s="402"/>
      <c r="AF12" s="402"/>
      <c r="AG12" s="402"/>
      <c r="AH12" s="402"/>
      <c r="AI12" s="41"/>
      <c r="AJ12" s="260"/>
      <c r="AK12" s="260"/>
      <c r="AL12" s="260"/>
      <c r="AM12" s="260"/>
      <c r="AN12" s="260"/>
      <c r="AO12" s="260"/>
      <c r="AP12" s="402"/>
      <c r="AQ12" s="402"/>
      <c r="AR12" s="402"/>
      <c r="AS12" s="402"/>
      <c r="AT12" s="402"/>
      <c r="AU12" s="41"/>
      <c r="AV12" s="260"/>
      <c r="AW12" s="260"/>
      <c r="AX12" s="260"/>
      <c r="AY12" s="260"/>
      <c r="AZ12" s="260"/>
      <c r="BA12" s="260"/>
      <c r="BB12" s="402"/>
      <c r="BC12" s="402"/>
      <c r="BD12" s="402"/>
      <c r="BE12" s="402"/>
      <c r="BF12" s="402"/>
      <c r="BG12" s="41"/>
      <c r="BH12" s="260"/>
      <c r="BI12" s="260"/>
      <c r="BJ12" s="260"/>
      <c r="BK12" s="260"/>
      <c r="BL12" s="260"/>
      <c r="BM12" s="260"/>
      <c r="BN12" s="402"/>
      <c r="BO12" s="402"/>
      <c r="BP12" s="402"/>
      <c r="BQ12" s="402"/>
      <c r="BR12" s="402"/>
      <c r="BS12" s="41"/>
      <c r="BT12" s="260"/>
      <c r="BU12" s="260"/>
      <c r="BV12" s="260"/>
      <c r="BW12" s="260"/>
      <c r="BX12" s="260"/>
      <c r="BY12" s="260"/>
      <c r="BZ12" s="402"/>
      <c r="CA12" s="402"/>
      <c r="CB12" s="402"/>
      <c r="CC12" s="402"/>
      <c r="CD12" s="402"/>
      <c r="CE12" s="41"/>
      <c r="CF12" s="260"/>
      <c r="CG12" s="260"/>
      <c r="CH12" s="260"/>
      <c r="CI12" s="260"/>
      <c r="CJ12" s="260"/>
      <c r="CK12" s="260"/>
      <c r="CL12" s="402"/>
      <c r="CM12" s="402"/>
      <c r="CN12" s="402"/>
      <c r="CO12" s="402"/>
      <c r="CP12" s="402"/>
      <c r="CQ12" s="41"/>
      <c r="CR12" s="260"/>
      <c r="CS12" s="260"/>
      <c r="CT12" s="260"/>
      <c r="CU12" s="260"/>
      <c r="CV12" s="260"/>
      <c r="CW12" s="260"/>
      <c r="CX12" s="402"/>
      <c r="CY12" s="402"/>
      <c r="CZ12" s="402"/>
      <c r="DA12" s="402"/>
      <c r="DB12" s="402"/>
      <c r="DC12" s="41"/>
      <c r="DD12" s="260"/>
      <c r="DE12" s="260"/>
      <c r="DF12" s="260"/>
      <c r="DG12" s="260"/>
      <c r="DH12" s="260"/>
      <c r="DI12" s="260"/>
      <c r="DJ12" s="402"/>
      <c r="DK12" s="402"/>
      <c r="DL12" s="402"/>
      <c r="DM12" s="402"/>
      <c r="DN12" s="402"/>
      <c r="DO12" s="41"/>
      <c r="DP12" s="260"/>
      <c r="DQ12" s="260"/>
      <c r="DR12" s="260"/>
      <c r="DS12" s="260"/>
      <c r="DT12" s="260"/>
      <c r="DU12" s="260"/>
      <c r="DV12" s="402"/>
      <c r="DW12" s="402"/>
      <c r="DX12" s="402"/>
      <c r="DY12" s="402"/>
      <c r="DZ12" s="402"/>
      <c r="EA12" s="41"/>
      <c r="EB12" s="260"/>
      <c r="EC12" s="260"/>
      <c r="ED12" s="260"/>
      <c r="EE12" s="260"/>
      <c r="EF12" s="260"/>
      <c r="EG12" s="260"/>
      <c r="EH12" s="402"/>
      <c r="EI12" s="402"/>
      <c r="EJ12" s="402"/>
      <c r="EK12" s="402"/>
      <c r="EL12" s="402"/>
      <c r="EM12" s="41"/>
      <c r="EN12" s="260"/>
      <c r="EO12" s="260"/>
      <c r="EP12" s="260"/>
      <c r="EQ12" s="260"/>
      <c r="ER12" s="260"/>
      <c r="ES12" s="260"/>
      <c r="ET12" s="402"/>
      <c r="EU12" s="402"/>
      <c r="EV12" s="402"/>
      <c r="EW12" s="402"/>
      <c r="EX12" s="402"/>
      <c r="EY12" s="41"/>
      <c r="EZ12" s="260"/>
      <c r="FA12" s="260"/>
      <c r="FB12" s="260"/>
      <c r="FC12" s="260"/>
      <c r="FD12" s="260"/>
      <c r="FE12" s="260"/>
      <c r="FF12" s="402"/>
      <c r="FG12" s="402"/>
      <c r="FH12" s="402"/>
      <c r="FI12" s="402"/>
      <c r="FJ12" s="402"/>
      <c r="FK12" s="41"/>
      <c r="FL12" s="260"/>
      <c r="FM12" s="260"/>
      <c r="FN12" s="260"/>
      <c r="FO12" s="260"/>
      <c r="FP12" s="260"/>
      <c r="FQ12" s="260"/>
      <c r="FR12" s="402"/>
      <c r="FS12" s="402"/>
      <c r="FT12" s="402"/>
      <c r="FU12" s="402"/>
      <c r="FV12" s="402"/>
      <c r="FW12" s="41"/>
      <c r="FX12" s="260"/>
      <c r="FY12" s="260"/>
      <c r="FZ12" s="260"/>
      <c r="GA12" s="260"/>
      <c r="GB12" s="260"/>
      <c r="GC12" s="260"/>
      <c r="GD12" s="402"/>
      <c r="GE12" s="402"/>
      <c r="GF12" s="402"/>
      <c r="GG12" s="402"/>
      <c r="GH12" s="402"/>
      <c r="GI12" s="41"/>
      <c r="GJ12" s="260"/>
      <c r="GK12" s="260"/>
      <c r="GL12" s="260"/>
      <c r="GM12" s="260"/>
      <c r="GN12" s="260"/>
      <c r="GO12" s="260"/>
      <c r="GP12" s="402"/>
      <c r="GQ12" s="402"/>
      <c r="GR12" s="402"/>
      <c r="GS12" s="402"/>
      <c r="GT12" s="402"/>
      <c r="GU12" s="41"/>
      <c r="GV12" s="260"/>
      <c r="GW12" s="260"/>
      <c r="GX12" s="260"/>
      <c r="GY12" s="260"/>
      <c r="GZ12" s="260"/>
      <c r="HA12" s="260"/>
      <c r="HB12" s="402"/>
      <c r="HC12" s="402"/>
      <c r="HD12" s="402"/>
      <c r="HE12" s="402"/>
      <c r="HF12" s="402"/>
      <c r="HG12" s="41"/>
      <c r="HH12" s="260"/>
      <c r="HI12" s="260"/>
      <c r="HJ12" s="260"/>
      <c r="HK12" s="260"/>
      <c r="HL12" s="260"/>
      <c r="HM12" s="260"/>
      <c r="HN12" s="402"/>
      <c r="HO12" s="402"/>
      <c r="HP12" s="402"/>
      <c r="HQ12" s="402"/>
      <c r="HR12" s="402"/>
      <c r="HS12" s="41"/>
      <c r="HT12" s="260"/>
      <c r="HU12" s="260"/>
      <c r="HV12" s="260"/>
      <c r="HW12" s="260"/>
      <c r="HX12" s="260"/>
      <c r="HY12" s="260"/>
      <c r="HZ12" s="402"/>
      <c r="IA12" s="402"/>
      <c r="IB12" s="402"/>
      <c r="IC12" s="402"/>
      <c r="ID12" s="402"/>
      <c r="IE12" s="41"/>
      <c r="IF12" s="260"/>
      <c r="IG12" s="260"/>
      <c r="IH12" s="260"/>
      <c r="II12" s="260"/>
      <c r="IJ12" s="260"/>
      <c r="IK12" s="260"/>
      <c r="IL12" s="402"/>
      <c r="IM12" s="402"/>
      <c r="IN12" s="402"/>
      <c r="IO12" s="402"/>
      <c r="IP12" s="402"/>
      <c r="IQ12" s="41"/>
      <c r="IR12" s="260"/>
      <c r="IS12" s="260"/>
      <c r="IT12" s="260"/>
    </row>
    <row r="13" spans="1:254" s="7" customFormat="1" ht="14.25">
      <c r="A13" s="41" t="s">
        <v>25</v>
      </c>
      <c r="B13" s="260">
        <v>5.3</v>
      </c>
      <c r="C13" s="260">
        <v>4.5999999999999996</v>
      </c>
      <c r="D13" s="260">
        <v>3.9</v>
      </c>
      <c r="E13" s="260">
        <v>3.7</v>
      </c>
      <c r="F13" s="260">
        <v>5.4</v>
      </c>
      <c r="G13" s="260">
        <v>6.3</v>
      </c>
      <c r="H13" s="260">
        <v>7.9</v>
      </c>
      <c r="I13" s="402">
        <v>11.9</v>
      </c>
      <c r="J13" s="260">
        <v>16</v>
      </c>
      <c r="K13" s="41">
        <v>19.2</v>
      </c>
      <c r="L13" s="260">
        <v>18.399999999999999</v>
      </c>
      <c r="M13" s="260"/>
      <c r="N13" s="260"/>
      <c r="O13" s="402"/>
      <c r="P13" s="260"/>
      <c r="Q13" s="260"/>
      <c r="R13" s="402"/>
      <c r="S13" s="402"/>
      <c r="T13" s="402"/>
      <c r="U13" s="402"/>
      <c r="V13" s="402"/>
      <c r="W13" s="41"/>
      <c r="X13" s="260"/>
      <c r="Y13" s="260"/>
      <c r="Z13" s="260"/>
      <c r="AA13" s="402"/>
      <c r="AB13" s="260"/>
      <c r="AC13" s="260"/>
      <c r="AD13" s="402"/>
      <c r="AE13" s="402"/>
      <c r="AF13" s="402"/>
      <c r="AG13" s="402"/>
      <c r="AH13" s="402"/>
      <c r="AI13" s="41"/>
      <c r="AJ13" s="260"/>
      <c r="AK13" s="260"/>
      <c r="AL13" s="260"/>
      <c r="AM13" s="402"/>
      <c r="AN13" s="260"/>
      <c r="AO13" s="260"/>
      <c r="AP13" s="402"/>
      <c r="AQ13" s="402"/>
      <c r="AR13" s="402"/>
      <c r="AS13" s="402"/>
      <c r="AT13" s="402"/>
      <c r="AU13" s="41"/>
      <c r="AV13" s="260"/>
      <c r="AW13" s="260"/>
      <c r="AX13" s="260"/>
      <c r="AY13" s="402"/>
      <c r="AZ13" s="260"/>
      <c r="BA13" s="260"/>
      <c r="BB13" s="402"/>
      <c r="BC13" s="402"/>
      <c r="BD13" s="402"/>
      <c r="BE13" s="402"/>
      <c r="BF13" s="402"/>
      <c r="BG13" s="41"/>
      <c r="BH13" s="260"/>
      <c r="BI13" s="260"/>
      <c r="BJ13" s="260"/>
      <c r="BK13" s="402"/>
      <c r="BL13" s="260"/>
      <c r="BM13" s="260"/>
      <c r="BN13" s="402"/>
      <c r="BO13" s="402"/>
      <c r="BP13" s="402"/>
      <c r="BQ13" s="402"/>
      <c r="BR13" s="402"/>
      <c r="BS13" s="41"/>
      <c r="BT13" s="260"/>
      <c r="BU13" s="260"/>
      <c r="BV13" s="260"/>
      <c r="BW13" s="402"/>
      <c r="BX13" s="260"/>
      <c r="BY13" s="260"/>
      <c r="BZ13" s="402"/>
      <c r="CA13" s="402"/>
      <c r="CB13" s="402"/>
      <c r="CC13" s="402"/>
      <c r="CD13" s="402"/>
      <c r="CE13" s="41"/>
      <c r="CF13" s="260"/>
      <c r="CG13" s="260"/>
      <c r="CH13" s="260"/>
      <c r="CI13" s="402"/>
      <c r="CJ13" s="260"/>
      <c r="CK13" s="260"/>
      <c r="CL13" s="402"/>
      <c r="CM13" s="402"/>
      <c r="CN13" s="402"/>
      <c r="CO13" s="402"/>
      <c r="CP13" s="402"/>
      <c r="CQ13" s="41"/>
      <c r="CR13" s="260"/>
      <c r="CS13" s="260"/>
      <c r="CT13" s="260"/>
      <c r="CU13" s="402"/>
      <c r="CV13" s="260"/>
      <c r="CW13" s="260"/>
      <c r="CX13" s="402"/>
      <c r="CY13" s="402"/>
      <c r="CZ13" s="402"/>
      <c r="DA13" s="402"/>
      <c r="DB13" s="402"/>
      <c r="DC13" s="41"/>
      <c r="DD13" s="260"/>
      <c r="DE13" s="260"/>
      <c r="DF13" s="260"/>
      <c r="DG13" s="402"/>
      <c r="DH13" s="260"/>
      <c r="DI13" s="260"/>
      <c r="DJ13" s="402"/>
      <c r="DK13" s="402"/>
      <c r="DL13" s="402"/>
      <c r="DM13" s="402"/>
      <c r="DN13" s="402"/>
      <c r="DO13" s="41"/>
      <c r="DP13" s="260"/>
      <c r="DQ13" s="260"/>
      <c r="DR13" s="260"/>
      <c r="DS13" s="402"/>
      <c r="DT13" s="260"/>
      <c r="DU13" s="260"/>
      <c r="DV13" s="402"/>
      <c r="DW13" s="402"/>
      <c r="DX13" s="402"/>
      <c r="DY13" s="402"/>
      <c r="DZ13" s="402"/>
      <c r="EA13" s="41"/>
      <c r="EB13" s="260"/>
      <c r="EC13" s="260"/>
      <c r="ED13" s="260"/>
      <c r="EE13" s="402"/>
      <c r="EF13" s="260"/>
      <c r="EG13" s="260"/>
      <c r="EH13" s="402"/>
      <c r="EI13" s="402"/>
      <c r="EJ13" s="402"/>
      <c r="EK13" s="402"/>
      <c r="EL13" s="402"/>
      <c r="EM13" s="41"/>
      <c r="EN13" s="260"/>
      <c r="EO13" s="260"/>
      <c r="EP13" s="260"/>
      <c r="EQ13" s="402"/>
      <c r="ER13" s="260"/>
      <c r="ES13" s="260"/>
      <c r="ET13" s="402"/>
      <c r="EU13" s="402"/>
      <c r="EV13" s="402"/>
      <c r="EW13" s="402"/>
      <c r="EX13" s="402"/>
      <c r="EY13" s="41"/>
      <c r="EZ13" s="260"/>
      <c r="FA13" s="260"/>
      <c r="FB13" s="260"/>
      <c r="FC13" s="402"/>
      <c r="FD13" s="260"/>
      <c r="FE13" s="260"/>
      <c r="FF13" s="402"/>
      <c r="FG13" s="402"/>
      <c r="FH13" s="402"/>
      <c r="FI13" s="402"/>
      <c r="FJ13" s="402"/>
      <c r="FK13" s="41"/>
      <c r="FL13" s="260"/>
      <c r="FM13" s="260"/>
      <c r="FN13" s="260"/>
      <c r="FO13" s="402"/>
      <c r="FP13" s="260"/>
      <c r="FQ13" s="260"/>
      <c r="FR13" s="402"/>
      <c r="FS13" s="402"/>
      <c r="FT13" s="402"/>
      <c r="FU13" s="402"/>
      <c r="FV13" s="402"/>
      <c r="FW13" s="41"/>
      <c r="FX13" s="260"/>
      <c r="FY13" s="260"/>
      <c r="FZ13" s="260"/>
      <c r="GA13" s="402"/>
      <c r="GB13" s="260"/>
      <c r="GC13" s="260"/>
      <c r="GD13" s="402"/>
      <c r="GE13" s="402"/>
      <c r="GF13" s="402"/>
      <c r="GG13" s="402"/>
      <c r="GH13" s="402"/>
      <c r="GI13" s="41"/>
      <c r="GJ13" s="260"/>
      <c r="GK13" s="260"/>
      <c r="GL13" s="260"/>
      <c r="GM13" s="402"/>
      <c r="GN13" s="260"/>
      <c r="GO13" s="260"/>
      <c r="GP13" s="402"/>
      <c r="GQ13" s="402"/>
      <c r="GR13" s="402"/>
      <c r="GS13" s="402"/>
      <c r="GT13" s="402"/>
      <c r="GU13" s="41"/>
      <c r="GV13" s="260"/>
      <c r="GW13" s="260"/>
      <c r="GX13" s="260"/>
      <c r="GY13" s="402"/>
      <c r="GZ13" s="260"/>
      <c r="HA13" s="260"/>
      <c r="HB13" s="402"/>
      <c r="HC13" s="402"/>
      <c r="HD13" s="402"/>
      <c r="HE13" s="402"/>
      <c r="HF13" s="402"/>
      <c r="HG13" s="41"/>
      <c r="HH13" s="260"/>
      <c r="HI13" s="260"/>
      <c r="HJ13" s="260"/>
      <c r="HK13" s="402"/>
      <c r="HL13" s="260"/>
      <c r="HM13" s="260"/>
      <c r="HN13" s="402"/>
      <c r="HO13" s="402"/>
      <c r="HP13" s="402"/>
      <c r="HQ13" s="402"/>
      <c r="HR13" s="402"/>
      <c r="HS13" s="41"/>
      <c r="HT13" s="260"/>
      <c r="HU13" s="260"/>
      <c r="HV13" s="260"/>
      <c r="HW13" s="402"/>
      <c r="HX13" s="260"/>
      <c r="HY13" s="260"/>
      <c r="HZ13" s="402"/>
      <c r="IA13" s="402"/>
      <c r="IB13" s="402"/>
      <c r="IC13" s="402"/>
      <c r="ID13" s="402"/>
      <c r="IE13" s="41"/>
      <c r="IF13" s="260"/>
      <c r="IG13" s="260"/>
      <c r="IH13" s="260"/>
      <c r="II13" s="402"/>
      <c r="IJ13" s="260"/>
      <c r="IK13" s="260"/>
      <c r="IL13" s="402"/>
      <c r="IM13" s="402"/>
      <c r="IN13" s="402"/>
      <c r="IO13" s="402"/>
      <c r="IP13" s="402"/>
      <c r="IQ13" s="41"/>
      <c r="IR13" s="260"/>
      <c r="IS13" s="260"/>
      <c r="IT13" s="260"/>
    </row>
    <row r="14" spans="1:254" s="7" customFormat="1" ht="14.25">
      <c r="A14" s="42" t="s">
        <v>24</v>
      </c>
      <c r="B14" s="260">
        <v>4.5999999999999996</v>
      </c>
      <c r="C14" s="260">
        <v>4.5999999999999996</v>
      </c>
      <c r="D14" s="260">
        <v>4.2</v>
      </c>
      <c r="E14" s="260">
        <v>4.9000000000000004</v>
      </c>
      <c r="F14" s="260">
        <v>5.0999999999999996</v>
      </c>
      <c r="G14" s="260">
        <v>4.5999999999999996</v>
      </c>
      <c r="H14" s="260">
        <v>4.8</v>
      </c>
      <c r="I14" s="260">
        <v>5.0999999999999996</v>
      </c>
      <c r="J14" s="260">
        <v>5.9</v>
      </c>
      <c r="K14" s="42">
        <v>6</v>
      </c>
      <c r="L14" s="260">
        <v>5.9</v>
      </c>
      <c r="M14" s="260"/>
      <c r="N14" s="260"/>
      <c r="O14" s="260"/>
      <c r="P14" s="260"/>
      <c r="Q14" s="260"/>
      <c r="R14" s="260"/>
      <c r="S14" s="260"/>
      <c r="T14" s="260"/>
      <c r="U14" s="260"/>
      <c r="V14" s="260"/>
      <c r="W14" s="42"/>
      <c r="X14" s="260"/>
      <c r="Y14" s="260"/>
      <c r="Z14" s="260"/>
      <c r="AA14" s="260"/>
      <c r="AB14" s="260"/>
      <c r="AC14" s="260"/>
      <c r="AD14" s="260"/>
      <c r="AE14" s="260"/>
      <c r="AF14" s="260"/>
      <c r="AG14" s="260"/>
      <c r="AH14" s="260"/>
      <c r="AI14" s="42"/>
      <c r="AJ14" s="260"/>
      <c r="AK14" s="260"/>
      <c r="AL14" s="260"/>
      <c r="AM14" s="260"/>
      <c r="AN14" s="260"/>
      <c r="AO14" s="260"/>
      <c r="AP14" s="260"/>
      <c r="AQ14" s="260"/>
      <c r="AR14" s="260"/>
      <c r="AS14" s="260"/>
      <c r="AT14" s="260"/>
      <c r="AU14" s="42"/>
      <c r="AV14" s="260"/>
      <c r="AW14" s="260"/>
      <c r="AX14" s="260"/>
      <c r="AY14" s="260"/>
      <c r="AZ14" s="260"/>
      <c r="BA14" s="260"/>
      <c r="BB14" s="260"/>
      <c r="BC14" s="260"/>
      <c r="BD14" s="260"/>
      <c r="BE14" s="260"/>
      <c r="BF14" s="260"/>
      <c r="BG14" s="42"/>
      <c r="BH14" s="260"/>
      <c r="BI14" s="260"/>
      <c r="BJ14" s="260"/>
      <c r="BK14" s="260"/>
      <c r="BL14" s="260"/>
      <c r="BM14" s="260"/>
      <c r="BN14" s="260"/>
      <c r="BO14" s="260"/>
      <c r="BP14" s="260"/>
      <c r="BQ14" s="260"/>
      <c r="BR14" s="260"/>
      <c r="BS14" s="42"/>
      <c r="BT14" s="260"/>
      <c r="BU14" s="260"/>
      <c r="BV14" s="260"/>
      <c r="BW14" s="260"/>
      <c r="BX14" s="260"/>
      <c r="BY14" s="260"/>
      <c r="BZ14" s="260"/>
      <c r="CA14" s="260"/>
      <c r="CB14" s="260"/>
      <c r="CC14" s="260"/>
      <c r="CD14" s="260"/>
      <c r="CE14" s="42"/>
      <c r="CF14" s="260"/>
      <c r="CG14" s="260"/>
      <c r="CH14" s="260"/>
      <c r="CI14" s="260"/>
      <c r="CJ14" s="260"/>
      <c r="CK14" s="260"/>
      <c r="CL14" s="260"/>
      <c r="CM14" s="260"/>
      <c r="CN14" s="260"/>
      <c r="CO14" s="260"/>
      <c r="CP14" s="260"/>
      <c r="CQ14" s="42"/>
      <c r="CR14" s="260"/>
      <c r="CS14" s="260"/>
      <c r="CT14" s="260"/>
      <c r="CU14" s="260"/>
      <c r="CV14" s="260"/>
      <c r="CW14" s="260"/>
      <c r="CX14" s="260"/>
      <c r="CY14" s="260"/>
      <c r="CZ14" s="260"/>
      <c r="DA14" s="260"/>
      <c r="DB14" s="260"/>
      <c r="DC14" s="42"/>
      <c r="DD14" s="260"/>
      <c r="DE14" s="260"/>
      <c r="DF14" s="260"/>
      <c r="DG14" s="260"/>
      <c r="DH14" s="260"/>
      <c r="DI14" s="260"/>
      <c r="DJ14" s="260"/>
      <c r="DK14" s="260"/>
      <c r="DL14" s="260"/>
      <c r="DM14" s="260"/>
      <c r="DN14" s="260"/>
      <c r="DO14" s="42"/>
      <c r="DP14" s="260"/>
      <c r="DQ14" s="260"/>
      <c r="DR14" s="260"/>
      <c r="DS14" s="260"/>
      <c r="DT14" s="260"/>
      <c r="DU14" s="260"/>
      <c r="DV14" s="260"/>
      <c r="DW14" s="260"/>
      <c r="DX14" s="260"/>
      <c r="DY14" s="260"/>
      <c r="DZ14" s="260"/>
      <c r="EA14" s="42"/>
      <c r="EB14" s="260"/>
      <c r="EC14" s="260"/>
      <c r="ED14" s="260"/>
      <c r="EE14" s="260"/>
      <c r="EF14" s="260"/>
      <c r="EG14" s="260"/>
      <c r="EH14" s="260"/>
      <c r="EI14" s="260"/>
      <c r="EJ14" s="260"/>
      <c r="EK14" s="260"/>
      <c r="EL14" s="260"/>
      <c r="EM14" s="42"/>
      <c r="EN14" s="260"/>
      <c r="EO14" s="260"/>
      <c r="EP14" s="260"/>
      <c r="EQ14" s="260"/>
      <c r="ER14" s="260"/>
      <c r="ES14" s="260"/>
      <c r="ET14" s="260"/>
      <c r="EU14" s="260"/>
      <c r="EV14" s="260"/>
      <c r="EW14" s="260"/>
      <c r="EX14" s="260"/>
      <c r="EY14" s="42"/>
      <c r="EZ14" s="260"/>
      <c r="FA14" s="260"/>
      <c r="FB14" s="260"/>
      <c r="FC14" s="260"/>
      <c r="FD14" s="260"/>
      <c r="FE14" s="260"/>
      <c r="FF14" s="260"/>
      <c r="FG14" s="260"/>
      <c r="FH14" s="260"/>
      <c r="FI14" s="260"/>
      <c r="FJ14" s="260"/>
      <c r="FK14" s="42"/>
      <c r="FL14" s="260"/>
      <c r="FM14" s="260"/>
      <c r="FN14" s="260"/>
      <c r="FO14" s="260"/>
      <c r="FP14" s="260"/>
      <c r="FQ14" s="260"/>
      <c r="FR14" s="260"/>
      <c r="FS14" s="260"/>
      <c r="FT14" s="260"/>
      <c r="FU14" s="260"/>
      <c r="FV14" s="260"/>
      <c r="FW14" s="42"/>
      <c r="FX14" s="260"/>
      <c r="FY14" s="260"/>
      <c r="FZ14" s="260"/>
      <c r="GA14" s="260"/>
      <c r="GB14" s="260"/>
      <c r="GC14" s="260"/>
      <c r="GD14" s="260"/>
      <c r="GE14" s="260"/>
      <c r="GF14" s="260"/>
      <c r="GG14" s="260"/>
      <c r="GH14" s="260"/>
      <c r="GI14" s="42"/>
      <c r="GJ14" s="260"/>
      <c r="GK14" s="260"/>
      <c r="GL14" s="260"/>
      <c r="GM14" s="260"/>
      <c r="GN14" s="260"/>
      <c r="GO14" s="260"/>
      <c r="GP14" s="260"/>
      <c r="GQ14" s="260"/>
      <c r="GR14" s="260"/>
      <c r="GS14" s="260"/>
      <c r="GT14" s="260"/>
      <c r="GU14" s="42"/>
      <c r="GV14" s="260"/>
      <c r="GW14" s="260"/>
      <c r="GX14" s="260"/>
      <c r="GY14" s="260"/>
      <c r="GZ14" s="260"/>
      <c r="HA14" s="260"/>
      <c r="HB14" s="260"/>
      <c r="HC14" s="260"/>
      <c r="HD14" s="260"/>
      <c r="HE14" s="260"/>
      <c r="HF14" s="260"/>
      <c r="HG14" s="42"/>
      <c r="HH14" s="260"/>
      <c r="HI14" s="260"/>
      <c r="HJ14" s="260"/>
      <c r="HK14" s="260"/>
      <c r="HL14" s="260"/>
      <c r="HM14" s="260"/>
      <c r="HN14" s="260"/>
      <c r="HO14" s="260"/>
      <c r="HP14" s="260"/>
      <c r="HQ14" s="260"/>
      <c r="HR14" s="260"/>
      <c r="HS14" s="42"/>
      <c r="HT14" s="260"/>
      <c r="HU14" s="260"/>
      <c r="HV14" s="260"/>
      <c r="HW14" s="260"/>
      <c r="HX14" s="260"/>
      <c r="HY14" s="260"/>
      <c r="HZ14" s="260"/>
      <c r="IA14" s="260"/>
      <c r="IB14" s="260"/>
      <c r="IC14" s="260"/>
      <c r="ID14" s="260"/>
      <c r="IE14" s="42"/>
      <c r="IF14" s="260"/>
      <c r="IG14" s="260"/>
      <c r="IH14" s="260"/>
      <c r="II14" s="260"/>
      <c r="IJ14" s="260"/>
      <c r="IK14" s="260"/>
      <c r="IL14" s="260"/>
      <c r="IM14" s="260"/>
      <c r="IN14" s="260"/>
      <c r="IO14" s="260"/>
      <c r="IP14" s="260"/>
      <c r="IQ14" s="42"/>
      <c r="IR14" s="260"/>
      <c r="IS14" s="260"/>
      <c r="IT14" s="260"/>
    </row>
    <row r="15" spans="1:254" s="7" customFormat="1" ht="14.25">
      <c r="A15" s="41" t="s">
        <v>11</v>
      </c>
      <c r="B15" s="260">
        <v>10</v>
      </c>
      <c r="C15" s="260">
        <v>7</v>
      </c>
      <c r="D15" s="260">
        <v>6.1</v>
      </c>
      <c r="E15" s="260">
        <v>7.7</v>
      </c>
      <c r="F15" s="260">
        <v>17.5</v>
      </c>
      <c r="G15" s="260">
        <v>19.5</v>
      </c>
      <c r="H15" s="260">
        <v>16.2</v>
      </c>
      <c r="I15" s="260">
        <v>15</v>
      </c>
      <c r="J15" s="260">
        <v>11.9</v>
      </c>
      <c r="K15" s="41">
        <v>10.5</v>
      </c>
      <c r="L15" s="260">
        <v>9.1999999999999993</v>
      </c>
      <c r="M15" s="260"/>
      <c r="N15" s="260"/>
      <c r="O15" s="260"/>
      <c r="P15" s="260"/>
      <c r="Q15" s="260"/>
      <c r="R15" s="260"/>
      <c r="S15" s="260"/>
      <c r="T15" s="260"/>
      <c r="U15" s="260"/>
      <c r="V15" s="260"/>
      <c r="W15" s="41"/>
      <c r="X15" s="260"/>
      <c r="Y15" s="260"/>
      <c r="Z15" s="260"/>
      <c r="AA15" s="260"/>
      <c r="AB15" s="260"/>
      <c r="AC15" s="260"/>
      <c r="AD15" s="260"/>
      <c r="AE15" s="260"/>
      <c r="AF15" s="260"/>
      <c r="AG15" s="260"/>
      <c r="AH15" s="260"/>
      <c r="AI15" s="41"/>
      <c r="AJ15" s="260"/>
      <c r="AK15" s="260"/>
      <c r="AL15" s="260"/>
      <c r="AM15" s="260"/>
      <c r="AN15" s="260"/>
      <c r="AO15" s="260"/>
      <c r="AP15" s="260"/>
      <c r="AQ15" s="260"/>
      <c r="AR15" s="260"/>
      <c r="AS15" s="260"/>
      <c r="AT15" s="260"/>
      <c r="AU15" s="41"/>
      <c r="AV15" s="260"/>
      <c r="AW15" s="260"/>
      <c r="AX15" s="260"/>
      <c r="AY15" s="260"/>
      <c r="AZ15" s="260"/>
      <c r="BA15" s="260"/>
      <c r="BB15" s="260"/>
      <c r="BC15" s="260"/>
      <c r="BD15" s="260"/>
      <c r="BE15" s="260"/>
      <c r="BF15" s="260"/>
      <c r="BG15" s="41"/>
      <c r="BH15" s="260"/>
      <c r="BI15" s="260"/>
      <c r="BJ15" s="260"/>
      <c r="BK15" s="260"/>
      <c r="BL15" s="260"/>
      <c r="BM15" s="260"/>
      <c r="BN15" s="260"/>
      <c r="BO15" s="260"/>
      <c r="BP15" s="260"/>
      <c r="BQ15" s="260"/>
      <c r="BR15" s="260"/>
      <c r="BS15" s="41"/>
      <c r="BT15" s="260"/>
      <c r="BU15" s="260"/>
      <c r="BV15" s="260"/>
      <c r="BW15" s="260"/>
      <c r="BX15" s="260"/>
      <c r="BY15" s="260"/>
      <c r="BZ15" s="260"/>
      <c r="CA15" s="260"/>
      <c r="CB15" s="260"/>
      <c r="CC15" s="260"/>
      <c r="CD15" s="260"/>
      <c r="CE15" s="41"/>
      <c r="CF15" s="260"/>
      <c r="CG15" s="260"/>
      <c r="CH15" s="260"/>
      <c r="CI15" s="260"/>
      <c r="CJ15" s="260"/>
      <c r="CK15" s="260"/>
      <c r="CL15" s="260"/>
      <c r="CM15" s="260"/>
      <c r="CN15" s="260"/>
      <c r="CO15" s="260"/>
      <c r="CP15" s="260"/>
      <c r="CQ15" s="41"/>
      <c r="CR15" s="260"/>
      <c r="CS15" s="260"/>
      <c r="CT15" s="260"/>
      <c r="CU15" s="260"/>
      <c r="CV15" s="260"/>
      <c r="CW15" s="260"/>
      <c r="CX15" s="260"/>
      <c r="CY15" s="260"/>
      <c r="CZ15" s="260"/>
      <c r="DA15" s="260"/>
      <c r="DB15" s="260"/>
      <c r="DC15" s="41"/>
      <c r="DD15" s="260"/>
      <c r="DE15" s="260"/>
      <c r="DF15" s="260"/>
      <c r="DG15" s="260"/>
      <c r="DH15" s="260"/>
      <c r="DI15" s="260"/>
      <c r="DJ15" s="260"/>
      <c r="DK15" s="260"/>
      <c r="DL15" s="260"/>
      <c r="DM15" s="260"/>
      <c r="DN15" s="260"/>
      <c r="DO15" s="41"/>
      <c r="DP15" s="260"/>
      <c r="DQ15" s="260"/>
      <c r="DR15" s="260"/>
      <c r="DS15" s="260"/>
      <c r="DT15" s="260"/>
      <c r="DU15" s="260"/>
      <c r="DV15" s="260"/>
      <c r="DW15" s="260"/>
      <c r="DX15" s="260"/>
      <c r="DY15" s="260"/>
      <c r="DZ15" s="260"/>
      <c r="EA15" s="41"/>
      <c r="EB15" s="260"/>
      <c r="EC15" s="260"/>
      <c r="ED15" s="260"/>
      <c r="EE15" s="260"/>
      <c r="EF15" s="260"/>
      <c r="EG15" s="260"/>
      <c r="EH15" s="260"/>
      <c r="EI15" s="260"/>
      <c r="EJ15" s="260"/>
      <c r="EK15" s="260"/>
      <c r="EL15" s="260"/>
      <c r="EM15" s="41"/>
      <c r="EN15" s="260"/>
      <c r="EO15" s="260"/>
      <c r="EP15" s="260"/>
      <c r="EQ15" s="260"/>
      <c r="ER15" s="260"/>
      <c r="ES15" s="260"/>
      <c r="ET15" s="260"/>
      <c r="EU15" s="260"/>
      <c r="EV15" s="260"/>
      <c r="EW15" s="260"/>
      <c r="EX15" s="260"/>
      <c r="EY15" s="41"/>
      <c r="EZ15" s="260"/>
      <c r="FA15" s="260"/>
      <c r="FB15" s="260"/>
      <c r="FC15" s="260"/>
      <c r="FD15" s="260"/>
      <c r="FE15" s="260"/>
      <c r="FF15" s="260"/>
      <c r="FG15" s="260"/>
      <c r="FH15" s="260"/>
      <c r="FI15" s="260"/>
      <c r="FJ15" s="260"/>
      <c r="FK15" s="41"/>
      <c r="FL15" s="260"/>
      <c r="FM15" s="260"/>
      <c r="FN15" s="260"/>
      <c r="FO15" s="260"/>
      <c r="FP15" s="260"/>
      <c r="FQ15" s="260"/>
      <c r="FR15" s="260"/>
      <c r="FS15" s="260"/>
      <c r="FT15" s="260"/>
      <c r="FU15" s="260"/>
      <c r="FV15" s="260"/>
      <c r="FW15" s="41"/>
      <c r="FX15" s="260"/>
      <c r="FY15" s="260"/>
      <c r="FZ15" s="260"/>
      <c r="GA15" s="260"/>
      <c r="GB15" s="260"/>
      <c r="GC15" s="260"/>
      <c r="GD15" s="260"/>
      <c r="GE15" s="260"/>
      <c r="GF15" s="260"/>
      <c r="GG15" s="260"/>
      <c r="GH15" s="260"/>
      <c r="GI15" s="41"/>
      <c r="GJ15" s="260"/>
      <c r="GK15" s="260"/>
      <c r="GL15" s="260"/>
      <c r="GM15" s="260"/>
      <c r="GN15" s="260"/>
      <c r="GO15" s="260"/>
      <c r="GP15" s="260"/>
      <c r="GQ15" s="260"/>
      <c r="GR15" s="260"/>
      <c r="GS15" s="260"/>
      <c r="GT15" s="260"/>
      <c r="GU15" s="41"/>
      <c r="GV15" s="260"/>
      <c r="GW15" s="260"/>
      <c r="GX15" s="260"/>
      <c r="GY15" s="260"/>
      <c r="GZ15" s="260"/>
      <c r="HA15" s="260"/>
      <c r="HB15" s="260"/>
      <c r="HC15" s="260"/>
      <c r="HD15" s="260"/>
      <c r="HE15" s="260"/>
      <c r="HF15" s="260"/>
      <c r="HG15" s="41"/>
      <c r="HH15" s="260"/>
      <c r="HI15" s="260"/>
      <c r="HJ15" s="260"/>
      <c r="HK15" s="260"/>
      <c r="HL15" s="260"/>
      <c r="HM15" s="260"/>
      <c r="HN15" s="260"/>
      <c r="HO15" s="260"/>
      <c r="HP15" s="260"/>
      <c r="HQ15" s="260"/>
      <c r="HR15" s="260"/>
      <c r="HS15" s="41"/>
      <c r="HT15" s="260"/>
      <c r="HU15" s="260"/>
      <c r="HV15" s="260"/>
      <c r="HW15" s="260"/>
      <c r="HX15" s="260"/>
      <c r="HY15" s="260"/>
      <c r="HZ15" s="260"/>
      <c r="IA15" s="260"/>
      <c r="IB15" s="260"/>
      <c r="IC15" s="260"/>
      <c r="ID15" s="260"/>
      <c r="IE15" s="41"/>
      <c r="IF15" s="260"/>
      <c r="IG15" s="260"/>
      <c r="IH15" s="260"/>
      <c r="II15" s="260"/>
      <c r="IJ15" s="260"/>
      <c r="IK15" s="260"/>
      <c r="IL15" s="260"/>
      <c r="IM15" s="260"/>
      <c r="IN15" s="260"/>
      <c r="IO15" s="260"/>
      <c r="IP15" s="260"/>
      <c r="IQ15" s="41"/>
      <c r="IR15" s="260"/>
      <c r="IS15" s="260"/>
      <c r="IT15" s="260"/>
    </row>
    <row r="16" spans="1:254" s="7" customFormat="1" ht="14.25">
      <c r="A16" s="41" t="s">
        <v>23</v>
      </c>
      <c r="B16" s="260">
        <v>6.9</v>
      </c>
      <c r="C16" s="260">
        <v>6.9</v>
      </c>
      <c r="D16" s="260">
        <v>6.5</v>
      </c>
      <c r="E16" s="260">
        <v>6</v>
      </c>
      <c r="F16" s="260">
        <v>6.9</v>
      </c>
      <c r="G16" s="260">
        <v>6.9</v>
      </c>
      <c r="H16" s="260">
        <v>6.5</v>
      </c>
      <c r="I16" s="402">
        <v>6.4</v>
      </c>
      <c r="J16" s="260">
        <v>6.5</v>
      </c>
      <c r="K16" s="41">
        <v>6.4</v>
      </c>
      <c r="L16" s="260">
        <v>6.4</v>
      </c>
      <c r="M16" s="260"/>
      <c r="N16" s="260"/>
      <c r="O16" s="260"/>
      <c r="P16" s="260"/>
      <c r="Q16" s="260"/>
      <c r="R16" s="402"/>
      <c r="S16" s="402"/>
      <c r="T16" s="402"/>
      <c r="U16" s="402"/>
      <c r="V16" s="402"/>
      <c r="W16" s="41"/>
      <c r="X16" s="260"/>
      <c r="Y16" s="260"/>
      <c r="Z16" s="260"/>
      <c r="AA16" s="260"/>
      <c r="AB16" s="260"/>
      <c r="AC16" s="260"/>
      <c r="AD16" s="402"/>
      <c r="AE16" s="402"/>
      <c r="AF16" s="402"/>
      <c r="AG16" s="402"/>
      <c r="AH16" s="402"/>
      <c r="AI16" s="41"/>
      <c r="AJ16" s="260"/>
      <c r="AK16" s="260"/>
      <c r="AL16" s="260"/>
      <c r="AM16" s="260"/>
      <c r="AN16" s="260"/>
      <c r="AO16" s="260"/>
      <c r="AP16" s="402"/>
      <c r="AQ16" s="402"/>
      <c r="AR16" s="402"/>
      <c r="AS16" s="402"/>
      <c r="AT16" s="402"/>
      <c r="AU16" s="41"/>
      <c r="AV16" s="260"/>
      <c r="AW16" s="260"/>
      <c r="AX16" s="260"/>
      <c r="AY16" s="260"/>
      <c r="AZ16" s="260"/>
      <c r="BA16" s="260"/>
      <c r="BB16" s="402"/>
      <c r="BC16" s="402"/>
      <c r="BD16" s="402"/>
      <c r="BE16" s="402"/>
      <c r="BF16" s="402"/>
      <c r="BG16" s="41"/>
      <c r="BH16" s="260"/>
      <c r="BI16" s="260"/>
      <c r="BJ16" s="260"/>
      <c r="BK16" s="260"/>
      <c r="BL16" s="260"/>
      <c r="BM16" s="260"/>
      <c r="BN16" s="402"/>
      <c r="BO16" s="402"/>
      <c r="BP16" s="402"/>
      <c r="BQ16" s="402"/>
      <c r="BR16" s="402"/>
      <c r="BS16" s="41"/>
      <c r="BT16" s="260"/>
      <c r="BU16" s="260"/>
      <c r="BV16" s="260"/>
      <c r="BW16" s="260"/>
      <c r="BX16" s="260"/>
      <c r="BY16" s="260"/>
      <c r="BZ16" s="402"/>
      <c r="CA16" s="402"/>
      <c r="CB16" s="402"/>
      <c r="CC16" s="402"/>
      <c r="CD16" s="402"/>
      <c r="CE16" s="41"/>
      <c r="CF16" s="260"/>
      <c r="CG16" s="260"/>
      <c r="CH16" s="260"/>
      <c r="CI16" s="260"/>
      <c r="CJ16" s="260"/>
      <c r="CK16" s="260"/>
      <c r="CL16" s="402"/>
      <c r="CM16" s="402"/>
      <c r="CN16" s="402"/>
      <c r="CO16" s="402"/>
      <c r="CP16" s="402"/>
      <c r="CQ16" s="41"/>
      <c r="CR16" s="260"/>
      <c r="CS16" s="260"/>
      <c r="CT16" s="260"/>
      <c r="CU16" s="260"/>
      <c r="CV16" s="260"/>
      <c r="CW16" s="260"/>
      <c r="CX16" s="402"/>
      <c r="CY16" s="402"/>
      <c r="CZ16" s="402"/>
      <c r="DA16" s="402"/>
      <c r="DB16" s="402"/>
      <c r="DC16" s="41"/>
      <c r="DD16" s="260"/>
      <c r="DE16" s="260"/>
      <c r="DF16" s="260"/>
      <c r="DG16" s="260"/>
      <c r="DH16" s="260"/>
      <c r="DI16" s="260"/>
      <c r="DJ16" s="402"/>
      <c r="DK16" s="402"/>
      <c r="DL16" s="402"/>
      <c r="DM16" s="402"/>
      <c r="DN16" s="402"/>
      <c r="DO16" s="41"/>
      <c r="DP16" s="260"/>
      <c r="DQ16" s="260"/>
      <c r="DR16" s="260"/>
      <c r="DS16" s="260"/>
      <c r="DT16" s="260"/>
      <c r="DU16" s="260"/>
      <c r="DV16" s="402"/>
      <c r="DW16" s="402"/>
      <c r="DX16" s="402"/>
      <c r="DY16" s="402"/>
      <c r="DZ16" s="402"/>
      <c r="EA16" s="41"/>
      <c r="EB16" s="260"/>
      <c r="EC16" s="260"/>
      <c r="ED16" s="260"/>
      <c r="EE16" s="260"/>
      <c r="EF16" s="260"/>
      <c r="EG16" s="260"/>
      <c r="EH16" s="402"/>
      <c r="EI16" s="402"/>
      <c r="EJ16" s="402"/>
      <c r="EK16" s="402"/>
      <c r="EL16" s="402"/>
      <c r="EM16" s="41"/>
      <c r="EN16" s="260"/>
      <c r="EO16" s="260"/>
      <c r="EP16" s="260"/>
      <c r="EQ16" s="260"/>
      <c r="ER16" s="260"/>
      <c r="ES16" s="260"/>
      <c r="ET16" s="402"/>
      <c r="EU16" s="402"/>
      <c r="EV16" s="402"/>
      <c r="EW16" s="402"/>
      <c r="EX16" s="402"/>
      <c r="EY16" s="41"/>
      <c r="EZ16" s="260"/>
      <c r="FA16" s="260"/>
      <c r="FB16" s="260"/>
      <c r="FC16" s="260"/>
      <c r="FD16" s="260"/>
      <c r="FE16" s="260"/>
      <c r="FF16" s="402"/>
      <c r="FG16" s="402"/>
      <c r="FH16" s="402"/>
      <c r="FI16" s="402"/>
      <c r="FJ16" s="402"/>
      <c r="FK16" s="41"/>
      <c r="FL16" s="260"/>
      <c r="FM16" s="260"/>
      <c r="FN16" s="260"/>
      <c r="FO16" s="260"/>
      <c r="FP16" s="260"/>
      <c r="FQ16" s="260"/>
      <c r="FR16" s="402"/>
      <c r="FS16" s="402"/>
      <c r="FT16" s="402"/>
      <c r="FU16" s="402"/>
      <c r="FV16" s="402"/>
      <c r="FW16" s="41"/>
      <c r="FX16" s="260"/>
      <c r="FY16" s="260"/>
      <c r="FZ16" s="260"/>
      <c r="GA16" s="260"/>
      <c r="GB16" s="260"/>
      <c r="GC16" s="260"/>
      <c r="GD16" s="402"/>
      <c r="GE16" s="402"/>
      <c r="GF16" s="402"/>
      <c r="GG16" s="402"/>
      <c r="GH16" s="402"/>
      <c r="GI16" s="41"/>
      <c r="GJ16" s="260"/>
      <c r="GK16" s="260"/>
      <c r="GL16" s="260"/>
      <c r="GM16" s="260"/>
      <c r="GN16" s="260"/>
      <c r="GO16" s="260"/>
      <c r="GP16" s="402"/>
      <c r="GQ16" s="402"/>
      <c r="GR16" s="402"/>
      <c r="GS16" s="402"/>
      <c r="GT16" s="402"/>
      <c r="GU16" s="41"/>
      <c r="GV16" s="260"/>
      <c r="GW16" s="260"/>
      <c r="GX16" s="260"/>
      <c r="GY16" s="260"/>
      <c r="GZ16" s="260"/>
      <c r="HA16" s="260"/>
      <c r="HB16" s="402"/>
      <c r="HC16" s="402"/>
      <c r="HD16" s="402"/>
      <c r="HE16" s="402"/>
      <c r="HF16" s="402"/>
      <c r="HG16" s="41"/>
      <c r="HH16" s="260"/>
      <c r="HI16" s="260"/>
      <c r="HJ16" s="260"/>
      <c r="HK16" s="260"/>
      <c r="HL16" s="260"/>
      <c r="HM16" s="260"/>
      <c r="HN16" s="402"/>
      <c r="HO16" s="402"/>
      <c r="HP16" s="402"/>
      <c r="HQ16" s="402"/>
      <c r="HR16" s="402"/>
      <c r="HS16" s="41"/>
      <c r="HT16" s="260"/>
      <c r="HU16" s="260"/>
      <c r="HV16" s="260"/>
      <c r="HW16" s="260"/>
      <c r="HX16" s="260"/>
      <c r="HY16" s="260"/>
      <c r="HZ16" s="402"/>
      <c r="IA16" s="402"/>
      <c r="IB16" s="402"/>
      <c r="IC16" s="402"/>
      <c r="ID16" s="402"/>
      <c r="IE16" s="41"/>
      <c r="IF16" s="260"/>
      <c r="IG16" s="260"/>
      <c r="IH16" s="260"/>
      <c r="II16" s="260"/>
      <c r="IJ16" s="260"/>
      <c r="IK16" s="260"/>
      <c r="IL16" s="402"/>
      <c r="IM16" s="402"/>
      <c r="IN16" s="402"/>
      <c r="IO16" s="402"/>
      <c r="IP16" s="402"/>
      <c r="IQ16" s="41"/>
      <c r="IR16" s="260"/>
      <c r="IS16" s="260"/>
      <c r="IT16" s="260"/>
    </row>
    <row r="17" spans="1:254" s="11" customFormat="1" ht="14.25">
      <c r="A17" s="41" t="s">
        <v>22</v>
      </c>
      <c r="B17" s="260">
        <v>5.3</v>
      </c>
      <c r="C17" s="260">
        <v>4.4000000000000004</v>
      </c>
      <c r="D17" s="260">
        <v>3.6</v>
      </c>
      <c r="E17" s="260">
        <v>3.1</v>
      </c>
      <c r="F17" s="260">
        <v>3.7</v>
      </c>
      <c r="G17" s="260">
        <v>4.5</v>
      </c>
      <c r="H17" s="260">
        <v>4.4000000000000004</v>
      </c>
      <c r="I17" s="402">
        <v>5.3</v>
      </c>
      <c r="J17" s="260">
        <v>6.7</v>
      </c>
      <c r="K17" s="41">
        <v>7.4</v>
      </c>
      <c r="L17" s="260">
        <v>7.2</v>
      </c>
      <c r="M17" s="265"/>
      <c r="N17" s="265"/>
      <c r="O17" s="265"/>
      <c r="P17" s="265"/>
      <c r="Q17" s="265"/>
      <c r="R17" s="266"/>
      <c r="S17" s="266"/>
      <c r="T17" s="266"/>
      <c r="U17" s="266"/>
      <c r="V17" s="266"/>
      <c r="W17" s="40"/>
      <c r="X17" s="265"/>
      <c r="Y17" s="265"/>
      <c r="Z17" s="265"/>
      <c r="AA17" s="265"/>
      <c r="AB17" s="265"/>
      <c r="AC17" s="265"/>
      <c r="AD17" s="266"/>
      <c r="AE17" s="266"/>
      <c r="AF17" s="266"/>
      <c r="AG17" s="266"/>
      <c r="AH17" s="266"/>
      <c r="AI17" s="40"/>
      <c r="AJ17" s="265"/>
      <c r="AK17" s="265"/>
      <c r="AL17" s="265"/>
      <c r="AM17" s="265"/>
      <c r="AN17" s="265"/>
      <c r="AO17" s="265"/>
      <c r="AP17" s="266"/>
      <c r="AQ17" s="266"/>
      <c r="AR17" s="266"/>
      <c r="AS17" s="266"/>
      <c r="AT17" s="266"/>
      <c r="AU17" s="40"/>
      <c r="AV17" s="265"/>
      <c r="AW17" s="265"/>
      <c r="AX17" s="265"/>
      <c r="AY17" s="265"/>
      <c r="AZ17" s="265"/>
      <c r="BA17" s="265"/>
      <c r="BB17" s="266"/>
      <c r="BC17" s="266"/>
      <c r="BD17" s="266"/>
      <c r="BE17" s="266"/>
      <c r="BF17" s="266"/>
      <c r="BG17" s="40"/>
      <c r="BH17" s="265"/>
      <c r="BI17" s="265"/>
      <c r="BJ17" s="265"/>
      <c r="BK17" s="265"/>
      <c r="BL17" s="265"/>
      <c r="BM17" s="265"/>
      <c r="BN17" s="266"/>
      <c r="BO17" s="266"/>
      <c r="BP17" s="266"/>
      <c r="BQ17" s="266"/>
      <c r="BR17" s="266"/>
      <c r="BS17" s="40"/>
      <c r="BT17" s="265"/>
      <c r="BU17" s="265"/>
      <c r="BV17" s="265"/>
      <c r="BW17" s="265"/>
      <c r="BX17" s="265"/>
      <c r="BY17" s="265"/>
      <c r="BZ17" s="266"/>
      <c r="CA17" s="266"/>
      <c r="CB17" s="266"/>
      <c r="CC17" s="266"/>
      <c r="CD17" s="266"/>
      <c r="CE17" s="40"/>
      <c r="CF17" s="265"/>
      <c r="CG17" s="265"/>
      <c r="CH17" s="265"/>
      <c r="CI17" s="265"/>
      <c r="CJ17" s="265"/>
      <c r="CK17" s="265"/>
      <c r="CL17" s="266"/>
      <c r="CM17" s="266"/>
      <c r="CN17" s="266"/>
      <c r="CO17" s="266"/>
      <c r="CP17" s="266"/>
      <c r="CQ17" s="40"/>
      <c r="CR17" s="265"/>
      <c r="CS17" s="265"/>
      <c r="CT17" s="265"/>
      <c r="CU17" s="265"/>
      <c r="CV17" s="265"/>
      <c r="CW17" s="265"/>
      <c r="CX17" s="266"/>
      <c r="CY17" s="266"/>
      <c r="CZ17" s="266"/>
      <c r="DA17" s="266"/>
      <c r="DB17" s="266"/>
      <c r="DC17" s="40"/>
      <c r="DD17" s="265"/>
      <c r="DE17" s="265"/>
      <c r="DF17" s="265"/>
      <c r="DG17" s="265"/>
      <c r="DH17" s="265"/>
      <c r="DI17" s="265"/>
      <c r="DJ17" s="266"/>
      <c r="DK17" s="266"/>
      <c r="DL17" s="266"/>
      <c r="DM17" s="266"/>
      <c r="DN17" s="266"/>
      <c r="DO17" s="40"/>
      <c r="DP17" s="265"/>
      <c r="DQ17" s="265"/>
      <c r="DR17" s="265"/>
      <c r="DS17" s="265"/>
      <c r="DT17" s="265"/>
      <c r="DU17" s="265"/>
      <c r="DV17" s="266"/>
      <c r="DW17" s="266"/>
      <c r="DX17" s="266"/>
      <c r="DY17" s="266"/>
      <c r="DZ17" s="266"/>
      <c r="EA17" s="40"/>
      <c r="EB17" s="265"/>
      <c r="EC17" s="265"/>
      <c r="ED17" s="265"/>
      <c r="EE17" s="265"/>
      <c r="EF17" s="265"/>
      <c r="EG17" s="265"/>
      <c r="EH17" s="266"/>
      <c r="EI17" s="266"/>
      <c r="EJ17" s="266"/>
      <c r="EK17" s="266"/>
      <c r="EL17" s="266"/>
      <c r="EM17" s="40"/>
      <c r="EN17" s="265"/>
      <c r="EO17" s="265"/>
      <c r="EP17" s="265"/>
      <c r="EQ17" s="265"/>
      <c r="ER17" s="265"/>
      <c r="ES17" s="265"/>
      <c r="ET17" s="266"/>
      <c r="EU17" s="266"/>
      <c r="EV17" s="266"/>
      <c r="EW17" s="266"/>
      <c r="EX17" s="266"/>
      <c r="EY17" s="40"/>
      <c r="EZ17" s="265"/>
      <c r="FA17" s="265"/>
      <c r="FB17" s="265"/>
      <c r="FC17" s="265"/>
      <c r="FD17" s="265"/>
      <c r="FE17" s="265"/>
      <c r="FF17" s="266"/>
      <c r="FG17" s="266"/>
      <c r="FH17" s="266"/>
      <c r="FI17" s="266"/>
      <c r="FJ17" s="266"/>
      <c r="FK17" s="40"/>
      <c r="FL17" s="265"/>
      <c r="FM17" s="265"/>
      <c r="FN17" s="265"/>
      <c r="FO17" s="265"/>
      <c r="FP17" s="265"/>
      <c r="FQ17" s="265"/>
      <c r="FR17" s="266"/>
      <c r="FS17" s="266"/>
      <c r="FT17" s="266"/>
      <c r="FU17" s="266"/>
      <c r="FV17" s="266"/>
      <c r="FW17" s="40"/>
      <c r="FX17" s="265"/>
      <c r="FY17" s="265"/>
      <c r="FZ17" s="265"/>
      <c r="GA17" s="265"/>
      <c r="GB17" s="265"/>
      <c r="GC17" s="265"/>
      <c r="GD17" s="266"/>
      <c r="GE17" s="266"/>
      <c r="GF17" s="266"/>
      <c r="GG17" s="266"/>
      <c r="GH17" s="266"/>
      <c r="GI17" s="40"/>
      <c r="GJ17" s="265"/>
      <c r="GK17" s="265"/>
      <c r="GL17" s="265"/>
      <c r="GM17" s="265"/>
      <c r="GN17" s="265"/>
      <c r="GO17" s="265"/>
      <c r="GP17" s="266"/>
      <c r="GQ17" s="266"/>
      <c r="GR17" s="266"/>
      <c r="GS17" s="266"/>
      <c r="GT17" s="266"/>
      <c r="GU17" s="40"/>
      <c r="GV17" s="265"/>
      <c r="GW17" s="265"/>
      <c r="GX17" s="265"/>
      <c r="GY17" s="265"/>
      <c r="GZ17" s="265"/>
      <c r="HA17" s="265"/>
      <c r="HB17" s="266"/>
      <c r="HC17" s="266"/>
      <c r="HD17" s="266"/>
      <c r="HE17" s="266"/>
      <c r="HF17" s="266"/>
      <c r="HG17" s="40"/>
      <c r="HH17" s="265"/>
      <c r="HI17" s="265"/>
      <c r="HJ17" s="265"/>
      <c r="HK17" s="265"/>
      <c r="HL17" s="265"/>
      <c r="HM17" s="265"/>
      <c r="HN17" s="266"/>
      <c r="HO17" s="266"/>
      <c r="HP17" s="266"/>
      <c r="HQ17" s="266"/>
      <c r="HR17" s="266"/>
      <c r="HS17" s="40"/>
      <c r="HT17" s="265"/>
      <c r="HU17" s="265"/>
      <c r="HV17" s="265"/>
      <c r="HW17" s="265"/>
      <c r="HX17" s="265"/>
      <c r="HY17" s="265"/>
      <c r="HZ17" s="266"/>
      <c r="IA17" s="266"/>
      <c r="IB17" s="266"/>
      <c r="IC17" s="266"/>
      <c r="ID17" s="266"/>
      <c r="IE17" s="40"/>
      <c r="IF17" s="265"/>
      <c r="IG17" s="265"/>
      <c r="IH17" s="265"/>
      <c r="II17" s="265"/>
      <c r="IJ17" s="265"/>
      <c r="IK17" s="265"/>
      <c r="IL17" s="266"/>
      <c r="IM17" s="266"/>
      <c r="IN17" s="266"/>
      <c r="IO17" s="266"/>
      <c r="IP17" s="266"/>
      <c r="IQ17" s="40"/>
      <c r="IR17" s="265"/>
      <c r="IS17" s="265"/>
      <c r="IT17" s="265"/>
    </row>
    <row r="18" spans="1:254" s="11" customFormat="1" ht="14.25">
      <c r="A18" s="40" t="s">
        <v>21</v>
      </c>
      <c r="B18" s="266">
        <v>5.2</v>
      </c>
      <c r="C18" s="265">
        <v>4.8</v>
      </c>
      <c r="D18" s="265">
        <v>4.4000000000000004</v>
      </c>
      <c r="E18" s="266">
        <v>3.8</v>
      </c>
      <c r="F18" s="266">
        <v>4.8</v>
      </c>
      <c r="G18" s="266">
        <v>4.4000000000000004</v>
      </c>
      <c r="H18" s="266">
        <v>4.2</v>
      </c>
      <c r="I18" s="266">
        <v>4.3</v>
      </c>
      <c r="J18" s="265">
        <v>4.9000000000000004</v>
      </c>
      <c r="K18" s="40">
        <v>4.8</v>
      </c>
      <c r="L18" s="265">
        <v>4.7</v>
      </c>
      <c r="M18" s="265"/>
      <c r="N18" s="265"/>
      <c r="O18" s="266"/>
      <c r="P18" s="265"/>
      <c r="Q18" s="265"/>
      <c r="R18" s="266"/>
      <c r="S18" s="266"/>
      <c r="T18" s="266"/>
      <c r="U18" s="266"/>
      <c r="V18" s="266"/>
      <c r="W18" s="40"/>
      <c r="X18" s="265"/>
      <c r="Y18" s="265"/>
      <c r="Z18" s="265"/>
      <c r="AA18" s="266"/>
      <c r="AB18" s="265"/>
      <c r="AC18" s="265"/>
      <c r="AD18" s="266"/>
      <c r="AE18" s="266"/>
      <c r="AF18" s="266"/>
      <c r="AG18" s="266"/>
      <c r="AH18" s="266"/>
      <c r="AI18" s="40"/>
      <c r="AJ18" s="265"/>
      <c r="AK18" s="265"/>
      <c r="AL18" s="265"/>
      <c r="AM18" s="266"/>
      <c r="AN18" s="265"/>
      <c r="AO18" s="265"/>
      <c r="AP18" s="266"/>
      <c r="AQ18" s="266"/>
      <c r="AR18" s="266"/>
      <c r="AS18" s="266"/>
      <c r="AT18" s="266"/>
      <c r="AU18" s="40"/>
      <c r="AV18" s="265"/>
      <c r="AW18" s="265"/>
      <c r="AX18" s="265"/>
      <c r="AY18" s="266"/>
      <c r="AZ18" s="265"/>
      <c r="BA18" s="265"/>
      <c r="BB18" s="266"/>
      <c r="BC18" s="266"/>
      <c r="BD18" s="266"/>
      <c r="BE18" s="266"/>
      <c r="BF18" s="266"/>
      <c r="BG18" s="40"/>
      <c r="BH18" s="265"/>
      <c r="BI18" s="265"/>
      <c r="BJ18" s="265"/>
      <c r="BK18" s="266"/>
      <c r="BL18" s="265"/>
      <c r="BM18" s="265"/>
      <c r="BN18" s="266"/>
      <c r="BO18" s="266"/>
      <c r="BP18" s="266"/>
      <c r="BQ18" s="266"/>
      <c r="BR18" s="266"/>
      <c r="BS18" s="40"/>
      <c r="BT18" s="265"/>
      <c r="BU18" s="265"/>
      <c r="BV18" s="265"/>
      <c r="BW18" s="266"/>
      <c r="BX18" s="265"/>
      <c r="BY18" s="265"/>
      <c r="BZ18" s="266"/>
      <c r="CA18" s="266"/>
      <c r="CB18" s="266"/>
      <c r="CC18" s="266"/>
      <c r="CD18" s="266"/>
      <c r="CE18" s="40"/>
      <c r="CF18" s="265"/>
      <c r="CG18" s="265"/>
      <c r="CH18" s="265"/>
      <c r="CI18" s="266"/>
      <c r="CJ18" s="265"/>
      <c r="CK18" s="265"/>
      <c r="CL18" s="266"/>
      <c r="CM18" s="266"/>
      <c r="CN18" s="266"/>
      <c r="CO18" s="266"/>
      <c r="CP18" s="266"/>
      <c r="CQ18" s="40"/>
      <c r="CR18" s="265"/>
      <c r="CS18" s="265"/>
      <c r="CT18" s="265"/>
      <c r="CU18" s="266"/>
      <c r="CV18" s="265"/>
      <c r="CW18" s="265"/>
      <c r="CX18" s="266"/>
      <c r="CY18" s="266"/>
      <c r="CZ18" s="266"/>
      <c r="DA18" s="266"/>
      <c r="DB18" s="266"/>
      <c r="DC18" s="40"/>
      <c r="DD18" s="265"/>
      <c r="DE18" s="265"/>
      <c r="DF18" s="265"/>
      <c r="DG18" s="266"/>
      <c r="DH18" s="265"/>
      <c r="DI18" s="265"/>
      <c r="DJ18" s="266"/>
      <c r="DK18" s="266"/>
      <c r="DL18" s="266"/>
      <c r="DM18" s="266"/>
      <c r="DN18" s="266"/>
      <c r="DO18" s="40"/>
      <c r="DP18" s="265"/>
      <c r="DQ18" s="265"/>
      <c r="DR18" s="265"/>
      <c r="DS18" s="266"/>
      <c r="DT18" s="265"/>
      <c r="DU18" s="265"/>
      <c r="DV18" s="266"/>
      <c r="DW18" s="266"/>
      <c r="DX18" s="266"/>
      <c r="DY18" s="266"/>
      <c r="DZ18" s="266"/>
      <c r="EA18" s="40"/>
      <c r="EB18" s="265"/>
      <c r="EC18" s="265"/>
      <c r="ED18" s="265"/>
      <c r="EE18" s="266"/>
      <c r="EF18" s="265"/>
      <c r="EG18" s="265"/>
      <c r="EH18" s="266"/>
      <c r="EI18" s="266"/>
      <c r="EJ18" s="266"/>
      <c r="EK18" s="266"/>
      <c r="EL18" s="266"/>
      <c r="EM18" s="40"/>
      <c r="EN18" s="265"/>
      <c r="EO18" s="265"/>
      <c r="EP18" s="265"/>
      <c r="EQ18" s="266"/>
      <c r="ER18" s="265"/>
      <c r="ES18" s="265"/>
      <c r="ET18" s="266"/>
      <c r="EU18" s="266"/>
      <c r="EV18" s="266"/>
      <c r="EW18" s="266"/>
      <c r="EX18" s="266"/>
      <c r="EY18" s="40"/>
      <c r="EZ18" s="265"/>
      <c r="FA18" s="265"/>
      <c r="FB18" s="265"/>
      <c r="FC18" s="266"/>
      <c r="FD18" s="265"/>
      <c r="FE18" s="265"/>
      <c r="FF18" s="266"/>
      <c r="FG18" s="266"/>
      <c r="FH18" s="266"/>
      <c r="FI18" s="266"/>
      <c r="FJ18" s="266"/>
      <c r="FK18" s="40"/>
      <c r="FL18" s="265"/>
      <c r="FM18" s="265"/>
      <c r="FN18" s="265"/>
      <c r="FO18" s="266"/>
      <c r="FP18" s="265"/>
      <c r="FQ18" s="265"/>
      <c r="FR18" s="266"/>
      <c r="FS18" s="266"/>
      <c r="FT18" s="266"/>
      <c r="FU18" s="266"/>
      <c r="FV18" s="266"/>
      <c r="FW18" s="40"/>
      <c r="FX18" s="265"/>
      <c r="FY18" s="265"/>
      <c r="FZ18" s="265"/>
      <c r="GA18" s="266"/>
      <c r="GB18" s="265"/>
      <c r="GC18" s="265"/>
      <c r="GD18" s="266"/>
      <c r="GE18" s="266"/>
      <c r="GF18" s="266"/>
      <c r="GG18" s="266"/>
      <c r="GH18" s="266"/>
      <c r="GI18" s="40"/>
      <c r="GJ18" s="265"/>
      <c r="GK18" s="265"/>
      <c r="GL18" s="265"/>
      <c r="GM18" s="266"/>
      <c r="GN18" s="265"/>
      <c r="GO18" s="265"/>
      <c r="GP18" s="266"/>
      <c r="GQ18" s="266"/>
      <c r="GR18" s="266"/>
      <c r="GS18" s="266"/>
      <c r="GT18" s="266"/>
      <c r="GU18" s="40"/>
      <c r="GV18" s="265"/>
      <c r="GW18" s="265"/>
      <c r="GX18" s="265"/>
      <c r="GY18" s="266"/>
      <c r="GZ18" s="265"/>
      <c r="HA18" s="265"/>
      <c r="HB18" s="266"/>
      <c r="HC18" s="266"/>
      <c r="HD18" s="266"/>
      <c r="HE18" s="266"/>
      <c r="HF18" s="266"/>
      <c r="HG18" s="40"/>
      <c r="HH18" s="265"/>
      <c r="HI18" s="265"/>
      <c r="HJ18" s="265"/>
      <c r="HK18" s="266"/>
      <c r="HL18" s="265"/>
      <c r="HM18" s="265"/>
      <c r="HN18" s="266"/>
      <c r="HO18" s="266"/>
      <c r="HP18" s="266"/>
      <c r="HQ18" s="266"/>
      <c r="HR18" s="266"/>
      <c r="HS18" s="40"/>
      <c r="HT18" s="265"/>
      <c r="HU18" s="265"/>
      <c r="HV18" s="265"/>
      <c r="HW18" s="266"/>
      <c r="HX18" s="265"/>
      <c r="HY18" s="265"/>
      <c r="HZ18" s="266"/>
      <c r="IA18" s="266"/>
      <c r="IB18" s="266"/>
      <c r="IC18" s="266"/>
      <c r="ID18" s="266"/>
      <c r="IE18" s="40"/>
      <c r="IF18" s="265"/>
      <c r="IG18" s="265"/>
      <c r="IH18" s="265"/>
      <c r="II18" s="266"/>
      <c r="IJ18" s="265"/>
      <c r="IK18" s="265"/>
      <c r="IL18" s="266"/>
      <c r="IM18" s="266"/>
      <c r="IN18" s="266"/>
      <c r="IO18" s="266"/>
      <c r="IP18" s="266"/>
      <c r="IQ18" s="40"/>
      <c r="IR18" s="265"/>
      <c r="IS18" s="265"/>
      <c r="IT18" s="265"/>
    </row>
    <row r="19" spans="1:254" s="7" customFormat="1" ht="15.75">
      <c r="A19" s="48" t="s">
        <v>697</v>
      </c>
      <c r="B19" s="265">
        <v>5.1600649562619765</v>
      </c>
      <c r="C19" s="265">
        <v>4.7510711527666567</v>
      </c>
      <c r="D19" s="265">
        <v>4.4179935017339922</v>
      </c>
      <c r="E19" s="265">
        <v>3.8286436017756542</v>
      </c>
      <c r="F19" s="265">
        <v>4.7900853252941955</v>
      </c>
      <c r="G19" s="265">
        <v>4.4053871487552021</v>
      </c>
      <c r="H19" s="265">
        <v>4.1542911285952844</v>
      </c>
      <c r="I19" s="265">
        <v>4.3</v>
      </c>
      <c r="J19" s="265">
        <v>4.9000000000000004</v>
      </c>
      <c r="K19" s="48">
        <v>5.2</v>
      </c>
      <c r="L19" s="265">
        <v>5.3</v>
      </c>
      <c r="M19" s="260"/>
      <c r="N19" s="260"/>
      <c r="O19" s="260"/>
      <c r="P19" s="260"/>
      <c r="Q19" s="260"/>
      <c r="R19" s="260"/>
      <c r="S19" s="260"/>
      <c r="T19" s="260"/>
      <c r="U19" s="260"/>
      <c r="V19" s="260"/>
      <c r="W19" s="42"/>
      <c r="X19" s="260"/>
      <c r="Y19" s="260"/>
      <c r="Z19" s="260"/>
      <c r="AA19" s="260"/>
      <c r="AB19" s="260"/>
      <c r="AC19" s="260"/>
      <c r="AD19" s="260"/>
      <c r="AE19" s="260"/>
      <c r="AF19" s="260"/>
      <c r="AG19" s="260"/>
      <c r="AH19" s="260"/>
      <c r="AI19" s="42"/>
      <c r="AJ19" s="260"/>
      <c r="AK19" s="260"/>
      <c r="AL19" s="260"/>
      <c r="AM19" s="260"/>
      <c r="AN19" s="260"/>
      <c r="AO19" s="260"/>
      <c r="AP19" s="260"/>
      <c r="AQ19" s="260"/>
      <c r="AR19" s="260"/>
      <c r="AS19" s="260"/>
      <c r="AT19" s="260"/>
      <c r="AU19" s="42"/>
      <c r="AV19" s="260"/>
      <c r="AW19" s="260"/>
      <c r="AX19" s="260"/>
      <c r="AY19" s="260"/>
      <c r="AZ19" s="260"/>
      <c r="BA19" s="260"/>
      <c r="BB19" s="260"/>
      <c r="BC19" s="260"/>
      <c r="BD19" s="260"/>
      <c r="BE19" s="260"/>
      <c r="BF19" s="260"/>
      <c r="BG19" s="42"/>
      <c r="BH19" s="260"/>
      <c r="BI19" s="260"/>
      <c r="BJ19" s="260"/>
      <c r="BK19" s="260"/>
      <c r="BL19" s="260"/>
      <c r="BM19" s="260"/>
      <c r="BN19" s="260"/>
      <c r="BO19" s="260"/>
      <c r="BP19" s="260"/>
      <c r="BQ19" s="260"/>
      <c r="BR19" s="260"/>
      <c r="BS19" s="42"/>
      <c r="BT19" s="260"/>
      <c r="BU19" s="260"/>
      <c r="BV19" s="260"/>
      <c r="BW19" s="260"/>
      <c r="BX19" s="260"/>
      <c r="BY19" s="260"/>
      <c r="BZ19" s="260"/>
      <c r="CA19" s="260"/>
      <c r="CB19" s="260"/>
      <c r="CC19" s="260"/>
      <c r="CD19" s="260"/>
      <c r="CE19" s="42"/>
      <c r="CF19" s="260"/>
      <c r="CG19" s="260"/>
      <c r="CH19" s="260"/>
      <c r="CI19" s="260"/>
      <c r="CJ19" s="260"/>
      <c r="CK19" s="260"/>
      <c r="CL19" s="260"/>
      <c r="CM19" s="260"/>
      <c r="CN19" s="260"/>
      <c r="CO19" s="260"/>
      <c r="CP19" s="260"/>
      <c r="CQ19" s="42"/>
      <c r="CR19" s="260"/>
      <c r="CS19" s="260"/>
      <c r="CT19" s="260"/>
      <c r="CU19" s="260"/>
      <c r="CV19" s="260"/>
      <c r="CW19" s="260"/>
      <c r="CX19" s="260"/>
      <c r="CY19" s="260"/>
      <c r="CZ19" s="260"/>
      <c r="DA19" s="260"/>
      <c r="DB19" s="260"/>
      <c r="DC19" s="42"/>
      <c r="DD19" s="260"/>
      <c r="DE19" s="260"/>
      <c r="DF19" s="260"/>
      <c r="DG19" s="260"/>
      <c r="DH19" s="260"/>
      <c r="DI19" s="260"/>
      <c r="DJ19" s="260"/>
      <c r="DK19" s="260"/>
      <c r="DL19" s="260"/>
      <c r="DM19" s="260"/>
      <c r="DN19" s="260"/>
      <c r="DO19" s="42"/>
      <c r="DP19" s="260"/>
      <c r="DQ19" s="260"/>
      <c r="DR19" s="260"/>
      <c r="DS19" s="260"/>
      <c r="DT19" s="260"/>
      <c r="DU19" s="260"/>
      <c r="DV19" s="260"/>
      <c r="DW19" s="260"/>
      <c r="DX19" s="260"/>
      <c r="DY19" s="260"/>
      <c r="DZ19" s="260"/>
      <c r="EA19" s="42"/>
      <c r="EB19" s="260"/>
      <c r="EC19" s="260"/>
      <c r="ED19" s="260"/>
      <c r="EE19" s="260"/>
      <c r="EF19" s="260"/>
      <c r="EG19" s="260"/>
      <c r="EH19" s="260"/>
      <c r="EI19" s="260"/>
      <c r="EJ19" s="260"/>
      <c r="EK19" s="260"/>
      <c r="EL19" s="260"/>
      <c r="EM19" s="42"/>
      <c r="EN19" s="260"/>
      <c r="EO19" s="260"/>
      <c r="EP19" s="260"/>
      <c r="EQ19" s="260"/>
      <c r="ER19" s="260"/>
      <c r="ES19" s="260"/>
      <c r="ET19" s="260"/>
      <c r="EU19" s="260"/>
      <c r="EV19" s="260"/>
      <c r="EW19" s="260"/>
      <c r="EX19" s="260"/>
      <c r="EY19" s="42"/>
      <c r="EZ19" s="260"/>
      <c r="FA19" s="260"/>
      <c r="FB19" s="260"/>
      <c r="FC19" s="260"/>
      <c r="FD19" s="260"/>
      <c r="FE19" s="260"/>
      <c r="FF19" s="260"/>
      <c r="FG19" s="260"/>
      <c r="FH19" s="260"/>
      <c r="FI19" s="260"/>
      <c r="FJ19" s="260"/>
      <c r="FK19" s="42"/>
      <c r="FL19" s="260"/>
      <c r="FM19" s="260"/>
      <c r="FN19" s="260"/>
      <c r="FO19" s="260"/>
      <c r="FP19" s="260"/>
      <c r="FQ19" s="260"/>
      <c r="FR19" s="260"/>
      <c r="FS19" s="260"/>
      <c r="FT19" s="260"/>
      <c r="FU19" s="260"/>
      <c r="FV19" s="260"/>
      <c r="FW19" s="42"/>
      <c r="FX19" s="260"/>
      <c r="FY19" s="260"/>
      <c r="FZ19" s="260"/>
      <c r="GA19" s="260"/>
      <c r="GB19" s="260"/>
      <c r="GC19" s="260"/>
      <c r="GD19" s="260"/>
      <c r="GE19" s="260"/>
      <c r="GF19" s="260"/>
      <c r="GG19" s="260"/>
      <c r="GH19" s="260"/>
      <c r="GI19" s="42"/>
      <c r="GJ19" s="260"/>
      <c r="GK19" s="260"/>
      <c r="GL19" s="260"/>
      <c r="GM19" s="260"/>
      <c r="GN19" s="260"/>
      <c r="GO19" s="260"/>
      <c r="GP19" s="260"/>
      <c r="GQ19" s="260"/>
      <c r="GR19" s="260"/>
      <c r="GS19" s="260"/>
      <c r="GT19" s="260"/>
      <c r="GU19" s="42"/>
      <c r="GV19" s="260"/>
      <c r="GW19" s="260"/>
      <c r="GX19" s="260"/>
      <c r="GY19" s="260"/>
      <c r="GZ19" s="260"/>
      <c r="HA19" s="260"/>
      <c r="HB19" s="260"/>
      <c r="HC19" s="260"/>
      <c r="HD19" s="260"/>
      <c r="HE19" s="260"/>
      <c r="HF19" s="260"/>
      <c r="HG19" s="42"/>
      <c r="HH19" s="260"/>
      <c r="HI19" s="260"/>
      <c r="HJ19" s="260"/>
      <c r="HK19" s="260"/>
      <c r="HL19" s="260"/>
      <c r="HM19" s="260"/>
      <c r="HN19" s="260"/>
      <c r="HO19" s="260"/>
      <c r="HP19" s="260"/>
      <c r="HQ19" s="260"/>
      <c r="HR19" s="260"/>
      <c r="HS19" s="42"/>
      <c r="HT19" s="260"/>
      <c r="HU19" s="260"/>
      <c r="HV19" s="260"/>
      <c r="HW19" s="260"/>
      <c r="HX19" s="260"/>
      <c r="HY19" s="260"/>
      <c r="HZ19" s="260"/>
      <c r="IA19" s="260"/>
      <c r="IB19" s="260"/>
      <c r="IC19" s="260"/>
      <c r="ID19" s="260"/>
      <c r="IE19" s="42"/>
      <c r="IF19" s="260"/>
      <c r="IG19" s="260"/>
      <c r="IH19" s="260"/>
      <c r="II19" s="260"/>
      <c r="IJ19" s="260"/>
      <c r="IK19" s="260"/>
      <c r="IL19" s="260"/>
      <c r="IM19" s="260"/>
      <c r="IN19" s="260"/>
      <c r="IO19" s="260"/>
      <c r="IP19" s="260"/>
      <c r="IQ19" s="42"/>
      <c r="IR19" s="260"/>
      <c r="IS19" s="260"/>
      <c r="IT19" s="260"/>
    </row>
    <row r="20" spans="1:254" s="7" customFormat="1" ht="14.25">
      <c r="A20" s="41" t="s">
        <v>20</v>
      </c>
      <c r="B20" s="260">
        <v>8.6</v>
      </c>
      <c r="C20" s="260">
        <v>8.6</v>
      </c>
      <c r="D20" s="260">
        <v>8.9</v>
      </c>
      <c r="E20" s="260">
        <v>8.5</v>
      </c>
      <c r="F20" s="260">
        <v>10.6</v>
      </c>
      <c r="G20" s="260">
        <v>12</v>
      </c>
      <c r="H20" s="260">
        <v>12.9</v>
      </c>
      <c r="I20" s="260">
        <v>15.9</v>
      </c>
      <c r="J20" s="260">
        <v>16.5</v>
      </c>
      <c r="K20" s="41">
        <v>16.8</v>
      </c>
      <c r="L20" s="260">
        <v>16.5</v>
      </c>
      <c r="M20" s="260"/>
      <c r="N20" s="260"/>
      <c r="O20" s="260"/>
      <c r="P20" s="260"/>
      <c r="Q20" s="260"/>
      <c r="R20" s="260"/>
      <c r="S20" s="260"/>
      <c r="T20" s="260"/>
      <c r="U20" s="260"/>
      <c r="V20" s="260"/>
      <c r="W20" s="41"/>
      <c r="X20" s="260"/>
      <c r="Y20" s="260"/>
      <c r="Z20" s="260"/>
      <c r="AA20" s="260"/>
      <c r="AB20" s="260"/>
      <c r="AC20" s="260"/>
      <c r="AD20" s="260"/>
      <c r="AE20" s="260"/>
      <c r="AF20" s="260"/>
      <c r="AG20" s="260"/>
      <c r="AH20" s="260"/>
      <c r="AI20" s="41"/>
      <c r="AJ20" s="260"/>
      <c r="AK20" s="260"/>
      <c r="AL20" s="260"/>
      <c r="AM20" s="260"/>
      <c r="AN20" s="260"/>
      <c r="AO20" s="260"/>
      <c r="AP20" s="260"/>
      <c r="AQ20" s="260"/>
      <c r="AR20" s="260"/>
      <c r="AS20" s="260"/>
      <c r="AT20" s="260"/>
      <c r="AU20" s="41"/>
      <c r="AV20" s="260"/>
      <c r="AW20" s="260"/>
      <c r="AX20" s="260"/>
      <c r="AY20" s="260"/>
      <c r="AZ20" s="260"/>
      <c r="BA20" s="260"/>
      <c r="BB20" s="260"/>
      <c r="BC20" s="260"/>
      <c r="BD20" s="260"/>
      <c r="BE20" s="260"/>
      <c r="BF20" s="260"/>
      <c r="BG20" s="41"/>
      <c r="BH20" s="260"/>
      <c r="BI20" s="260"/>
      <c r="BJ20" s="260"/>
      <c r="BK20" s="260"/>
      <c r="BL20" s="260"/>
      <c r="BM20" s="260"/>
      <c r="BN20" s="260"/>
      <c r="BO20" s="260"/>
      <c r="BP20" s="260"/>
      <c r="BQ20" s="260"/>
      <c r="BR20" s="260"/>
      <c r="BS20" s="41"/>
      <c r="BT20" s="260"/>
      <c r="BU20" s="260"/>
      <c r="BV20" s="260"/>
      <c r="BW20" s="260"/>
      <c r="BX20" s="260"/>
      <c r="BY20" s="260"/>
      <c r="BZ20" s="260"/>
      <c r="CA20" s="260"/>
      <c r="CB20" s="260"/>
      <c r="CC20" s="260"/>
      <c r="CD20" s="260"/>
      <c r="CE20" s="41"/>
      <c r="CF20" s="260"/>
      <c r="CG20" s="260"/>
      <c r="CH20" s="260"/>
      <c r="CI20" s="260"/>
      <c r="CJ20" s="260"/>
      <c r="CK20" s="260"/>
      <c r="CL20" s="260"/>
      <c r="CM20" s="260"/>
      <c r="CN20" s="260"/>
      <c r="CO20" s="260"/>
      <c r="CP20" s="260"/>
      <c r="CQ20" s="41"/>
      <c r="CR20" s="260"/>
      <c r="CS20" s="260"/>
      <c r="CT20" s="260"/>
      <c r="CU20" s="260"/>
      <c r="CV20" s="260"/>
      <c r="CW20" s="260"/>
      <c r="CX20" s="260"/>
      <c r="CY20" s="260"/>
      <c r="CZ20" s="260"/>
      <c r="DA20" s="260"/>
      <c r="DB20" s="260"/>
      <c r="DC20" s="41"/>
      <c r="DD20" s="260"/>
      <c r="DE20" s="260"/>
      <c r="DF20" s="260"/>
      <c r="DG20" s="260"/>
      <c r="DH20" s="260"/>
      <c r="DI20" s="260"/>
      <c r="DJ20" s="260"/>
      <c r="DK20" s="260"/>
      <c r="DL20" s="260"/>
      <c r="DM20" s="260"/>
      <c r="DN20" s="260"/>
      <c r="DO20" s="41"/>
      <c r="DP20" s="260"/>
      <c r="DQ20" s="260"/>
      <c r="DR20" s="260"/>
      <c r="DS20" s="260"/>
      <c r="DT20" s="260"/>
      <c r="DU20" s="260"/>
      <c r="DV20" s="260"/>
      <c r="DW20" s="260"/>
      <c r="DX20" s="260"/>
      <c r="DY20" s="260"/>
      <c r="DZ20" s="260"/>
      <c r="EA20" s="41"/>
      <c r="EB20" s="260"/>
      <c r="EC20" s="260"/>
      <c r="ED20" s="260"/>
      <c r="EE20" s="260"/>
      <c r="EF20" s="260"/>
      <c r="EG20" s="260"/>
      <c r="EH20" s="260"/>
      <c r="EI20" s="260"/>
      <c r="EJ20" s="260"/>
      <c r="EK20" s="260"/>
      <c r="EL20" s="260"/>
      <c r="EM20" s="41"/>
      <c r="EN20" s="260"/>
      <c r="EO20" s="260"/>
      <c r="EP20" s="260"/>
      <c r="EQ20" s="260"/>
      <c r="ER20" s="260"/>
      <c r="ES20" s="260"/>
      <c r="ET20" s="260"/>
      <c r="EU20" s="260"/>
      <c r="EV20" s="260"/>
      <c r="EW20" s="260"/>
      <c r="EX20" s="260"/>
      <c r="EY20" s="41"/>
      <c r="EZ20" s="260"/>
      <c r="FA20" s="260"/>
      <c r="FB20" s="260"/>
      <c r="FC20" s="260"/>
      <c r="FD20" s="260"/>
      <c r="FE20" s="260"/>
      <c r="FF20" s="260"/>
      <c r="FG20" s="260"/>
      <c r="FH20" s="260"/>
      <c r="FI20" s="260"/>
      <c r="FJ20" s="260"/>
      <c r="FK20" s="41"/>
      <c r="FL20" s="260"/>
      <c r="FM20" s="260"/>
      <c r="FN20" s="260"/>
      <c r="FO20" s="260"/>
      <c r="FP20" s="260"/>
      <c r="FQ20" s="260"/>
      <c r="FR20" s="260"/>
      <c r="FS20" s="260"/>
      <c r="FT20" s="260"/>
      <c r="FU20" s="260"/>
      <c r="FV20" s="260"/>
      <c r="FW20" s="41"/>
      <c r="FX20" s="260"/>
      <c r="FY20" s="260"/>
      <c r="FZ20" s="260"/>
      <c r="GA20" s="260"/>
      <c r="GB20" s="260"/>
      <c r="GC20" s="260"/>
      <c r="GD20" s="260"/>
      <c r="GE20" s="260"/>
      <c r="GF20" s="260"/>
      <c r="GG20" s="260"/>
      <c r="GH20" s="260"/>
      <c r="GI20" s="41"/>
      <c r="GJ20" s="260"/>
      <c r="GK20" s="260"/>
      <c r="GL20" s="260"/>
      <c r="GM20" s="260"/>
      <c r="GN20" s="260"/>
      <c r="GO20" s="260"/>
      <c r="GP20" s="260"/>
      <c r="GQ20" s="260"/>
      <c r="GR20" s="260"/>
      <c r="GS20" s="260"/>
      <c r="GT20" s="260"/>
      <c r="GU20" s="41"/>
      <c r="GV20" s="260"/>
      <c r="GW20" s="260"/>
      <c r="GX20" s="260"/>
      <c r="GY20" s="260"/>
      <c r="GZ20" s="260"/>
      <c r="HA20" s="260"/>
      <c r="HB20" s="260"/>
      <c r="HC20" s="260"/>
      <c r="HD20" s="260"/>
      <c r="HE20" s="260"/>
      <c r="HF20" s="260"/>
      <c r="HG20" s="41"/>
      <c r="HH20" s="260"/>
      <c r="HI20" s="260"/>
      <c r="HJ20" s="260"/>
      <c r="HK20" s="260"/>
      <c r="HL20" s="260"/>
      <c r="HM20" s="260"/>
      <c r="HN20" s="260"/>
      <c r="HO20" s="260"/>
      <c r="HP20" s="260"/>
      <c r="HQ20" s="260"/>
      <c r="HR20" s="260"/>
      <c r="HS20" s="41"/>
      <c r="HT20" s="260"/>
      <c r="HU20" s="260"/>
      <c r="HV20" s="260"/>
      <c r="HW20" s="260"/>
      <c r="HX20" s="260"/>
      <c r="HY20" s="260"/>
      <c r="HZ20" s="260"/>
      <c r="IA20" s="260"/>
      <c r="IB20" s="260"/>
      <c r="IC20" s="260"/>
      <c r="ID20" s="260"/>
      <c r="IE20" s="41"/>
      <c r="IF20" s="260"/>
      <c r="IG20" s="260"/>
      <c r="IH20" s="260"/>
      <c r="II20" s="260"/>
      <c r="IJ20" s="260"/>
      <c r="IK20" s="260"/>
      <c r="IL20" s="260"/>
      <c r="IM20" s="260"/>
      <c r="IN20" s="260"/>
      <c r="IO20" s="260"/>
      <c r="IP20" s="260"/>
      <c r="IQ20" s="41"/>
      <c r="IR20" s="260"/>
      <c r="IS20" s="260"/>
      <c r="IT20" s="260"/>
    </row>
    <row r="21" spans="1:254" s="7" customFormat="1" ht="14.25">
      <c r="A21" s="41" t="s">
        <v>19</v>
      </c>
      <c r="B21" s="260">
        <v>6.5</v>
      </c>
      <c r="C21" s="260">
        <v>6</v>
      </c>
      <c r="D21" s="260">
        <v>4.9000000000000004</v>
      </c>
      <c r="E21" s="260">
        <v>4.4000000000000004</v>
      </c>
      <c r="F21" s="260">
        <v>5.9</v>
      </c>
      <c r="G21" s="260">
        <v>7.3</v>
      </c>
      <c r="H21" s="260">
        <v>8.1999999999999993</v>
      </c>
      <c r="I21" s="402">
        <v>8.9</v>
      </c>
      <c r="J21" s="260">
        <v>10.199999999999999</v>
      </c>
      <c r="K21" s="41">
        <v>10.8</v>
      </c>
      <c r="L21" s="260">
        <v>10.7</v>
      </c>
      <c r="M21" s="260"/>
      <c r="N21" s="260"/>
      <c r="O21" s="260"/>
      <c r="P21" s="260"/>
      <c r="Q21" s="260"/>
      <c r="R21" s="402"/>
      <c r="S21" s="402"/>
      <c r="T21" s="402"/>
      <c r="U21" s="402"/>
      <c r="V21" s="402"/>
      <c r="W21" s="41"/>
      <c r="X21" s="260"/>
      <c r="Y21" s="260"/>
      <c r="Z21" s="260"/>
      <c r="AA21" s="260"/>
      <c r="AB21" s="260"/>
      <c r="AC21" s="260"/>
      <c r="AD21" s="402"/>
      <c r="AE21" s="402"/>
      <c r="AF21" s="402"/>
      <c r="AG21" s="402"/>
      <c r="AH21" s="402"/>
      <c r="AI21" s="41"/>
      <c r="AJ21" s="260"/>
      <c r="AK21" s="260"/>
      <c r="AL21" s="260"/>
      <c r="AM21" s="260"/>
      <c r="AN21" s="260"/>
      <c r="AO21" s="260"/>
      <c r="AP21" s="402"/>
      <c r="AQ21" s="402"/>
      <c r="AR21" s="402"/>
      <c r="AS21" s="402"/>
      <c r="AT21" s="402"/>
      <c r="AU21" s="41"/>
      <c r="AV21" s="260"/>
      <c r="AW21" s="260"/>
      <c r="AX21" s="260"/>
      <c r="AY21" s="260"/>
      <c r="AZ21" s="260"/>
      <c r="BA21" s="260"/>
      <c r="BB21" s="402"/>
      <c r="BC21" s="402"/>
      <c r="BD21" s="402"/>
      <c r="BE21" s="402"/>
      <c r="BF21" s="402"/>
      <c r="BG21" s="41"/>
      <c r="BH21" s="260"/>
      <c r="BI21" s="260"/>
      <c r="BJ21" s="260"/>
      <c r="BK21" s="260"/>
      <c r="BL21" s="260"/>
      <c r="BM21" s="260"/>
      <c r="BN21" s="402"/>
      <c r="BO21" s="402"/>
      <c r="BP21" s="402"/>
      <c r="BQ21" s="402"/>
      <c r="BR21" s="402"/>
      <c r="BS21" s="41"/>
      <c r="BT21" s="260"/>
      <c r="BU21" s="260"/>
      <c r="BV21" s="260"/>
      <c r="BW21" s="260"/>
      <c r="BX21" s="260"/>
      <c r="BY21" s="260"/>
      <c r="BZ21" s="402"/>
      <c r="CA21" s="402"/>
      <c r="CB21" s="402"/>
      <c r="CC21" s="402"/>
      <c r="CD21" s="402"/>
      <c r="CE21" s="41"/>
      <c r="CF21" s="260"/>
      <c r="CG21" s="260"/>
      <c r="CH21" s="260"/>
      <c r="CI21" s="260"/>
      <c r="CJ21" s="260"/>
      <c r="CK21" s="260"/>
      <c r="CL21" s="402"/>
      <c r="CM21" s="402"/>
      <c r="CN21" s="402"/>
      <c r="CO21" s="402"/>
      <c r="CP21" s="402"/>
      <c r="CQ21" s="41"/>
      <c r="CR21" s="260"/>
      <c r="CS21" s="260"/>
      <c r="CT21" s="260"/>
      <c r="CU21" s="260"/>
      <c r="CV21" s="260"/>
      <c r="CW21" s="260"/>
      <c r="CX21" s="402"/>
      <c r="CY21" s="402"/>
      <c r="CZ21" s="402"/>
      <c r="DA21" s="402"/>
      <c r="DB21" s="402"/>
      <c r="DC21" s="41"/>
      <c r="DD21" s="260"/>
      <c r="DE21" s="260"/>
      <c r="DF21" s="260"/>
      <c r="DG21" s="260"/>
      <c r="DH21" s="260"/>
      <c r="DI21" s="260"/>
      <c r="DJ21" s="402"/>
      <c r="DK21" s="402"/>
      <c r="DL21" s="402"/>
      <c r="DM21" s="402"/>
      <c r="DN21" s="402"/>
      <c r="DO21" s="41"/>
      <c r="DP21" s="260"/>
      <c r="DQ21" s="260"/>
      <c r="DR21" s="260"/>
      <c r="DS21" s="260"/>
      <c r="DT21" s="260"/>
      <c r="DU21" s="260"/>
      <c r="DV21" s="402"/>
      <c r="DW21" s="402"/>
      <c r="DX21" s="402"/>
      <c r="DY21" s="402"/>
      <c r="DZ21" s="402"/>
      <c r="EA21" s="41"/>
      <c r="EB21" s="260"/>
      <c r="EC21" s="260"/>
      <c r="ED21" s="260"/>
      <c r="EE21" s="260"/>
      <c r="EF21" s="260"/>
      <c r="EG21" s="260"/>
      <c r="EH21" s="402"/>
      <c r="EI21" s="402"/>
      <c r="EJ21" s="402"/>
      <c r="EK21" s="402"/>
      <c r="EL21" s="402"/>
      <c r="EM21" s="41"/>
      <c r="EN21" s="260"/>
      <c r="EO21" s="260"/>
      <c r="EP21" s="260"/>
      <c r="EQ21" s="260"/>
      <c r="ER21" s="260"/>
      <c r="ES21" s="260"/>
      <c r="ET21" s="402"/>
      <c r="EU21" s="402"/>
      <c r="EV21" s="402"/>
      <c r="EW21" s="402"/>
      <c r="EX21" s="402"/>
      <c r="EY21" s="41"/>
      <c r="EZ21" s="260"/>
      <c r="FA21" s="260"/>
      <c r="FB21" s="260"/>
      <c r="FC21" s="260"/>
      <c r="FD21" s="260"/>
      <c r="FE21" s="260"/>
      <c r="FF21" s="402"/>
      <c r="FG21" s="402"/>
      <c r="FH21" s="402"/>
      <c r="FI21" s="402"/>
      <c r="FJ21" s="402"/>
      <c r="FK21" s="41"/>
      <c r="FL21" s="260"/>
      <c r="FM21" s="260"/>
      <c r="FN21" s="260"/>
      <c r="FO21" s="260"/>
      <c r="FP21" s="260"/>
      <c r="FQ21" s="260"/>
      <c r="FR21" s="402"/>
      <c r="FS21" s="402"/>
      <c r="FT21" s="402"/>
      <c r="FU21" s="402"/>
      <c r="FV21" s="402"/>
      <c r="FW21" s="41"/>
      <c r="FX21" s="260"/>
      <c r="FY21" s="260"/>
      <c r="FZ21" s="260"/>
      <c r="GA21" s="260"/>
      <c r="GB21" s="260"/>
      <c r="GC21" s="260"/>
      <c r="GD21" s="402"/>
      <c r="GE21" s="402"/>
      <c r="GF21" s="402"/>
      <c r="GG21" s="402"/>
      <c r="GH21" s="402"/>
      <c r="GI21" s="41"/>
      <c r="GJ21" s="260"/>
      <c r="GK21" s="260"/>
      <c r="GL21" s="260"/>
      <c r="GM21" s="260"/>
      <c r="GN21" s="260"/>
      <c r="GO21" s="260"/>
      <c r="GP21" s="402"/>
      <c r="GQ21" s="402"/>
      <c r="GR21" s="402"/>
      <c r="GS21" s="402"/>
      <c r="GT21" s="402"/>
      <c r="GU21" s="41"/>
      <c r="GV21" s="260"/>
      <c r="GW21" s="260"/>
      <c r="GX21" s="260"/>
      <c r="GY21" s="260"/>
      <c r="GZ21" s="260"/>
      <c r="HA21" s="260"/>
      <c r="HB21" s="402"/>
      <c r="HC21" s="402"/>
      <c r="HD21" s="402"/>
      <c r="HE21" s="402"/>
      <c r="HF21" s="402"/>
      <c r="HG21" s="41"/>
      <c r="HH21" s="260"/>
      <c r="HI21" s="260"/>
      <c r="HJ21" s="260"/>
      <c r="HK21" s="260"/>
      <c r="HL21" s="260"/>
      <c r="HM21" s="260"/>
      <c r="HN21" s="402"/>
      <c r="HO21" s="402"/>
      <c r="HP21" s="402"/>
      <c r="HQ21" s="402"/>
      <c r="HR21" s="402"/>
      <c r="HS21" s="41"/>
      <c r="HT21" s="260"/>
      <c r="HU21" s="260"/>
      <c r="HV21" s="260"/>
      <c r="HW21" s="260"/>
      <c r="HX21" s="260"/>
      <c r="HY21" s="260"/>
      <c r="HZ21" s="402"/>
      <c r="IA21" s="402"/>
      <c r="IB21" s="402"/>
      <c r="IC21" s="402"/>
      <c r="ID21" s="402"/>
      <c r="IE21" s="41"/>
      <c r="IF21" s="260"/>
      <c r="IG21" s="260"/>
      <c r="IH21" s="260"/>
      <c r="II21" s="260"/>
      <c r="IJ21" s="260"/>
      <c r="IK21" s="260"/>
      <c r="IL21" s="402"/>
      <c r="IM21" s="402"/>
      <c r="IN21" s="402"/>
      <c r="IO21" s="402"/>
      <c r="IP21" s="402"/>
      <c r="IQ21" s="41"/>
      <c r="IR21" s="260"/>
      <c r="IS21" s="260"/>
      <c r="IT21" s="260"/>
    </row>
    <row r="22" spans="1:254" s="7" customFormat="1" ht="14.25">
      <c r="A22" s="41" t="s">
        <v>18</v>
      </c>
      <c r="B22" s="260">
        <v>16.399999999999999</v>
      </c>
      <c r="C22" s="260">
        <v>13.5</v>
      </c>
      <c r="D22" s="260">
        <v>11.2</v>
      </c>
      <c r="E22" s="260">
        <v>9.6</v>
      </c>
      <c r="F22" s="260">
        <v>12.1</v>
      </c>
      <c r="G22" s="260">
        <v>14.5</v>
      </c>
      <c r="H22" s="260">
        <v>13.7</v>
      </c>
      <c r="I22" s="402">
        <v>14</v>
      </c>
      <c r="J22" s="260">
        <v>14.2</v>
      </c>
      <c r="K22" s="41">
        <v>13.9</v>
      </c>
      <c r="L22" s="260">
        <v>13.4</v>
      </c>
      <c r="M22" s="260"/>
      <c r="N22" s="260"/>
      <c r="O22" s="260"/>
      <c r="P22" s="260"/>
      <c r="Q22" s="260"/>
      <c r="R22" s="402"/>
      <c r="S22" s="402"/>
      <c r="T22" s="402"/>
      <c r="U22" s="402"/>
      <c r="V22" s="402"/>
      <c r="W22" s="41"/>
      <c r="X22" s="260"/>
      <c r="Y22" s="260"/>
      <c r="Z22" s="260"/>
      <c r="AA22" s="260"/>
      <c r="AB22" s="260"/>
      <c r="AC22" s="260"/>
      <c r="AD22" s="402"/>
      <c r="AE22" s="402"/>
      <c r="AF22" s="402"/>
      <c r="AG22" s="402"/>
      <c r="AH22" s="402"/>
      <c r="AI22" s="41"/>
      <c r="AJ22" s="260"/>
      <c r="AK22" s="260"/>
      <c r="AL22" s="260"/>
      <c r="AM22" s="260"/>
      <c r="AN22" s="260"/>
      <c r="AO22" s="260"/>
      <c r="AP22" s="402"/>
      <c r="AQ22" s="402"/>
      <c r="AR22" s="402"/>
      <c r="AS22" s="402"/>
      <c r="AT22" s="402"/>
      <c r="AU22" s="41"/>
      <c r="AV22" s="260"/>
      <c r="AW22" s="260"/>
      <c r="AX22" s="260"/>
      <c r="AY22" s="260"/>
      <c r="AZ22" s="260"/>
      <c r="BA22" s="260"/>
      <c r="BB22" s="402"/>
      <c r="BC22" s="402"/>
      <c r="BD22" s="402"/>
      <c r="BE22" s="402"/>
      <c r="BF22" s="402"/>
      <c r="BG22" s="41"/>
      <c r="BH22" s="260"/>
      <c r="BI22" s="260"/>
      <c r="BJ22" s="260"/>
      <c r="BK22" s="260"/>
      <c r="BL22" s="260"/>
      <c r="BM22" s="260"/>
      <c r="BN22" s="402"/>
      <c r="BO22" s="402"/>
      <c r="BP22" s="402"/>
      <c r="BQ22" s="402"/>
      <c r="BR22" s="402"/>
      <c r="BS22" s="41"/>
      <c r="BT22" s="260"/>
      <c r="BU22" s="260"/>
      <c r="BV22" s="260"/>
      <c r="BW22" s="260"/>
      <c r="BX22" s="260"/>
      <c r="BY22" s="260"/>
      <c r="BZ22" s="402"/>
      <c r="CA22" s="402"/>
      <c r="CB22" s="402"/>
      <c r="CC22" s="402"/>
      <c r="CD22" s="402"/>
      <c r="CE22" s="41"/>
      <c r="CF22" s="260"/>
      <c r="CG22" s="260"/>
      <c r="CH22" s="260"/>
      <c r="CI22" s="260"/>
      <c r="CJ22" s="260"/>
      <c r="CK22" s="260"/>
      <c r="CL22" s="402"/>
      <c r="CM22" s="402"/>
      <c r="CN22" s="402"/>
      <c r="CO22" s="402"/>
      <c r="CP22" s="402"/>
      <c r="CQ22" s="41"/>
      <c r="CR22" s="260"/>
      <c r="CS22" s="260"/>
      <c r="CT22" s="260"/>
      <c r="CU22" s="260"/>
      <c r="CV22" s="260"/>
      <c r="CW22" s="260"/>
      <c r="CX22" s="402"/>
      <c r="CY22" s="402"/>
      <c r="CZ22" s="402"/>
      <c r="DA22" s="402"/>
      <c r="DB22" s="402"/>
      <c r="DC22" s="41"/>
      <c r="DD22" s="260"/>
      <c r="DE22" s="260"/>
      <c r="DF22" s="260"/>
      <c r="DG22" s="260"/>
      <c r="DH22" s="260"/>
      <c r="DI22" s="260"/>
      <c r="DJ22" s="402"/>
      <c r="DK22" s="402"/>
      <c r="DL22" s="402"/>
      <c r="DM22" s="402"/>
      <c r="DN22" s="402"/>
      <c r="DO22" s="41"/>
      <c r="DP22" s="260"/>
      <c r="DQ22" s="260"/>
      <c r="DR22" s="260"/>
      <c r="DS22" s="260"/>
      <c r="DT22" s="260"/>
      <c r="DU22" s="260"/>
      <c r="DV22" s="402"/>
      <c r="DW22" s="402"/>
      <c r="DX22" s="402"/>
      <c r="DY22" s="402"/>
      <c r="DZ22" s="402"/>
      <c r="EA22" s="41"/>
      <c r="EB22" s="260"/>
      <c r="EC22" s="260"/>
      <c r="ED22" s="260"/>
      <c r="EE22" s="260"/>
      <c r="EF22" s="260"/>
      <c r="EG22" s="260"/>
      <c r="EH22" s="402"/>
      <c r="EI22" s="402"/>
      <c r="EJ22" s="402"/>
      <c r="EK22" s="402"/>
      <c r="EL22" s="402"/>
      <c r="EM22" s="41"/>
      <c r="EN22" s="260"/>
      <c r="EO22" s="260"/>
      <c r="EP22" s="260"/>
      <c r="EQ22" s="260"/>
      <c r="ER22" s="260"/>
      <c r="ES22" s="260"/>
      <c r="ET22" s="402"/>
      <c r="EU22" s="402"/>
      <c r="EV22" s="402"/>
      <c r="EW22" s="402"/>
      <c r="EX22" s="402"/>
      <c r="EY22" s="41"/>
      <c r="EZ22" s="260"/>
      <c r="FA22" s="260"/>
      <c r="FB22" s="260"/>
      <c r="FC22" s="260"/>
      <c r="FD22" s="260"/>
      <c r="FE22" s="260"/>
      <c r="FF22" s="402"/>
      <c r="FG22" s="402"/>
      <c r="FH22" s="402"/>
      <c r="FI22" s="402"/>
      <c r="FJ22" s="402"/>
      <c r="FK22" s="41"/>
      <c r="FL22" s="260"/>
      <c r="FM22" s="260"/>
      <c r="FN22" s="260"/>
      <c r="FO22" s="260"/>
      <c r="FP22" s="260"/>
      <c r="FQ22" s="260"/>
      <c r="FR22" s="402"/>
      <c r="FS22" s="402"/>
      <c r="FT22" s="402"/>
      <c r="FU22" s="402"/>
      <c r="FV22" s="402"/>
      <c r="FW22" s="41"/>
      <c r="FX22" s="260"/>
      <c r="FY22" s="260"/>
      <c r="FZ22" s="260"/>
      <c r="GA22" s="260"/>
      <c r="GB22" s="260"/>
      <c r="GC22" s="260"/>
      <c r="GD22" s="402"/>
      <c r="GE22" s="402"/>
      <c r="GF22" s="402"/>
      <c r="GG22" s="402"/>
      <c r="GH22" s="402"/>
      <c r="GI22" s="41"/>
      <c r="GJ22" s="260"/>
      <c r="GK22" s="260"/>
      <c r="GL22" s="260"/>
      <c r="GM22" s="260"/>
      <c r="GN22" s="260"/>
      <c r="GO22" s="260"/>
      <c r="GP22" s="402"/>
      <c r="GQ22" s="402"/>
      <c r="GR22" s="402"/>
      <c r="GS22" s="402"/>
      <c r="GT22" s="402"/>
      <c r="GU22" s="41"/>
      <c r="GV22" s="260"/>
      <c r="GW22" s="260"/>
      <c r="GX22" s="260"/>
      <c r="GY22" s="260"/>
      <c r="GZ22" s="260"/>
      <c r="HA22" s="260"/>
      <c r="HB22" s="402"/>
      <c r="HC22" s="402"/>
      <c r="HD22" s="402"/>
      <c r="HE22" s="402"/>
      <c r="HF22" s="402"/>
      <c r="HG22" s="41"/>
      <c r="HH22" s="260"/>
      <c r="HI22" s="260"/>
      <c r="HJ22" s="260"/>
      <c r="HK22" s="260"/>
      <c r="HL22" s="260"/>
      <c r="HM22" s="260"/>
      <c r="HN22" s="402"/>
      <c r="HO22" s="402"/>
      <c r="HP22" s="402"/>
      <c r="HQ22" s="402"/>
      <c r="HR22" s="402"/>
      <c r="HS22" s="41"/>
      <c r="HT22" s="260"/>
      <c r="HU22" s="260"/>
      <c r="HV22" s="260"/>
      <c r="HW22" s="260"/>
      <c r="HX22" s="260"/>
      <c r="HY22" s="260"/>
      <c r="HZ22" s="402"/>
      <c r="IA22" s="402"/>
      <c r="IB22" s="402"/>
      <c r="IC22" s="402"/>
      <c r="ID22" s="402"/>
      <c r="IE22" s="41"/>
      <c r="IF22" s="260"/>
      <c r="IG22" s="260"/>
      <c r="IH22" s="260"/>
      <c r="II22" s="260"/>
      <c r="IJ22" s="260"/>
      <c r="IK22" s="260"/>
      <c r="IL22" s="402"/>
      <c r="IM22" s="402"/>
      <c r="IN22" s="402"/>
      <c r="IO22" s="402"/>
      <c r="IP22" s="402"/>
      <c r="IQ22" s="41"/>
      <c r="IR22" s="260"/>
      <c r="IS22" s="260"/>
      <c r="IT22" s="260"/>
    </row>
    <row r="23" spans="1:254" s="7" customFormat="1" ht="14.25">
      <c r="A23" s="41" t="s">
        <v>17</v>
      </c>
      <c r="B23" s="260">
        <v>8.4</v>
      </c>
      <c r="C23" s="260">
        <v>7.7</v>
      </c>
      <c r="D23" s="260">
        <v>6.9</v>
      </c>
      <c r="E23" s="260">
        <v>6.4</v>
      </c>
      <c r="F23" s="260">
        <v>8.1999999999999993</v>
      </c>
      <c r="G23" s="260">
        <v>8.4</v>
      </c>
      <c r="H23" s="260">
        <v>7.8</v>
      </c>
      <c r="I23" s="402">
        <v>7.7</v>
      </c>
      <c r="J23" s="260">
        <v>8.1999999999999993</v>
      </c>
      <c r="K23" s="41">
        <v>8.3000000000000007</v>
      </c>
      <c r="L23" s="260">
        <v>8.1</v>
      </c>
      <c r="M23" s="260"/>
      <c r="N23" s="260"/>
      <c r="O23" s="402"/>
      <c r="P23" s="260"/>
      <c r="Q23" s="260"/>
      <c r="R23" s="402"/>
      <c r="S23" s="402"/>
      <c r="T23" s="402"/>
      <c r="U23" s="402"/>
      <c r="V23" s="402"/>
      <c r="W23" s="41"/>
      <c r="X23" s="260"/>
      <c r="Y23" s="260"/>
      <c r="Z23" s="260"/>
      <c r="AA23" s="402"/>
      <c r="AB23" s="260"/>
      <c r="AC23" s="260"/>
      <c r="AD23" s="402"/>
      <c r="AE23" s="402"/>
      <c r="AF23" s="402"/>
      <c r="AG23" s="402"/>
      <c r="AH23" s="402"/>
      <c r="AI23" s="41"/>
      <c r="AJ23" s="260"/>
      <c r="AK23" s="260"/>
      <c r="AL23" s="260"/>
      <c r="AM23" s="402"/>
      <c r="AN23" s="260"/>
      <c r="AO23" s="260"/>
      <c r="AP23" s="402"/>
      <c r="AQ23" s="402"/>
      <c r="AR23" s="402"/>
      <c r="AS23" s="402"/>
      <c r="AT23" s="402"/>
      <c r="AU23" s="41"/>
      <c r="AV23" s="260"/>
      <c r="AW23" s="260"/>
      <c r="AX23" s="260"/>
      <c r="AY23" s="402"/>
      <c r="AZ23" s="260"/>
      <c r="BA23" s="260"/>
      <c r="BB23" s="402"/>
      <c r="BC23" s="402"/>
      <c r="BD23" s="402"/>
      <c r="BE23" s="402"/>
      <c r="BF23" s="402"/>
      <c r="BG23" s="41"/>
      <c r="BH23" s="260"/>
      <c r="BI23" s="260"/>
      <c r="BJ23" s="260"/>
      <c r="BK23" s="402"/>
      <c r="BL23" s="260"/>
      <c r="BM23" s="260"/>
      <c r="BN23" s="402"/>
      <c r="BO23" s="402"/>
      <c r="BP23" s="402"/>
      <c r="BQ23" s="402"/>
      <c r="BR23" s="402"/>
      <c r="BS23" s="41"/>
      <c r="BT23" s="260"/>
      <c r="BU23" s="260"/>
      <c r="BV23" s="260"/>
      <c r="BW23" s="402"/>
      <c r="BX23" s="260"/>
      <c r="BY23" s="260"/>
      <c r="BZ23" s="402"/>
      <c r="CA23" s="402"/>
      <c r="CB23" s="402"/>
      <c r="CC23" s="402"/>
      <c r="CD23" s="402"/>
      <c r="CE23" s="41"/>
      <c r="CF23" s="260"/>
      <c r="CG23" s="260"/>
      <c r="CH23" s="260"/>
      <c r="CI23" s="402"/>
      <c r="CJ23" s="260"/>
      <c r="CK23" s="260"/>
      <c r="CL23" s="402"/>
      <c r="CM23" s="402"/>
      <c r="CN23" s="402"/>
      <c r="CO23" s="402"/>
      <c r="CP23" s="402"/>
      <c r="CQ23" s="41"/>
      <c r="CR23" s="260"/>
      <c r="CS23" s="260"/>
      <c r="CT23" s="260"/>
      <c r="CU23" s="402"/>
      <c r="CV23" s="260"/>
      <c r="CW23" s="260"/>
      <c r="CX23" s="402"/>
      <c r="CY23" s="402"/>
      <c r="CZ23" s="402"/>
      <c r="DA23" s="402"/>
      <c r="DB23" s="402"/>
      <c r="DC23" s="41"/>
      <c r="DD23" s="260"/>
      <c r="DE23" s="260"/>
      <c r="DF23" s="260"/>
      <c r="DG23" s="402"/>
      <c r="DH23" s="260"/>
      <c r="DI23" s="260"/>
      <c r="DJ23" s="402"/>
      <c r="DK23" s="402"/>
      <c r="DL23" s="402"/>
      <c r="DM23" s="402"/>
      <c r="DN23" s="402"/>
      <c r="DO23" s="41"/>
      <c r="DP23" s="260"/>
      <c r="DQ23" s="260"/>
      <c r="DR23" s="260"/>
      <c r="DS23" s="402"/>
      <c r="DT23" s="260"/>
      <c r="DU23" s="260"/>
      <c r="DV23" s="402"/>
      <c r="DW23" s="402"/>
      <c r="DX23" s="402"/>
      <c r="DY23" s="402"/>
      <c r="DZ23" s="402"/>
      <c r="EA23" s="41"/>
      <c r="EB23" s="260"/>
      <c r="EC23" s="260"/>
      <c r="ED23" s="260"/>
      <c r="EE23" s="402"/>
      <c r="EF23" s="260"/>
      <c r="EG23" s="260"/>
      <c r="EH23" s="402"/>
      <c r="EI23" s="402"/>
      <c r="EJ23" s="402"/>
      <c r="EK23" s="402"/>
      <c r="EL23" s="402"/>
      <c r="EM23" s="41"/>
      <c r="EN23" s="260"/>
      <c r="EO23" s="260"/>
      <c r="EP23" s="260"/>
      <c r="EQ23" s="402"/>
      <c r="ER23" s="260"/>
      <c r="ES23" s="260"/>
      <c r="ET23" s="402"/>
      <c r="EU23" s="402"/>
      <c r="EV23" s="402"/>
      <c r="EW23" s="402"/>
      <c r="EX23" s="402"/>
      <c r="EY23" s="41"/>
      <c r="EZ23" s="260"/>
      <c r="FA23" s="260"/>
      <c r="FB23" s="260"/>
      <c r="FC23" s="402"/>
      <c r="FD23" s="260"/>
      <c r="FE23" s="260"/>
      <c r="FF23" s="402"/>
      <c r="FG23" s="402"/>
      <c r="FH23" s="402"/>
      <c r="FI23" s="402"/>
      <c r="FJ23" s="402"/>
      <c r="FK23" s="41"/>
      <c r="FL23" s="260"/>
      <c r="FM23" s="260"/>
      <c r="FN23" s="260"/>
      <c r="FO23" s="402"/>
      <c r="FP23" s="260"/>
      <c r="FQ23" s="260"/>
      <c r="FR23" s="402"/>
      <c r="FS23" s="402"/>
      <c r="FT23" s="402"/>
      <c r="FU23" s="402"/>
      <c r="FV23" s="402"/>
      <c r="FW23" s="41"/>
      <c r="FX23" s="260"/>
      <c r="FY23" s="260"/>
      <c r="FZ23" s="260"/>
      <c r="GA23" s="402"/>
      <c r="GB23" s="260"/>
      <c r="GC23" s="260"/>
      <c r="GD23" s="402"/>
      <c r="GE23" s="402"/>
      <c r="GF23" s="402"/>
      <c r="GG23" s="402"/>
      <c r="GH23" s="402"/>
      <c r="GI23" s="41"/>
      <c r="GJ23" s="260"/>
      <c r="GK23" s="260"/>
      <c r="GL23" s="260"/>
      <c r="GM23" s="402"/>
      <c r="GN23" s="260"/>
      <c r="GO23" s="260"/>
      <c r="GP23" s="402"/>
      <c r="GQ23" s="402"/>
      <c r="GR23" s="402"/>
      <c r="GS23" s="402"/>
      <c r="GT23" s="402"/>
      <c r="GU23" s="41"/>
      <c r="GV23" s="260"/>
      <c r="GW23" s="260"/>
      <c r="GX23" s="260"/>
      <c r="GY23" s="402"/>
      <c r="GZ23" s="260"/>
      <c r="HA23" s="260"/>
      <c r="HB23" s="402"/>
      <c r="HC23" s="402"/>
      <c r="HD23" s="402"/>
      <c r="HE23" s="402"/>
      <c r="HF23" s="402"/>
      <c r="HG23" s="41"/>
      <c r="HH23" s="260"/>
      <c r="HI23" s="260"/>
      <c r="HJ23" s="260"/>
      <c r="HK23" s="402"/>
      <c r="HL23" s="260"/>
      <c r="HM23" s="260"/>
      <c r="HN23" s="402"/>
      <c r="HO23" s="402"/>
      <c r="HP23" s="402"/>
      <c r="HQ23" s="402"/>
      <c r="HR23" s="402"/>
      <c r="HS23" s="41"/>
      <c r="HT23" s="260"/>
      <c r="HU23" s="260"/>
      <c r="HV23" s="260"/>
      <c r="HW23" s="402"/>
      <c r="HX23" s="260"/>
      <c r="HY23" s="260"/>
      <c r="HZ23" s="402"/>
      <c r="IA23" s="402"/>
      <c r="IB23" s="402"/>
      <c r="IC23" s="402"/>
      <c r="ID23" s="402"/>
      <c r="IE23" s="41"/>
      <c r="IF23" s="260"/>
      <c r="IG23" s="260"/>
      <c r="IH23" s="260"/>
      <c r="II23" s="402"/>
      <c r="IJ23" s="260"/>
      <c r="IK23" s="260"/>
      <c r="IL23" s="402"/>
      <c r="IM23" s="402"/>
      <c r="IN23" s="402"/>
      <c r="IO23" s="402"/>
      <c r="IP23" s="402"/>
      <c r="IQ23" s="41"/>
      <c r="IR23" s="260"/>
      <c r="IS23" s="260"/>
      <c r="IT23" s="260"/>
    </row>
    <row r="24" spans="1:254" s="47" customFormat="1" ht="14.25">
      <c r="A24" s="42" t="s">
        <v>16</v>
      </c>
      <c r="B24" s="260">
        <v>7.9</v>
      </c>
      <c r="C24" s="260">
        <v>5.9</v>
      </c>
      <c r="D24" s="260">
        <v>4.5999999999999996</v>
      </c>
      <c r="E24" s="260">
        <v>5.5</v>
      </c>
      <c r="F24" s="260">
        <v>13.8</v>
      </c>
      <c r="G24" s="260">
        <v>16.899999999999999</v>
      </c>
      <c r="H24" s="260">
        <v>12.5</v>
      </c>
      <c r="I24" s="260">
        <v>10.199999999999999</v>
      </c>
      <c r="J24" s="260">
        <v>8.8000000000000007</v>
      </c>
      <c r="K24" s="42">
        <v>8.3000000000000007</v>
      </c>
      <c r="L24" s="260">
        <v>7.7</v>
      </c>
      <c r="M24" s="265"/>
      <c r="N24" s="265"/>
      <c r="O24" s="265"/>
      <c r="P24" s="265"/>
      <c r="Q24" s="265"/>
      <c r="R24" s="265"/>
      <c r="S24" s="265"/>
      <c r="T24" s="265"/>
      <c r="U24" s="265"/>
      <c r="V24" s="265"/>
      <c r="W24" s="48"/>
      <c r="X24" s="265"/>
      <c r="Y24" s="265"/>
      <c r="Z24" s="265"/>
      <c r="AA24" s="265"/>
      <c r="AB24" s="265"/>
      <c r="AC24" s="265"/>
      <c r="AD24" s="265"/>
      <c r="AE24" s="265"/>
      <c r="AF24" s="265"/>
      <c r="AG24" s="265"/>
      <c r="AH24" s="265"/>
      <c r="AI24" s="48"/>
      <c r="AJ24" s="265"/>
      <c r="AK24" s="265"/>
      <c r="AL24" s="265"/>
      <c r="AM24" s="265"/>
      <c r="AN24" s="265"/>
      <c r="AO24" s="265"/>
      <c r="AP24" s="265"/>
      <c r="AQ24" s="265"/>
      <c r="AR24" s="265"/>
      <c r="AS24" s="265"/>
      <c r="AT24" s="265"/>
      <c r="AU24" s="48"/>
      <c r="AV24" s="265"/>
      <c r="AW24" s="265"/>
      <c r="AX24" s="265"/>
      <c r="AY24" s="265"/>
      <c r="AZ24" s="265"/>
      <c r="BA24" s="265"/>
      <c r="BB24" s="265"/>
      <c r="BC24" s="265"/>
      <c r="BD24" s="265"/>
      <c r="BE24" s="265"/>
      <c r="BF24" s="265"/>
      <c r="BG24" s="48"/>
      <c r="BH24" s="265"/>
      <c r="BI24" s="265"/>
      <c r="BJ24" s="265"/>
      <c r="BK24" s="265"/>
      <c r="BL24" s="265"/>
      <c r="BM24" s="265"/>
      <c r="BN24" s="265"/>
      <c r="BO24" s="265"/>
      <c r="BP24" s="265"/>
      <c r="BQ24" s="265"/>
      <c r="BR24" s="265"/>
      <c r="BS24" s="48"/>
      <c r="BT24" s="265"/>
      <c r="BU24" s="265"/>
      <c r="BV24" s="265"/>
      <c r="BW24" s="265"/>
      <c r="BX24" s="265"/>
      <c r="BY24" s="265"/>
      <c r="BZ24" s="265"/>
      <c r="CA24" s="265"/>
      <c r="CB24" s="265"/>
      <c r="CC24" s="265"/>
      <c r="CD24" s="265"/>
      <c r="CE24" s="48"/>
      <c r="CF24" s="265"/>
      <c r="CG24" s="265"/>
      <c r="CH24" s="265"/>
      <c r="CI24" s="265"/>
      <c r="CJ24" s="265"/>
      <c r="CK24" s="265"/>
      <c r="CL24" s="265"/>
      <c r="CM24" s="265"/>
      <c r="CN24" s="265"/>
      <c r="CO24" s="265"/>
      <c r="CP24" s="265"/>
      <c r="CQ24" s="48"/>
      <c r="CR24" s="265"/>
      <c r="CS24" s="265"/>
      <c r="CT24" s="265"/>
      <c r="CU24" s="265"/>
      <c r="CV24" s="265"/>
      <c r="CW24" s="265"/>
      <c r="CX24" s="265"/>
      <c r="CY24" s="265"/>
      <c r="CZ24" s="265"/>
      <c r="DA24" s="265"/>
      <c r="DB24" s="265"/>
      <c r="DC24" s="48"/>
      <c r="DD24" s="265"/>
      <c r="DE24" s="265"/>
      <c r="DF24" s="265"/>
      <c r="DG24" s="265"/>
      <c r="DH24" s="265"/>
      <c r="DI24" s="265"/>
      <c r="DJ24" s="265"/>
      <c r="DK24" s="265"/>
      <c r="DL24" s="265"/>
      <c r="DM24" s="265"/>
      <c r="DN24" s="265"/>
      <c r="DO24" s="48"/>
      <c r="DP24" s="265"/>
      <c r="DQ24" s="265"/>
      <c r="DR24" s="265"/>
      <c r="DS24" s="265"/>
      <c r="DT24" s="265"/>
      <c r="DU24" s="265"/>
      <c r="DV24" s="265"/>
      <c r="DW24" s="265"/>
      <c r="DX24" s="265"/>
      <c r="DY24" s="265"/>
      <c r="DZ24" s="265"/>
      <c r="EA24" s="48"/>
      <c r="EB24" s="265"/>
      <c r="EC24" s="265"/>
      <c r="ED24" s="265"/>
      <c r="EE24" s="265"/>
      <c r="EF24" s="265"/>
      <c r="EG24" s="265"/>
      <c r="EH24" s="265"/>
      <c r="EI24" s="265"/>
      <c r="EJ24" s="265"/>
      <c r="EK24" s="265"/>
      <c r="EL24" s="265"/>
      <c r="EM24" s="48"/>
      <c r="EN24" s="265"/>
      <c r="EO24" s="265"/>
      <c r="EP24" s="265"/>
      <c r="EQ24" s="265"/>
      <c r="ER24" s="265"/>
      <c r="ES24" s="265"/>
      <c r="ET24" s="265"/>
      <c r="EU24" s="265"/>
      <c r="EV24" s="265"/>
      <c r="EW24" s="265"/>
      <c r="EX24" s="265"/>
      <c r="EY24" s="48"/>
      <c r="EZ24" s="265"/>
      <c r="FA24" s="265"/>
      <c r="FB24" s="265"/>
      <c r="FC24" s="265"/>
      <c r="FD24" s="265"/>
      <c r="FE24" s="265"/>
      <c r="FF24" s="265"/>
      <c r="FG24" s="265"/>
      <c r="FH24" s="265"/>
      <c r="FI24" s="265"/>
      <c r="FJ24" s="265"/>
      <c r="FK24" s="48"/>
      <c r="FL24" s="265"/>
      <c r="FM24" s="265"/>
      <c r="FN24" s="265"/>
      <c r="FO24" s="265"/>
      <c r="FP24" s="265"/>
      <c r="FQ24" s="265"/>
      <c r="FR24" s="265"/>
      <c r="FS24" s="265"/>
      <c r="FT24" s="265"/>
      <c r="FU24" s="265"/>
      <c r="FV24" s="265"/>
      <c r="FW24" s="48"/>
      <c r="FX24" s="265"/>
      <c r="FY24" s="265"/>
      <c r="FZ24" s="265"/>
      <c r="GA24" s="265"/>
      <c r="GB24" s="265"/>
      <c r="GC24" s="265"/>
      <c r="GD24" s="265"/>
      <c r="GE24" s="265"/>
      <c r="GF24" s="265"/>
      <c r="GG24" s="265"/>
      <c r="GH24" s="265"/>
      <c r="GI24" s="48"/>
      <c r="GJ24" s="265"/>
      <c r="GK24" s="265"/>
      <c r="GL24" s="265"/>
      <c r="GM24" s="265"/>
      <c r="GN24" s="265"/>
      <c r="GO24" s="265"/>
      <c r="GP24" s="265"/>
      <c r="GQ24" s="265"/>
      <c r="GR24" s="265"/>
      <c r="GS24" s="265"/>
      <c r="GT24" s="265"/>
      <c r="GU24" s="48"/>
      <c r="GV24" s="265"/>
      <c r="GW24" s="265"/>
      <c r="GX24" s="265"/>
      <c r="GY24" s="265"/>
      <c r="GZ24" s="265"/>
      <c r="HA24" s="265"/>
      <c r="HB24" s="265"/>
      <c r="HC24" s="265"/>
      <c r="HD24" s="265"/>
      <c r="HE24" s="265"/>
      <c r="HF24" s="265"/>
      <c r="HG24" s="48"/>
      <c r="HH24" s="265"/>
      <c r="HI24" s="265"/>
      <c r="HJ24" s="265"/>
      <c r="HK24" s="265"/>
      <c r="HL24" s="265"/>
      <c r="HM24" s="265"/>
      <c r="HN24" s="265"/>
      <c r="HO24" s="265"/>
      <c r="HP24" s="265"/>
      <c r="HQ24" s="265"/>
      <c r="HR24" s="265"/>
      <c r="HS24" s="48"/>
      <c r="HT24" s="265"/>
      <c r="HU24" s="265"/>
      <c r="HV24" s="265"/>
      <c r="HW24" s="265"/>
      <c r="HX24" s="265"/>
      <c r="HY24" s="265"/>
      <c r="HZ24" s="265"/>
      <c r="IA24" s="265"/>
      <c r="IB24" s="265"/>
      <c r="IC24" s="265"/>
      <c r="ID24" s="265"/>
      <c r="IE24" s="48"/>
      <c r="IF24" s="265"/>
      <c r="IG24" s="265"/>
      <c r="IH24" s="265"/>
      <c r="II24" s="265"/>
      <c r="IJ24" s="265"/>
      <c r="IK24" s="265"/>
      <c r="IL24" s="265"/>
      <c r="IM24" s="265"/>
      <c r="IN24" s="265"/>
      <c r="IO24" s="265"/>
      <c r="IP24" s="265"/>
      <c r="IQ24" s="48"/>
      <c r="IR24" s="265"/>
      <c r="IS24" s="265"/>
      <c r="IT24" s="265"/>
    </row>
    <row r="25" spans="1:254" s="7" customFormat="1" ht="14.25">
      <c r="A25" s="40" t="s">
        <v>15</v>
      </c>
      <c r="B25" s="265">
        <v>9.1999999999999993</v>
      </c>
      <c r="C25" s="265">
        <v>8.5</v>
      </c>
      <c r="D25" s="265">
        <v>7.6</v>
      </c>
      <c r="E25" s="265">
        <v>7.6</v>
      </c>
      <c r="F25" s="265">
        <v>9.6</v>
      </c>
      <c r="G25" s="265">
        <v>10.199999999999999</v>
      </c>
      <c r="H25" s="265">
        <v>10.199999999999999</v>
      </c>
      <c r="I25" s="265">
        <v>11.4</v>
      </c>
      <c r="J25" s="265">
        <v>12.1</v>
      </c>
      <c r="K25" s="40">
        <v>12</v>
      </c>
      <c r="L25" s="265">
        <v>11.7</v>
      </c>
      <c r="M25" s="260"/>
      <c r="N25" s="260"/>
      <c r="O25" s="260"/>
      <c r="P25" s="260"/>
      <c r="Q25" s="260"/>
      <c r="R25" s="260"/>
      <c r="S25" s="260"/>
      <c r="T25" s="260"/>
      <c r="U25" s="260"/>
      <c r="V25" s="260"/>
      <c r="W25" s="41"/>
      <c r="X25" s="260"/>
      <c r="Y25" s="260"/>
      <c r="Z25" s="260"/>
      <c r="AA25" s="260"/>
      <c r="AB25" s="260"/>
      <c r="AC25" s="260"/>
      <c r="AD25" s="260"/>
      <c r="AE25" s="260"/>
      <c r="AF25" s="260"/>
      <c r="AG25" s="260"/>
      <c r="AH25" s="260"/>
      <c r="AI25" s="41"/>
      <c r="AJ25" s="260"/>
      <c r="AK25" s="260"/>
      <c r="AL25" s="260"/>
      <c r="AM25" s="260"/>
      <c r="AN25" s="260"/>
      <c r="AO25" s="260"/>
      <c r="AP25" s="260"/>
      <c r="AQ25" s="260"/>
      <c r="AR25" s="260"/>
      <c r="AS25" s="260"/>
      <c r="AT25" s="260"/>
      <c r="AU25" s="41"/>
      <c r="AV25" s="260"/>
      <c r="AW25" s="260"/>
      <c r="AX25" s="260"/>
      <c r="AY25" s="260"/>
      <c r="AZ25" s="260"/>
      <c r="BA25" s="260"/>
      <c r="BB25" s="260"/>
      <c r="BC25" s="260"/>
      <c r="BD25" s="260"/>
      <c r="BE25" s="260"/>
      <c r="BF25" s="260"/>
      <c r="BG25" s="41"/>
      <c r="BH25" s="260"/>
      <c r="BI25" s="260"/>
      <c r="BJ25" s="260"/>
      <c r="BK25" s="260"/>
      <c r="BL25" s="260"/>
      <c r="BM25" s="260"/>
      <c r="BN25" s="260"/>
      <c r="BO25" s="260"/>
      <c r="BP25" s="260"/>
      <c r="BQ25" s="260"/>
      <c r="BR25" s="260"/>
      <c r="BS25" s="41"/>
      <c r="BT25" s="260"/>
      <c r="BU25" s="260"/>
      <c r="BV25" s="260"/>
      <c r="BW25" s="260"/>
      <c r="BX25" s="260"/>
      <c r="BY25" s="260"/>
      <c r="BZ25" s="260"/>
      <c r="CA25" s="260"/>
      <c r="CB25" s="260"/>
      <c r="CC25" s="260"/>
      <c r="CD25" s="260"/>
      <c r="CE25" s="41"/>
      <c r="CF25" s="260"/>
      <c r="CG25" s="260"/>
      <c r="CH25" s="260"/>
      <c r="CI25" s="260"/>
      <c r="CJ25" s="260"/>
      <c r="CK25" s="260"/>
      <c r="CL25" s="260"/>
      <c r="CM25" s="260"/>
      <c r="CN25" s="260"/>
      <c r="CO25" s="260"/>
      <c r="CP25" s="260"/>
      <c r="CQ25" s="41"/>
      <c r="CR25" s="260"/>
      <c r="CS25" s="260"/>
      <c r="CT25" s="260"/>
      <c r="CU25" s="260"/>
      <c r="CV25" s="260"/>
      <c r="CW25" s="260"/>
      <c r="CX25" s="260"/>
      <c r="CY25" s="260"/>
      <c r="CZ25" s="260"/>
      <c r="DA25" s="260"/>
      <c r="DB25" s="260"/>
      <c r="DC25" s="41"/>
      <c r="DD25" s="260"/>
      <c r="DE25" s="260"/>
      <c r="DF25" s="260"/>
      <c r="DG25" s="260"/>
      <c r="DH25" s="260"/>
      <c r="DI25" s="260"/>
      <c r="DJ25" s="260"/>
      <c r="DK25" s="260"/>
      <c r="DL25" s="260"/>
      <c r="DM25" s="260"/>
      <c r="DN25" s="260"/>
      <c r="DO25" s="41"/>
      <c r="DP25" s="260"/>
      <c r="DQ25" s="260"/>
      <c r="DR25" s="260"/>
      <c r="DS25" s="260"/>
      <c r="DT25" s="260"/>
      <c r="DU25" s="260"/>
      <c r="DV25" s="260"/>
      <c r="DW25" s="260"/>
      <c r="DX25" s="260"/>
      <c r="DY25" s="260"/>
      <c r="DZ25" s="260"/>
      <c r="EA25" s="41"/>
      <c r="EB25" s="260"/>
      <c r="EC25" s="260"/>
      <c r="ED25" s="260"/>
      <c r="EE25" s="260"/>
      <c r="EF25" s="260"/>
      <c r="EG25" s="260"/>
      <c r="EH25" s="260"/>
      <c r="EI25" s="260"/>
      <c r="EJ25" s="260"/>
      <c r="EK25" s="260"/>
      <c r="EL25" s="260"/>
      <c r="EM25" s="41"/>
      <c r="EN25" s="260"/>
      <c r="EO25" s="260"/>
      <c r="EP25" s="260"/>
      <c r="EQ25" s="260"/>
      <c r="ER25" s="260"/>
      <c r="ES25" s="260"/>
      <c r="ET25" s="260"/>
      <c r="EU25" s="260"/>
      <c r="EV25" s="260"/>
      <c r="EW25" s="260"/>
      <c r="EX25" s="260"/>
      <c r="EY25" s="41"/>
      <c r="EZ25" s="260"/>
      <c r="FA25" s="260"/>
      <c r="FB25" s="260"/>
      <c r="FC25" s="260"/>
      <c r="FD25" s="260"/>
      <c r="FE25" s="260"/>
      <c r="FF25" s="260"/>
      <c r="FG25" s="260"/>
      <c r="FH25" s="260"/>
      <c r="FI25" s="260"/>
      <c r="FJ25" s="260"/>
      <c r="FK25" s="41"/>
      <c r="FL25" s="260"/>
      <c r="FM25" s="260"/>
      <c r="FN25" s="260"/>
      <c r="FO25" s="260"/>
      <c r="FP25" s="260"/>
      <c r="FQ25" s="260"/>
      <c r="FR25" s="260"/>
      <c r="FS25" s="260"/>
      <c r="FT25" s="260"/>
      <c r="FU25" s="260"/>
      <c r="FV25" s="260"/>
      <c r="FW25" s="41"/>
      <c r="FX25" s="260"/>
      <c r="FY25" s="260"/>
      <c r="FZ25" s="260"/>
      <c r="GA25" s="260"/>
      <c r="GB25" s="260"/>
      <c r="GC25" s="260"/>
      <c r="GD25" s="260"/>
      <c r="GE25" s="260"/>
      <c r="GF25" s="260"/>
      <c r="GG25" s="260"/>
      <c r="GH25" s="260"/>
      <c r="GI25" s="41"/>
      <c r="GJ25" s="260"/>
      <c r="GK25" s="260"/>
      <c r="GL25" s="260"/>
      <c r="GM25" s="260"/>
      <c r="GN25" s="260"/>
      <c r="GO25" s="260"/>
      <c r="GP25" s="260"/>
      <c r="GQ25" s="260"/>
      <c r="GR25" s="260"/>
      <c r="GS25" s="260"/>
      <c r="GT25" s="260"/>
      <c r="GU25" s="41"/>
      <c r="GV25" s="260"/>
      <c r="GW25" s="260"/>
      <c r="GX25" s="260"/>
      <c r="GY25" s="260"/>
      <c r="GZ25" s="260"/>
      <c r="HA25" s="260"/>
      <c r="HB25" s="260"/>
      <c r="HC25" s="260"/>
      <c r="HD25" s="260"/>
      <c r="HE25" s="260"/>
      <c r="HF25" s="260"/>
      <c r="HG25" s="41"/>
      <c r="HH25" s="260"/>
      <c r="HI25" s="260"/>
      <c r="HJ25" s="260"/>
      <c r="HK25" s="260"/>
      <c r="HL25" s="260"/>
      <c r="HM25" s="260"/>
      <c r="HN25" s="260"/>
      <c r="HO25" s="260"/>
      <c r="HP25" s="260"/>
      <c r="HQ25" s="260"/>
      <c r="HR25" s="260"/>
      <c r="HS25" s="41"/>
      <c r="HT25" s="260"/>
      <c r="HU25" s="260"/>
      <c r="HV25" s="260"/>
      <c r="HW25" s="260"/>
      <c r="HX25" s="260"/>
      <c r="HY25" s="260"/>
      <c r="HZ25" s="260"/>
      <c r="IA25" s="260"/>
      <c r="IB25" s="260"/>
      <c r="IC25" s="260"/>
      <c r="ID25" s="260"/>
      <c r="IE25" s="41"/>
      <c r="IF25" s="260"/>
      <c r="IG25" s="260"/>
      <c r="IH25" s="260"/>
      <c r="II25" s="260"/>
      <c r="IJ25" s="260"/>
      <c r="IK25" s="260"/>
      <c r="IL25" s="260"/>
      <c r="IM25" s="260"/>
      <c r="IN25" s="260"/>
      <c r="IO25" s="260"/>
      <c r="IP25" s="260"/>
      <c r="IQ25" s="41"/>
      <c r="IR25" s="260"/>
      <c r="IS25" s="260"/>
      <c r="IT25" s="260"/>
    </row>
    <row r="26" spans="1:254" s="7" customFormat="1" ht="14.25">
      <c r="A26" s="41" t="s">
        <v>14</v>
      </c>
      <c r="B26" s="260">
        <v>10.1</v>
      </c>
      <c r="C26" s="260">
        <v>9</v>
      </c>
      <c r="D26" s="260">
        <v>6.9</v>
      </c>
      <c r="E26" s="260">
        <v>5.6</v>
      </c>
      <c r="F26" s="260">
        <v>6.8</v>
      </c>
      <c r="G26" s="260">
        <v>10.3</v>
      </c>
      <c r="H26" s="260">
        <v>11.3</v>
      </c>
      <c r="I26" s="402">
        <v>12.3</v>
      </c>
      <c r="J26" s="260">
        <v>12.9</v>
      </c>
      <c r="K26" s="41">
        <v>12.7</v>
      </c>
      <c r="L26" s="260">
        <v>12.1</v>
      </c>
      <c r="M26" s="260"/>
      <c r="N26" s="260"/>
      <c r="O26" s="260"/>
      <c r="P26" s="260"/>
      <c r="Q26" s="260"/>
      <c r="R26" s="402"/>
      <c r="S26" s="402"/>
      <c r="T26" s="402"/>
      <c r="U26" s="402"/>
      <c r="V26" s="402"/>
      <c r="W26" s="41"/>
      <c r="X26" s="260"/>
      <c r="Y26" s="260"/>
      <c r="Z26" s="260"/>
      <c r="AA26" s="260"/>
      <c r="AB26" s="260"/>
      <c r="AC26" s="260"/>
      <c r="AD26" s="402"/>
      <c r="AE26" s="402"/>
      <c r="AF26" s="402"/>
      <c r="AG26" s="402"/>
      <c r="AH26" s="402"/>
      <c r="AI26" s="41"/>
      <c r="AJ26" s="260"/>
      <c r="AK26" s="260"/>
      <c r="AL26" s="260"/>
      <c r="AM26" s="260"/>
      <c r="AN26" s="260"/>
      <c r="AO26" s="260"/>
      <c r="AP26" s="402"/>
      <c r="AQ26" s="402"/>
      <c r="AR26" s="402"/>
      <c r="AS26" s="402"/>
      <c r="AT26" s="402"/>
      <c r="AU26" s="41"/>
      <c r="AV26" s="260"/>
      <c r="AW26" s="260"/>
      <c r="AX26" s="260"/>
      <c r="AY26" s="260"/>
      <c r="AZ26" s="260"/>
      <c r="BA26" s="260"/>
      <c r="BB26" s="402"/>
      <c r="BC26" s="402"/>
      <c r="BD26" s="402"/>
      <c r="BE26" s="402"/>
      <c r="BF26" s="402"/>
      <c r="BG26" s="41"/>
      <c r="BH26" s="260"/>
      <c r="BI26" s="260"/>
      <c r="BJ26" s="260"/>
      <c r="BK26" s="260"/>
      <c r="BL26" s="260"/>
      <c r="BM26" s="260"/>
      <c r="BN26" s="402"/>
      <c r="BO26" s="402"/>
      <c r="BP26" s="402"/>
      <c r="BQ26" s="402"/>
      <c r="BR26" s="402"/>
      <c r="BS26" s="41"/>
      <c r="BT26" s="260"/>
      <c r="BU26" s="260"/>
      <c r="BV26" s="260"/>
      <c r="BW26" s="260"/>
      <c r="BX26" s="260"/>
      <c r="BY26" s="260"/>
      <c r="BZ26" s="402"/>
      <c r="CA26" s="402"/>
      <c r="CB26" s="402"/>
      <c r="CC26" s="402"/>
      <c r="CD26" s="402"/>
      <c r="CE26" s="41"/>
      <c r="CF26" s="260"/>
      <c r="CG26" s="260"/>
      <c r="CH26" s="260"/>
      <c r="CI26" s="260"/>
      <c r="CJ26" s="260"/>
      <c r="CK26" s="260"/>
      <c r="CL26" s="402"/>
      <c r="CM26" s="402"/>
      <c r="CN26" s="402"/>
      <c r="CO26" s="402"/>
      <c r="CP26" s="402"/>
      <c r="CQ26" s="41"/>
      <c r="CR26" s="260"/>
      <c r="CS26" s="260"/>
      <c r="CT26" s="260"/>
      <c r="CU26" s="260"/>
      <c r="CV26" s="260"/>
      <c r="CW26" s="260"/>
      <c r="CX26" s="402"/>
      <c r="CY26" s="402"/>
      <c r="CZ26" s="402"/>
      <c r="DA26" s="402"/>
      <c r="DB26" s="402"/>
      <c r="DC26" s="41"/>
      <c r="DD26" s="260"/>
      <c r="DE26" s="260"/>
      <c r="DF26" s="260"/>
      <c r="DG26" s="260"/>
      <c r="DH26" s="260"/>
      <c r="DI26" s="260"/>
      <c r="DJ26" s="402"/>
      <c r="DK26" s="402"/>
      <c r="DL26" s="402"/>
      <c r="DM26" s="402"/>
      <c r="DN26" s="402"/>
      <c r="DO26" s="41"/>
      <c r="DP26" s="260"/>
      <c r="DQ26" s="260"/>
      <c r="DR26" s="260"/>
      <c r="DS26" s="260"/>
      <c r="DT26" s="260"/>
      <c r="DU26" s="260"/>
      <c r="DV26" s="402"/>
      <c r="DW26" s="402"/>
      <c r="DX26" s="402"/>
      <c r="DY26" s="402"/>
      <c r="DZ26" s="402"/>
      <c r="EA26" s="41"/>
      <c r="EB26" s="260"/>
      <c r="EC26" s="260"/>
      <c r="ED26" s="260"/>
      <c r="EE26" s="260"/>
      <c r="EF26" s="260"/>
      <c r="EG26" s="260"/>
      <c r="EH26" s="402"/>
      <c r="EI26" s="402"/>
      <c r="EJ26" s="402"/>
      <c r="EK26" s="402"/>
      <c r="EL26" s="402"/>
      <c r="EM26" s="41"/>
      <c r="EN26" s="260"/>
      <c r="EO26" s="260"/>
      <c r="EP26" s="260"/>
      <c r="EQ26" s="260"/>
      <c r="ER26" s="260"/>
      <c r="ES26" s="260"/>
      <c r="ET26" s="402"/>
      <c r="EU26" s="402"/>
      <c r="EV26" s="402"/>
      <c r="EW26" s="402"/>
      <c r="EX26" s="402"/>
      <c r="EY26" s="41"/>
      <c r="EZ26" s="260"/>
      <c r="FA26" s="260"/>
      <c r="FB26" s="260"/>
      <c r="FC26" s="260"/>
      <c r="FD26" s="260"/>
      <c r="FE26" s="260"/>
      <c r="FF26" s="402"/>
      <c r="FG26" s="402"/>
      <c r="FH26" s="402"/>
      <c r="FI26" s="402"/>
      <c r="FJ26" s="402"/>
      <c r="FK26" s="41"/>
      <c r="FL26" s="260"/>
      <c r="FM26" s="260"/>
      <c r="FN26" s="260"/>
      <c r="FO26" s="260"/>
      <c r="FP26" s="260"/>
      <c r="FQ26" s="260"/>
      <c r="FR26" s="402"/>
      <c r="FS26" s="402"/>
      <c r="FT26" s="402"/>
      <c r="FU26" s="402"/>
      <c r="FV26" s="402"/>
      <c r="FW26" s="41"/>
      <c r="FX26" s="260"/>
      <c r="FY26" s="260"/>
      <c r="FZ26" s="260"/>
      <c r="GA26" s="260"/>
      <c r="GB26" s="260"/>
      <c r="GC26" s="260"/>
      <c r="GD26" s="402"/>
      <c r="GE26" s="402"/>
      <c r="GF26" s="402"/>
      <c r="GG26" s="402"/>
      <c r="GH26" s="402"/>
      <c r="GI26" s="41"/>
      <c r="GJ26" s="260"/>
      <c r="GK26" s="260"/>
      <c r="GL26" s="260"/>
      <c r="GM26" s="260"/>
      <c r="GN26" s="260"/>
      <c r="GO26" s="260"/>
      <c r="GP26" s="402"/>
      <c r="GQ26" s="402"/>
      <c r="GR26" s="402"/>
      <c r="GS26" s="402"/>
      <c r="GT26" s="402"/>
      <c r="GU26" s="41"/>
      <c r="GV26" s="260"/>
      <c r="GW26" s="260"/>
      <c r="GX26" s="260"/>
      <c r="GY26" s="260"/>
      <c r="GZ26" s="260"/>
      <c r="HA26" s="260"/>
      <c r="HB26" s="402"/>
      <c r="HC26" s="402"/>
      <c r="HD26" s="402"/>
      <c r="HE26" s="402"/>
      <c r="HF26" s="402"/>
      <c r="HG26" s="41"/>
      <c r="HH26" s="260"/>
      <c r="HI26" s="260"/>
      <c r="HJ26" s="260"/>
      <c r="HK26" s="260"/>
      <c r="HL26" s="260"/>
      <c r="HM26" s="260"/>
      <c r="HN26" s="402"/>
      <c r="HO26" s="402"/>
      <c r="HP26" s="402"/>
      <c r="HQ26" s="402"/>
      <c r="HR26" s="402"/>
      <c r="HS26" s="41"/>
      <c r="HT26" s="260"/>
      <c r="HU26" s="260"/>
      <c r="HV26" s="260"/>
      <c r="HW26" s="260"/>
      <c r="HX26" s="260"/>
      <c r="HY26" s="260"/>
      <c r="HZ26" s="402"/>
      <c r="IA26" s="402"/>
      <c r="IB26" s="402"/>
      <c r="IC26" s="402"/>
      <c r="ID26" s="402"/>
      <c r="IE26" s="41"/>
      <c r="IF26" s="260"/>
      <c r="IG26" s="260"/>
      <c r="IH26" s="260"/>
      <c r="II26" s="260"/>
      <c r="IJ26" s="260"/>
      <c r="IK26" s="260"/>
      <c r="IL26" s="402"/>
      <c r="IM26" s="402"/>
      <c r="IN26" s="402"/>
      <c r="IO26" s="402"/>
      <c r="IP26" s="402"/>
      <c r="IQ26" s="41"/>
      <c r="IR26" s="260"/>
      <c r="IS26" s="260"/>
      <c r="IT26" s="260"/>
    </row>
    <row r="27" spans="1:254" s="7" customFormat="1" ht="14.25">
      <c r="A27" s="41" t="s">
        <v>13</v>
      </c>
      <c r="B27" s="260">
        <v>7.9</v>
      </c>
      <c r="C27" s="260">
        <v>7.1</v>
      </c>
      <c r="D27" s="260">
        <v>5.3</v>
      </c>
      <c r="E27" s="260">
        <v>4.4000000000000004</v>
      </c>
      <c r="F27" s="260">
        <v>6.7</v>
      </c>
      <c r="G27" s="260">
        <v>7.3</v>
      </c>
      <c r="H27" s="260">
        <v>6.7</v>
      </c>
      <c r="I27" s="402">
        <v>7</v>
      </c>
      <c r="J27" s="260">
        <v>7</v>
      </c>
      <c r="K27" s="41">
        <v>6.8</v>
      </c>
      <c r="L27" s="260">
        <v>6.6</v>
      </c>
      <c r="M27" s="260"/>
      <c r="N27" s="260"/>
      <c r="O27" s="260"/>
      <c r="P27" s="260"/>
      <c r="Q27" s="260"/>
      <c r="R27" s="402"/>
      <c r="S27" s="402"/>
      <c r="T27" s="402"/>
      <c r="U27" s="402"/>
      <c r="V27" s="402"/>
      <c r="W27" s="41"/>
      <c r="X27" s="260"/>
      <c r="Y27" s="260"/>
      <c r="Z27" s="260"/>
      <c r="AA27" s="260"/>
      <c r="AB27" s="260"/>
      <c r="AC27" s="260"/>
      <c r="AD27" s="402"/>
      <c r="AE27" s="402"/>
      <c r="AF27" s="402"/>
      <c r="AG27" s="402"/>
      <c r="AH27" s="402"/>
      <c r="AI27" s="41"/>
      <c r="AJ27" s="260"/>
      <c r="AK27" s="260"/>
      <c r="AL27" s="260"/>
      <c r="AM27" s="260"/>
      <c r="AN27" s="260"/>
      <c r="AO27" s="260"/>
      <c r="AP27" s="402"/>
      <c r="AQ27" s="402"/>
      <c r="AR27" s="402"/>
      <c r="AS27" s="402"/>
      <c r="AT27" s="402"/>
      <c r="AU27" s="41"/>
      <c r="AV27" s="260"/>
      <c r="AW27" s="260"/>
      <c r="AX27" s="260"/>
      <c r="AY27" s="260"/>
      <c r="AZ27" s="260"/>
      <c r="BA27" s="260"/>
      <c r="BB27" s="402"/>
      <c r="BC27" s="402"/>
      <c r="BD27" s="402"/>
      <c r="BE27" s="402"/>
      <c r="BF27" s="402"/>
      <c r="BG27" s="41"/>
      <c r="BH27" s="260"/>
      <c r="BI27" s="260"/>
      <c r="BJ27" s="260"/>
      <c r="BK27" s="260"/>
      <c r="BL27" s="260"/>
      <c r="BM27" s="260"/>
      <c r="BN27" s="402"/>
      <c r="BO27" s="402"/>
      <c r="BP27" s="402"/>
      <c r="BQ27" s="402"/>
      <c r="BR27" s="402"/>
      <c r="BS27" s="41"/>
      <c r="BT27" s="260"/>
      <c r="BU27" s="260"/>
      <c r="BV27" s="260"/>
      <c r="BW27" s="260"/>
      <c r="BX27" s="260"/>
      <c r="BY27" s="260"/>
      <c r="BZ27" s="402"/>
      <c r="CA27" s="402"/>
      <c r="CB27" s="402"/>
      <c r="CC27" s="402"/>
      <c r="CD27" s="402"/>
      <c r="CE27" s="41"/>
      <c r="CF27" s="260"/>
      <c r="CG27" s="260"/>
      <c r="CH27" s="260"/>
      <c r="CI27" s="260"/>
      <c r="CJ27" s="260"/>
      <c r="CK27" s="260"/>
      <c r="CL27" s="402"/>
      <c r="CM27" s="402"/>
      <c r="CN27" s="402"/>
      <c r="CO27" s="402"/>
      <c r="CP27" s="402"/>
      <c r="CQ27" s="41"/>
      <c r="CR27" s="260"/>
      <c r="CS27" s="260"/>
      <c r="CT27" s="260"/>
      <c r="CU27" s="260"/>
      <c r="CV27" s="260"/>
      <c r="CW27" s="260"/>
      <c r="CX27" s="402"/>
      <c r="CY27" s="402"/>
      <c r="CZ27" s="402"/>
      <c r="DA27" s="402"/>
      <c r="DB27" s="402"/>
      <c r="DC27" s="41"/>
      <c r="DD27" s="260"/>
      <c r="DE27" s="260"/>
      <c r="DF27" s="260"/>
      <c r="DG27" s="260"/>
      <c r="DH27" s="260"/>
      <c r="DI27" s="260"/>
      <c r="DJ27" s="402"/>
      <c r="DK27" s="402"/>
      <c r="DL27" s="402"/>
      <c r="DM27" s="402"/>
      <c r="DN27" s="402"/>
      <c r="DO27" s="41"/>
      <c r="DP27" s="260"/>
      <c r="DQ27" s="260"/>
      <c r="DR27" s="260"/>
      <c r="DS27" s="260"/>
      <c r="DT27" s="260"/>
      <c r="DU27" s="260"/>
      <c r="DV27" s="402"/>
      <c r="DW27" s="402"/>
      <c r="DX27" s="402"/>
      <c r="DY27" s="402"/>
      <c r="DZ27" s="402"/>
      <c r="EA27" s="41"/>
      <c r="EB27" s="260"/>
      <c r="EC27" s="260"/>
      <c r="ED27" s="260"/>
      <c r="EE27" s="260"/>
      <c r="EF27" s="260"/>
      <c r="EG27" s="260"/>
      <c r="EH27" s="402"/>
      <c r="EI27" s="402"/>
      <c r="EJ27" s="402"/>
      <c r="EK27" s="402"/>
      <c r="EL27" s="402"/>
      <c r="EM27" s="41"/>
      <c r="EN27" s="260"/>
      <c r="EO27" s="260"/>
      <c r="EP27" s="260"/>
      <c r="EQ27" s="260"/>
      <c r="ER27" s="260"/>
      <c r="ES27" s="260"/>
      <c r="ET27" s="402"/>
      <c r="EU27" s="402"/>
      <c r="EV27" s="402"/>
      <c r="EW27" s="402"/>
      <c r="EX27" s="402"/>
      <c r="EY27" s="41"/>
      <c r="EZ27" s="260"/>
      <c r="FA27" s="260"/>
      <c r="FB27" s="260"/>
      <c r="FC27" s="260"/>
      <c r="FD27" s="260"/>
      <c r="FE27" s="260"/>
      <c r="FF27" s="402"/>
      <c r="FG27" s="402"/>
      <c r="FH27" s="402"/>
      <c r="FI27" s="402"/>
      <c r="FJ27" s="402"/>
      <c r="FK27" s="41"/>
      <c r="FL27" s="260"/>
      <c r="FM27" s="260"/>
      <c r="FN27" s="260"/>
      <c r="FO27" s="260"/>
      <c r="FP27" s="260"/>
      <c r="FQ27" s="260"/>
      <c r="FR27" s="402"/>
      <c r="FS27" s="402"/>
      <c r="FT27" s="402"/>
      <c r="FU27" s="402"/>
      <c r="FV27" s="402"/>
      <c r="FW27" s="41"/>
      <c r="FX27" s="260"/>
      <c r="FY27" s="260"/>
      <c r="FZ27" s="260"/>
      <c r="GA27" s="260"/>
      <c r="GB27" s="260"/>
      <c r="GC27" s="260"/>
      <c r="GD27" s="402"/>
      <c r="GE27" s="402"/>
      <c r="GF27" s="402"/>
      <c r="GG27" s="402"/>
      <c r="GH27" s="402"/>
      <c r="GI27" s="41"/>
      <c r="GJ27" s="260"/>
      <c r="GK27" s="260"/>
      <c r="GL27" s="260"/>
      <c r="GM27" s="260"/>
      <c r="GN27" s="260"/>
      <c r="GO27" s="260"/>
      <c r="GP27" s="402"/>
      <c r="GQ27" s="402"/>
      <c r="GR27" s="402"/>
      <c r="GS27" s="402"/>
      <c r="GT27" s="402"/>
      <c r="GU27" s="41"/>
      <c r="GV27" s="260"/>
      <c r="GW27" s="260"/>
      <c r="GX27" s="260"/>
      <c r="GY27" s="260"/>
      <c r="GZ27" s="260"/>
      <c r="HA27" s="260"/>
      <c r="HB27" s="402"/>
      <c r="HC27" s="402"/>
      <c r="HD27" s="402"/>
      <c r="HE27" s="402"/>
      <c r="HF27" s="402"/>
      <c r="HG27" s="41"/>
      <c r="HH27" s="260"/>
      <c r="HI27" s="260"/>
      <c r="HJ27" s="260"/>
      <c r="HK27" s="260"/>
      <c r="HL27" s="260"/>
      <c r="HM27" s="260"/>
      <c r="HN27" s="402"/>
      <c r="HO27" s="402"/>
      <c r="HP27" s="402"/>
      <c r="HQ27" s="402"/>
      <c r="HR27" s="402"/>
      <c r="HS27" s="41"/>
      <c r="HT27" s="260"/>
      <c r="HU27" s="260"/>
      <c r="HV27" s="260"/>
      <c r="HW27" s="260"/>
      <c r="HX27" s="260"/>
      <c r="HY27" s="260"/>
      <c r="HZ27" s="402"/>
      <c r="IA27" s="402"/>
      <c r="IB27" s="402"/>
      <c r="IC27" s="402"/>
      <c r="ID27" s="402"/>
      <c r="IE27" s="41"/>
      <c r="IF27" s="260"/>
      <c r="IG27" s="260"/>
      <c r="IH27" s="260"/>
      <c r="II27" s="260"/>
      <c r="IJ27" s="260"/>
      <c r="IK27" s="260"/>
      <c r="IL27" s="402"/>
      <c r="IM27" s="402"/>
      <c r="IN27" s="402"/>
      <c r="IO27" s="402"/>
      <c r="IP27" s="402"/>
      <c r="IQ27" s="41"/>
      <c r="IR27" s="260"/>
      <c r="IS27" s="260"/>
      <c r="IT27" s="260"/>
    </row>
    <row r="28" spans="1:254" s="7" customFormat="1" ht="14.25">
      <c r="A28" s="41" t="s">
        <v>615</v>
      </c>
      <c r="B28" s="260">
        <v>12.8</v>
      </c>
      <c r="C28" s="260">
        <v>11.4</v>
      </c>
      <c r="D28" s="260">
        <v>9.6</v>
      </c>
      <c r="E28" s="260">
        <v>8.4</v>
      </c>
      <c r="F28" s="260">
        <v>9.1</v>
      </c>
      <c r="G28" s="260">
        <v>11.8</v>
      </c>
      <c r="H28" s="260">
        <v>13.5</v>
      </c>
      <c r="I28" s="402">
        <v>15.9</v>
      </c>
      <c r="J28" s="260">
        <v>17.600000000000001</v>
      </c>
      <c r="K28" s="41">
        <v>17.600000000000001</v>
      </c>
      <c r="L28" s="260">
        <v>17.2</v>
      </c>
      <c r="M28" s="260"/>
      <c r="N28" s="260"/>
      <c r="O28" s="402"/>
      <c r="P28" s="260"/>
      <c r="Q28" s="260"/>
      <c r="R28" s="402"/>
      <c r="S28" s="402"/>
      <c r="T28" s="402"/>
      <c r="U28" s="402"/>
      <c r="V28" s="402"/>
      <c r="W28" s="41"/>
      <c r="X28" s="260"/>
      <c r="Y28" s="260"/>
      <c r="Z28" s="260"/>
      <c r="AA28" s="402"/>
      <c r="AB28" s="260"/>
      <c r="AC28" s="260"/>
      <c r="AD28" s="402"/>
      <c r="AE28" s="402"/>
      <c r="AF28" s="402"/>
      <c r="AG28" s="402"/>
      <c r="AH28" s="402"/>
      <c r="AI28" s="41"/>
      <c r="AJ28" s="260"/>
      <c r="AK28" s="260"/>
      <c r="AL28" s="260"/>
      <c r="AM28" s="402"/>
      <c r="AN28" s="260"/>
      <c r="AO28" s="260"/>
      <c r="AP28" s="402"/>
      <c r="AQ28" s="402"/>
      <c r="AR28" s="402"/>
      <c r="AS28" s="402"/>
      <c r="AT28" s="402"/>
      <c r="AU28" s="41"/>
      <c r="AV28" s="260"/>
      <c r="AW28" s="260"/>
      <c r="AX28" s="260"/>
      <c r="AY28" s="402"/>
      <c r="AZ28" s="260"/>
      <c r="BA28" s="260"/>
      <c r="BB28" s="402"/>
      <c r="BC28" s="402"/>
      <c r="BD28" s="402"/>
      <c r="BE28" s="402"/>
      <c r="BF28" s="402"/>
      <c r="BG28" s="41"/>
      <c r="BH28" s="260"/>
      <c r="BI28" s="260"/>
      <c r="BJ28" s="260"/>
      <c r="BK28" s="402"/>
      <c r="BL28" s="260"/>
      <c r="BM28" s="260"/>
      <c r="BN28" s="402"/>
      <c r="BO28" s="402"/>
      <c r="BP28" s="402"/>
      <c r="BQ28" s="402"/>
      <c r="BR28" s="402"/>
      <c r="BS28" s="41"/>
      <c r="BT28" s="260"/>
      <c r="BU28" s="260"/>
      <c r="BV28" s="260"/>
      <c r="BW28" s="402"/>
      <c r="BX28" s="260"/>
      <c r="BY28" s="260"/>
      <c r="BZ28" s="402"/>
      <c r="CA28" s="402"/>
      <c r="CB28" s="402"/>
      <c r="CC28" s="402"/>
      <c r="CD28" s="402"/>
      <c r="CE28" s="41"/>
      <c r="CF28" s="260"/>
      <c r="CG28" s="260"/>
      <c r="CH28" s="260"/>
      <c r="CI28" s="402"/>
      <c r="CJ28" s="260"/>
      <c r="CK28" s="260"/>
      <c r="CL28" s="402"/>
      <c r="CM28" s="402"/>
      <c r="CN28" s="402"/>
      <c r="CO28" s="402"/>
      <c r="CP28" s="402"/>
      <c r="CQ28" s="41"/>
      <c r="CR28" s="260"/>
      <c r="CS28" s="260"/>
      <c r="CT28" s="260"/>
      <c r="CU28" s="402"/>
      <c r="CV28" s="260"/>
      <c r="CW28" s="260"/>
      <c r="CX28" s="402"/>
      <c r="CY28" s="402"/>
      <c r="CZ28" s="402"/>
      <c r="DA28" s="402"/>
      <c r="DB28" s="402"/>
      <c r="DC28" s="41"/>
      <c r="DD28" s="260"/>
      <c r="DE28" s="260"/>
      <c r="DF28" s="260"/>
      <c r="DG28" s="402"/>
      <c r="DH28" s="260"/>
      <c r="DI28" s="260"/>
      <c r="DJ28" s="402"/>
      <c r="DK28" s="402"/>
      <c r="DL28" s="402"/>
      <c r="DM28" s="402"/>
      <c r="DN28" s="402"/>
      <c r="DO28" s="41"/>
      <c r="DP28" s="260"/>
      <c r="DQ28" s="260"/>
      <c r="DR28" s="260"/>
      <c r="DS28" s="402"/>
      <c r="DT28" s="260"/>
      <c r="DU28" s="260"/>
      <c r="DV28" s="402"/>
      <c r="DW28" s="402"/>
      <c r="DX28" s="402"/>
      <c r="DY28" s="402"/>
      <c r="DZ28" s="402"/>
      <c r="EA28" s="41"/>
      <c r="EB28" s="260"/>
      <c r="EC28" s="260"/>
      <c r="ED28" s="260"/>
      <c r="EE28" s="402"/>
      <c r="EF28" s="260"/>
      <c r="EG28" s="260"/>
      <c r="EH28" s="402"/>
      <c r="EI28" s="402"/>
      <c r="EJ28" s="402"/>
      <c r="EK28" s="402"/>
      <c r="EL28" s="402"/>
      <c r="EM28" s="41"/>
      <c r="EN28" s="260"/>
      <c r="EO28" s="260"/>
      <c r="EP28" s="260"/>
      <c r="EQ28" s="402"/>
      <c r="ER28" s="260"/>
      <c r="ES28" s="260"/>
      <c r="ET28" s="402"/>
      <c r="EU28" s="402"/>
      <c r="EV28" s="402"/>
      <c r="EW28" s="402"/>
      <c r="EX28" s="402"/>
      <c r="EY28" s="41"/>
      <c r="EZ28" s="260"/>
      <c r="FA28" s="260"/>
      <c r="FB28" s="260"/>
      <c r="FC28" s="402"/>
      <c r="FD28" s="260"/>
      <c r="FE28" s="260"/>
      <c r="FF28" s="402"/>
      <c r="FG28" s="402"/>
      <c r="FH28" s="402"/>
      <c r="FI28" s="402"/>
      <c r="FJ28" s="402"/>
      <c r="FK28" s="41"/>
      <c r="FL28" s="260"/>
      <c r="FM28" s="260"/>
      <c r="FN28" s="260"/>
      <c r="FO28" s="402"/>
      <c r="FP28" s="260"/>
      <c r="FQ28" s="260"/>
      <c r="FR28" s="402"/>
      <c r="FS28" s="402"/>
      <c r="FT28" s="402"/>
      <c r="FU28" s="402"/>
      <c r="FV28" s="402"/>
      <c r="FW28" s="41"/>
      <c r="FX28" s="260"/>
      <c r="FY28" s="260"/>
      <c r="FZ28" s="260"/>
      <c r="GA28" s="402"/>
      <c r="GB28" s="260"/>
      <c r="GC28" s="260"/>
      <c r="GD28" s="402"/>
      <c r="GE28" s="402"/>
      <c r="GF28" s="402"/>
      <c r="GG28" s="402"/>
      <c r="GH28" s="402"/>
      <c r="GI28" s="41"/>
      <c r="GJ28" s="260"/>
      <c r="GK28" s="260"/>
      <c r="GL28" s="260"/>
      <c r="GM28" s="402"/>
      <c r="GN28" s="260"/>
      <c r="GO28" s="260"/>
      <c r="GP28" s="402"/>
      <c r="GQ28" s="402"/>
      <c r="GR28" s="402"/>
      <c r="GS28" s="402"/>
      <c r="GT28" s="402"/>
      <c r="GU28" s="41"/>
      <c r="GV28" s="260"/>
      <c r="GW28" s="260"/>
      <c r="GX28" s="260"/>
      <c r="GY28" s="402"/>
      <c r="GZ28" s="260"/>
      <c r="HA28" s="260"/>
      <c r="HB28" s="402"/>
      <c r="HC28" s="402"/>
      <c r="HD28" s="402"/>
      <c r="HE28" s="402"/>
      <c r="HF28" s="402"/>
      <c r="HG28" s="41"/>
      <c r="HH28" s="260"/>
      <c r="HI28" s="260"/>
      <c r="HJ28" s="260"/>
      <c r="HK28" s="402"/>
      <c r="HL28" s="260"/>
      <c r="HM28" s="260"/>
      <c r="HN28" s="402"/>
      <c r="HO28" s="402"/>
      <c r="HP28" s="402"/>
      <c r="HQ28" s="402"/>
      <c r="HR28" s="402"/>
      <c r="HS28" s="41"/>
      <c r="HT28" s="260"/>
      <c r="HU28" s="260"/>
      <c r="HV28" s="260"/>
      <c r="HW28" s="402"/>
      <c r="HX28" s="260"/>
      <c r="HY28" s="260"/>
      <c r="HZ28" s="402"/>
      <c r="IA28" s="402"/>
      <c r="IB28" s="402"/>
      <c r="IC28" s="402"/>
      <c r="ID28" s="402"/>
      <c r="IE28" s="41"/>
      <c r="IF28" s="260"/>
      <c r="IG28" s="260"/>
      <c r="IH28" s="260"/>
      <c r="II28" s="402"/>
      <c r="IJ28" s="260"/>
      <c r="IK28" s="260"/>
      <c r="IL28" s="402"/>
      <c r="IM28" s="402"/>
      <c r="IN28" s="402"/>
      <c r="IO28" s="402"/>
      <c r="IP28" s="402"/>
      <c r="IQ28" s="41"/>
      <c r="IR28" s="260"/>
      <c r="IS28" s="260"/>
      <c r="IT28" s="260"/>
    </row>
    <row r="29" spans="1:254" s="7" customFormat="1" ht="14.25">
      <c r="A29" s="42" t="s">
        <v>12</v>
      </c>
      <c r="B29" s="260">
        <v>4.8</v>
      </c>
      <c r="C29" s="260">
        <v>3.9</v>
      </c>
      <c r="D29" s="260">
        <v>3.8</v>
      </c>
      <c r="E29" s="260">
        <v>3.5</v>
      </c>
      <c r="F29" s="260">
        <v>6</v>
      </c>
      <c r="G29" s="260">
        <v>7.5</v>
      </c>
      <c r="H29" s="260">
        <v>7.6</v>
      </c>
      <c r="I29" s="260">
        <v>7.5</v>
      </c>
      <c r="J29" s="260">
        <v>7</v>
      </c>
      <c r="K29" s="42">
        <v>6.9</v>
      </c>
      <c r="L29" s="260">
        <v>6.7</v>
      </c>
      <c r="M29" s="260"/>
      <c r="N29" s="260"/>
      <c r="O29" s="260"/>
      <c r="P29" s="260"/>
      <c r="Q29" s="260"/>
      <c r="R29" s="260"/>
      <c r="S29" s="260"/>
      <c r="T29" s="260"/>
      <c r="U29" s="260"/>
      <c r="V29" s="260"/>
      <c r="W29" s="42"/>
      <c r="X29" s="260"/>
      <c r="Y29" s="260"/>
      <c r="Z29" s="260"/>
      <c r="AA29" s="260"/>
      <c r="AB29" s="260"/>
      <c r="AC29" s="260"/>
      <c r="AD29" s="260"/>
      <c r="AE29" s="260"/>
      <c r="AF29" s="260"/>
      <c r="AG29" s="260"/>
      <c r="AH29" s="260"/>
      <c r="AI29" s="42"/>
      <c r="AJ29" s="260"/>
      <c r="AK29" s="260"/>
      <c r="AL29" s="260"/>
      <c r="AM29" s="260"/>
      <c r="AN29" s="260"/>
      <c r="AO29" s="260"/>
      <c r="AP29" s="260"/>
      <c r="AQ29" s="260"/>
      <c r="AR29" s="260"/>
      <c r="AS29" s="260"/>
      <c r="AT29" s="260"/>
      <c r="AU29" s="42"/>
      <c r="AV29" s="260"/>
      <c r="AW29" s="260"/>
      <c r="AX29" s="260"/>
      <c r="AY29" s="260"/>
      <c r="AZ29" s="260"/>
      <c r="BA29" s="260"/>
      <c r="BB29" s="260"/>
      <c r="BC29" s="260"/>
      <c r="BD29" s="260"/>
      <c r="BE29" s="260"/>
      <c r="BF29" s="260"/>
      <c r="BG29" s="42"/>
      <c r="BH29" s="260"/>
      <c r="BI29" s="260"/>
      <c r="BJ29" s="260"/>
      <c r="BK29" s="260"/>
      <c r="BL29" s="260"/>
      <c r="BM29" s="260"/>
      <c r="BN29" s="260"/>
      <c r="BO29" s="260"/>
      <c r="BP29" s="260"/>
      <c r="BQ29" s="260"/>
      <c r="BR29" s="260"/>
      <c r="BS29" s="42"/>
      <c r="BT29" s="260"/>
      <c r="BU29" s="260"/>
      <c r="BV29" s="260"/>
      <c r="BW29" s="260"/>
      <c r="BX29" s="260"/>
      <c r="BY29" s="260"/>
      <c r="BZ29" s="260"/>
      <c r="CA29" s="260"/>
      <c r="CB29" s="260"/>
      <c r="CC29" s="260"/>
      <c r="CD29" s="260"/>
      <c r="CE29" s="42"/>
      <c r="CF29" s="260"/>
      <c r="CG29" s="260"/>
      <c r="CH29" s="260"/>
      <c r="CI29" s="260"/>
      <c r="CJ29" s="260"/>
      <c r="CK29" s="260"/>
      <c r="CL29" s="260"/>
      <c r="CM29" s="260"/>
      <c r="CN29" s="260"/>
      <c r="CO29" s="260"/>
      <c r="CP29" s="260"/>
      <c r="CQ29" s="42"/>
      <c r="CR29" s="260"/>
      <c r="CS29" s="260"/>
      <c r="CT29" s="260"/>
      <c r="CU29" s="260"/>
      <c r="CV29" s="260"/>
      <c r="CW29" s="260"/>
      <c r="CX29" s="260"/>
      <c r="CY29" s="260"/>
      <c r="CZ29" s="260"/>
      <c r="DA29" s="260"/>
      <c r="DB29" s="260"/>
      <c r="DC29" s="42"/>
      <c r="DD29" s="260"/>
      <c r="DE29" s="260"/>
      <c r="DF29" s="260"/>
      <c r="DG29" s="260"/>
      <c r="DH29" s="260"/>
      <c r="DI29" s="260"/>
      <c r="DJ29" s="260"/>
      <c r="DK29" s="260"/>
      <c r="DL29" s="260"/>
      <c r="DM29" s="260"/>
      <c r="DN29" s="260"/>
      <c r="DO29" s="42"/>
      <c r="DP29" s="260"/>
      <c r="DQ29" s="260"/>
      <c r="DR29" s="260"/>
      <c r="DS29" s="260"/>
      <c r="DT29" s="260"/>
      <c r="DU29" s="260"/>
      <c r="DV29" s="260"/>
      <c r="DW29" s="260"/>
      <c r="DX29" s="260"/>
      <c r="DY29" s="260"/>
      <c r="DZ29" s="260"/>
      <c r="EA29" s="42"/>
      <c r="EB29" s="260"/>
      <c r="EC29" s="260"/>
      <c r="ED29" s="260"/>
      <c r="EE29" s="260"/>
      <c r="EF29" s="260"/>
      <c r="EG29" s="260"/>
      <c r="EH29" s="260"/>
      <c r="EI29" s="260"/>
      <c r="EJ29" s="260"/>
      <c r="EK29" s="260"/>
      <c r="EL29" s="260"/>
      <c r="EM29" s="42"/>
      <c r="EN29" s="260"/>
      <c r="EO29" s="260"/>
      <c r="EP29" s="260"/>
      <c r="EQ29" s="260"/>
      <c r="ER29" s="260"/>
      <c r="ES29" s="260"/>
      <c r="ET29" s="260"/>
      <c r="EU29" s="260"/>
      <c r="EV29" s="260"/>
      <c r="EW29" s="260"/>
      <c r="EX29" s="260"/>
      <c r="EY29" s="42"/>
      <c r="EZ29" s="260"/>
      <c r="FA29" s="260"/>
      <c r="FB29" s="260"/>
      <c r="FC29" s="260"/>
      <c r="FD29" s="260"/>
      <c r="FE29" s="260"/>
      <c r="FF29" s="260"/>
      <c r="FG29" s="260"/>
      <c r="FH29" s="260"/>
      <c r="FI29" s="260"/>
      <c r="FJ29" s="260"/>
      <c r="FK29" s="42"/>
      <c r="FL29" s="260"/>
      <c r="FM29" s="260"/>
      <c r="FN29" s="260"/>
      <c r="FO29" s="260"/>
      <c r="FP29" s="260"/>
      <c r="FQ29" s="260"/>
      <c r="FR29" s="260"/>
      <c r="FS29" s="260"/>
      <c r="FT29" s="260"/>
      <c r="FU29" s="260"/>
      <c r="FV29" s="260"/>
      <c r="FW29" s="42"/>
      <c r="FX29" s="260"/>
      <c r="FY29" s="260"/>
      <c r="FZ29" s="260"/>
      <c r="GA29" s="260"/>
      <c r="GB29" s="260"/>
      <c r="GC29" s="260"/>
      <c r="GD29" s="260"/>
      <c r="GE29" s="260"/>
      <c r="GF29" s="260"/>
      <c r="GG29" s="260"/>
      <c r="GH29" s="260"/>
      <c r="GI29" s="42"/>
      <c r="GJ29" s="260"/>
      <c r="GK29" s="260"/>
      <c r="GL29" s="260"/>
      <c r="GM29" s="260"/>
      <c r="GN29" s="260"/>
      <c r="GO29" s="260"/>
      <c r="GP29" s="260"/>
      <c r="GQ29" s="260"/>
      <c r="GR29" s="260"/>
      <c r="GS29" s="260"/>
      <c r="GT29" s="260"/>
      <c r="GU29" s="42"/>
      <c r="GV29" s="260"/>
      <c r="GW29" s="260"/>
      <c r="GX29" s="260"/>
      <c r="GY29" s="260"/>
      <c r="GZ29" s="260"/>
      <c r="HA29" s="260"/>
      <c r="HB29" s="260"/>
      <c r="HC29" s="260"/>
      <c r="HD29" s="260"/>
      <c r="HE29" s="260"/>
      <c r="HF29" s="260"/>
      <c r="HG29" s="42"/>
      <c r="HH29" s="260"/>
      <c r="HI29" s="260"/>
      <c r="HJ29" s="260"/>
      <c r="HK29" s="260"/>
      <c r="HL29" s="260"/>
      <c r="HM29" s="260"/>
      <c r="HN29" s="260"/>
      <c r="HO29" s="260"/>
      <c r="HP29" s="260"/>
      <c r="HQ29" s="260"/>
      <c r="HR29" s="260"/>
      <c r="HS29" s="42"/>
      <c r="HT29" s="260"/>
      <c r="HU29" s="260"/>
      <c r="HV29" s="260"/>
      <c r="HW29" s="260"/>
      <c r="HX29" s="260"/>
      <c r="HY29" s="260"/>
      <c r="HZ29" s="260"/>
      <c r="IA29" s="260"/>
      <c r="IB29" s="260"/>
      <c r="IC29" s="260"/>
      <c r="ID29" s="260"/>
      <c r="IE29" s="42"/>
      <c r="IF29" s="260"/>
      <c r="IG29" s="260"/>
      <c r="IH29" s="260"/>
      <c r="II29" s="260"/>
      <c r="IJ29" s="260"/>
      <c r="IK29" s="260"/>
      <c r="IL29" s="260"/>
      <c r="IM29" s="260"/>
      <c r="IN29" s="260"/>
      <c r="IO29" s="260"/>
      <c r="IP29" s="260"/>
      <c r="IQ29" s="42"/>
      <c r="IR29" s="260"/>
      <c r="IS29" s="260"/>
      <c r="IT29" s="260"/>
    </row>
    <row r="30" spans="1:254" s="7" customFormat="1" ht="14.25">
      <c r="A30" s="41" t="s">
        <v>10</v>
      </c>
      <c r="B30" s="260">
        <v>8.5</v>
      </c>
      <c r="C30" s="260">
        <v>5.8</v>
      </c>
      <c r="D30" s="260">
        <v>4.3</v>
      </c>
      <c r="E30" s="260">
        <v>5.8</v>
      </c>
      <c r="F30" s="260">
        <v>13.8</v>
      </c>
      <c r="G30" s="260">
        <v>17.8</v>
      </c>
      <c r="H30" s="260">
        <v>15.4</v>
      </c>
      <c r="I30" s="260">
        <v>13.4</v>
      </c>
      <c r="J30" s="260">
        <v>11.8</v>
      </c>
      <c r="K30" s="41">
        <v>10.4</v>
      </c>
      <c r="L30" s="260">
        <v>9.6</v>
      </c>
      <c r="M30" s="260"/>
      <c r="N30" s="260"/>
      <c r="O30" s="260"/>
      <c r="P30" s="260"/>
      <c r="Q30" s="260"/>
      <c r="R30" s="260"/>
      <c r="S30" s="260"/>
      <c r="T30" s="260"/>
      <c r="U30" s="260"/>
      <c r="V30" s="260"/>
      <c r="W30" s="41"/>
      <c r="X30" s="260"/>
      <c r="Y30" s="260"/>
      <c r="Z30" s="260"/>
      <c r="AA30" s="260"/>
      <c r="AB30" s="260"/>
      <c r="AC30" s="260"/>
      <c r="AD30" s="260"/>
      <c r="AE30" s="260"/>
      <c r="AF30" s="260"/>
      <c r="AG30" s="260"/>
      <c r="AH30" s="260"/>
      <c r="AI30" s="41"/>
      <c r="AJ30" s="260"/>
      <c r="AK30" s="260"/>
      <c r="AL30" s="260"/>
      <c r="AM30" s="260"/>
      <c r="AN30" s="260"/>
      <c r="AO30" s="260"/>
      <c r="AP30" s="260"/>
      <c r="AQ30" s="260"/>
      <c r="AR30" s="260"/>
      <c r="AS30" s="260"/>
      <c r="AT30" s="260"/>
      <c r="AU30" s="41"/>
      <c r="AV30" s="260"/>
      <c r="AW30" s="260"/>
      <c r="AX30" s="260"/>
      <c r="AY30" s="260"/>
      <c r="AZ30" s="260"/>
      <c r="BA30" s="260"/>
      <c r="BB30" s="260"/>
      <c r="BC30" s="260"/>
      <c r="BD30" s="260"/>
      <c r="BE30" s="260"/>
      <c r="BF30" s="260"/>
      <c r="BG30" s="41"/>
      <c r="BH30" s="260"/>
      <c r="BI30" s="260"/>
      <c r="BJ30" s="260"/>
      <c r="BK30" s="260"/>
      <c r="BL30" s="260"/>
      <c r="BM30" s="260"/>
      <c r="BN30" s="260"/>
      <c r="BO30" s="260"/>
      <c r="BP30" s="260"/>
      <c r="BQ30" s="260"/>
      <c r="BR30" s="260"/>
      <c r="BS30" s="41"/>
      <c r="BT30" s="260"/>
      <c r="BU30" s="260"/>
      <c r="BV30" s="260"/>
      <c r="BW30" s="260"/>
      <c r="BX30" s="260"/>
      <c r="BY30" s="260"/>
      <c r="BZ30" s="260"/>
      <c r="CA30" s="260"/>
      <c r="CB30" s="260"/>
      <c r="CC30" s="260"/>
      <c r="CD30" s="260"/>
      <c r="CE30" s="41"/>
      <c r="CF30" s="260"/>
      <c r="CG30" s="260"/>
      <c r="CH30" s="260"/>
      <c r="CI30" s="260"/>
      <c r="CJ30" s="260"/>
      <c r="CK30" s="260"/>
      <c r="CL30" s="260"/>
      <c r="CM30" s="260"/>
      <c r="CN30" s="260"/>
      <c r="CO30" s="260"/>
      <c r="CP30" s="260"/>
      <c r="CQ30" s="41"/>
      <c r="CR30" s="260"/>
      <c r="CS30" s="260"/>
      <c r="CT30" s="260"/>
      <c r="CU30" s="260"/>
      <c r="CV30" s="260"/>
      <c r="CW30" s="260"/>
      <c r="CX30" s="260"/>
      <c r="CY30" s="260"/>
      <c r="CZ30" s="260"/>
      <c r="DA30" s="260"/>
      <c r="DB30" s="260"/>
      <c r="DC30" s="41"/>
      <c r="DD30" s="260"/>
      <c r="DE30" s="260"/>
      <c r="DF30" s="260"/>
      <c r="DG30" s="260"/>
      <c r="DH30" s="260"/>
      <c r="DI30" s="260"/>
      <c r="DJ30" s="260"/>
      <c r="DK30" s="260"/>
      <c r="DL30" s="260"/>
      <c r="DM30" s="260"/>
      <c r="DN30" s="260"/>
      <c r="DO30" s="41"/>
      <c r="DP30" s="260"/>
      <c r="DQ30" s="260"/>
      <c r="DR30" s="260"/>
      <c r="DS30" s="260"/>
      <c r="DT30" s="260"/>
      <c r="DU30" s="260"/>
      <c r="DV30" s="260"/>
      <c r="DW30" s="260"/>
      <c r="DX30" s="260"/>
      <c r="DY30" s="260"/>
      <c r="DZ30" s="260"/>
      <c r="EA30" s="41"/>
      <c r="EB30" s="260"/>
      <c r="EC30" s="260"/>
      <c r="ED30" s="260"/>
      <c r="EE30" s="260"/>
      <c r="EF30" s="260"/>
      <c r="EG30" s="260"/>
      <c r="EH30" s="260"/>
      <c r="EI30" s="260"/>
      <c r="EJ30" s="260"/>
      <c r="EK30" s="260"/>
      <c r="EL30" s="260"/>
      <c r="EM30" s="41"/>
      <c r="EN30" s="260"/>
      <c r="EO30" s="260"/>
      <c r="EP30" s="260"/>
      <c r="EQ30" s="260"/>
      <c r="ER30" s="260"/>
      <c r="ES30" s="260"/>
      <c r="ET30" s="260"/>
      <c r="EU30" s="260"/>
      <c r="EV30" s="260"/>
      <c r="EW30" s="260"/>
      <c r="EX30" s="260"/>
      <c r="EY30" s="41"/>
      <c r="EZ30" s="260"/>
      <c r="FA30" s="260"/>
      <c r="FB30" s="260"/>
      <c r="FC30" s="260"/>
      <c r="FD30" s="260"/>
      <c r="FE30" s="260"/>
      <c r="FF30" s="260"/>
      <c r="FG30" s="260"/>
      <c r="FH30" s="260"/>
      <c r="FI30" s="260"/>
      <c r="FJ30" s="260"/>
      <c r="FK30" s="41"/>
      <c r="FL30" s="260"/>
      <c r="FM30" s="260"/>
      <c r="FN30" s="260"/>
      <c r="FO30" s="260"/>
      <c r="FP30" s="260"/>
      <c r="FQ30" s="260"/>
      <c r="FR30" s="260"/>
      <c r="FS30" s="260"/>
      <c r="FT30" s="260"/>
      <c r="FU30" s="260"/>
      <c r="FV30" s="260"/>
      <c r="FW30" s="41"/>
      <c r="FX30" s="260"/>
      <c r="FY30" s="260"/>
      <c r="FZ30" s="260"/>
      <c r="GA30" s="260"/>
      <c r="GB30" s="260"/>
      <c r="GC30" s="260"/>
      <c r="GD30" s="260"/>
      <c r="GE30" s="260"/>
      <c r="GF30" s="260"/>
      <c r="GG30" s="260"/>
      <c r="GH30" s="260"/>
      <c r="GI30" s="41"/>
      <c r="GJ30" s="260"/>
      <c r="GK30" s="260"/>
      <c r="GL30" s="260"/>
      <c r="GM30" s="260"/>
      <c r="GN30" s="260"/>
      <c r="GO30" s="260"/>
      <c r="GP30" s="260"/>
      <c r="GQ30" s="260"/>
      <c r="GR30" s="260"/>
      <c r="GS30" s="260"/>
      <c r="GT30" s="260"/>
      <c r="GU30" s="41"/>
      <c r="GV30" s="260"/>
      <c r="GW30" s="260"/>
      <c r="GX30" s="260"/>
      <c r="GY30" s="260"/>
      <c r="GZ30" s="260"/>
      <c r="HA30" s="260"/>
      <c r="HB30" s="260"/>
      <c r="HC30" s="260"/>
      <c r="HD30" s="260"/>
      <c r="HE30" s="260"/>
      <c r="HF30" s="260"/>
      <c r="HG30" s="41"/>
      <c r="HH30" s="260"/>
      <c r="HI30" s="260"/>
      <c r="HJ30" s="260"/>
      <c r="HK30" s="260"/>
      <c r="HL30" s="260"/>
      <c r="HM30" s="260"/>
      <c r="HN30" s="260"/>
      <c r="HO30" s="260"/>
      <c r="HP30" s="260"/>
      <c r="HQ30" s="260"/>
      <c r="HR30" s="260"/>
      <c r="HS30" s="41"/>
      <c r="HT30" s="260"/>
      <c r="HU30" s="260"/>
      <c r="HV30" s="260"/>
      <c r="HW30" s="260"/>
      <c r="HX30" s="260"/>
      <c r="HY30" s="260"/>
      <c r="HZ30" s="260"/>
      <c r="IA30" s="260"/>
      <c r="IB30" s="260"/>
      <c r="IC30" s="260"/>
      <c r="ID30" s="260"/>
      <c r="IE30" s="41"/>
      <c r="IF30" s="260"/>
      <c r="IG30" s="260"/>
      <c r="IH30" s="260"/>
      <c r="II30" s="260"/>
      <c r="IJ30" s="260"/>
      <c r="IK30" s="260"/>
      <c r="IL30" s="260"/>
      <c r="IM30" s="260"/>
      <c r="IN30" s="260"/>
      <c r="IO30" s="260"/>
      <c r="IP30" s="260"/>
      <c r="IQ30" s="41"/>
      <c r="IR30" s="260"/>
      <c r="IS30" s="260"/>
      <c r="IT30" s="260"/>
    </row>
    <row r="31" spans="1:254" s="7" customFormat="1" ht="14.25">
      <c r="A31" s="41" t="s">
        <v>9</v>
      </c>
      <c r="B31" s="260">
        <v>7.2</v>
      </c>
      <c r="C31" s="260">
        <v>7.5</v>
      </c>
      <c r="D31" s="260">
        <v>7.4</v>
      </c>
      <c r="E31" s="260">
        <v>7.8</v>
      </c>
      <c r="F31" s="260">
        <v>10</v>
      </c>
      <c r="G31" s="260">
        <v>11.2</v>
      </c>
      <c r="H31" s="260">
        <v>10.9</v>
      </c>
      <c r="I31" s="402">
        <v>10.9</v>
      </c>
      <c r="J31" s="260">
        <v>10.199999999999999</v>
      </c>
      <c r="K31" s="41">
        <v>9.6</v>
      </c>
      <c r="L31" s="260">
        <v>9.3000000000000007</v>
      </c>
      <c r="M31" s="260"/>
      <c r="N31" s="260"/>
      <c r="O31" s="260"/>
      <c r="P31" s="260"/>
      <c r="Q31" s="260"/>
      <c r="R31" s="402"/>
      <c r="S31" s="402"/>
      <c r="T31" s="402"/>
      <c r="U31" s="402"/>
      <c r="V31" s="402"/>
      <c r="W31" s="41"/>
      <c r="X31" s="260"/>
      <c r="Y31" s="260"/>
      <c r="Z31" s="260"/>
      <c r="AA31" s="260"/>
      <c r="AB31" s="260"/>
      <c r="AC31" s="260"/>
      <c r="AD31" s="402"/>
      <c r="AE31" s="402"/>
      <c r="AF31" s="402"/>
      <c r="AG31" s="402"/>
      <c r="AH31" s="402"/>
      <c r="AI31" s="41"/>
      <c r="AJ31" s="260"/>
      <c r="AK31" s="260"/>
      <c r="AL31" s="260"/>
      <c r="AM31" s="260"/>
      <c r="AN31" s="260"/>
      <c r="AO31" s="260"/>
      <c r="AP31" s="402"/>
      <c r="AQ31" s="402"/>
      <c r="AR31" s="402"/>
      <c r="AS31" s="402"/>
      <c r="AT31" s="402"/>
      <c r="AU31" s="41"/>
      <c r="AV31" s="260"/>
      <c r="AW31" s="260"/>
      <c r="AX31" s="260"/>
      <c r="AY31" s="260"/>
      <c r="AZ31" s="260"/>
      <c r="BA31" s="260"/>
      <c r="BB31" s="402"/>
      <c r="BC31" s="402"/>
      <c r="BD31" s="402"/>
      <c r="BE31" s="402"/>
      <c r="BF31" s="402"/>
      <c r="BG31" s="41"/>
      <c r="BH31" s="260"/>
      <c r="BI31" s="260"/>
      <c r="BJ31" s="260"/>
      <c r="BK31" s="260"/>
      <c r="BL31" s="260"/>
      <c r="BM31" s="260"/>
      <c r="BN31" s="402"/>
      <c r="BO31" s="402"/>
      <c r="BP31" s="402"/>
      <c r="BQ31" s="402"/>
      <c r="BR31" s="402"/>
      <c r="BS31" s="41"/>
      <c r="BT31" s="260"/>
      <c r="BU31" s="260"/>
      <c r="BV31" s="260"/>
      <c r="BW31" s="260"/>
      <c r="BX31" s="260"/>
      <c r="BY31" s="260"/>
      <c r="BZ31" s="402"/>
      <c r="CA31" s="402"/>
      <c r="CB31" s="402"/>
      <c r="CC31" s="402"/>
      <c r="CD31" s="402"/>
      <c r="CE31" s="41"/>
      <c r="CF31" s="260"/>
      <c r="CG31" s="260"/>
      <c r="CH31" s="260"/>
      <c r="CI31" s="260"/>
      <c r="CJ31" s="260"/>
      <c r="CK31" s="260"/>
      <c r="CL31" s="402"/>
      <c r="CM31" s="402"/>
      <c r="CN31" s="402"/>
      <c r="CO31" s="402"/>
      <c r="CP31" s="402"/>
      <c r="CQ31" s="41"/>
      <c r="CR31" s="260"/>
      <c r="CS31" s="260"/>
      <c r="CT31" s="260"/>
      <c r="CU31" s="260"/>
      <c r="CV31" s="260"/>
      <c r="CW31" s="260"/>
      <c r="CX31" s="402"/>
      <c r="CY31" s="402"/>
      <c r="CZ31" s="402"/>
      <c r="DA31" s="402"/>
      <c r="DB31" s="402"/>
      <c r="DC31" s="41"/>
      <c r="DD31" s="260"/>
      <c r="DE31" s="260"/>
      <c r="DF31" s="260"/>
      <c r="DG31" s="260"/>
      <c r="DH31" s="260"/>
      <c r="DI31" s="260"/>
      <c r="DJ31" s="402"/>
      <c r="DK31" s="402"/>
      <c r="DL31" s="402"/>
      <c r="DM31" s="402"/>
      <c r="DN31" s="402"/>
      <c r="DO31" s="41"/>
      <c r="DP31" s="260"/>
      <c r="DQ31" s="260"/>
      <c r="DR31" s="260"/>
      <c r="DS31" s="260"/>
      <c r="DT31" s="260"/>
      <c r="DU31" s="260"/>
      <c r="DV31" s="402"/>
      <c r="DW31" s="402"/>
      <c r="DX31" s="402"/>
      <c r="DY31" s="402"/>
      <c r="DZ31" s="402"/>
      <c r="EA31" s="41"/>
      <c r="EB31" s="260"/>
      <c r="EC31" s="260"/>
      <c r="ED31" s="260"/>
      <c r="EE31" s="260"/>
      <c r="EF31" s="260"/>
      <c r="EG31" s="260"/>
      <c r="EH31" s="402"/>
      <c r="EI31" s="402"/>
      <c r="EJ31" s="402"/>
      <c r="EK31" s="402"/>
      <c r="EL31" s="402"/>
      <c r="EM31" s="41"/>
      <c r="EN31" s="260"/>
      <c r="EO31" s="260"/>
      <c r="EP31" s="260"/>
      <c r="EQ31" s="260"/>
      <c r="ER31" s="260"/>
      <c r="ES31" s="260"/>
      <c r="ET31" s="402"/>
      <c r="EU31" s="402"/>
      <c r="EV31" s="402"/>
      <c r="EW31" s="402"/>
      <c r="EX31" s="402"/>
      <c r="EY31" s="41"/>
      <c r="EZ31" s="260"/>
      <c r="FA31" s="260"/>
      <c r="FB31" s="260"/>
      <c r="FC31" s="260"/>
      <c r="FD31" s="260"/>
      <c r="FE31" s="260"/>
      <c r="FF31" s="402"/>
      <c r="FG31" s="402"/>
      <c r="FH31" s="402"/>
      <c r="FI31" s="402"/>
      <c r="FJ31" s="402"/>
      <c r="FK31" s="41"/>
      <c r="FL31" s="260"/>
      <c r="FM31" s="260"/>
      <c r="FN31" s="260"/>
      <c r="FO31" s="260"/>
      <c r="FP31" s="260"/>
      <c r="FQ31" s="260"/>
      <c r="FR31" s="402"/>
      <c r="FS31" s="402"/>
      <c r="FT31" s="402"/>
      <c r="FU31" s="402"/>
      <c r="FV31" s="402"/>
      <c r="FW31" s="41"/>
      <c r="FX31" s="260"/>
      <c r="FY31" s="260"/>
      <c r="FZ31" s="260"/>
      <c r="GA31" s="260"/>
      <c r="GB31" s="260"/>
      <c r="GC31" s="260"/>
      <c r="GD31" s="402"/>
      <c r="GE31" s="402"/>
      <c r="GF31" s="402"/>
      <c r="GG31" s="402"/>
      <c r="GH31" s="402"/>
      <c r="GI31" s="41"/>
      <c r="GJ31" s="260"/>
      <c r="GK31" s="260"/>
      <c r="GL31" s="260"/>
      <c r="GM31" s="260"/>
      <c r="GN31" s="260"/>
      <c r="GO31" s="260"/>
      <c r="GP31" s="402"/>
      <c r="GQ31" s="402"/>
      <c r="GR31" s="402"/>
      <c r="GS31" s="402"/>
      <c r="GT31" s="402"/>
      <c r="GU31" s="41"/>
      <c r="GV31" s="260"/>
      <c r="GW31" s="260"/>
      <c r="GX31" s="260"/>
      <c r="GY31" s="260"/>
      <c r="GZ31" s="260"/>
      <c r="HA31" s="260"/>
      <c r="HB31" s="402"/>
      <c r="HC31" s="402"/>
      <c r="HD31" s="402"/>
      <c r="HE31" s="402"/>
      <c r="HF31" s="402"/>
      <c r="HG31" s="41"/>
      <c r="HH31" s="260"/>
      <c r="HI31" s="260"/>
      <c r="HJ31" s="260"/>
      <c r="HK31" s="260"/>
      <c r="HL31" s="260"/>
      <c r="HM31" s="260"/>
      <c r="HN31" s="402"/>
      <c r="HO31" s="402"/>
      <c r="HP31" s="402"/>
      <c r="HQ31" s="402"/>
      <c r="HR31" s="402"/>
      <c r="HS31" s="41"/>
      <c r="HT31" s="260"/>
      <c r="HU31" s="260"/>
      <c r="HV31" s="260"/>
      <c r="HW31" s="260"/>
      <c r="HX31" s="260"/>
      <c r="HY31" s="260"/>
      <c r="HZ31" s="402"/>
      <c r="IA31" s="402"/>
      <c r="IB31" s="402"/>
      <c r="IC31" s="402"/>
      <c r="ID31" s="402"/>
      <c r="IE31" s="41"/>
      <c r="IF31" s="260"/>
      <c r="IG31" s="260"/>
      <c r="IH31" s="260"/>
      <c r="II31" s="260"/>
      <c r="IJ31" s="260"/>
      <c r="IK31" s="260"/>
      <c r="IL31" s="402"/>
      <c r="IM31" s="402"/>
      <c r="IN31" s="402"/>
      <c r="IO31" s="402"/>
      <c r="IP31" s="402"/>
      <c r="IQ31" s="41"/>
      <c r="IR31" s="260"/>
      <c r="IS31" s="260"/>
      <c r="IT31" s="260"/>
    </row>
    <row r="32" spans="1:254" s="7" customFormat="1" ht="14.25">
      <c r="A32" s="41" t="s">
        <v>8</v>
      </c>
      <c r="B32" s="260">
        <v>17.899999999999999</v>
      </c>
      <c r="C32" s="260">
        <v>13.9</v>
      </c>
      <c r="D32" s="260">
        <v>9.6</v>
      </c>
      <c r="E32" s="260">
        <v>7.1</v>
      </c>
      <c r="F32" s="260">
        <v>8.1</v>
      </c>
      <c r="G32" s="260">
        <v>9.6999999999999993</v>
      </c>
      <c r="H32" s="260">
        <v>9.6999999999999993</v>
      </c>
      <c r="I32" s="402">
        <v>10.1</v>
      </c>
      <c r="J32" s="260">
        <v>10.4</v>
      </c>
      <c r="K32" s="41">
        <v>10.3</v>
      </c>
      <c r="L32" s="260">
        <v>10.1</v>
      </c>
      <c r="M32" s="260"/>
      <c r="N32" s="260"/>
      <c r="O32" s="260"/>
      <c r="P32" s="260"/>
      <c r="Q32" s="260"/>
      <c r="R32" s="402"/>
      <c r="S32" s="402"/>
      <c r="T32" s="402"/>
      <c r="U32" s="402"/>
      <c r="V32" s="402"/>
      <c r="W32" s="41"/>
      <c r="X32" s="260"/>
      <c r="Y32" s="260"/>
      <c r="Z32" s="260"/>
      <c r="AA32" s="260"/>
      <c r="AB32" s="260"/>
      <c r="AC32" s="260"/>
      <c r="AD32" s="402"/>
      <c r="AE32" s="402"/>
      <c r="AF32" s="402"/>
      <c r="AG32" s="402"/>
      <c r="AH32" s="402"/>
      <c r="AI32" s="41"/>
      <c r="AJ32" s="260"/>
      <c r="AK32" s="260"/>
      <c r="AL32" s="260"/>
      <c r="AM32" s="260"/>
      <c r="AN32" s="260"/>
      <c r="AO32" s="260"/>
      <c r="AP32" s="402"/>
      <c r="AQ32" s="402"/>
      <c r="AR32" s="402"/>
      <c r="AS32" s="402"/>
      <c r="AT32" s="402"/>
      <c r="AU32" s="41"/>
      <c r="AV32" s="260"/>
      <c r="AW32" s="260"/>
      <c r="AX32" s="260"/>
      <c r="AY32" s="260"/>
      <c r="AZ32" s="260"/>
      <c r="BA32" s="260"/>
      <c r="BB32" s="402"/>
      <c r="BC32" s="402"/>
      <c r="BD32" s="402"/>
      <c r="BE32" s="402"/>
      <c r="BF32" s="402"/>
      <c r="BG32" s="41"/>
      <c r="BH32" s="260"/>
      <c r="BI32" s="260"/>
      <c r="BJ32" s="260"/>
      <c r="BK32" s="260"/>
      <c r="BL32" s="260"/>
      <c r="BM32" s="260"/>
      <c r="BN32" s="402"/>
      <c r="BO32" s="402"/>
      <c r="BP32" s="402"/>
      <c r="BQ32" s="402"/>
      <c r="BR32" s="402"/>
      <c r="BS32" s="41"/>
      <c r="BT32" s="260"/>
      <c r="BU32" s="260"/>
      <c r="BV32" s="260"/>
      <c r="BW32" s="260"/>
      <c r="BX32" s="260"/>
      <c r="BY32" s="260"/>
      <c r="BZ32" s="402"/>
      <c r="CA32" s="402"/>
      <c r="CB32" s="402"/>
      <c r="CC32" s="402"/>
      <c r="CD32" s="402"/>
      <c r="CE32" s="41"/>
      <c r="CF32" s="260"/>
      <c r="CG32" s="260"/>
      <c r="CH32" s="260"/>
      <c r="CI32" s="260"/>
      <c r="CJ32" s="260"/>
      <c r="CK32" s="260"/>
      <c r="CL32" s="402"/>
      <c r="CM32" s="402"/>
      <c r="CN32" s="402"/>
      <c r="CO32" s="402"/>
      <c r="CP32" s="402"/>
      <c r="CQ32" s="41"/>
      <c r="CR32" s="260"/>
      <c r="CS32" s="260"/>
      <c r="CT32" s="260"/>
      <c r="CU32" s="260"/>
      <c r="CV32" s="260"/>
      <c r="CW32" s="260"/>
      <c r="CX32" s="402"/>
      <c r="CY32" s="402"/>
      <c r="CZ32" s="402"/>
      <c r="DA32" s="402"/>
      <c r="DB32" s="402"/>
      <c r="DC32" s="41"/>
      <c r="DD32" s="260"/>
      <c r="DE32" s="260"/>
      <c r="DF32" s="260"/>
      <c r="DG32" s="260"/>
      <c r="DH32" s="260"/>
      <c r="DI32" s="260"/>
      <c r="DJ32" s="402"/>
      <c r="DK32" s="402"/>
      <c r="DL32" s="402"/>
      <c r="DM32" s="402"/>
      <c r="DN32" s="402"/>
      <c r="DO32" s="41"/>
      <c r="DP32" s="260"/>
      <c r="DQ32" s="260"/>
      <c r="DR32" s="260"/>
      <c r="DS32" s="260"/>
      <c r="DT32" s="260"/>
      <c r="DU32" s="260"/>
      <c r="DV32" s="402"/>
      <c r="DW32" s="402"/>
      <c r="DX32" s="402"/>
      <c r="DY32" s="402"/>
      <c r="DZ32" s="402"/>
      <c r="EA32" s="41"/>
      <c r="EB32" s="260"/>
      <c r="EC32" s="260"/>
      <c r="ED32" s="260"/>
      <c r="EE32" s="260"/>
      <c r="EF32" s="260"/>
      <c r="EG32" s="260"/>
      <c r="EH32" s="402"/>
      <c r="EI32" s="402"/>
      <c r="EJ32" s="402"/>
      <c r="EK32" s="402"/>
      <c r="EL32" s="402"/>
      <c r="EM32" s="41"/>
      <c r="EN32" s="260"/>
      <c r="EO32" s="260"/>
      <c r="EP32" s="260"/>
      <c r="EQ32" s="260"/>
      <c r="ER32" s="260"/>
      <c r="ES32" s="260"/>
      <c r="ET32" s="402"/>
      <c r="EU32" s="402"/>
      <c r="EV32" s="402"/>
      <c r="EW32" s="402"/>
      <c r="EX32" s="402"/>
      <c r="EY32" s="41"/>
      <c r="EZ32" s="260"/>
      <c r="FA32" s="260"/>
      <c r="FB32" s="260"/>
      <c r="FC32" s="260"/>
      <c r="FD32" s="260"/>
      <c r="FE32" s="260"/>
      <c r="FF32" s="402"/>
      <c r="FG32" s="402"/>
      <c r="FH32" s="402"/>
      <c r="FI32" s="402"/>
      <c r="FJ32" s="402"/>
      <c r="FK32" s="41"/>
      <c r="FL32" s="260"/>
      <c r="FM32" s="260"/>
      <c r="FN32" s="260"/>
      <c r="FO32" s="260"/>
      <c r="FP32" s="260"/>
      <c r="FQ32" s="260"/>
      <c r="FR32" s="402"/>
      <c r="FS32" s="402"/>
      <c r="FT32" s="402"/>
      <c r="FU32" s="402"/>
      <c r="FV32" s="402"/>
      <c r="FW32" s="41"/>
      <c r="FX32" s="260"/>
      <c r="FY32" s="260"/>
      <c r="FZ32" s="260"/>
      <c r="GA32" s="260"/>
      <c r="GB32" s="260"/>
      <c r="GC32" s="260"/>
      <c r="GD32" s="402"/>
      <c r="GE32" s="402"/>
      <c r="GF32" s="402"/>
      <c r="GG32" s="402"/>
      <c r="GH32" s="402"/>
      <c r="GI32" s="41"/>
      <c r="GJ32" s="260"/>
      <c r="GK32" s="260"/>
      <c r="GL32" s="260"/>
      <c r="GM32" s="260"/>
      <c r="GN32" s="260"/>
      <c r="GO32" s="260"/>
      <c r="GP32" s="402"/>
      <c r="GQ32" s="402"/>
      <c r="GR32" s="402"/>
      <c r="GS32" s="402"/>
      <c r="GT32" s="402"/>
      <c r="GU32" s="41"/>
      <c r="GV32" s="260"/>
      <c r="GW32" s="260"/>
      <c r="GX32" s="260"/>
      <c r="GY32" s="260"/>
      <c r="GZ32" s="260"/>
      <c r="HA32" s="260"/>
      <c r="HB32" s="402"/>
      <c r="HC32" s="402"/>
      <c r="HD32" s="402"/>
      <c r="HE32" s="402"/>
      <c r="HF32" s="402"/>
      <c r="HG32" s="41"/>
      <c r="HH32" s="260"/>
      <c r="HI32" s="260"/>
      <c r="HJ32" s="260"/>
      <c r="HK32" s="260"/>
      <c r="HL32" s="260"/>
      <c r="HM32" s="260"/>
      <c r="HN32" s="402"/>
      <c r="HO32" s="402"/>
      <c r="HP32" s="402"/>
      <c r="HQ32" s="402"/>
      <c r="HR32" s="402"/>
      <c r="HS32" s="41"/>
      <c r="HT32" s="260"/>
      <c r="HU32" s="260"/>
      <c r="HV32" s="260"/>
      <c r="HW32" s="260"/>
      <c r="HX32" s="260"/>
      <c r="HY32" s="260"/>
      <c r="HZ32" s="402"/>
      <c r="IA32" s="402"/>
      <c r="IB32" s="402"/>
      <c r="IC32" s="402"/>
      <c r="ID32" s="402"/>
      <c r="IE32" s="41"/>
      <c r="IF32" s="260"/>
      <c r="IG32" s="260"/>
      <c r="IH32" s="260"/>
      <c r="II32" s="260"/>
      <c r="IJ32" s="260"/>
      <c r="IK32" s="260"/>
      <c r="IL32" s="402"/>
      <c r="IM32" s="402"/>
      <c r="IN32" s="402"/>
      <c r="IO32" s="402"/>
      <c r="IP32" s="402"/>
      <c r="IQ32" s="41"/>
      <c r="IR32" s="260"/>
      <c r="IS32" s="260"/>
      <c r="IT32" s="260"/>
    </row>
    <row r="33" spans="1:254" s="7" customFormat="1" ht="14.25">
      <c r="A33" s="41" t="s">
        <v>7</v>
      </c>
      <c r="B33" s="260">
        <v>7.2</v>
      </c>
      <c r="C33" s="260">
        <v>7.3</v>
      </c>
      <c r="D33" s="260">
        <v>6.4</v>
      </c>
      <c r="E33" s="260">
        <v>5.8</v>
      </c>
      <c r="F33" s="260">
        <v>6.9</v>
      </c>
      <c r="G33" s="260">
        <v>7.3</v>
      </c>
      <c r="H33" s="260">
        <v>7.4</v>
      </c>
      <c r="I33" s="402">
        <v>7</v>
      </c>
      <c r="J33" s="260">
        <v>7.2</v>
      </c>
      <c r="K33" s="41">
        <v>7.2</v>
      </c>
      <c r="L33" s="260">
        <v>7.1</v>
      </c>
      <c r="M33" s="260"/>
      <c r="N33" s="260"/>
      <c r="O33" s="402"/>
      <c r="P33" s="260"/>
      <c r="Q33" s="260"/>
      <c r="R33" s="402"/>
      <c r="S33" s="402"/>
      <c r="T33" s="402"/>
      <c r="U33" s="402"/>
      <c r="V33" s="402"/>
      <c r="W33" s="41"/>
      <c r="X33" s="260"/>
      <c r="Y33" s="260"/>
      <c r="Z33" s="260"/>
      <c r="AA33" s="402"/>
      <c r="AB33" s="260"/>
      <c r="AC33" s="260"/>
      <c r="AD33" s="402"/>
      <c r="AE33" s="402"/>
      <c r="AF33" s="402"/>
      <c r="AG33" s="402"/>
      <c r="AH33" s="402"/>
      <c r="AI33" s="41"/>
      <c r="AJ33" s="260"/>
      <c r="AK33" s="260"/>
      <c r="AL33" s="260"/>
      <c r="AM33" s="402"/>
      <c r="AN33" s="260"/>
      <c r="AO33" s="260"/>
      <c r="AP33" s="402"/>
      <c r="AQ33" s="402"/>
      <c r="AR33" s="402"/>
      <c r="AS33" s="402"/>
      <c r="AT33" s="402"/>
      <c r="AU33" s="41"/>
      <c r="AV33" s="260"/>
      <c r="AW33" s="260"/>
      <c r="AX33" s="260"/>
      <c r="AY33" s="402"/>
      <c r="AZ33" s="260"/>
      <c r="BA33" s="260"/>
      <c r="BB33" s="402"/>
      <c r="BC33" s="402"/>
      <c r="BD33" s="402"/>
      <c r="BE33" s="402"/>
      <c r="BF33" s="402"/>
      <c r="BG33" s="41"/>
      <c r="BH33" s="260"/>
      <c r="BI33" s="260"/>
      <c r="BJ33" s="260"/>
      <c r="BK33" s="402"/>
      <c r="BL33" s="260"/>
      <c r="BM33" s="260"/>
      <c r="BN33" s="402"/>
      <c r="BO33" s="402"/>
      <c r="BP33" s="402"/>
      <c r="BQ33" s="402"/>
      <c r="BR33" s="402"/>
      <c r="BS33" s="41"/>
      <c r="BT33" s="260"/>
      <c r="BU33" s="260"/>
      <c r="BV33" s="260"/>
      <c r="BW33" s="402"/>
      <c r="BX33" s="260"/>
      <c r="BY33" s="260"/>
      <c r="BZ33" s="402"/>
      <c r="CA33" s="402"/>
      <c r="CB33" s="402"/>
      <c r="CC33" s="402"/>
      <c r="CD33" s="402"/>
      <c r="CE33" s="41"/>
      <c r="CF33" s="260"/>
      <c r="CG33" s="260"/>
      <c r="CH33" s="260"/>
      <c r="CI33" s="402"/>
      <c r="CJ33" s="260"/>
      <c r="CK33" s="260"/>
      <c r="CL33" s="402"/>
      <c r="CM33" s="402"/>
      <c r="CN33" s="402"/>
      <c r="CO33" s="402"/>
      <c r="CP33" s="402"/>
      <c r="CQ33" s="41"/>
      <c r="CR33" s="260"/>
      <c r="CS33" s="260"/>
      <c r="CT33" s="260"/>
      <c r="CU33" s="402"/>
      <c r="CV33" s="260"/>
      <c r="CW33" s="260"/>
      <c r="CX33" s="402"/>
      <c r="CY33" s="402"/>
      <c r="CZ33" s="402"/>
      <c r="DA33" s="402"/>
      <c r="DB33" s="402"/>
      <c r="DC33" s="41"/>
      <c r="DD33" s="260"/>
      <c r="DE33" s="260"/>
      <c r="DF33" s="260"/>
      <c r="DG33" s="402"/>
      <c r="DH33" s="260"/>
      <c r="DI33" s="260"/>
      <c r="DJ33" s="402"/>
      <c r="DK33" s="402"/>
      <c r="DL33" s="402"/>
      <c r="DM33" s="402"/>
      <c r="DN33" s="402"/>
      <c r="DO33" s="41"/>
      <c r="DP33" s="260"/>
      <c r="DQ33" s="260"/>
      <c r="DR33" s="260"/>
      <c r="DS33" s="402"/>
      <c r="DT33" s="260"/>
      <c r="DU33" s="260"/>
      <c r="DV33" s="402"/>
      <c r="DW33" s="402"/>
      <c r="DX33" s="402"/>
      <c r="DY33" s="402"/>
      <c r="DZ33" s="402"/>
      <c r="EA33" s="41"/>
      <c r="EB33" s="260"/>
      <c r="EC33" s="260"/>
      <c r="ED33" s="260"/>
      <c r="EE33" s="402"/>
      <c r="EF33" s="260"/>
      <c r="EG33" s="260"/>
      <c r="EH33" s="402"/>
      <c r="EI33" s="402"/>
      <c r="EJ33" s="402"/>
      <c r="EK33" s="402"/>
      <c r="EL33" s="402"/>
      <c r="EM33" s="41"/>
      <c r="EN33" s="260"/>
      <c r="EO33" s="260"/>
      <c r="EP33" s="260"/>
      <c r="EQ33" s="402"/>
      <c r="ER33" s="260"/>
      <c r="ES33" s="260"/>
      <c r="ET33" s="402"/>
      <c r="EU33" s="402"/>
      <c r="EV33" s="402"/>
      <c r="EW33" s="402"/>
      <c r="EX33" s="402"/>
      <c r="EY33" s="41"/>
      <c r="EZ33" s="260"/>
      <c r="FA33" s="260"/>
      <c r="FB33" s="260"/>
      <c r="FC33" s="402"/>
      <c r="FD33" s="260"/>
      <c r="FE33" s="260"/>
      <c r="FF33" s="402"/>
      <c r="FG33" s="402"/>
      <c r="FH33" s="402"/>
      <c r="FI33" s="402"/>
      <c r="FJ33" s="402"/>
      <c r="FK33" s="41"/>
      <c r="FL33" s="260"/>
      <c r="FM33" s="260"/>
      <c r="FN33" s="260"/>
      <c r="FO33" s="402"/>
      <c r="FP33" s="260"/>
      <c r="FQ33" s="260"/>
      <c r="FR33" s="402"/>
      <c r="FS33" s="402"/>
      <c r="FT33" s="402"/>
      <c r="FU33" s="402"/>
      <c r="FV33" s="402"/>
      <c r="FW33" s="41"/>
      <c r="FX33" s="260"/>
      <c r="FY33" s="260"/>
      <c r="FZ33" s="260"/>
      <c r="GA33" s="402"/>
      <c r="GB33" s="260"/>
      <c r="GC33" s="260"/>
      <c r="GD33" s="402"/>
      <c r="GE33" s="402"/>
      <c r="GF33" s="402"/>
      <c r="GG33" s="402"/>
      <c r="GH33" s="402"/>
      <c r="GI33" s="41"/>
      <c r="GJ33" s="260"/>
      <c r="GK33" s="260"/>
      <c r="GL33" s="260"/>
      <c r="GM33" s="402"/>
      <c r="GN33" s="260"/>
      <c r="GO33" s="260"/>
      <c r="GP33" s="402"/>
      <c r="GQ33" s="402"/>
      <c r="GR33" s="402"/>
      <c r="GS33" s="402"/>
      <c r="GT33" s="402"/>
      <c r="GU33" s="41"/>
      <c r="GV33" s="260"/>
      <c r="GW33" s="260"/>
      <c r="GX33" s="260"/>
      <c r="GY33" s="402"/>
      <c r="GZ33" s="260"/>
      <c r="HA33" s="260"/>
      <c r="HB33" s="402"/>
      <c r="HC33" s="402"/>
      <c r="HD33" s="402"/>
      <c r="HE33" s="402"/>
      <c r="HF33" s="402"/>
      <c r="HG33" s="41"/>
      <c r="HH33" s="260"/>
      <c r="HI33" s="260"/>
      <c r="HJ33" s="260"/>
      <c r="HK33" s="402"/>
      <c r="HL33" s="260"/>
      <c r="HM33" s="260"/>
      <c r="HN33" s="402"/>
      <c r="HO33" s="402"/>
      <c r="HP33" s="402"/>
      <c r="HQ33" s="402"/>
      <c r="HR33" s="402"/>
      <c r="HS33" s="41"/>
      <c r="HT33" s="260"/>
      <c r="HU33" s="260"/>
      <c r="HV33" s="260"/>
      <c r="HW33" s="402"/>
      <c r="HX33" s="260"/>
      <c r="HY33" s="260"/>
      <c r="HZ33" s="402"/>
      <c r="IA33" s="402"/>
      <c r="IB33" s="402"/>
      <c r="IC33" s="402"/>
      <c r="ID33" s="402"/>
      <c r="IE33" s="41"/>
      <c r="IF33" s="260"/>
      <c r="IG33" s="260"/>
      <c r="IH33" s="260"/>
      <c r="II33" s="402"/>
      <c r="IJ33" s="260"/>
      <c r="IK33" s="260"/>
      <c r="IL33" s="402"/>
      <c r="IM33" s="402"/>
      <c r="IN33" s="402"/>
      <c r="IO33" s="402"/>
      <c r="IP33" s="402"/>
      <c r="IQ33" s="41"/>
      <c r="IR33" s="260"/>
      <c r="IS33" s="260"/>
      <c r="IT33" s="260"/>
    </row>
    <row r="34" spans="1:254" s="7" customFormat="1" ht="14.25">
      <c r="A34" s="42" t="s">
        <v>6</v>
      </c>
      <c r="B34" s="260">
        <v>7.7</v>
      </c>
      <c r="C34" s="260">
        <v>7.1</v>
      </c>
      <c r="D34" s="260">
        <v>6.1</v>
      </c>
      <c r="E34" s="260">
        <v>6.2</v>
      </c>
      <c r="F34" s="260">
        <v>8.3000000000000007</v>
      </c>
      <c r="G34" s="260">
        <v>8.6</v>
      </c>
      <c r="H34" s="260">
        <v>7.8</v>
      </c>
      <c r="I34" s="260">
        <v>8</v>
      </c>
      <c r="J34" s="260">
        <v>8</v>
      </c>
      <c r="K34" s="42">
        <v>7.7</v>
      </c>
      <c r="L34" s="260">
        <v>7.3</v>
      </c>
      <c r="M34" s="260"/>
      <c r="N34" s="260"/>
      <c r="O34" s="260"/>
      <c r="P34" s="260"/>
      <c r="Q34" s="260"/>
      <c r="R34" s="260"/>
      <c r="S34" s="260"/>
      <c r="T34" s="260"/>
      <c r="U34" s="260"/>
      <c r="V34" s="260"/>
      <c r="W34" s="42"/>
      <c r="X34" s="260"/>
      <c r="Y34" s="260"/>
      <c r="Z34" s="260"/>
      <c r="AA34" s="260"/>
      <c r="AB34" s="260"/>
      <c r="AC34" s="260"/>
      <c r="AD34" s="260"/>
      <c r="AE34" s="260"/>
      <c r="AF34" s="260"/>
      <c r="AG34" s="260"/>
      <c r="AH34" s="260"/>
      <c r="AI34" s="42"/>
      <c r="AJ34" s="260"/>
      <c r="AK34" s="260"/>
      <c r="AL34" s="260"/>
      <c r="AM34" s="260"/>
      <c r="AN34" s="260"/>
      <c r="AO34" s="260"/>
      <c r="AP34" s="260"/>
      <c r="AQ34" s="260"/>
      <c r="AR34" s="260"/>
      <c r="AS34" s="260"/>
      <c r="AT34" s="260"/>
      <c r="AU34" s="42"/>
      <c r="AV34" s="260"/>
      <c r="AW34" s="260"/>
      <c r="AX34" s="260"/>
      <c r="AY34" s="260"/>
      <c r="AZ34" s="260"/>
      <c r="BA34" s="260"/>
      <c r="BB34" s="260"/>
      <c r="BC34" s="260"/>
      <c r="BD34" s="260"/>
      <c r="BE34" s="260"/>
      <c r="BF34" s="260"/>
      <c r="BG34" s="42"/>
      <c r="BH34" s="260"/>
      <c r="BI34" s="260"/>
      <c r="BJ34" s="260"/>
      <c r="BK34" s="260"/>
      <c r="BL34" s="260"/>
      <c r="BM34" s="260"/>
      <c r="BN34" s="260"/>
      <c r="BO34" s="260"/>
      <c r="BP34" s="260"/>
      <c r="BQ34" s="260"/>
      <c r="BR34" s="260"/>
      <c r="BS34" s="42"/>
      <c r="BT34" s="260"/>
      <c r="BU34" s="260"/>
      <c r="BV34" s="260"/>
      <c r="BW34" s="260"/>
      <c r="BX34" s="260"/>
      <c r="BY34" s="260"/>
      <c r="BZ34" s="260"/>
      <c r="CA34" s="260"/>
      <c r="CB34" s="260"/>
      <c r="CC34" s="260"/>
      <c r="CD34" s="260"/>
      <c r="CE34" s="42"/>
      <c r="CF34" s="260"/>
      <c r="CG34" s="260"/>
      <c r="CH34" s="260"/>
      <c r="CI34" s="260"/>
      <c r="CJ34" s="260"/>
      <c r="CK34" s="260"/>
      <c r="CL34" s="260"/>
      <c r="CM34" s="260"/>
      <c r="CN34" s="260"/>
      <c r="CO34" s="260"/>
      <c r="CP34" s="260"/>
      <c r="CQ34" s="42"/>
      <c r="CR34" s="260"/>
      <c r="CS34" s="260"/>
      <c r="CT34" s="260"/>
      <c r="CU34" s="260"/>
      <c r="CV34" s="260"/>
      <c r="CW34" s="260"/>
      <c r="CX34" s="260"/>
      <c r="CY34" s="260"/>
      <c r="CZ34" s="260"/>
      <c r="DA34" s="260"/>
      <c r="DB34" s="260"/>
      <c r="DC34" s="42"/>
      <c r="DD34" s="260"/>
      <c r="DE34" s="260"/>
      <c r="DF34" s="260"/>
      <c r="DG34" s="260"/>
      <c r="DH34" s="260"/>
      <c r="DI34" s="260"/>
      <c r="DJ34" s="260"/>
      <c r="DK34" s="260"/>
      <c r="DL34" s="260"/>
      <c r="DM34" s="260"/>
      <c r="DN34" s="260"/>
      <c r="DO34" s="42"/>
      <c r="DP34" s="260"/>
      <c r="DQ34" s="260"/>
      <c r="DR34" s="260"/>
      <c r="DS34" s="260"/>
      <c r="DT34" s="260"/>
      <c r="DU34" s="260"/>
      <c r="DV34" s="260"/>
      <c r="DW34" s="260"/>
      <c r="DX34" s="260"/>
      <c r="DY34" s="260"/>
      <c r="DZ34" s="260"/>
      <c r="EA34" s="42"/>
      <c r="EB34" s="260"/>
      <c r="EC34" s="260"/>
      <c r="ED34" s="260"/>
      <c r="EE34" s="260"/>
      <c r="EF34" s="260"/>
      <c r="EG34" s="260"/>
      <c r="EH34" s="260"/>
      <c r="EI34" s="260"/>
      <c r="EJ34" s="260"/>
      <c r="EK34" s="260"/>
      <c r="EL34" s="260"/>
      <c r="EM34" s="42"/>
      <c r="EN34" s="260"/>
      <c r="EO34" s="260"/>
      <c r="EP34" s="260"/>
      <c r="EQ34" s="260"/>
      <c r="ER34" s="260"/>
      <c r="ES34" s="260"/>
      <c r="ET34" s="260"/>
      <c r="EU34" s="260"/>
      <c r="EV34" s="260"/>
      <c r="EW34" s="260"/>
      <c r="EX34" s="260"/>
      <c r="EY34" s="42"/>
      <c r="EZ34" s="260"/>
      <c r="FA34" s="260"/>
      <c r="FB34" s="260"/>
      <c r="FC34" s="260"/>
      <c r="FD34" s="260"/>
      <c r="FE34" s="260"/>
      <c r="FF34" s="260"/>
      <c r="FG34" s="260"/>
      <c r="FH34" s="260"/>
      <c r="FI34" s="260"/>
      <c r="FJ34" s="260"/>
      <c r="FK34" s="42"/>
      <c r="FL34" s="260"/>
      <c r="FM34" s="260"/>
      <c r="FN34" s="260"/>
      <c r="FO34" s="260"/>
      <c r="FP34" s="260"/>
      <c r="FQ34" s="260"/>
      <c r="FR34" s="260"/>
      <c r="FS34" s="260"/>
      <c r="FT34" s="260"/>
      <c r="FU34" s="260"/>
      <c r="FV34" s="260"/>
      <c r="FW34" s="42"/>
      <c r="FX34" s="260"/>
      <c r="FY34" s="260"/>
      <c r="FZ34" s="260"/>
      <c r="GA34" s="260"/>
      <c r="GB34" s="260"/>
      <c r="GC34" s="260"/>
      <c r="GD34" s="260"/>
      <c r="GE34" s="260"/>
      <c r="GF34" s="260"/>
      <c r="GG34" s="260"/>
      <c r="GH34" s="260"/>
      <c r="GI34" s="42"/>
      <c r="GJ34" s="260"/>
      <c r="GK34" s="260"/>
      <c r="GL34" s="260"/>
      <c r="GM34" s="260"/>
      <c r="GN34" s="260"/>
      <c r="GO34" s="260"/>
      <c r="GP34" s="260"/>
      <c r="GQ34" s="260"/>
      <c r="GR34" s="260"/>
      <c r="GS34" s="260"/>
      <c r="GT34" s="260"/>
      <c r="GU34" s="42"/>
      <c r="GV34" s="260"/>
      <c r="GW34" s="260"/>
      <c r="GX34" s="260"/>
      <c r="GY34" s="260"/>
      <c r="GZ34" s="260"/>
      <c r="HA34" s="260"/>
      <c r="HB34" s="260"/>
      <c r="HC34" s="260"/>
      <c r="HD34" s="260"/>
      <c r="HE34" s="260"/>
      <c r="HF34" s="260"/>
      <c r="HG34" s="42"/>
      <c r="HH34" s="260"/>
      <c r="HI34" s="260"/>
      <c r="HJ34" s="260"/>
      <c r="HK34" s="260"/>
      <c r="HL34" s="260"/>
      <c r="HM34" s="260"/>
      <c r="HN34" s="260"/>
      <c r="HO34" s="260"/>
      <c r="HP34" s="260"/>
      <c r="HQ34" s="260"/>
      <c r="HR34" s="260"/>
      <c r="HS34" s="42"/>
      <c r="HT34" s="260"/>
      <c r="HU34" s="260"/>
      <c r="HV34" s="260"/>
      <c r="HW34" s="260"/>
      <c r="HX34" s="260"/>
      <c r="HY34" s="260"/>
      <c r="HZ34" s="260"/>
      <c r="IA34" s="260"/>
      <c r="IB34" s="260"/>
      <c r="IC34" s="260"/>
      <c r="ID34" s="260"/>
      <c r="IE34" s="42"/>
      <c r="IF34" s="260"/>
      <c r="IG34" s="260"/>
      <c r="IH34" s="260"/>
      <c r="II34" s="260"/>
      <c r="IJ34" s="260"/>
      <c r="IK34" s="260"/>
      <c r="IL34" s="260"/>
      <c r="IM34" s="260"/>
      <c r="IN34" s="260"/>
      <c r="IO34" s="260"/>
      <c r="IP34" s="260"/>
      <c r="IQ34" s="42"/>
      <c r="IR34" s="260"/>
      <c r="IS34" s="260"/>
      <c r="IT34" s="260"/>
    </row>
    <row r="35" spans="1:254" s="47" customFormat="1" ht="14.25">
      <c r="A35" s="41" t="s">
        <v>5</v>
      </c>
      <c r="B35" s="260">
        <v>4.8</v>
      </c>
      <c r="C35" s="260">
        <v>5.4</v>
      </c>
      <c r="D35" s="260">
        <v>5.3</v>
      </c>
      <c r="E35" s="260">
        <v>5.6</v>
      </c>
      <c r="F35" s="260">
        <v>7.6</v>
      </c>
      <c r="G35" s="260">
        <v>7.8</v>
      </c>
      <c r="H35" s="260">
        <v>8</v>
      </c>
      <c r="I35" s="260">
        <v>7.9</v>
      </c>
      <c r="J35" s="260">
        <v>7.6</v>
      </c>
      <c r="K35" s="41">
        <v>6.8</v>
      </c>
      <c r="L35" s="260">
        <v>6.5</v>
      </c>
      <c r="M35" s="265"/>
      <c r="N35" s="265"/>
      <c r="O35" s="265"/>
      <c r="P35" s="265"/>
      <c r="Q35" s="265"/>
      <c r="R35" s="265"/>
      <c r="S35" s="265"/>
      <c r="T35" s="265"/>
      <c r="U35" s="265"/>
      <c r="V35" s="265"/>
      <c r="W35" s="40"/>
      <c r="X35" s="265"/>
      <c r="Y35" s="265"/>
      <c r="Z35" s="265"/>
      <c r="AA35" s="265"/>
      <c r="AB35" s="265"/>
      <c r="AC35" s="265"/>
      <c r="AD35" s="265"/>
      <c r="AE35" s="265"/>
      <c r="AF35" s="265"/>
      <c r="AG35" s="265"/>
      <c r="AH35" s="265"/>
      <c r="AI35" s="40"/>
      <c r="AJ35" s="265"/>
      <c r="AK35" s="265"/>
      <c r="AL35" s="265"/>
      <c r="AM35" s="265"/>
      <c r="AN35" s="265"/>
      <c r="AO35" s="265"/>
      <c r="AP35" s="265"/>
      <c r="AQ35" s="265"/>
      <c r="AR35" s="265"/>
      <c r="AS35" s="265"/>
      <c r="AT35" s="265"/>
      <c r="AU35" s="40"/>
      <c r="AV35" s="265"/>
      <c r="AW35" s="265"/>
      <c r="AX35" s="265"/>
      <c r="AY35" s="265"/>
      <c r="AZ35" s="265"/>
      <c r="BA35" s="265"/>
      <c r="BB35" s="265"/>
      <c r="BC35" s="265"/>
      <c r="BD35" s="265"/>
      <c r="BE35" s="265"/>
      <c r="BF35" s="265"/>
      <c r="BG35" s="40"/>
      <c r="BH35" s="265"/>
      <c r="BI35" s="265"/>
      <c r="BJ35" s="265"/>
      <c r="BK35" s="265"/>
      <c r="BL35" s="265"/>
      <c r="BM35" s="265"/>
      <c r="BN35" s="265"/>
      <c r="BO35" s="265"/>
      <c r="BP35" s="265"/>
      <c r="BQ35" s="265"/>
      <c r="BR35" s="265"/>
      <c r="BS35" s="40"/>
      <c r="BT35" s="265"/>
      <c r="BU35" s="265"/>
      <c r="BV35" s="265"/>
      <c r="BW35" s="265"/>
      <c r="BX35" s="265"/>
      <c r="BY35" s="265"/>
      <c r="BZ35" s="265"/>
      <c r="CA35" s="265"/>
      <c r="CB35" s="265"/>
      <c r="CC35" s="265"/>
      <c r="CD35" s="265"/>
      <c r="CE35" s="40"/>
      <c r="CF35" s="265"/>
      <c r="CG35" s="265"/>
      <c r="CH35" s="265"/>
      <c r="CI35" s="265"/>
      <c r="CJ35" s="265"/>
      <c r="CK35" s="265"/>
      <c r="CL35" s="265"/>
      <c r="CM35" s="265"/>
      <c r="CN35" s="265"/>
      <c r="CO35" s="265"/>
      <c r="CP35" s="265"/>
      <c r="CQ35" s="40"/>
      <c r="CR35" s="265"/>
      <c r="CS35" s="265"/>
      <c r="CT35" s="265"/>
      <c r="CU35" s="265"/>
      <c r="CV35" s="265"/>
      <c r="CW35" s="265"/>
      <c r="CX35" s="265"/>
      <c r="CY35" s="265"/>
      <c r="CZ35" s="265"/>
      <c r="DA35" s="265"/>
      <c r="DB35" s="265"/>
      <c r="DC35" s="40"/>
      <c r="DD35" s="265"/>
      <c r="DE35" s="265"/>
      <c r="DF35" s="265"/>
      <c r="DG35" s="265"/>
      <c r="DH35" s="265"/>
      <c r="DI35" s="265"/>
      <c r="DJ35" s="265"/>
      <c r="DK35" s="265"/>
      <c r="DL35" s="265"/>
      <c r="DM35" s="265"/>
      <c r="DN35" s="265"/>
      <c r="DO35" s="40"/>
      <c r="DP35" s="265"/>
      <c r="DQ35" s="265"/>
      <c r="DR35" s="265"/>
      <c r="DS35" s="265"/>
      <c r="DT35" s="265"/>
      <c r="DU35" s="265"/>
      <c r="DV35" s="265"/>
      <c r="DW35" s="265"/>
      <c r="DX35" s="265"/>
      <c r="DY35" s="265"/>
      <c r="DZ35" s="265"/>
      <c r="EA35" s="40"/>
      <c r="EB35" s="265"/>
      <c r="EC35" s="265"/>
      <c r="ED35" s="265"/>
      <c r="EE35" s="265"/>
      <c r="EF35" s="265"/>
      <c r="EG35" s="265"/>
      <c r="EH35" s="265"/>
      <c r="EI35" s="265"/>
      <c r="EJ35" s="265"/>
      <c r="EK35" s="265"/>
      <c r="EL35" s="265"/>
      <c r="EM35" s="40"/>
      <c r="EN35" s="265"/>
      <c r="EO35" s="265"/>
      <c r="EP35" s="265"/>
      <c r="EQ35" s="265"/>
      <c r="ER35" s="265"/>
      <c r="ES35" s="265"/>
      <c r="ET35" s="265"/>
      <c r="EU35" s="265"/>
      <c r="EV35" s="265"/>
      <c r="EW35" s="265"/>
      <c r="EX35" s="265"/>
      <c r="EY35" s="40"/>
      <c r="EZ35" s="265"/>
      <c r="FA35" s="265"/>
      <c r="FB35" s="265"/>
      <c r="FC35" s="265"/>
      <c r="FD35" s="265"/>
      <c r="FE35" s="265"/>
      <c r="FF35" s="265"/>
      <c r="FG35" s="265"/>
      <c r="FH35" s="265"/>
      <c r="FI35" s="265"/>
      <c r="FJ35" s="265"/>
      <c r="FK35" s="40"/>
      <c r="FL35" s="265"/>
      <c r="FM35" s="265"/>
      <c r="FN35" s="265"/>
      <c r="FO35" s="265"/>
      <c r="FP35" s="265"/>
      <c r="FQ35" s="265"/>
      <c r="FR35" s="265"/>
      <c r="FS35" s="265"/>
      <c r="FT35" s="265"/>
      <c r="FU35" s="265"/>
      <c r="FV35" s="265"/>
      <c r="FW35" s="40"/>
      <c r="FX35" s="265"/>
      <c r="FY35" s="265"/>
      <c r="FZ35" s="265"/>
      <c r="GA35" s="265"/>
      <c r="GB35" s="265"/>
      <c r="GC35" s="265"/>
      <c r="GD35" s="265"/>
      <c r="GE35" s="265"/>
      <c r="GF35" s="265"/>
      <c r="GG35" s="265"/>
      <c r="GH35" s="265"/>
      <c r="GI35" s="40"/>
      <c r="GJ35" s="265"/>
      <c r="GK35" s="265"/>
      <c r="GL35" s="265"/>
      <c r="GM35" s="265"/>
      <c r="GN35" s="265"/>
      <c r="GO35" s="265"/>
      <c r="GP35" s="265"/>
      <c r="GQ35" s="265"/>
      <c r="GR35" s="265"/>
      <c r="GS35" s="265"/>
      <c r="GT35" s="265"/>
      <c r="GU35" s="40"/>
      <c r="GV35" s="265"/>
      <c r="GW35" s="265"/>
      <c r="GX35" s="265"/>
      <c r="GY35" s="265"/>
      <c r="GZ35" s="265"/>
      <c r="HA35" s="265"/>
      <c r="HB35" s="265"/>
      <c r="HC35" s="265"/>
      <c r="HD35" s="265"/>
      <c r="HE35" s="265"/>
      <c r="HF35" s="265"/>
      <c r="HG35" s="40"/>
      <c r="HH35" s="265"/>
      <c r="HI35" s="265"/>
      <c r="HJ35" s="265"/>
      <c r="HK35" s="265"/>
      <c r="HL35" s="265"/>
      <c r="HM35" s="265"/>
      <c r="HN35" s="265"/>
      <c r="HO35" s="265"/>
      <c r="HP35" s="265"/>
      <c r="HQ35" s="265"/>
      <c r="HR35" s="265"/>
      <c r="HS35" s="40"/>
      <c r="HT35" s="265"/>
      <c r="HU35" s="265"/>
      <c r="HV35" s="265"/>
      <c r="HW35" s="265"/>
      <c r="HX35" s="265"/>
      <c r="HY35" s="265"/>
      <c r="HZ35" s="265"/>
      <c r="IA35" s="265"/>
      <c r="IB35" s="265"/>
      <c r="IC35" s="265"/>
      <c r="ID35" s="265"/>
      <c r="IE35" s="40"/>
      <c r="IF35" s="265"/>
      <c r="IG35" s="265"/>
      <c r="IH35" s="265"/>
      <c r="II35" s="265"/>
      <c r="IJ35" s="265"/>
      <c r="IK35" s="265"/>
      <c r="IL35" s="265"/>
      <c r="IM35" s="265"/>
      <c r="IN35" s="265"/>
      <c r="IO35" s="265"/>
      <c r="IP35" s="265"/>
      <c r="IQ35" s="40"/>
      <c r="IR35" s="265"/>
      <c r="IS35" s="265"/>
      <c r="IT35" s="265"/>
    </row>
    <row r="36" spans="1:254" s="7" customFormat="1" ht="14.25">
      <c r="A36" s="40" t="s">
        <v>616</v>
      </c>
      <c r="B36" s="265">
        <v>9.1</v>
      </c>
      <c r="C36" s="265">
        <v>8.3000000000000007</v>
      </c>
      <c r="D36" s="265">
        <v>7.2</v>
      </c>
      <c r="E36" s="265">
        <v>7.1</v>
      </c>
      <c r="F36" s="265">
        <v>9</v>
      </c>
      <c r="G36" s="265">
        <v>9.6999999999999993</v>
      </c>
      <c r="H36" s="265">
        <v>9.6999999999999993</v>
      </c>
      <c r="I36" s="266">
        <v>10.5</v>
      </c>
      <c r="J36" s="265">
        <v>10.9</v>
      </c>
      <c r="K36" s="40">
        <v>10.7</v>
      </c>
      <c r="L36" s="265">
        <v>10.4</v>
      </c>
      <c r="M36" s="260"/>
      <c r="N36" s="260"/>
      <c r="O36" s="260"/>
      <c r="P36" s="260"/>
      <c r="Q36" s="260"/>
      <c r="R36" s="402"/>
      <c r="S36" s="402"/>
      <c r="T36" s="402"/>
      <c r="U36" s="402"/>
      <c r="V36" s="402"/>
      <c r="W36" s="41"/>
      <c r="X36" s="260"/>
      <c r="Y36" s="260"/>
      <c r="Z36" s="260"/>
      <c r="AA36" s="260"/>
      <c r="AB36" s="260"/>
      <c r="AC36" s="260"/>
      <c r="AD36" s="402"/>
      <c r="AE36" s="402"/>
      <c r="AF36" s="402"/>
      <c r="AG36" s="402"/>
      <c r="AH36" s="402"/>
      <c r="AI36" s="41"/>
      <c r="AJ36" s="260"/>
      <c r="AK36" s="260"/>
      <c r="AL36" s="260"/>
      <c r="AM36" s="260"/>
      <c r="AN36" s="260"/>
      <c r="AO36" s="260"/>
      <c r="AP36" s="402"/>
      <c r="AQ36" s="402"/>
      <c r="AR36" s="402"/>
      <c r="AS36" s="402"/>
      <c r="AT36" s="402"/>
      <c r="AU36" s="41"/>
      <c r="AV36" s="260"/>
      <c r="AW36" s="260"/>
      <c r="AX36" s="260"/>
      <c r="AY36" s="260"/>
      <c r="AZ36" s="260"/>
      <c r="BA36" s="260"/>
      <c r="BB36" s="402"/>
      <c r="BC36" s="402"/>
      <c r="BD36" s="402"/>
      <c r="BE36" s="402"/>
      <c r="BF36" s="402"/>
      <c r="BG36" s="41"/>
      <c r="BH36" s="260"/>
      <c r="BI36" s="260"/>
      <c r="BJ36" s="260"/>
      <c r="BK36" s="260"/>
      <c r="BL36" s="260"/>
      <c r="BM36" s="260"/>
      <c r="BN36" s="402"/>
      <c r="BO36" s="402"/>
      <c r="BP36" s="402"/>
      <c r="BQ36" s="402"/>
      <c r="BR36" s="402"/>
      <c r="BS36" s="41"/>
      <c r="BT36" s="260"/>
      <c r="BU36" s="260"/>
      <c r="BV36" s="260"/>
      <c r="BW36" s="260"/>
      <c r="BX36" s="260"/>
      <c r="BY36" s="260"/>
      <c r="BZ36" s="402"/>
      <c r="CA36" s="402"/>
      <c r="CB36" s="402"/>
      <c r="CC36" s="402"/>
      <c r="CD36" s="402"/>
      <c r="CE36" s="41"/>
      <c r="CF36" s="260"/>
      <c r="CG36" s="260"/>
      <c r="CH36" s="260"/>
      <c r="CI36" s="260"/>
      <c r="CJ36" s="260"/>
      <c r="CK36" s="260"/>
      <c r="CL36" s="402"/>
      <c r="CM36" s="402"/>
      <c r="CN36" s="402"/>
      <c r="CO36" s="402"/>
      <c r="CP36" s="402"/>
      <c r="CQ36" s="41"/>
      <c r="CR36" s="260"/>
      <c r="CS36" s="260"/>
      <c r="CT36" s="260"/>
      <c r="CU36" s="260"/>
      <c r="CV36" s="260"/>
      <c r="CW36" s="260"/>
      <c r="CX36" s="402"/>
      <c r="CY36" s="402"/>
      <c r="CZ36" s="402"/>
      <c r="DA36" s="402"/>
      <c r="DB36" s="402"/>
      <c r="DC36" s="41"/>
      <c r="DD36" s="260"/>
      <c r="DE36" s="260"/>
      <c r="DF36" s="260"/>
      <c r="DG36" s="260"/>
      <c r="DH36" s="260"/>
      <c r="DI36" s="260"/>
      <c r="DJ36" s="402"/>
      <c r="DK36" s="402"/>
      <c r="DL36" s="402"/>
      <c r="DM36" s="402"/>
      <c r="DN36" s="402"/>
      <c r="DO36" s="41"/>
      <c r="DP36" s="260"/>
      <c r="DQ36" s="260"/>
      <c r="DR36" s="260"/>
      <c r="DS36" s="260"/>
      <c r="DT36" s="260"/>
      <c r="DU36" s="260"/>
      <c r="DV36" s="402"/>
      <c r="DW36" s="402"/>
      <c r="DX36" s="402"/>
      <c r="DY36" s="402"/>
      <c r="DZ36" s="402"/>
      <c r="EA36" s="41"/>
      <c r="EB36" s="260"/>
      <c r="EC36" s="260"/>
      <c r="ED36" s="260"/>
      <c r="EE36" s="260"/>
      <c r="EF36" s="260"/>
      <c r="EG36" s="260"/>
      <c r="EH36" s="402"/>
      <c r="EI36" s="402"/>
      <c r="EJ36" s="402"/>
      <c r="EK36" s="402"/>
      <c r="EL36" s="402"/>
      <c r="EM36" s="41"/>
      <c r="EN36" s="260"/>
      <c r="EO36" s="260"/>
      <c r="EP36" s="260"/>
      <c r="EQ36" s="260"/>
      <c r="ER36" s="260"/>
      <c r="ES36" s="260"/>
      <c r="ET36" s="402"/>
      <c r="EU36" s="402"/>
      <c r="EV36" s="402"/>
      <c r="EW36" s="402"/>
      <c r="EX36" s="402"/>
      <c r="EY36" s="41"/>
      <c r="EZ36" s="260"/>
      <c r="FA36" s="260"/>
      <c r="FB36" s="260"/>
      <c r="FC36" s="260"/>
      <c r="FD36" s="260"/>
      <c r="FE36" s="260"/>
      <c r="FF36" s="402"/>
      <c r="FG36" s="402"/>
      <c r="FH36" s="402"/>
      <c r="FI36" s="402"/>
      <c r="FJ36" s="402"/>
      <c r="FK36" s="41"/>
      <c r="FL36" s="260"/>
      <c r="FM36" s="260"/>
      <c r="FN36" s="260"/>
      <c r="FO36" s="260"/>
      <c r="FP36" s="260"/>
      <c r="FQ36" s="260"/>
      <c r="FR36" s="402"/>
      <c r="FS36" s="402"/>
      <c r="FT36" s="402"/>
      <c r="FU36" s="402"/>
      <c r="FV36" s="402"/>
      <c r="FW36" s="41"/>
      <c r="FX36" s="260"/>
      <c r="FY36" s="260"/>
      <c r="FZ36" s="260"/>
      <c r="GA36" s="260"/>
      <c r="GB36" s="260"/>
      <c r="GC36" s="260"/>
      <c r="GD36" s="402"/>
      <c r="GE36" s="402"/>
      <c r="GF36" s="402"/>
      <c r="GG36" s="402"/>
      <c r="GH36" s="402"/>
      <c r="GI36" s="41"/>
      <c r="GJ36" s="260"/>
      <c r="GK36" s="260"/>
      <c r="GL36" s="260"/>
      <c r="GM36" s="260"/>
      <c r="GN36" s="260"/>
      <c r="GO36" s="260"/>
      <c r="GP36" s="402"/>
      <c r="GQ36" s="402"/>
      <c r="GR36" s="402"/>
      <c r="GS36" s="402"/>
      <c r="GT36" s="402"/>
      <c r="GU36" s="41"/>
      <c r="GV36" s="260"/>
      <c r="GW36" s="260"/>
      <c r="GX36" s="260"/>
      <c r="GY36" s="260"/>
      <c r="GZ36" s="260"/>
      <c r="HA36" s="260"/>
      <c r="HB36" s="402"/>
      <c r="HC36" s="402"/>
      <c r="HD36" s="402"/>
      <c r="HE36" s="402"/>
      <c r="HF36" s="402"/>
      <c r="HG36" s="41"/>
      <c r="HH36" s="260"/>
      <c r="HI36" s="260"/>
      <c r="HJ36" s="260"/>
      <c r="HK36" s="260"/>
      <c r="HL36" s="260"/>
      <c r="HM36" s="260"/>
      <c r="HN36" s="402"/>
      <c r="HO36" s="402"/>
      <c r="HP36" s="402"/>
      <c r="HQ36" s="402"/>
      <c r="HR36" s="402"/>
      <c r="HS36" s="41"/>
      <c r="HT36" s="260"/>
      <c r="HU36" s="260"/>
      <c r="HV36" s="260"/>
      <c r="HW36" s="260"/>
      <c r="HX36" s="260"/>
      <c r="HY36" s="260"/>
      <c r="HZ36" s="402"/>
      <c r="IA36" s="402"/>
      <c r="IB36" s="402"/>
      <c r="IC36" s="402"/>
      <c r="ID36" s="402"/>
      <c r="IE36" s="41"/>
      <c r="IF36" s="260"/>
      <c r="IG36" s="260"/>
      <c r="IH36" s="260"/>
      <c r="II36" s="260"/>
      <c r="IJ36" s="260"/>
      <c r="IK36" s="260"/>
      <c r="IL36" s="402"/>
      <c r="IM36" s="402"/>
      <c r="IN36" s="402"/>
      <c r="IO36" s="402"/>
      <c r="IP36" s="402"/>
      <c r="IQ36" s="41"/>
      <c r="IR36" s="260"/>
      <c r="IS36" s="260"/>
      <c r="IT36" s="260"/>
    </row>
    <row r="37" spans="1:254" s="7" customFormat="1" ht="14.25">
      <c r="A37" s="41" t="s">
        <v>3</v>
      </c>
      <c r="B37" s="260">
        <v>5.0999999999999996</v>
      </c>
      <c r="C37" s="260">
        <v>4.5999999999999996</v>
      </c>
      <c r="D37" s="260">
        <v>4.5999999999999996</v>
      </c>
      <c r="E37" s="402">
        <v>5.8</v>
      </c>
      <c r="F37" s="402">
        <v>9.3000000000000007</v>
      </c>
      <c r="G37" s="402">
        <v>9.6</v>
      </c>
      <c r="H37" s="402">
        <v>8.9</v>
      </c>
      <c r="I37" s="402">
        <v>8.1</v>
      </c>
      <c r="J37" s="260">
        <v>7.4</v>
      </c>
      <c r="K37" s="41">
        <v>6.4</v>
      </c>
      <c r="L37" s="260">
        <v>5.7</v>
      </c>
      <c r="M37" s="260"/>
      <c r="N37" s="260"/>
      <c r="O37" s="260"/>
      <c r="P37" s="260"/>
      <c r="Q37" s="260"/>
      <c r="R37" s="402"/>
      <c r="S37" s="402"/>
      <c r="T37" s="402"/>
      <c r="U37" s="402"/>
      <c r="V37" s="402"/>
      <c r="W37" s="41"/>
      <c r="X37" s="260"/>
      <c r="Y37" s="260"/>
      <c r="Z37" s="260"/>
      <c r="AA37" s="260"/>
      <c r="AB37" s="260"/>
      <c r="AC37" s="260"/>
      <c r="AD37" s="402"/>
      <c r="AE37" s="402"/>
      <c r="AF37" s="402"/>
      <c r="AG37" s="402"/>
      <c r="AH37" s="402"/>
      <c r="AI37" s="41"/>
      <c r="AJ37" s="260"/>
      <c r="AK37" s="260"/>
      <c r="AL37" s="260"/>
      <c r="AM37" s="260"/>
      <c r="AN37" s="260"/>
      <c r="AO37" s="260"/>
      <c r="AP37" s="402"/>
      <c r="AQ37" s="402"/>
      <c r="AR37" s="402"/>
      <c r="AS37" s="402"/>
      <c r="AT37" s="402"/>
      <c r="AU37" s="41"/>
      <c r="AV37" s="260"/>
      <c r="AW37" s="260"/>
      <c r="AX37" s="260"/>
      <c r="AY37" s="260"/>
      <c r="AZ37" s="260"/>
      <c r="BA37" s="260"/>
      <c r="BB37" s="402"/>
      <c r="BC37" s="402"/>
      <c r="BD37" s="402"/>
      <c r="BE37" s="402"/>
      <c r="BF37" s="402"/>
      <c r="BG37" s="41"/>
      <c r="BH37" s="260"/>
      <c r="BI37" s="260"/>
      <c r="BJ37" s="260"/>
      <c r="BK37" s="260"/>
      <c r="BL37" s="260"/>
      <c r="BM37" s="260"/>
      <c r="BN37" s="402"/>
      <c r="BO37" s="402"/>
      <c r="BP37" s="402"/>
      <c r="BQ37" s="402"/>
      <c r="BR37" s="402"/>
      <c r="BS37" s="41"/>
      <c r="BT37" s="260"/>
      <c r="BU37" s="260"/>
      <c r="BV37" s="260"/>
      <c r="BW37" s="260"/>
      <c r="BX37" s="260"/>
      <c r="BY37" s="260"/>
      <c r="BZ37" s="402"/>
      <c r="CA37" s="402"/>
      <c r="CB37" s="402"/>
      <c r="CC37" s="402"/>
      <c r="CD37" s="402"/>
      <c r="CE37" s="41"/>
      <c r="CF37" s="260"/>
      <c r="CG37" s="260"/>
      <c r="CH37" s="260"/>
      <c r="CI37" s="260"/>
      <c r="CJ37" s="260"/>
      <c r="CK37" s="260"/>
      <c r="CL37" s="402"/>
      <c r="CM37" s="402"/>
      <c r="CN37" s="402"/>
      <c r="CO37" s="402"/>
      <c r="CP37" s="402"/>
      <c r="CQ37" s="41"/>
      <c r="CR37" s="260"/>
      <c r="CS37" s="260"/>
      <c r="CT37" s="260"/>
      <c r="CU37" s="260"/>
      <c r="CV37" s="260"/>
      <c r="CW37" s="260"/>
      <c r="CX37" s="402"/>
      <c r="CY37" s="402"/>
      <c r="CZ37" s="402"/>
      <c r="DA37" s="402"/>
      <c r="DB37" s="402"/>
      <c r="DC37" s="41"/>
      <c r="DD37" s="260"/>
      <c r="DE37" s="260"/>
      <c r="DF37" s="260"/>
      <c r="DG37" s="260"/>
      <c r="DH37" s="260"/>
      <c r="DI37" s="260"/>
      <c r="DJ37" s="402"/>
      <c r="DK37" s="402"/>
      <c r="DL37" s="402"/>
      <c r="DM37" s="402"/>
      <c r="DN37" s="402"/>
      <c r="DO37" s="41"/>
      <c r="DP37" s="260"/>
      <c r="DQ37" s="260"/>
      <c r="DR37" s="260"/>
      <c r="DS37" s="260"/>
      <c r="DT37" s="260"/>
      <c r="DU37" s="260"/>
      <c r="DV37" s="402"/>
      <c r="DW37" s="402"/>
      <c r="DX37" s="402"/>
      <c r="DY37" s="402"/>
      <c r="DZ37" s="402"/>
      <c r="EA37" s="41"/>
      <c r="EB37" s="260"/>
      <c r="EC37" s="260"/>
      <c r="ED37" s="260"/>
      <c r="EE37" s="260"/>
      <c r="EF37" s="260"/>
      <c r="EG37" s="260"/>
      <c r="EH37" s="402"/>
      <c r="EI37" s="402"/>
      <c r="EJ37" s="402"/>
      <c r="EK37" s="402"/>
      <c r="EL37" s="402"/>
      <c r="EM37" s="41"/>
      <c r="EN37" s="260"/>
      <c r="EO37" s="260"/>
      <c r="EP37" s="260"/>
      <c r="EQ37" s="260"/>
      <c r="ER37" s="260"/>
      <c r="ES37" s="260"/>
      <c r="ET37" s="402"/>
      <c r="EU37" s="402"/>
      <c r="EV37" s="402"/>
      <c r="EW37" s="402"/>
      <c r="EX37" s="402"/>
      <c r="EY37" s="41"/>
      <c r="EZ37" s="260"/>
      <c r="FA37" s="260"/>
      <c r="FB37" s="260"/>
      <c r="FC37" s="260"/>
      <c r="FD37" s="260"/>
      <c r="FE37" s="260"/>
      <c r="FF37" s="402"/>
      <c r="FG37" s="402"/>
      <c r="FH37" s="402"/>
      <c r="FI37" s="402"/>
      <c r="FJ37" s="402"/>
      <c r="FK37" s="41"/>
      <c r="FL37" s="260"/>
      <c r="FM37" s="260"/>
      <c r="FN37" s="260"/>
      <c r="FO37" s="260"/>
      <c r="FP37" s="260"/>
      <c r="FQ37" s="260"/>
      <c r="FR37" s="402"/>
      <c r="FS37" s="402"/>
      <c r="FT37" s="402"/>
      <c r="FU37" s="402"/>
      <c r="FV37" s="402"/>
      <c r="FW37" s="41"/>
      <c r="FX37" s="260"/>
      <c r="FY37" s="260"/>
      <c r="FZ37" s="260"/>
      <c r="GA37" s="260"/>
      <c r="GB37" s="260"/>
      <c r="GC37" s="260"/>
      <c r="GD37" s="402"/>
      <c r="GE37" s="402"/>
      <c r="GF37" s="402"/>
      <c r="GG37" s="402"/>
      <c r="GH37" s="402"/>
      <c r="GI37" s="41"/>
      <c r="GJ37" s="260"/>
      <c r="GK37" s="260"/>
      <c r="GL37" s="260"/>
      <c r="GM37" s="260"/>
      <c r="GN37" s="260"/>
      <c r="GO37" s="260"/>
      <c r="GP37" s="402"/>
      <c r="GQ37" s="402"/>
      <c r="GR37" s="402"/>
      <c r="GS37" s="402"/>
      <c r="GT37" s="402"/>
      <c r="GU37" s="41"/>
      <c r="GV37" s="260"/>
      <c r="GW37" s="260"/>
      <c r="GX37" s="260"/>
      <c r="GY37" s="260"/>
      <c r="GZ37" s="260"/>
      <c r="HA37" s="260"/>
      <c r="HB37" s="402"/>
      <c r="HC37" s="402"/>
      <c r="HD37" s="402"/>
      <c r="HE37" s="402"/>
      <c r="HF37" s="402"/>
      <c r="HG37" s="41"/>
      <c r="HH37" s="260"/>
      <c r="HI37" s="260"/>
      <c r="HJ37" s="260"/>
      <c r="HK37" s="260"/>
      <c r="HL37" s="260"/>
      <c r="HM37" s="260"/>
      <c r="HN37" s="402"/>
      <c r="HO37" s="402"/>
      <c r="HP37" s="402"/>
      <c r="HQ37" s="402"/>
      <c r="HR37" s="402"/>
      <c r="HS37" s="41"/>
      <c r="HT37" s="260"/>
      <c r="HU37" s="260"/>
      <c r="HV37" s="260"/>
      <c r="HW37" s="260"/>
      <c r="HX37" s="260"/>
      <c r="HY37" s="260"/>
      <c r="HZ37" s="402"/>
      <c r="IA37" s="402"/>
      <c r="IB37" s="402"/>
      <c r="IC37" s="402"/>
      <c r="ID37" s="402"/>
      <c r="IE37" s="41"/>
      <c r="IF37" s="260"/>
      <c r="IG37" s="260"/>
      <c r="IH37" s="260"/>
      <c r="II37" s="260"/>
      <c r="IJ37" s="260"/>
      <c r="IK37" s="260"/>
      <c r="IL37" s="402"/>
      <c r="IM37" s="402"/>
      <c r="IN37" s="402"/>
      <c r="IO37" s="402"/>
      <c r="IP37" s="402"/>
      <c r="IQ37" s="41"/>
      <c r="IR37" s="260"/>
      <c r="IS37" s="260"/>
      <c r="IT37" s="260"/>
    </row>
    <row r="38" spans="1:254" s="6" customFormat="1" ht="14.25">
      <c r="A38" s="41" t="s">
        <v>2</v>
      </c>
      <c r="B38" s="260">
        <v>4.4000000000000004</v>
      </c>
      <c r="C38" s="260">
        <v>4.0999999999999996</v>
      </c>
      <c r="D38" s="260">
        <v>3.9</v>
      </c>
      <c r="E38" s="402">
        <v>4</v>
      </c>
      <c r="F38" s="402">
        <v>5.0999999999999996</v>
      </c>
      <c r="G38" s="402">
        <v>5.0999999999999996</v>
      </c>
      <c r="H38" s="402">
        <v>4.5999999999999996</v>
      </c>
      <c r="I38" s="402">
        <v>4.3</v>
      </c>
      <c r="J38" s="402">
        <v>4</v>
      </c>
      <c r="K38" s="41">
        <v>3.9</v>
      </c>
      <c r="L38" s="260">
        <v>3.8</v>
      </c>
      <c r="M38" s="260"/>
      <c r="N38" s="260"/>
      <c r="O38" s="260"/>
      <c r="P38" s="260"/>
      <c r="Q38" s="260"/>
      <c r="R38" s="402"/>
      <c r="S38" s="402"/>
      <c r="T38" s="402"/>
      <c r="U38" s="402"/>
      <c r="V38" s="402"/>
      <c r="W38" s="41"/>
      <c r="X38" s="260"/>
      <c r="Y38" s="260"/>
      <c r="Z38" s="260"/>
      <c r="AA38" s="260"/>
      <c r="AB38" s="260"/>
      <c r="AC38" s="260"/>
      <c r="AD38" s="402"/>
      <c r="AE38" s="402"/>
      <c r="AF38" s="402"/>
      <c r="AG38" s="402"/>
      <c r="AH38" s="402"/>
      <c r="AI38" s="41"/>
      <c r="AJ38" s="260"/>
      <c r="AK38" s="260"/>
      <c r="AL38" s="260"/>
      <c r="AM38" s="260"/>
      <c r="AN38" s="260"/>
      <c r="AO38" s="260"/>
      <c r="AP38" s="402"/>
      <c r="AQ38" s="402"/>
      <c r="AR38" s="402"/>
      <c r="AS38" s="402"/>
      <c r="AT38" s="402"/>
      <c r="AU38" s="41"/>
      <c r="AV38" s="260"/>
      <c r="AW38" s="260"/>
      <c r="AX38" s="260"/>
      <c r="AY38" s="260"/>
      <c r="AZ38" s="260"/>
      <c r="BA38" s="260"/>
      <c r="BB38" s="402"/>
      <c r="BC38" s="402"/>
      <c r="BD38" s="402"/>
      <c r="BE38" s="402"/>
      <c r="BF38" s="402"/>
      <c r="BG38" s="41"/>
      <c r="BH38" s="260"/>
      <c r="BI38" s="260"/>
      <c r="BJ38" s="260"/>
      <c r="BK38" s="260"/>
      <c r="BL38" s="260"/>
      <c r="BM38" s="260"/>
      <c r="BN38" s="402"/>
      <c r="BO38" s="402"/>
      <c r="BP38" s="402"/>
      <c r="BQ38" s="402"/>
      <c r="BR38" s="402"/>
      <c r="BS38" s="41"/>
      <c r="BT38" s="260"/>
      <c r="BU38" s="260"/>
      <c r="BV38" s="260"/>
      <c r="BW38" s="260"/>
      <c r="BX38" s="260"/>
      <c r="BY38" s="260"/>
      <c r="BZ38" s="402"/>
      <c r="CA38" s="402"/>
      <c r="CB38" s="402"/>
      <c r="CC38" s="402"/>
      <c r="CD38" s="402"/>
      <c r="CE38" s="41"/>
      <c r="CF38" s="260"/>
      <c r="CG38" s="260"/>
      <c r="CH38" s="260"/>
      <c r="CI38" s="260"/>
      <c r="CJ38" s="260"/>
      <c r="CK38" s="260"/>
      <c r="CL38" s="402"/>
      <c r="CM38" s="402"/>
      <c r="CN38" s="402"/>
      <c r="CO38" s="402"/>
      <c r="CP38" s="402"/>
      <c r="CQ38" s="41"/>
      <c r="CR38" s="260"/>
      <c r="CS38" s="260"/>
      <c r="CT38" s="260"/>
      <c r="CU38" s="260"/>
      <c r="CV38" s="260"/>
      <c r="CW38" s="260"/>
      <c r="CX38" s="402"/>
      <c r="CY38" s="402"/>
      <c r="CZ38" s="402"/>
      <c r="DA38" s="402"/>
      <c r="DB38" s="402"/>
      <c r="DC38" s="41"/>
      <c r="DD38" s="260"/>
      <c r="DE38" s="260"/>
      <c r="DF38" s="260"/>
      <c r="DG38" s="260"/>
      <c r="DH38" s="260"/>
      <c r="DI38" s="260"/>
      <c r="DJ38" s="402"/>
      <c r="DK38" s="402"/>
      <c r="DL38" s="402"/>
      <c r="DM38" s="402"/>
      <c r="DN38" s="402"/>
      <c r="DO38" s="41"/>
      <c r="DP38" s="260"/>
      <c r="DQ38" s="260"/>
      <c r="DR38" s="260"/>
      <c r="DS38" s="260"/>
      <c r="DT38" s="260"/>
      <c r="DU38" s="260"/>
      <c r="DV38" s="402"/>
      <c r="DW38" s="402"/>
      <c r="DX38" s="402"/>
      <c r="DY38" s="402"/>
      <c r="DZ38" s="402"/>
      <c r="EA38" s="41"/>
      <c r="EB38" s="260"/>
      <c r="EC38" s="260"/>
      <c r="ED38" s="260"/>
      <c r="EE38" s="260"/>
      <c r="EF38" s="260"/>
      <c r="EG38" s="260"/>
      <c r="EH38" s="402"/>
      <c r="EI38" s="402"/>
      <c r="EJ38" s="402"/>
      <c r="EK38" s="402"/>
      <c r="EL38" s="402"/>
      <c r="EM38" s="41"/>
      <c r="EN38" s="260"/>
      <c r="EO38" s="260"/>
      <c r="EP38" s="260"/>
      <c r="EQ38" s="260"/>
      <c r="ER38" s="260"/>
      <c r="ES38" s="260"/>
      <c r="ET38" s="402"/>
      <c r="EU38" s="402"/>
      <c r="EV38" s="402"/>
      <c r="EW38" s="402"/>
      <c r="EX38" s="402"/>
      <c r="EY38" s="41"/>
      <c r="EZ38" s="260"/>
      <c r="FA38" s="260"/>
      <c r="FB38" s="260"/>
      <c r="FC38" s="260"/>
      <c r="FD38" s="260"/>
      <c r="FE38" s="260"/>
      <c r="FF38" s="402"/>
      <c r="FG38" s="402"/>
      <c r="FH38" s="402"/>
      <c r="FI38" s="402"/>
      <c r="FJ38" s="402"/>
      <c r="FK38" s="41"/>
      <c r="FL38" s="260"/>
      <c r="FM38" s="260"/>
      <c r="FN38" s="260"/>
      <c r="FO38" s="260"/>
      <c r="FP38" s="260"/>
      <c r="FQ38" s="260"/>
      <c r="FR38" s="402"/>
      <c r="FS38" s="402"/>
      <c r="FT38" s="402"/>
      <c r="FU38" s="402"/>
      <c r="FV38" s="402"/>
      <c r="FW38" s="41"/>
      <c r="FX38" s="260"/>
      <c r="FY38" s="260"/>
      <c r="FZ38" s="260"/>
      <c r="GA38" s="260"/>
      <c r="GB38" s="260"/>
      <c r="GC38" s="260"/>
      <c r="GD38" s="402"/>
      <c r="GE38" s="402"/>
      <c r="GF38" s="402"/>
      <c r="GG38" s="402"/>
      <c r="GH38" s="402"/>
      <c r="GI38" s="41"/>
      <c r="GJ38" s="260"/>
      <c r="GK38" s="260"/>
      <c r="GL38" s="260"/>
      <c r="GM38" s="260"/>
      <c r="GN38" s="260"/>
      <c r="GO38" s="260"/>
      <c r="GP38" s="402"/>
      <c r="GQ38" s="402"/>
      <c r="GR38" s="402"/>
      <c r="GS38" s="402"/>
      <c r="GT38" s="402"/>
      <c r="GU38" s="41"/>
      <c r="GV38" s="260"/>
      <c r="GW38" s="260"/>
      <c r="GX38" s="260"/>
      <c r="GY38" s="260"/>
      <c r="GZ38" s="260"/>
      <c r="HA38" s="260"/>
      <c r="HB38" s="402"/>
      <c r="HC38" s="402"/>
      <c r="HD38" s="402"/>
      <c r="HE38" s="402"/>
      <c r="HF38" s="402"/>
      <c r="HG38" s="41"/>
      <c r="HH38" s="260"/>
      <c r="HI38" s="260"/>
      <c r="HJ38" s="260"/>
      <c r="HK38" s="260"/>
      <c r="HL38" s="260"/>
      <c r="HM38" s="260"/>
      <c r="HN38" s="402"/>
      <c r="HO38" s="402"/>
      <c r="HP38" s="402"/>
      <c r="HQ38" s="402"/>
      <c r="HR38" s="402"/>
      <c r="HS38" s="41"/>
      <c r="HT38" s="260"/>
      <c r="HU38" s="260"/>
      <c r="HV38" s="260"/>
      <c r="HW38" s="260"/>
      <c r="HX38" s="260"/>
      <c r="HY38" s="260"/>
      <c r="HZ38" s="402"/>
      <c r="IA38" s="402"/>
      <c r="IB38" s="402"/>
      <c r="IC38" s="402"/>
      <c r="ID38" s="402"/>
      <c r="IE38" s="41"/>
      <c r="IF38" s="260"/>
      <c r="IG38" s="260"/>
      <c r="IH38" s="260"/>
      <c r="II38" s="260"/>
      <c r="IJ38" s="260"/>
      <c r="IK38" s="260"/>
      <c r="IL38" s="402"/>
      <c r="IM38" s="402"/>
      <c r="IN38" s="402"/>
      <c r="IO38" s="402"/>
      <c r="IP38" s="402"/>
      <c r="IQ38" s="41"/>
      <c r="IR38" s="260"/>
      <c r="IS38" s="260"/>
      <c r="IT38" s="260"/>
    </row>
    <row r="39" spans="1:254" s="6" customFormat="1" ht="14.25">
      <c r="A39" s="41" t="s">
        <v>545</v>
      </c>
      <c r="B39" s="260">
        <v>4.1698135000000001</v>
      </c>
      <c r="C39" s="260">
        <v>3.7491599</v>
      </c>
      <c r="D39" s="260">
        <v>3.3888702999999998</v>
      </c>
      <c r="E39" s="402">
        <v>3.1225743000000001</v>
      </c>
      <c r="F39" s="402">
        <v>3.8492185999999999</v>
      </c>
      <c r="G39" s="402">
        <v>4.2373472000000003</v>
      </c>
      <c r="H39" s="402">
        <v>3.7511380000000001</v>
      </c>
      <c r="I39" s="402">
        <v>3.8798452999999999</v>
      </c>
      <c r="J39" s="402">
        <v>3.4890580999999998</v>
      </c>
      <c r="K39" s="41">
        <v>3.4534707</v>
      </c>
      <c r="L39" s="260">
        <v>3.0234350000000001</v>
      </c>
      <c r="M39" s="260"/>
      <c r="N39" s="260"/>
      <c r="O39" s="260"/>
      <c r="P39" s="260"/>
      <c r="Q39" s="260"/>
      <c r="R39" s="402"/>
      <c r="S39" s="402"/>
      <c r="T39" s="402"/>
      <c r="U39" s="402"/>
      <c r="V39" s="402"/>
      <c r="W39" s="41"/>
      <c r="X39" s="260"/>
      <c r="Y39" s="260"/>
      <c r="Z39" s="260"/>
      <c r="AA39" s="260"/>
      <c r="AB39" s="260"/>
      <c r="AC39" s="260"/>
      <c r="AD39" s="402"/>
      <c r="AE39" s="402"/>
      <c r="AF39" s="402"/>
      <c r="AG39" s="402"/>
      <c r="AH39" s="402"/>
      <c r="AI39" s="41"/>
      <c r="AJ39" s="260"/>
      <c r="AK39" s="260"/>
      <c r="AL39" s="260"/>
      <c r="AM39" s="260"/>
      <c r="AN39" s="260"/>
      <c r="AO39" s="260"/>
      <c r="AP39" s="402"/>
      <c r="AQ39" s="402"/>
      <c r="AR39" s="402"/>
      <c r="AS39" s="402"/>
      <c r="AT39" s="402"/>
      <c r="AU39" s="41"/>
      <c r="AV39" s="260"/>
      <c r="AW39" s="260"/>
      <c r="AX39" s="260"/>
      <c r="AY39" s="260"/>
      <c r="AZ39" s="260"/>
      <c r="BA39" s="260"/>
      <c r="BB39" s="402"/>
      <c r="BC39" s="402"/>
      <c r="BD39" s="402"/>
      <c r="BE39" s="402"/>
      <c r="BF39" s="402"/>
      <c r="BG39" s="41"/>
      <c r="BH39" s="260"/>
      <c r="BI39" s="260"/>
      <c r="BJ39" s="260"/>
      <c r="BK39" s="260"/>
      <c r="BL39" s="260"/>
      <c r="BM39" s="260"/>
      <c r="BN39" s="402"/>
      <c r="BO39" s="402"/>
      <c r="BP39" s="402"/>
      <c r="BQ39" s="402"/>
      <c r="BR39" s="402"/>
      <c r="BS39" s="41"/>
      <c r="BT39" s="260"/>
      <c r="BU39" s="260"/>
      <c r="BV39" s="260"/>
      <c r="BW39" s="260"/>
      <c r="BX39" s="260"/>
      <c r="BY39" s="260"/>
      <c r="BZ39" s="402"/>
      <c r="CA39" s="402"/>
      <c r="CB39" s="402"/>
      <c r="CC39" s="402"/>
      <c r="CD39" s="402"/>
      <c r="CE39" s="41"/>
      <c r="CF39" s="260"/>
      <c r="CG39" s="260"/>
      <c r="CH39" s="260"/>
      <c r="CI39" s="260"/>
      <c r="CJ39" s="260"/>
      <c r="CK39" s="260"/>
      <c r="CL39" s="402"/>
      <c r="CM39" s="402"/>
      <c r="CN39" s="402"/>
      <c r="CO39" s="402"/>
      <c r="CP39" s="402"/>
      <c r="CQ39" s="41"/>
      <c r="CR39" s="260"/>
      <c r="CS39" s="260"/>
      <c r="CT39" s="260"/>
      <c r="CU39" s="260"/>
      <c r="CV39" s="260"/>
      <c r="CW39" s="260"/>
      <c r="CX39" s="402"/>
      <c r="CY39" s="402"/>
      <c r="CZ39" s="402"/>
      <c r="DA39" s="402"/>
      <c r="DB39" s="402"/>
      <c r="DC39" s="41"/>
      <c r="DD39" s="260"/>
      <c r="DE39" s="260"/>
      <c r="DF39" s="260"/>
      <c r="DG39" s="260"/>
      <c r="DH39" s="260"/>
      <c r="DI39" s="260"/>
      <c r="DJ39" s="402"/>
      <c r="DK39" s="402"/>
      <c r="DL39" s="402"/>
      <c r="DM39" s="402"/>
      <c r="DN39" s="402"/>
      <c r="DO39" s="41"/>
      <c r="DP39" s="260"/>
      <c r="DQ39" s="260"/>
      <c r="DR39" s="260"/>
      <c r="DS39" s="260"/>
      <c r="DT39" s="260"/>
      <c r="DU39" s="260"/>
      <c r="DV39" s="402"/>
      <c r="DW39" s="402"/>
      <c r="DX39" s="402"/>
      <c r="DY39" s="402"/>
      <c r="DZ39" s="402"/>
      <c r="EA39" s="41"/>
      <c r="EB39" s="260"/>
      <c r="EC39" s="260"/>
      <c r="ED39" s="260"/>
      <c r="EE39" s="260"/>
      <c r="EF39" s="260"/>
      <c r="EG39" s="260"/>
      <c r="EH39" s="402"/>
      <c r="EI39" s="402"/>
      <c r="EJ39" s="402"/>
      <c r="EK39" s="402"/>
      <c r="EL39" s="402"/>
      <c r="EM39" s="41"/>
      <c r="EN39" s="260"/>
      <c r="EO39" s="260"/>
      <c r="EP39" s="260"/>
      <c r="EQ39" s="260"/>
      <c r="ER39" s="260"/>
      <c r="ES39" s="260"/>
      <c r="ET39" s="402"/>
      <c r="EU39" s="402"/>
      <c r="EV39" s="402"/>
      <c r="EW39" s="402"/>
      <c r="EX39" s="402"/>
      <c r="EY39" s="41"/>
      <c r="EZ39" s="260"/>
      <c r="FA39" s="260"/>
      <c r="FB39" s="260"/>
      <c r="FC39" s="260"/>
      <c r="FD39" s="260"/>
      <c r="FE39" s="260"/>
      <c r="FF39" s="402"/>
      <c r="FG39" s="402"/>
      <c r="FH39" s="402"/>
      <c r="FI39" s="402"/>
      <c r="FJ39" s="402"/>
      <c r="FK39" s="41"/>
      <c r="FL39" s="260"/>
      <c r="FM39" s="260"/>
      <c r="FN39" s="260"/>
      <c r="FO39" s="260"/>
      <c r="FP39" s="260"/>
      <c r="FQ39" s="260"/>
      <c r="FR39" s="402"/>
      <c r="FS39" s="402"/>
      <c r="FT39" s="402"/>
      <c r="FU39" s="402"/>
      <c r="FV39" s="402"/>
      <c r="FW39" s="41"/>
      <c r="FX39" s="260"/>
      <c r="FY39" s="260"/>
      <c r="FZ39" s="260"/>
      <c r="GA39" s="260"/>
      <c r="GB39" s="260"/>
      <c r="GC39" s="260"/>
      <c r="GD39" s="402"/>
      <c r="GE39" s="402"/>
      <c r="GF39" s="402"/>
      <c r="GG39" s="402"/>
      <c r="GH39" s="402"/>
      <c r="GI39" s="41"/>
      <c r="GJ39" s="260"/>
      <c r="GK39" s="260"/>
      <c r="GL39" s="260"/>
      <c r="GM39" s="260"/>
      <c r="GN39" s="260"/>
      <c r="GO39" s="260"/>
      <c r="GP39" s="402"/>
      <c r="GQ39" s="402"/>
      <c r="GR39" s="402"/>
      <c r="GS39" s="402"/>
      <c r="GT39" s="402"/>
      <c r="GU39" s="41"/>
      <c r="GV39" s="260"/>
      <c r="GW39" s="260"/>
      <c r="GX39" s="260"/>
      <c r="GY39" s="260"/>
      <c r="GZ39" s="260"/>
      <c r="HA39" s="260"/>
      <c r="HB39" s="402"/>
      <c r="HC39" s="402"/>
      <c r="HD39" s="402"/>
      <c r="HE39" s="402"/>
      <c r="HF39" s="402"/>
      <c r="HG39" s="41"/>
      <c r="HH39" s="260"/>
      <c r="HI39" s="260"/>
      <c r="HJ39" s="260"/>
      <c r="HK39" s="260"/>
      <c r="HL39" s="260"/>
      <c r="HM39" s="260"/>
      <c r="HN39" s="402"/>
      <c r="HO39" s="402"/>
      <c r="HP39" s="402"/>
      <c r="HQ39" s="402"/>
      <c r="HR39" s="402"/>
      <c r="HS39" s="41"/>
      <c r="HT39" s="260"/>
      <c r="HU39" s="260"/>
      <c r="HV39" s="260"/>
      <c r="HW39" s="260"/>
      <c r="HX39" s="260"/>
      <c r="HY39" s="260"/>
      <c r="HZ39" s="402"/>
      <c r="IA39" s="402"/>
      <c r="IB39" s="402"/>
      <c r="IC39" s="402"/>
      <c r="ID39" s="402"/>
      <c r="IE39" s="41"/>
      <c r="IF39" s="260"/>
      <c r="IG39" s="260"/>
      <c r="IH39" s="260"/>
      <c r="II39" s="260"/>
      <c r="IJ39" s="260"/>
      <c r="IK39" s="260"/>
      <c r="IL39" s="402"/>
      <c r="IM39" s="402"/>
      <c r="IN39" s="402"/>
      <c r="IO39" s="402"/>
      <c r="IP39" s="402"/>
      <c r="IQ39" s="41"/>
      <c r="IR39" s="260"/>
      <c r="IS39" s="260"/>
      <c r="IT39" s="260"/>
    </row>
    <row r="40" spans="1:254" s="395" customFormat="1" ht="14.25">
      <c r="A40" s="459"/>
      <c r="B40" s="460"/>
      <c r="C40" s="460"/>
      <c r="D40" s="460"/>
      <c r="E40" s="460"/>
      <c r="F40" s="460"/>
      <c r="G40" s="409"/>
      <c r="H40" s="409"/>
      <c r="I40" s="409"/>
      <c r="J40" s="409"/>
      <c r="K40" s="409"/>
      <c r="L40" s="409"/>
    </row>
    <row r="41" spans="1:254" s="10" customFormat="1" ht="14.25">
      <c r="A41" s="50"/>
      <c r="B41" s="3"/>
      <c r="C41" s="3"/>
      <c r="D41" s="3"/>
      <c r="E41" s="3"/>
      <c r="F41" s="3"/>
      <c r="G41" s="3"/>
      <c r="H41" s="3"/>
      <c r="I41" s="3"/>
      <c r="J41" s="3"/>
      <c r="K41" s="3"/>
      <c r="L41" s="3"/>
    </row>
    <row r="42" spans="1:254" ht="14.25">
      <c r="A42" s="50" t="s">
        <v>618</v>
      </c>
    </row>
    <row r="43" spans="1:254" ht="14.25">
      <c r="A43" s="50" t="s">
        <v>620</v>
      </c>
    </row>
    <row r="44" spans="1:254" ht="11.45" customHeight="1">
      <c r="A44" s="49"/>
    </row>
  </sheetData>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7"/>
  <sheetViews>
    <sheetView showGridLines="0" workbookViewId="0"/>
  </sheetViews>
  <sheetFormatPr baseColWidth="10" defaultRowHeight="11.45" customHeight="1"/>
  <cols>
    <col min="1" max="1" width="25.28515625" style="13" customWidth="1"/>
    <col min="2" max="12" width="5.85546875" style="13" customWidth="1"/>
    <col min="13" max="16384" width="11.42578125" style="13"/>
  </cols>
  <sheetData>
    <row r="1" spans="1:254" s="1" customFormat="1" ht="15">
      <c r="A1" s="154" t="s">
        <v>38</v>
      </c>
      <c r="B1" s="145"/>
      <c r="C1" s="145"/>
      <c r="D1" s="145"/>
      <c r="E1" s="145"/>
      <c r="F1" s="145"/>
      <c r="G1" s="201"/>
      <c r="H1" s="201"/>
      <c r="I1" s="201"/>
      <c r="J1" s="201"/>
      <c r="K1" s="201"/>
      <c r="L1" s="201"/>
      <c r="M1" s="145"/>
      <c r="N1" s="145"/>
      <c r="O1" s="145"/>
      <c r="P1" s="145"/>
      <c r="Q1" s="145"/>
      <c r="R1" s="145"/>
      <c r="S1" s="145"/>
      <c r="T1" s="201"/>
      <c r="U1" s="201"/>
      <c r="V1" s="201"/>
      <c r="W1" s="145"/>
      <c r="X1" s="145"/>
      <c r="Y1" s="145"/>
      <c r="Z1" s="145"/>
      <c r="AA1" s="145"/>
      <c r="AB1" s="145"/>
      <c r="AC1" s="145"/>
      <c r="AD1" s="145"/>
      <c r="AE1" s="145"/>
      <c r="AF1" s="201"/>
      <c r="AG1" s="201"/>
      <c r="AH1" s="201"/>
      <c r="AI1" s="145"/>
      <c r="AJ1" s="145"/>
      <c r="AK1" s="145"/>
      <c r="AL1" s="145"/>
      <c r="AM1" s="145"/>
      <c r="AN1" s="145"/>
      <c r="AO1" s="145"/>
      <c r="AP1" s="145"/>
      <c r="AQ1" s="145"/>
      <c r="AR1" s="201"/>
      <c r="AS1" s="201"/>
      <c r="AT1" s="201"/>
      <c r="AU1" s="145"/>
      <c r="AV1" s="145"/>
      <c r="AW1" s="145"/>
      <c r="AX1" s="145"/>
      <c r="AY1" s="145"/>
      <c r="AZ1" s="145"/>
      <c r="BA1" s="145"/>
      <c r="BB1" s="145"/>
      <c r="BC1" s="145"/>
      <c r="BD1" s="201"/>
      <c r="BE1" s="201"/>
      <c r="BF1" s="201"/>
      <c r="BG1" s="145"/>
      <c r="BH1" s="145"/>
      <c r="BI1" s="145"/>
      <c r="BJ1" s="145"/>
      <c r="BK1" s="145"/>
      <c r="BL1" s="145"/>
      <c r="BM1" s="145"/>
      <c r="BN1" s="145"/>
      <c r="BO1" s="145"/>
      <c r="BP1" s="201"/>
      <c r="BQ1" s="201"/>
      <c r="BR1" s="201"/>
      <c r="BS1" s="145"/>
      <c r="BT1" s="145"/>
      <c r="BU1" s="145"/>
      <c r="BV1" s="145"/>
      <c r="BW1" s="145"/>
      <c r="BX1" s="145"/>
      <c r="BY1" s="145"/>
      <c r="BZ1" s="145"/>
      <c r="CA1" s="145"/>
      <c r="CB1" s="201"/>
      <c r="CC1" s="201"/>
      <c r="CD1" s="201"/>
      <c r="CE1" s="145"/>
      <c r="CF1" s="145"/>
      <c r="CG1" s="145"/>
      <c r="CH1" s="145"/>
      <c r="CI1" s="145"/>
      <c r="CJ1" s="145"/>
      <c r="CK1" s="145"/>
      <c r="CL1" s="145"/>
      <c r="CM1" s="145"/>
      <c r="CN1" s="201"/>
      <c r="CO1" s="201"/>
      <c r="CP1" s="201"/>
      <c r="CQ1" s="145"/>
      <c r="CR1" s="145"/>
      <c r="CS1" s="145"/>
      <c r="CT1" s="145"/>
      <c r="CU1" s="145"/>
      <c r="CV1" s="145"/>
      <c r="CW1" s="145"/>
      <c r="CX1" s="145"/>
      <c r="CY1" s="145"/>
      <c r="CZ1" s="201"/>
      <c r="DA1" s="201"/>
      <c r="DB1" s="201"/>
      <c r="DC1" s="145"/>
      <c r="DD1" s="145"/>
      <c r="DE1" s="145"/>
      <c r="DF1" s="145"/>
      <c r="DG1" s="145"/>
      <c r="DH1" s="145"/>
      <c r="DI1" s="145"/>
      <c r="DJ1" s="145"/>
      <c r="DK1" s="145"/>
      <c r="DL1" s="201"/>
      <c r="DM1" s="201"/>
      <c r="DN1" s="201"/>
      <c r="DO1" s="145"/>
      <c r="DP1" s="145"/>
      <c r="DQ1" s="145"/>
      <c r="DR1" s="145"/>
      <c r="DS1" s="145"/>
      <c r="DT1" s="145"/>
      <c r="DU1" s="145"/>
      <c r="DV1" s="145"/>
      <c r="DW1" s="145"/>
      <c r="DX1" s="201"/>
      <c r="DY1" s="201"/>
      <c r="DZ1" s="201"/>
      <c r="EA1" s="145"/>
      <c r="EB1" s="145"/>
      <c r="EC1" s="145"/>
      <c r="ED1" s="145"/>
      <c r="EE1" s="145"/>
      <c r="EF1" s="145"/>
      <c r="EG1" s="145"/>
      <c r="EH1" s="145"/>
      <c r="EI1" s="145"/>
      <c r="EJ1" s="201"/>
      <c r="EK1" s="201"/>
      <c r="EL1" s="201"/>
      <c r="EM1" s="145"/>
      <c r="EN1" s="145"/>
      <c r="EO1" s="145"/>
      <c r="EP1" s="145"/>
      <c r="EQ1" s="145"/>
      <c r="ER1" s="145"/>
      <c r="ES1" s="145"/>
      <c r="ET1" s="145"/>
      <c r="EU1" s="145"/>
      <c r="EV1" s="201"/>
      <c r="EW1" s="201"/>
      <c r="EX1" s="201"/>
      <c r="EY1" s="145"/>
      <c r="EZ1" s="145"/>
      <c r="FA1" s="145"/>
      <c r="FB1" s="145"/>
      <c r="FC1" s="145"/>
      <c r="FD1" s="145"/>
      <c r="FE1" s="145"/>
      <c r="FF1" s="145"/>
      <c r="FG1" s="145"/>
      <c r="FH1" s="201"/>
      <c r="FI1" s="201"/>
      <c r="FJ1" s="201"/>
      <c r="FK1" s="145"/>
      <c r="FL1" s="145"/>
      <c r="FM1" s="145"/>
      <c r="FN1" s="145"/>
      <c r="FO1" s="145"/>
      <c r="FP1" s="145"/>
      <c r="FQ1" s="145"/>
      <c r="FR1" s="145"/>
      <c r="FS1" s="145"/>
      <c r="FT1" s="201"/>
      <c r="FU1" s="201"/>
      <c r="FV1" s="201"/>
      <c r="FW1" s="145"/>
      <c r="FX1" s="145"/>
      <c r="FY1" s="145"/>
      <c r="FZ1" s="145"/>
      <c r="GA1" s="145"/>
      <c r="GB1" s="145"/>
      <c r="GC1" s="145"/>
      <c r="GD1" s="145"/>
      <c r="GE1" s="145"/>
      <c r="GF1" s="201"/>
      <c r="GG1" s="201"/>
      <c r="GH1" s="201"/>
      <c r="GI1" s="145"/>
      <c r="GJ1" s="145"/>
      <c r="GK1" s="145"/>
      <c r="GL1" s="145"/>
      <c r="GM1" s="145"/>
      <c r="GN1" s="145"/>
      <c r="GO1" s="145"/>
      <c r="GP1" s="145"/>
      <c r="GQ1" s="145"/>
      <c r="GR1" s="201"/>
      <c r="GS1" s="201"/>
      <c r="GT1" s="201"/>
      <c r="GU1" s="145"/>
      <c r="GV1" s="145"/>
      <c r="GW1" s="145"/>
      <c r="GX1" s="145"/>
      <c r="GY1" s="145"/>
      <c r="GZ1" s="145"/>
      <c r="HA1" s="145"/>
      <c r="HB1" s="145"/>
      <c r="HC1" s="145"/>
      <c r="HD1" s="201"/>
      <c r="HE1" s="201"/>
      <c r="HF1" s="201"/>
      <c r="HG1" s="145"/>
      <c r="HH1" s="145"/>
      <c r="HI1" s="145"/>
      <c r="HJ1" s="145"/>
      <c r="HK1" s="145"/>
      <c r="HL1" s="145"/>
      <c r="HM1" s="145"/>
      <c r="HN1" s="145"/>
      <c r="HO1" s="145"/>
      <c r="HP1" s="201"/>
      <c r="HQ1" s="201"/>
      <c r="HR1" s="201"/>
      <c r="HS1" s="145"/>
      <c r="HT1" s="145"/>
      <c r="HU1" s="145"/>
      <c r="HV1" s="145"/>
      <c r="HW1" s="145"/>
      <c r="HX1" s="145"/>
      <c r="HY1" s="145"/>
      <c r="HZ1" s="145"/>
      <c r="IA1" s="145"/>
      <c r="IB1" s="201"/>
      <c r="IC1" s="201"/>
      <c r="ID1" s="201"/>
      <c r="IE1" s="145"/>
      <c r="IF1" s="145"/>
      <c r="IG1" s="145"/>
      <c r="IH1" s="145"/>
      <c r="II1" s="145"/>
      <c r="IJ1" s="145"/>
      <c r="IK1" s="145"/>
      <c r="IL1" s="145"/>
      <c r="IM1" s="145"/>
      <c r="IN1" s="201"/>
      <c r="IO1" s="201"/>
      <c r="IP1" s="201"/>
      <c r="IQ1" s="145"/>
      <c r="IR1" s="145"/>
      <c r="IS1" s="145"/>
      <c r="IT1" s="145"/>
    </row>
    <row r="2" spans="1:254" s="9" customFormat="1" ht="15">
      <c r="A2" s="152" t="s">
        <v>1</v>
      </c>
      <c r="B2" s="202"/>
      <c r="C2" s="202"/>
      <c r="D2" s="150"/>
      <c r="E2" s="150"/>
      <c r="F2" s="150"/>
      <c r="G2" s="203"/>
      <c r="H2" s="203"/>
      <c r="I2" s="203"/>
      <c r="J2" s="203"/>
      <c r="K2" s="203"/>
      <c r="L2" s="203"/>
      <c r="M2" s="202"/>
      <c r="N2" s="202"/>
      <c r="O2" s="202"/>
      <c r="P2" s="202"/>
      <c r="Q2" s="150"/>
      <c r="R2" s="150"/>
      <c r="S2" s="150"/>
      <c r="T2" s="203"/>
      <c r="U2" s="203"/>
      <c r="V2" s="203"/>
      <c r="W2" s="202"/>
      <c r="X2" s="202"/>
      <c r="Y2" s="202"/>
      <c r="Z2" s="202"/>
      <c r="AA2" s="202"/>
      <c r="AB2" s="202"/>
      <c r="AC2" s="150"/>
      <c r="AD2" s="150"/>
      <c r="AE2" s="150"/>
      <c r="AF2" s="203"/>
      <c r="AG2" s="203"/>
      <c r="AH2" s="203"/>
      <c r="AI2" s="202"/>
      <c r="AJ2" s="202"/>
      <c r="AK2" s="202"/>
      <c r="AL2" s="202"/>
      <c r="AM2" s="202"/>
      <c r="AN2" s="202"/>
      <c r="AO2" s="150"/>
      <c r="AP2" s="150"/>
      <c r="AQ2" s="150"/>
      <c r="AR2" s="203"/>
      <c r="AS2" s="203"/>
      <c r="AT2" s="203"/>
      <c r="AU2" s="202"/>
      <c r="AV2" s="202"/>
      <c r="AW2" s="202"/>
      <c r="AX2" s="202"/>
      <c r="AY2" s="202"/>
      <c r="AZ2" s="202"/>
      <c r="BA2" s="150"/>
      <c r="BB2" s="150"/>
      <c r="BC2" s="150"/>
      <c r="BD2" s="203"/>
      <c r="BE2" s="203"/>
      <c r="BF2" s="203"/>
      <c r="BG2" s="202"/>
      <c r="BH2" s="202"/>
      <c r="BI2" s="202"/>
      <c r="BJ2" s="202"/>
      <c r="BK2" s="202"/>
      <c r="BL2" s="202"/>
      <c r="BM2" s="150"/>
      <c r="BN2" s="150"/>
      <c r="BO2" s="150"/>
      <c r="BP2" s="203"/>
      <c r="BQ2" s="203"/>
      <c r="BR2" s="203"/>
      <c r="BS2" s="202"/>
      <c r="BT2" s="202"/>
      <c r="BU2" s="202"/>
      <c r="BV2" s="202"/>
      <c r="BW2" s="202"/>
      <c r="BX2" s="202"/>
      <c r="BY2" s="150"/>
      <c r="BZ2" s="150"/>
      <c r="CA2" s="150"/>
      <c r="CB2" s="203"/>
      <c r="CC2" s="203"/>
      <c r="CD2" s="203"/>
      <c r="CE2" s="202"/>
      <c r="CF2" s="202"/>
      <c r="CG2" s="202"/>
      <c r="CH2" s="202"/>
      <c r="CI2" s="202"/>
      <c r="CJ2" s="202"/>
      <c r="CK2" s="150"/>
      <c r="CL2" s="150"/>
      <c r="CM2" s="150"/>
      <c r="CN2" s="203"/>
      <c r="CO2" s="203"/>
      <c r="CP2" s="203"/>
      <c r="CQ2" s="202"/>
      <c r="CR2" s="202"/>
      <c r="CS2" s="202"/>
      <c r="CT2" s="202"/>
      <c r="CU2" s="202"/>
      <c r="CV2" s="202"/>
      <c r="CW2" s="150"/>
      <c r="CX2" s="150"/>
      <c r="CY2" s="150"/>
      <c r="CZ2" s="203"/>
      <c r="DA2" s="203"/>
      <c r="DB2" s="203"/>
      <c r="DC2" s="202"/>
      <c r="DD2" s="202"/>
      <c r="DE2" s="202"/>
      <c r="DF2" s="202"/>
      <c r="DG2" s="202"/>
      <c r="DH2" s="202"/>
      <c r="DI2" s="150"/>
      <c r="DJ2" s="150"/>
      <c r="DK2" s="150"/>
      <c r="DL2" s="203"/>
      <c r="DM2" s="203"/>
      <c r="DN2" s="203"/>
      <c r="DO2" s="202"/>
      <c r="DP2" s="202"/>
      <c r="DQ2" s="202"/>
      <c r="DR2" s="202"/>
      <c r="DS2" s="202"/>
      <c r="DT2" s="202"/>
      <c r="DU2" s="150"/>
      <c r="DV2" s="150"/>
      <c r="DW2" s="150"/>
      <c r="DX2" s="203"/>
      <c r="DY2" s="203"/>
      <c r="DZ2" s="203"/>
      <c r="EA2" s="202"/>
      <c r="EB2" s="202"/>
      <c r="EC2" s="202"/>
      <c r="ED2" s="202"/>
      <c r="EE2" s="202"/>
      <c r="EF2" s="202"/>
      <c r="EG2" s="150"/>
      <c r="EH2" s="150"/>
      <c r="EI2" s="150"/>
      <c r="EJ2" s="203"/>
      <c r="EK2" s="203"/>
      <c r="EL2" s="203"/>
      <c r="EM2" s="202"/>
      <c r="EN2" s="202"/>
      <c r="EO2" s="202"/>
      <c r="EP2" s="202"/>
      <c r="EQ2" s="202"/>
      <c r="ER2" s="202"/>
      <c r="ES2" s="150"/>
      <c r="ET2" s="150"/>
      <c r="EU2" s="150"/>
      <c r="EV2" s="203"/>
      <c r="EW2" s="203"/>
      <c r="EX2" s="203"/>
      <c r="EY2" s="202"/>
      <c r="EZ2" s="202"/>
      <c r="FA2" s="202"/>
      <c r="FB2" s="202"/>
      <c r="FC2" s="202"/>
      <c r="FD2" s="202"/>
      <c r="FE2" s="150"/>
      <c r="FF2" s="150"/>
      <c r="FG2" s="150"/>
      <c r="FH2" s="203"/>
      <c r="FI2" s="203"/>
      <c r="FJ2" s="203"/>
      <c r="FK2" s="202"/>
      <c r="FL2" s="202"/>
      <c r="FM2" s="202"/>
      <c r="FN2" s="202"/>
      <c r="FO2" s="202"/>
      <c r="FP2" s="202"/>
      <c r="FQ2" s="150"/>
      <c r="FR2" s="150"/>
      <c r="FS2" s="150"/>
      <c r="FT2" s="203"/>
      <c r="FU2" s="203"/>
      <c r="FV2" s="203"/>
      <c r="FW2" s="202"/>
      <c r="FX2" s="202"/>
      <c r="FY2" s="202"/>
      <c r="FZ2" s="202"/>
      <c r="GA2" s="202"/>
      <c r="GB2" s="202"/>
      <c r="GC2" s="150"/>
      <c r="GD2" s="150"/>
      <c r="GE2" s="150"/>
      <c r="GF2" s="203"/>
      <c r="GG2" s="203"/>
      <c r="GH2" s="203"/>
      <c r="GI2" s="202"/>
      <c r="GJ2" s="202"/>
      <c r="GK2" s="202"/>
      <c r="GL2" s="202"/>
      <c r="GM2" s="202"/>
      <c r="GN2" s="202"/>
      <c r="GO2" s="150"/>
      <c r="GP2" s="150"/>
      <c r="GQ2" s="150"/>
      <c r="GR2" s="203"/>
      <c r="GS2" s="203"/>
      <c r="GT2" s="203"/>
      <c r="GU2" s="202"/>
      <c r="GV2" s="202"/>
      <c r="GW2" s="202"/>
      <c r="GX2" s="202"/>
      <c r="GY2" s="202"/>
      <c r="GZ2" s="202"/>
      <c r="HA2" s="150"/>
      <c r="HB2" s="150"/>
      <c r="HC2" s="150"/>
      <c r="HD2" s="203"/>
      <c r="HE2" s="203"/>
      <c r="HF2" s="203"/>
      <c r="HG2" s="202"/>
      <c r="HH2" s="202"/>
      <c r="HI2" s="202"/>
      <c r="HJ2" s="202"/>
      <c r="HK2" s="202"/>
      <c r="HL2" s="202"/>
      <c r="HM2" s="150"/>
      <c r="HN2" s="150"/>
      <c r="HO2" s="150"/>
      <c r="HP2" s="203"/>
      <c r="HQ2" s="203"/>
      <c r="HR2" s="203"/>
      <c r="HS2" s="202"/>
      <c r="HT2" s="202"/>
      <c r="HU2" s="202"/>
      <c r="HV2" s="202"/>
      <c r="HW2" s="202"/>
      <c r="HX2" s="202"/>
      <c r="HY2" s="150"/>
      <c r="HZ2" s="150"/>
      <c r="IA2" s="150"/>
      <c r="IB2" s="203"/>
      <c r="IC2" s="203"/>
      <c r="ID2" s="203"/>
      <c r="IE2" s="202"/>
      <c r="IF2" s="202"/>
      <c r="IG2" s="202"/>
      <c r="IH2" s="202"/>
      <c r="II2" s="202"/>
      <c r="IJ2" s="202"/>
      <c r="IK2" s="150"/>
      <c r="IL2" s="150"/>
      <c r="IM2" s="150"/>
      <c r="IN2" s="203"/>
      <c r="IO2" s="203"/>
      <c r="IP2" s="203"/>
      <c r="IQ2" s="202"/>
      <c r="IR2" s="202"/>
      <c r="IS2" s="202"/>
      <c r="IT2" s="202"/>
    </row>
    <row r="3" spans="1:254" s="3" customFormat="1" ht="18" customHeight="1">
      <c r="A3" s="204"/>
      <c r="B3" s="204"/>
      <c r="C3" s="204"/>
      <c r="D3" s="205"/>
      <c r="E3" s="205"/>
      <c r="F3" s="205"/>
      <c r="G3" s="206"/>
      <c r="H3" s="206"/>
      <c r="I3" s="206"/>
      <c r="J3" s="206"/>
      <c r="K3" s="206"/>
      <c r="L3" s="206"/>
      <c r="M3" s="204"/>
      <c r="N3" s="204"/>
      <c r="O3" s="204"/>
      <c r="P3" s="204"/>
      <c r="Q3" s="205"/>
      <c r="R3" s="205"/>
      <c r="S3" s="205"/>
      <c r="T3" s="206"/>
      <c r="U3" s="206"/>
      <c r="V3" s="206"/>
      <c r="W3" s="204"/>
      <c r="X3" s="204"/>
      <c r="Y3" s="204"/>
      <c r="Z3" s="204"/>
      <c r="AA3" s="204"/>
      <c r="AB3" s="204"/>
      <c r="AC3" s="205"/>
      <c r="AD3" s="205"/>
      <c r="AE3" s="205"/>
      <c r="AF3" s="206"/>
      <c r="AG3" s="206"/>
      <c r="AH3" s="206"/>
      <c r="AI3" s="204"/>
      <c r="AJ3" s="204"/>
      <c r="AK3" s="204"/>
      <c r="AL3" s="204"/>
      <c r="AM3" s="204"/>
      <c r="AN3" s="204"/>
      <c r="AO3" s="205"/>
      <c r="AP3" s="205"/>
      <c r="AQ3" s="205"/>
      <c r="AR3" s="206"/>
      <c r="AS3" s="206"/>
      <c r="AT3" s="206"/>
      <c r="AU3" s="204"/>
      <c r="AV3" s="204"/>
      <c r="AW3" s="204"/>
      <c r="AX3" s="204"/>
      <c r="AY3" s="204"/>
      <c r="AZ3" s="204"/>
      <c r="BA3" s="205"/>
      <c r="BB3" s="205"/>
      <c r="BC3" s="205"/>
      <c r="BD3" s="206"/>
      <c r="BE3" s="206"/>
      <c r="BF3" s="206"/>
      <c r="BG3" s="204"/>
      <c r="BH3" s="204"/>
      <c r="BI3" s="204"/>
      <c r="BJ3" s="204"/>
      <c r="BK3" s="204"/>
      <c r="BL3" s="204"/>
      <c r="BM3" s="205"/>
      <c r="BN3" s="205"/>
      <c r="BO3" s="205"/>
      <c r="BP3" s="206"/>
      <c r="BQ3" s="206"/>
      <c r="BR3" s="206"/>
      <c r="BS3" s="204"/>
      <c r="BT3" s="204"/>
      <c r="BU3" s="204"/>
      <c r="BV3" s="204"/>
      <c r="BW3" s="204"/>
      <c r="BX3" s="204"/>
      <c r="BY3" s="205"/>
      <c r="BZ3" s="205"/>
      <c r="CA3" s="205"/>
      <c r="CB3" s="206"/>
      <c r="CC3" s="206"/>
      <c r="CD3" s="206"/>
      <c r="CE3" s="204"/>
      <c r="CF3" s="204"/>
      <c r="CG3" s="204"/>
      <c r="CH3" s="204"/>
      <c r="CI3" s="204"/>
      <c r="CJ3" s="204"/>
      <c r="CK3" s="205"/>
      <c r="CL3" s="205"/>
      <c r="CM3" s="205"/>
      <c r="CN3" s="206"/>
      <c r="CO3" s="206"/>
      <c r="CP3" s="206"/>
      <c r="CQ3" s="204"/>
      <c r="CR3" s="204"/>
      <c r="CS3" s="204"/>
      <c r="CT3" s="204"/>
      <c r="CU3" s="204"/>
      <c r="CV3" s="204"/>
      <c r="CW3" s="205"/>
      <c r="CX3" s="205"/>
      <c r="CY3" s="205"/>
      <c r="CZ3" s="206"/>
      <c r="DA3" s="206"/>
      <c r="DB3" s="206"/>
      <c r="DC3" s="204"/>
      <c r="DD3" s="204"/>
      <c r="DE3" s="204"/>
      <c r="DF3" s="204"/>
      <c r="DG3" s="204"/>
      <c r="DH3" s="204"/>
      <c r="DI3" s="205"/>
      <c r="DJ3" s="205"/>
      <c r="DK3" s="205"/>
      <c r="DL3" s="206"/>
      <c r="DM3" s="206"/>
      <c r="DN3" s="206"/>
      <c r="DO3" s="204"/>
      <c r="DP3" s="204"/>
      <c r="DQ3" s="204"/>
      <c r="DR3" s="204"/>
      <c r="DS3" s="204"/>
      <c r="DT3" s="204"/>
      <c r="DU3" s="205"/>
      <c r="DV3" s="205"/>
      <c r="DW3" s="205"/>
      <c r="DX3" s="206"/>
      <c r="DY3" s="206"/>
      <c r="DZ3" s="206"/>
      <c r="EA3" s="204"/>
      <c r="EB3" s="204"/>
      <c r="EC3" s="204"/>
      <c r="ED3" s="204"/>
      <c r="EE3" s="204"/>
      <c r="EF3" s="204"/>
      <c r="EG3" s="205"/>
      <c r="EH3" s="205"/>
      <c r="EI3" s="205"/>
      <c r="EJ3" s="206"/>
      <c r="EK3" s="206"/>
      <c r="EL3" s="206"/>
      <c r="EM3" s="204"/>
      <c r="EN3" s="204"/>
      <c r="EO3" s="204"/>
      <c r="EP3" s="204"/>
      <c r="EQ3" s="204"/>
      <c r="ER3" s="204"/>
      <c r="ES3" s="205"/>
      <c r="ET3" s="205"/>
      <c r="EU3" s="205"/>
      <c r="EV3" s="206"/>
      <c r="EW3" s="206"/>
      <c r="EX3" s="206"/>
      <c r="EY3" s="204"/>
      <c r="EZ3" s="204"/>
      <c r="FA3" s="204"/>
      <c r="FB3" s="204"/>
      <c r="FC3" s="204"/>
      <c r="FD3" s="204"/>
      <c r="FE3" s="205"/>
      <c r="FF3" s="205"/>
      <c r="FG3" s="205"/>
      <c r="FH3" s="206"/>
      <c r="FI3" s="206"/>
      <c r="FJ3" s="206"/>
      <c r="FK3" s="204"/>
      <c r="FL3" s="204"/>
      <c r="FM3" s="204"/>
      <c r="FN3" s="204"/>
      <c r="FO3" s="204"/>
      <c r="FP3" s="204"/>
      <c r="FQ3" s="205"/>
      <c r="FR3" s="205"/>
      <c r="FS3" s="205"/>
      <c r="FT3" s="206"/>
      <c r="FU3" s="206"/>
      <c r="FV3" s="206"/>
      <c r="FW3" s="204"/>
      <c r="FX3" s="204"/>
      <c r="FY3" s="204"/>
      <c r="FZ3" s="204"/>
      <c r="GA3" s="204"/>
      <c r="GB3" s="204"/>
      <c r="GC3" s="205"/>
      <c r="GD3" s="205"/>
      <c r="GE3" s="205"/>
      <c r="GF3" s="206"/>
      <c r="GG3" s="206"/>
      <c r="GH3" s="206"/>
      <c r="GI3" s="204"/>
      <c r="GJ3" s="204"/>
      <c r="GK3" s="204"/>
      <c r="GL3" s="204"/>
      <c r="GM3" s="204"/>
      <c r="GN3" s="204"/>
      <c r="GO3" s="205"/>
      <c r="GP3" s="205"/>
      <c r="GQ3" s="205"/>
      <c r="GR3" s="206"/>
      <c r="GS3" s="206"/>
      <c r="GT3" s="206"/>
      <c r="GU3" s="204"/>
      <c r="GV3" s="204"/>
      <c r="GW3" s="204"/>
      <c r="GX3" s="204"/>
      <c r="GY3" s="204"/>
      <c r="GZ3" s="204"/>
      <c r="HA3" s="205"/>
      <c r="HB3" s="205"/>
      <c r="HC3" s="205"/>
      <c r="HD3" s="206"/>
      <c r="HE3" s="206"/>
      <c r="HF3" s="206"/>
      <c r="HG3" s="204"/>
      <c r="HH3" s="204"/>
      <c r="HI3" s="204"/>
      <c r="HJ3" s="204"/>
      <c r="HK3" s="204"/>
      <c r="HL3" s="204"/>
      <c r="HM3" s="205"/>
      <c r="HN3" s="205"/>
      <c r="HO3" s="205"/>
      <c r="HP3" s="206"/>
      <c r="HQ3" s="206"/>
      <c r="HR3" s="206"/>
      <c r="HS3" s="204"/>
      <c r="HT3" s="204"/>
      <c r="HU3" s="204"/>
      <c r="HV3" s="204"/>
      <c r="HW3" s="204"/>
      <c r="HX3" s="204"/>
      <c r="HY3" s="205"/>
      <c r="HZ3" s="205"/>
      <c r="IA3" s="205"/>
      <c r="IB3" s="206"/>
      <c r="IC3" s="206"/>
      <c r="ID3" s="206"/>
      <c r="IE3" s="204"/>
      <c r="IF3" s="204"/>
      <c r="IG3" s="204"/>
      <c r="IH3" s="204"/>
      <c r="II3" s="204"/>
      <c r="IJ3" s="204"/>
      <c r="IK3" s="205"/>
      <c r="IL3" s="205"/>
      <c r="IM3" s="205"/>
      <c r="IN3" s="206"/>
      <c r="IO3" s="206"/>
      <c r="IP3" s="206"/>
      <c r="IQ3" s="204"/>
      <c r="IR3" s="204"/>
      <c r="IS3" s="204"/>
      <c r="IT3" s="204"/>
    </row>
    <row r="4" spans="1:254" s="4" customFormat="1" ht="28.5" customHeight="1">
      <c r="A4" s="264" t="s">
        <v>33</v>
      </c>
      <c r="B4" s="258">
        <v>2005</v>
      </c>
      <c r="C4" s="258">
        <v>2006</v>
      </c>
      <c r="D4" s="258">
        <v>2007</v>
      </c>
      <c r="E4" s="258">
        <v>2008</v>
      </c>
      <c r="F4" s="258">
        <v>2009</v>
      </c>
      <c r="G4" s="258">
        <v>2010</v>
      </c>
      <c r="H4" s="258">
        <v>2011</v>
      </c>
      <c r="I4" s="258">
        <v>2012</v>
      </c>
      <c r="J4" s="258">
        <v>2013</v>
      </c>
      <c r="K4" s="258">
        <v>2014</v>
      </c>
      <c r="L4" s="258">
        <v>2015</v>
      </c>
      <c r="M4" s="209"/>
      <c r="N4" s="211"/>
      <c r="O4" s="211"/>
      <c r="P4" s="211"/>
      <c r="Q4" s="209"/>
      <c r="R4" s="209"/>
      <c r="S4" s="211"/>
      <c r="T4" s="211"/>
      <c r="U4" s="211"/>
      <c r="V4" s="209"/>
      <c r="W4" s="212"/>
      <c r="X4" s="209"/>
      <c r="Y4" s="209"/>
      <c r="Z4" s="211"/>
      <c r="AA4" s="211"/>
      <c r="AB4" s="211"/>
      <c r="AC4" s="209"/>
      <c r="AD4" s="209"/>
      <c r="AE4" s="211"/>
      <c r="AF4" s="211"/>
      <c r="AG4" s="211"/>
      <c r="AH4" s="209"/>
      <c r="AI4" s="212"/>
      <c r="AJ4" s="209"/>
      <c r="AK4" s="209"/>
      <c r="AL4" s="211"/>
      <c r="AM4" s="211"/>
      <c r="AN4" s="211"/>
      <c r="AO4" s="209"/>
      <c r="AP4" s="209"/>
      <c r="AQ4" s="211"/>
      <c r="AR4" s="211"/>
      <c r="AS4" s="211"/>
      <c r="AT4" s="209"/>
      <c r="AU4" s="212"/>
      <c r="AV4" s="209"/>
      <c r="AW4" s="209"/>
      <c r="AX4" s="211"/>
      <c r="AY4" s="211"/>
      <c r="AZ4" s="211"/>
      <c r="BA4" s="209"/>
      <c r="BB4" s="209"/>
      <c r="BC4" s="211"/>
      <c r="BD4" s="211"/>
      <c r="BE4" s="211"/>
      <c r="BF4" s="209"/>
      <c r="BG4" s="212"/>
      <c r="BH4" s="209"/>
      <c r="BI4" s="209"/>
      <c r="BJ4" s="211"/>
      <c r="BK4" s="211"/>
      <c r="BL4" s="211"/>
      <c r="BM4" s="209"/>
      <c r="BN4" s="209"/>
      <c r="BO4" s="211"/>
      <c r="BP4" s="211"/>
      <c r="BQ4" s="211"/>
      <c r="BR4" s="209"/>
      <c r="BS4" s="212"/>
      <c r="BT4" s="209"/>
      <c r="BU4" s="209"/>
      <c r="BV4" s="211"/>
      <c r="BW4" s="211"/>
      <c r="BX4" s="211"/>
      <c r="BY4" s="209"/>
      <c r="BZ4" s="209"/>
      <c r="CA4" s="211"/>
      <c r="CB4" s="211"/>
      <c r="CC4" s="211"/>
      <c r="CD4" s="209"/>
      <c r="CE4" s="212"/>
      <c r="CF4" s="209"/>
      <c r="CG4" s="209"/>
      <c r="CH4" s="211"/>
      <c r="CI4" s="211"/>
      <c r="CJ4" s="211"/>
      <c r="CK4" s="209"/>
      <c r="CL4" s="209"/>
      <c r="CM4" s="211"/>
      <c r="CN4" s="211"/>
      <c r="CO4" s="211"/>
      <c r="CP4" s="209"/>
      <c r="CQ4" s="212"/>
      <c r="CR4" s="209"/>
      <c r="CS4" s="209"/>
      <c r="CT4" s="211"/>
      <c r="CU4" s="211"/>
      <c r="CV4" s="211"/>
      <c r="CW4" s="209"/>
      <c r="CX4" s="209"/>
      <c r="CY4" s="211"/>
      <c r="CZ4" s="211"/>
      <c r="DA4" s="211"/>
      <c r="DB4" s="209"/>
      <c r="DC4" s="212"/>
      <c r="DD4" s="209"/>
      <c r="DE4" s="209"/>
      <c r="DF4" s="211"/>
      <c r="DG4" s="211"/>
      <c r="DH4" s="211"/>
      <c r="DI4" s="209"/>
      <c r="DJ4" s="209"/>
      <c r="DK4" s="211"/>
      <c r="DL4" s="211"/>
      <c r="DM4" s="211"/>
      <c r="DN4" s="209"/>
      <c r="DO4" s="212"/>
      <c r="DP4" s="209"/>
      <c r="DQ4" s="209"/>
      <c r="DR4" s="211"/>
      <c r="DS4" s="211"/>
      <c r="DT4" s="211"/>
      <c r="DU4" s="209"/>
      <c r="DV4" s="209"/>
      <c r="DW4" s="211"/>
      <c r="DX4" s="211"/>
      <c r="DY4" s="211"/>
      <c r="DZ4" s="209"/>
      <c r="EA4" s="212"/>
      <c r="EB4" s="209"/>
      <c r="EC4" s="209"/>
      <c r="ED4" s="211"/>
      <c r="EE4" s="211"/>
      <c r="EF4" s="211"/>
      <c r="EG4" s="209"/>
      <c r="EH4" s="209"/>
      <c r="EI4" s="211"/>
      <c r="EJ4" s="211"/>
      <c r="EK4" s="211"/>
      <c r="EL4" s="209"/>
      <c r="EM4" s="212"/>
      <c r="EN4" s="209"/>
      <c r="EO4" s="209"/>
      <c r="EP4" s="211"/>
      <c r="EQ4" s="211"/>
      <c r="ER4" s="211"/>
      <c r="ES4" s="209"/>
      <c r="ET4" s="209"/>
      <c r="EU4" s="211"/>
      <c r="EV4" s="211"/>
      <c r="EW4" s="211"/>
      <c r="EX4" s="209"/>
      <c r="EY4" s="212"/>
      <c r="EZ4" s="209"/>
      <c r="FA4" s="209"/>
      <c r="FB4" s="211"/>
      <c r="FC4" s="211"/>
      <c r="FD4" s="211"/>
      <c r="FE4" s="209"/>
      <c r="FF4" s="209"/>
      <c r="FG4" s="211"/>
      <c r="FH4" s="211"/>
      <c r="FI4" s="211"/>
      <c r="FJ4" s="209"/>
      <c r="FK4" s="212"/>
      <c r="FL4" s="209"/>
      <c r="FM4" s="209"/>
      <c r="FN4" s="211"/>
      <c r="FO4" s="211"/>
      <c r="FP4" s="211"/>
      <c r="FQ4" s="209"/>
      <c r="FR4" s="209"/>
      <c r="FS4" s="211"/>
      <c r="FT4" s="211"/>
      <c r="FU4" s="211"/>
      <c r="FV4" s="209"/>
      <c r="FW4" s="212"/>
      <c r="FX4" s="209"/>
      <c r="FY4" s="209"/>
      <c r="FZ4" s="211"/>
      <c r="GA4" s="211"/>
      <c r="GB4" s="211"/>
      <c r="GC4" s="209"/>
      <c r="GD4" s="209"/>
      <c r="GE4" s="211"/>
      <c r="GF4" s="211"/>
      <c r="GG4" s="211"/>
      <c r="GH4" s="209"/>
      <c r="GI4" s="212"/>
      <c r="GJ4" s="209"/>
      <c r="GK4" s="209"/>
      <c r="GL4" s="211"/>
      <c r="GM4" s="211"/>
      <c r="GN4" s="211"/>
      <c r="GO4" s="209"/>
      <c r="GP4" s="209"/>
      <c r="GQ4" s="211"/>
      <c r="GR4" s="211"/>
      <c r="GS4" s="211"/>
      <c r="GT4" s="209"/>
      <c r="GU4" s="212"/>
      <c r="GV4" s="209"/>
      <c r="GW4" s="209"/>
      <c r="GX4" s="211"/>
      <c r="GY4" s="211"/>
      <c r="GZ4" s="211"/>
      <c r="HA4" s="209"/>
      <c r="HB4" s="209"/>
      <c r="HC4" s="211"/>
      <c r="HD4" s="211"/>
      <c r="HE4" s="211"/>
      <c r="HF4" s="209"/>
      <c r="HG4" s="212"/>
      <c r="HH4" s="209"/>
      <c r="HI4" s="209"/>
      <c r="HJ4" s="211"/>
      <c r="HK4" s="211"/>
      <c r="HL4" s="211"/>
      <c r="HM4" s="209"/>
      <c r="HN4" s="209"/>
      <c r="HO4" s="211"/>
      <c r="HP4" s="211"/>
      <c r="HQ4" s="211"/>
      <c r="HR4" s="209"/>
      <c r="HS4" s="212"/>
      <c r="HT4" s="209"/>
      <c r="HU4" s="209"/>
      <c r="HV4" s="211"/>
      <c r="HW4" s="211"/>
      <c r="HX4" s="211"/>
      <c r="HY4" s="209"/>
      <c r="HZ4" s="209"/>
      <c r="IA4" s="211"/>
      <c r="IB4" s="211"/>
      <c r="IC4" s="211"/>
      <c r="ID4" s="209"/>
      <c r="IE4" s="212"/>
      <c r="IF4" s="209"/>
      <c r="IG4" s="209"/>
      <c r="IH4" s="211"/>
      <c r="II4" s="211"/>
      <c r="IJ4" s="211"/>
      <c r="IK4" s="209"/>
      <c r="IL4" s="209"/>
      <c r="IM4" s="211"/>
      <c r="IN4" s="211"/>
      <c r="IO4" s="211"/>
      <c r="IP4" s="209"/>
      <c r="IQ4" s="212"/>
      <c r="IR4" s="209"/>
      <c r="IS4" s="209"/>
      <c r="IT4" s="211"/>
    </row>
    <row r="5" spans="1:254" s="12" customFormat="1" ht="14.2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row>
    <row r="6" spans="1:254" s="7" customFormat="1" ht="14.25">
      <c r="A6" s="41" t="s">
        <v>32</v>
      </c>
      <c r="B6" s="260">
        <v>2.5343279587808576</v>
      </c>
      <c r="C6" s="260">
        <v>2.3350194577171246</v>
      </c>
      <c r="D6" s="260">
        <v>1.8151317980097392</v>
      </c>
      <c r="E6" s="260">
        <v>4.4917219852861789</v>
      </c>
      <c r="F6" s="260">
        <v>-9.1851262161379843E-3</v>
      </c>
      <c r="G6" s="260">
        <v>2.3324708108662495</v>
      </c>
      <c r="H6" s="260">
        <v>3.3550018337250576</v>
      </c>
      <c r="I6" s="402">
        <v>2.624379399454102</v>
      </c>
      <c r="J6" s="260">
        <v>1.1961182295193051</v>
      </c>
      <c r="K6" s="260">
        <v>0.88600800091604981</v>
      </c>
      <c r="L6" s="260">
        <v>1.420116196526533</v>
      </c>
      <c r="M6" s="260"/>
      <c r="N6" s="260"/>
      <c r="O6" s="260"/>
      <c r="P6" s="260"/>
      <c r="Q6" s="260"/>
      <c r="R6" s="402"/>
      <c r="S6" s="402"/>
      <c r="T6" s="402"/>
      <c r="U6" s="402"/>
      <c r="V6" s="402"/>
      <c r="W6" s="41"/>
      <c r="X6" s="260"/>
      <c r="Y6" s="260"/>
      <c r="Z6" s="260"/>
      <c r="AA6" s="260"/>
      <c r="AB6" s="260"/>
      <c r="AC6" s="260"/>
      <c r="AD6" s="402"/>
      <c r="AE6" s="402"/>
      <c r="AF6" s="402"/>
      <c r="AG6" s="402"/>
      <c r="AH6" s="402"/>
      <c r="AI6" s="41"/>
      <c r="AJ6" s="260"/>
      <c r="AK6" s="260"/>
      <c r="AL6" s="260"/>
      <c r="AM6" s="260"/>
      <c r="AN6" s="260"/>
      <c r="AO6" s="260"/>
      <c r="AP6" s="402"/>
      <c r="AQ6" s="402"/>
      <c r="AR6" s="402"/>
      <c r="AS6" s="402"/>
      <c r="AT6" s="402"/>
      <c r="AU6" s="41"/>
      <c r="AV6" s="260"/>
      <c r="AW6" s="260"/>
      <c r="AX6" s="260"/>
      <c r="AY6" s="260"/>
      <c r="AZ6" s="260"/>
      <c r="BA6" s="260"/>
      <c r="BB6" s="402"/>
      <c r="BC6" s="402"/>
      <c r="BD6" s="402"/>
      <c r="BE6" s="402"/>
      <c r="BF6" s="402"/>
      <c r="BG6" s="41"/>
      <c r="BH6" s="260"/>
      <c r="BI6" s="260"/>
      <c r="BJ6" s="260"/>
      <c r="BK6" s="260"/>
      <c r="BL6" s="260"/>
      <c r="BM6" s="260"/>
      <c r="BN6" s="402"/>
      <c r="BO6" s="402"/>
      <c r="BP6" s="402"/>
      <c r="BQ6" s="402"/>
      <c r="BR6" s="402"/>
      <c r="BS6" s="41"/>
      <c r="BT6" s="260"/>
      <c r="BU6" s="260"/>
      <c r="BV6" s="260"/>
      <c r="BW6" s="260"/>
      <c r="BX6" s="260"/>
      <c r="BY6" s="260"/>
      <c r="BZ6" s="402"/>
      <c r="CA6" s="402"/>
      <c r="CB6" s="402"/>
      <c r="CC6" s="402"/>
      <c r="CD6" s="402"/>
      <c r="CE6" s="41"/>
      <c r="CF6" s="260"/>
      <c r="CG6" s="260"/>
      <c r="CH6" s="260"/>
      <c r="CI6" s="260"/>
      <c r="CJ6" s="260"/>
      <c r="CK6" s="260"/>
      <c r="CL6" s="402"/>
      <c r="CM6" s="402"/>
      <c r="CN6" s="402"/>
      <c r="CO6" s="402"/>
      <c r="CP6" s="402"/>
      <c r="CQ6" s="41"/>
      <c r="CR6" s="260"/>
      <c r="CS6" s="260"/>
      <c r="CT6" s="260"/>
      <c r="CU6" s="260"/>
      <c r="CV6" s="260"/>
      <c r="CW6" s="260"/>
      <c r="CX6" s="402"/>
      <c r="CY6" s="402"/>
      <c r="CZ6" s="402"/>
      <c r="DA6" s="402"/>
      <c r="DB6" s="402"/>
      <c r="DC6" s="41"/>
      <c r="DD6" s="260"/>
      <c r="DE6" s="260"/>
      <c r="DF6" s="260"/>
      <c r="DG6" s="260"/>
      <c r="DH6" s="260"/>
      <c r="DI6" s="260"/>
      <c r="DJ6" s="402"/>
      <c r="DK6" s="402"/>
      <c r="DL6" s="402"/>
      <c r="DM6" s="402"/>
      <c r="DN6" s="402"/>
      <c r="DO6" s="41"/>
      <c r="DP6" s="260"/>
      <c r="DQ6" s="260"/>
      <c r="DR6" s="260"/>
      <c r="DS6" s="260"/>
      <c r="DT6" s="260"/>
      <c r="DU6" s="260"/>
      <c r="DV6" s="402"/>
      <c r="DW6" s="402"/>
      <c r="DX6" s="402"/>
      <c r="DY6" s="402"/>
      <c r="DZ6" s="402"/>
      <c r="EA6" s="41"/>
      <c r="EB6" s="260"/>
      <c r="EC6" s="260"/>
      <c r="ED6" s="260"/>
      <c r="EE6" s="260"/>
      <c r="EF6" s="260"/>
      <c r="EG6" s="260"/>
      <c r="EH6" s="402"/>
      <c r="EI6" s="402"/>
      <c r="EJ6" s="402"/>
      <c r="EK6" s="402"/>
      <c r="EL6" s="402"/>
      <c r="EM6" s="41"/>
      <c r="EN6" s="260"/>
      <c r="EO6" s="260"/>
      <c r="EP6" s="260"/>
      <c r="EQ6" s="260"/>
      <c r="ER6" s="260"/>
      <c r="ES6" s="260"/>
      <c r="ET6" s="402"/>
      <c r="EU6" s="402"/>
      <c r="EV6" s="402"/>
      <c r="EW6" s="402"/>
      <c r="EX6" s="402"/>
      <c r="EY6" s="41"/>
      <c r="EZ6" s="260"/>
      <c r="FA6" s="260"/>
      <c r="FB6" s="260"/>
      <c r="FC6" s="260"/>
      <c r="FD6" s="260"/>
      <c r="FE6" s="260"/>
      <c r="FF6" s="402"/>
      <c r="FG6" s="402"/>
      <c r="FH6" s="402"/>
      <c r="FI6" s="402"/>
      <c r="FJ6" s="402"/>
      <c r="FK6" s="41"/>
      <c r="FL6" s="260"/>
      <c r="FM6" s="260"/>
      <c r="FN6" s="260"/>
      <c r="FO6" s="260"/>
      <c r="FP6" s="260"/>
      <c r="FQ6" s="260"/>
      <c r="FR6" s="402"/>
      <c r="FS6" s="402"/>
      <c r="FT6" s="402"/>
      <c r="FU6" s="402"/>
      <c r="FV6" s="402"/>
      <c r="FW6" s="41"/>
      <c r="FX6" s="260"/>
      <c r="FY6" s="260"/>
      <c r="FZ6" s="260"/>
      <c r="GA6" s="260"/>
      <c r="GB6" s="260"/>
      <c r="GC6" s="260"/>
      <c r="GD6" s="402"/>
      <c r="GE6" s="402"/>
      <c r="GF6" s="402"/>
      <c r="GG6" s="402"/>
      <c r="GH6" s="402"/>
      <c r="GI6" s="41"/>
      <c r="GJ6" s="260"/>
      <c r="GK6" s="260"/>
      <c r="GL6" s="260"/>
      <c r="GM6" s="260"/>
      <c r="GN6" s="260"/>
      <c r="GO6" s="260"/>
      <c r="GP6" s="402"/>
      <c r="GQ6" s="402"/>
      <c r="GR6" s="402"/>
      <c r="GS6" s="402"/>
      <c r="GT6" s="402"/>
      <c r="GU6" s="41"/>
      <c r="GV6" s="260"/>
      <c r="GW6" s="260"/>
      <c r="GX6" s="260"/>
      <c r="GY6" s="260"/>
      <c r="GZ6" s="260"/>
      <c r="HA6" s="260"/>
      <c r="HB6" s="402"/>
      <c r="HC6" s="402"/>
      <c r="HD6" s="402"/>
      <c r="HE6" s="402"/>
      <c r="HF6" s="402"/>
      <c r="HG6" s="41"/>
      <c r="HH6" s="260"/>
      <c r="HI6" s="260"/>
      <c r="HJ6" s="260"/>
      <c r="HK6" s="260"/>
      <c r="HL6" s="260"/>
      <c r="HM6" s="260"/>
      <c r="HN6" s="402"/>
      <c r="HO6" s="402"/>
      <c r="HP6" s="402"/>
      <c r="HQ6" s="402"/>
      <c r="HR6" s="402"/>
      <c r="HS6" s="41"/>
      <c r="HT6" s="260"/>
      <c r="HU6" s="260"/>
      <c r="HV6" s="260"/>
      <c r="HW6" s="260"/>
      <c r="HX6" s="260"/>
      <c r="HY6" s="260"/>
      <c r="HZ6" s="402"/>
      <c r="IA6" s="402"/>
      <c r="IB6" s="402"/>
      <c r="IC6" s="402"/>
      <c r="ID6" s="402"/>
      <c r="IE6" s="41"/>
      <c r="IF6" s="260"/>
      <c r="IG6" s="260"/>
      <c r="IH6" s="260"/>
      <c r="II6" s="260"/>
      <c r="IJ6" s="260"/>
      <c r="IK6" s="260"/>
      <c r="IL6" s="402"/>
      <c r="IM6" s="402"/>
      <c r="IN6" s="402"/>
      <c r="IO6" s="402"/>
      <c r="IP6" s="402"/>
      <c r="IQ6" s="41"/>
      <c r="IR6" s="260"/>
      <c r="IS6" s="260"/>
      <c r="IT6" s="260"/>
    </row>
    <row r="7" spans="1:254" s="7" customFormat="1" ht="14.25">
      <c r="A7" s="41" t="s">
        <v>31</v>
      </c>
      <c r="B7" s="260">
        <v>1.9198096839959211</v>
      </c>
      <c r="C7" s="260">
        <v>1.783630672373282</v>
      </c>
      <c r="D7" s="260">
        <v>2.2764493277836806</v>
      </c>
      <c r="E7" s="260">
        <v>2.7542033955978207</v>
      </c>
      <c r="F7" s="260">
        <v>0.23375409069659181</v>
      </c>
      <c r="G7" s="260">
        <v>1.1504974813432822</v>
      </c>
      <c r="H7" s="260">
        <v>2.4823240401113722</v>
      </c>
      <c r="I7" s="402">
        <v>2.1372328458942658</v>
      </c>
      <c r="J7" s="260">
        <v>1.5932451982378915</v>
      </c>
      <c r="K7" s="260">
        <v>1.358415523988854</v>
      </c>
      <c r="L7" s="260">
        <v>1.3526240541456014</v>
      </c>
      <c r="M7" s="260"/>
      <c r="N7" s="260"/>
      <c r="O7" s="260"/>
      <c r="P7" s="260"/>
      <c r="Q7" s="260"/>
      <c r="R7" s="402"/>
      <c r="S7" s="402"/>
      <c r="T7" s="402"/>
      <c r="U7" s="402"/>
      <c r="V7" s="402"/>
      <c r="W7" s="41"/>
      <c r="X7" s="260"/>
      <c r="Y7" s="260"/>
      <c r="Z7" s="260"/>
      <c r="AA7" s="260"/>
      <c r="AB7" s="260"/>
      <c r="AC7" s="260"/>
      <c r="AD7" s="402"/>
      <c r="AE7" s="402"/>
      <c r="AF7" s="402"/>
      <c r="AG7" s="402"/>
      <c r="AH7" s="402"/>
      <c r="AI7" s="41"/>
      <c r="AJ7" s="260"/>
      <c r="AK7" s="260"/>
      <c r="AL7" s="260"/>
      <c r="AM7" s="260"/>
      <c r="AN7" s="260"/>
      <c r="AO7" s="260"/>
      <c r="AP7" s="402"/>
      <c r="AQ7" s="402"/>
      <c r="AR7" s="402"/>
      <c r="AS7" s="402"/>
      <c r="AT7" s="402"/>
      <c r="AU7" s="41"/>
      <c r="AV7" s="260"/>
      <c r="AW7" s="260"/>
      <c r="AX7" s="260"/>
      <c r="AY7" s="260"/>
      <c r="AZ7" s="260"/>
      <c r="BA7" s="260"/>
      <c r="BB7" s="402"/>
      <c r="BC7" s="402"/>
      <c r="BD7" s="402"/>
      <c r="BE7" s="402"/>
      <c r="BF7" s="402"/>
      <c r="BG7" s="41"/>
      <c r="BH7" s="260"/>
      <c r="BI7" s="260"/>
      <c r="BJ7" s="260"/>
      <c r="BK7" s="260"/>
      <c r="BL7" s="260"/>
      <c r="BM7" s="260"/>
      <c r="BN7" s="402"/>
      <c r="BO7" s="402"/>
      <c r="BP7" s="402"/>
      <c r="BQ7" s="402"/>
      <c r="BR7" s="402"/>
      <c r="BS7" s="41"/>
      <c r="BT7" s="260"/>
      <c r="BU7" s="260"/>
      <c r="BV7" s="260"/>
      <c r="BW7" s="260"/>
      <c r="BX7" s="260"/>
      <c r="BY7" s="260"/>
      <c r="BZ7" s="402"/>
      <c r="CA7" s="402"/>
      <c r="CB7" s="402"/>
      <c r="CC7" s="402"/>
      <c r="CD7" s="402"/>
      <c r="CE7" s="41"/>
      <c r="CF7" s="260"/>
      <c r="CG7" s="260"/>
      <c r="CH7" s="260"/>
      <c r="CI7" s="260"/>
      <c r="CJ7" s="260"/>
      <c r="CK7" s="260"/>
      <c r="CL7" s="402"/>
      <c r="CM7" s="402"/>
      <c r="CN7" s="402"/>
      <c r="CO7" s="402"/>
      <c r="CP7" s="402"/>
      <c r="CQ7" s="41"/>
      <c r="CR7" s="260"/>
      <c r="CS7" s="260"/>
      <c r="CT7" s="260"/>
      <c r="CU7" s="260"/>
      <c r="CV7" s="260"/>
      <c r="CW7" s="260"/>
      <c r="CX7" s="402"/>
      <c r="CY7" s="402"/>
      <c r="CZ7" s="402"/>
      <c r="DA7" s="402"/>
      <c r="DB7" s="402"/>
      <c r="DC7" s="41"/>
      <c r="DD7" s="260"/>
      <c r="DE7" s="260"/>
      <c r="DF7" s="260"/>
      <c r="DG7" s="260"/>
      <c r="DH7" s="260"/>
      <c r="DI7" s="260"/>
      <c r="DJ7" s="402"/>
      <c r="DK7" s="402"/>
      <c r="DL7" s="402"/>
      <c r="DM7" s="402"/>
      <c r="DN7" s="402"/>
      <c r="DO7" s="41"/>
      <c r="DP7" s="260"/>
      <c r="DQ7" s="260"/>
      <c r="DR7" s="260"/>
      <c r="DS7" s="260"/>
      <c r="DT7" s="260"/>
      <c r="DU7" s="260"/>
      <c r="DV7" s="402"/>
      <c r="DW7" s="402"/>
      <c r="DX7" s="402"/>
      <c r="DY7" s="402"/>
      <c r="DZ7" s="402"/>
      <c r="EA7" s="41"/>
      <c r="EB7" s="260"/>
      <c r="EC7" s="260"/>
      <c r="ED7" s="260"/>
      <c r="EE7" s="260"/>
      <c r="EF7" s="260"/>
      <c r="EG7" s="260"/>
      <c r="EH7" s="402"/>
      <c r="EI7" s="402"/>
      <c r="EJ7" s="402"/>
      <c r="EK7" s="402"/>
      <c r="EL7" s="402"/>
      <c r="EM7" s="41"/>
      <c r="EN7" s="260"/>
      <c r="EO7" s="260"/>
      <c r="EP7" s="260"/>
      <c r="EQ7" s="260"/>
      <c r="ER7" s="260"/>
      <c r="ES7" s="260"/>
      <c r="ET7" s="402"/>
      <c r="EU7" s="402"/>
      <c r="EV7" s="402"/>
      <c r="EW7" s="402"/>
      <c r="EX7" s="402"/>
      <c r="EY7" s="41"/>
      <c r="EZ7" s="260"/>
      <c r="FA7" s="260"/>
      <c r="FB7" s="260"/>
      <c r="FC7" s="260"/>
      <c r="FD7" s="260"/>
      <c r="FE7" s="260"/>
      <c r="FF7" s="402"/>
      <c r="FG7" s="402"/>
      <c r="FH7" s="402"/>
      <c r="FI7" s="402"/>
      <c r="FJ7" s="402"/>
      <c r="FK7" s="41"/>
      <c r="FL7" s="260"/>
      <c r="FM7" s="260"/>
      <c r="FN7" s="260"/>
      <c r="FO7" s="260"/>
      <c r="FP7" s="260"/>
      <c r="FQ7" s="260"/>
      <c r="FR7" s="402"/>
      <c r="FS7" s="402"/>
      <c r="FT7" s="402"/>
      <c r="FU7" s="402"/>
      <c r="FV7" s="402"/>
      <c r="FW7" s="41"/>
      <c r="FX7" s="260"/>
      <c r="FY7" s="260"/>
      <c r="FZ7" s="260"/>
      <c r="GA7" s="260"/>
      <c r="GB7" s="260"/>
      <c r="GC7" s="260"/>
      <c r="GD7" s="402"/>
      <c r="GE7" s="402"/>
      <c r="GF7" s="402"/>
      <c r="GG7" s="402"/>
      <c r="GH7" s="402"/>
      <c r="GI7" s="41"/>
      <c r="GJ7" s="260"/>
      <c r="GK7" s="260"/>
      <c r="GL7" s="260"/>
      <c r="GM7" s="260"/>
      <c r="GN7" s="260"/>
      <c r="GO7" s="260"/>
      <c r="GP7" s="402"/>
      <c r="GQ7" s="402"/>
      <c r="GR7" s="402"/>
      <c r="GS7" s="402"/>
      <c r="GT7" s="402"/>
      <c r="GU7" s="41"/>
      <c r="GV7" s="260"/>
      <c r="GW7" s="260"/>
      <c r="GX7" s="260"/>
      <c r="GY7" s="260"/>
      <c r="GZ7" s="260"/>
      <c r="HA7" s="260"/>
      <c r="HB7" s="402"/>
      <c r="HC7" s="402"/>
      <c r="HD7" s="402"/>
      <c r="HE7" s="402"/>
      <c r="HF7" s="402"/>
      <c r="HG7" s="41"/>
      <c r="HH7" s="260"/>
      <c r="HI7" s="260"/>
      <c r="HJ7" s="260"/>
      <c r="HK7" s="260"/>
      <c r="HL7" s="260"/>
      <c r="HM7" s="260"/>
      <c r="HN7" s="402"/>
      <c r="HO7" s="402"/>
      <c r="HP7" s="402"/>
      <c r="HQ7" s="402"/>
      <c r="HR7" s="402"/>
      <c r="HS7" s="41"/>
      <c r="HT7" s="260"/>
      <c r="HU7" s="260"/>
      <c r="HV7" s="260"/>
      <c r="HW7" s="260"/>
      <c r="HX7" s="260"/>
      <c r="HY7" s="260"/>
      <c r="HZ7" s="402"/>
      <c r="IA7" s="402"/>
      <c r="IB7" s="402"/>
      <c r="IC7" s="402"/>
      <c r="ID7" s="402"/>
      <c r="IE7" s="41"/>
      <c r="IF7" s="260"/>
      <c r="IG7" s="260"/>
      <c r="IH7" s="260"/>
      <c r="II7" s="260"/>
      <c r="IJ7" s="260"/>
      <c r="IK7" s="260"/>
      <c r="IL7" s="402"/>
      <c r="IM7" s="402"/>
      <c r="IN7" s="402"/>
      <c r="IO7" s="402"/>
      <c r="IP7" s="402"/>
      <c r="IQ7" s="41"/>
      <c r="IR7" s="260"/>
      <c r="IS7" s="260"/>
      <c r="IT7" s="260"/>
    </row>
    <row r="8" spans="1:254" s="7" customFormat="1" ht="14.25">
      <c r="A8" s="41" t="s">
        <v>30</v>
      </c>
      <c r="B8" s="260">
        <v>2.1800222097181354</v>
      </c>
      <c r="C8" s="260">
        <v>2.7002250178514098</v>
      </c>
      <c r="D8" s="260">
        <v>2.8726771069146562</v>
      </c>
      <c r="E8" s="260">
        <v>3.1079908170362103</v>
      </c>
      <c r="F8" s="260">
        <v>-1.7060668349781927</v>
      </c>
      <c r="G8" s="260">
        <v>-1.5722292024992979</v>
      </c>
      <c r="H8" s="260">
        <v>1.1861458172342632</v>
      </c>
      <c r="I8" s="402">
        <v>1.9224757742802412</v>
      </c>
      <c r="J8" s="260">
        <v>0.51721012130567789</v>
      </c>
      <c r="K8" s="260">
        <v>0.79999996704669396</v>
      </c>
      <c r="L8" s="260">
        <v>1.1000000008172917</v>
      </c>
      <c r="M8" s="260"/>
      <c r="N8" s="260"/>
      <c r="O8" s="402"/>
      <c r="P8" s="260"/>
      <c r="Q8" s="260"/>
      <c r="R8" s="402"/>
      <c r="S8" s="402"/>
      <c r="T8" s="402"/>
      <c r="U8" s="402"/>
      <c r="V8" s="402"/>
      <c r="W8" s="41"/>
      <c r="X8" s="260"/>
      <c r="Y8" s="260"/>
      <c r="Z8" s="260"/>
      <c r="AA8" s="402"/>
      <c r="AB8" s="260"/>
      <c r="AC8" s="260"/>
      <c r="AD8" s="402"/>
      <c r="AE8" s="402"/>
      <c r="AF8" s="402"/>
      <c r="AG8" s="402"/>
      <c r="AH8" s="402"/>
      <c r="AI8" s="41"/>
      <c r="AJ8" s="260"/>
      <c r="AK8" s="260"/>
      <c r="AL8" s="260"/>
      <c r="AM8" s="402"/>
      <c r="AN8" s="260"/>
      <c r="AO8" s="260"/>
      <c r="AP8" s="402"/>
      <c r="AQ8" s="402"/>
      <c r="AR8" s="402"/>
      <c r="AS8" s="402"/>
      <c r="AT8" s="402"/>
      <c r="AU8" s="41"/>
      <c r="AV8" s="260"/>
      <c r="AW8" s="260"/>
      <c r="AX8" s="260"/>
      <c r="AY8" s="402"/>
      <c r="AZ8" s="260"/>
      <c r="BA8" s="260"/>
      <c r="BB8" s="402"/>
      <c r="BC8" s="402"/>
      <c r="BD8" s="402"/>
      <c r="BE8" s="402"/>
      <c r="BF8" s="402"/>
      <c r="BG8" s="41"/>
      <c r="BH8" s="260"/>
      <c r="BI8" s="260"/>
      <c r="BJ8" s="260"/>
      <c r="BK8" s="402"/>
      <c r="BL8" s="260"/>
      <c r="BM8" s="260"/>
      <c r="BN8" s="402"/>
      <c r="BO8" s="402"/>
      <c r="BP8" s="402"/>
      <c r="BQ8" s="402"/>
      <c r="BR8" s="402"/>
      <c r="BS8" s="41"/>
      <c r="BT8" s="260"/>
      <c r="BU8" s="260"/>
      <c r="BV8" s="260"/>
      <c r="BW8" s="402"/>
      <c r="BX8" s="260"/>
      <c r="BY8" s="260"/>
      <c r="BZ8" s="402"/>
      <c r="CA8" s="402"/>
      <c r="CB8" s="402"/>
      <c r="CC8" s="402"/>
      <c r="CD8" s="402"/>
      <c r="CE8" s="41"/>
      <c r="CF8" s="260"/>
      <c r="CG8" s="260"/>
      <c r="CH8" s="260"/>
      <c r="CI8" s="402"/>
      <c r="CJ8" s="260"/>
      <c r="CK8" s="260"/>
      <c r="CL8" s="402"/>
      <c r="CM8" s="402"/>
      <c r="CN8" s="402"/>
      <c r="CO8" s="402"/>
      <c r="CP8" s="402"/>
      <c r="CQ8" s="41"/>
      <c r="CR8" s="260"/>
      <c r="CS8" s="260"/>
      <c r="CT8" s="260"/>
      <c r="CU8" s="402"/>
      <c r="CV8" s="260"/>
      <c r="CW8" s="260"/>
      <c r="CX8" s="402"/>
      <c r="CY8" s="402"/>
      <c r="CZ8" s="402"/>
      <c r="DA8" s="402"/>
      <c r="DB8" s="402"/>
      <c r="DC8" s="41"/>
      <c r="DD8" s="260"/>
      <c r="DE8" s="260"/>
      <c r="DF8" s="260"/>
      <c r="DG8" s="402"/>
      <c r="DH8" s="260"/>
      <c r="DI8" s="260"/>
      <c r="DJ8" s="402"/>
      <c r="DK8" s="402"/>
      <c r="DL8" s="402"/>
      <c r="DM8" s="402"/>
      <c r="DN8" s="402"/>
      <c r="DO8" s="41"/>
      <c r="DP8" s="260"/>
      <c r="DQ8" s="260"/>
      <c r="DR8" s="260"/>
      <c r="DS8" s="402"/>
      <c r="DT8" s="260"/>
      <c r="DU8" s="260"/>
      <c r="DV8" s="402"/>
      <c r="DW8" s="402"/>
      <c r="DX8" s="402"/>
      <c r="DY8" s="402"/>
      <c r="DZ8" s="402"/>
      <c r="EA8" s="41"/>
      <c r="EB8" s="260"/>
      <c r="EC8" s="260"/>
      <c r="ED8" s="260"/>
      <c r="EE8" s="402"/>
      <c r="EF8" s="260"/>
      <c r="EG8" s="260"/>
      <c r="EH8" s="402"/>
      <c r="EI8" s="402"/>
      <c r="EJ8" s="402"/>
      <c r="EK8" s="402"/>
      <c r="EL8" s="402"/>
      <c r="EM8" s="41"/>
      <c r="EN8" s="260"/>
      <c r="EO8" s="260"/>
      <c r="EP8" s="260"/>
      <c r="EQ8" s="402"/>
      <c r="ER8" s="260"/>
      <c r="ES8" s="260"/>
      <c r="ET8" s="402"/>
      <c r="EU8" s="402"/>
      <c r="EV8" s="402"/>
      <c r="EW8" s="402"/>
      <c r="EX8" s="402"/>
      <c r="EY8" s="41"/>
      <c r="EZ8" s="260"/>
      <c r="FA8" s="260"/>
      <c r="FB8" s="260"/>
      <c r="FC8" s="402"/>
      <c r="FD8" s="260"/>
      <c r="FE8" s="260"/>
      <c r="FF8" s="402"/>
      <c r="FG8" s="402"/>
      <c r="FH8" s="402"/>
      <c r="FI8" s="402"/>
      <c r="FJ8" s="402"/>
      <c r="FK8" s="41"/>
      <c r="FL8" s="260"/>
      <c r="FM8" s="260"/>
      <c r="FN8" s="260"/>
      <c r="FO8" s="402"/>
      <c r="FP8" s="260"/>
      <c r="FQ8" s="260"/>
      <c r="FR8" s="402"/>
      <c r="FS8" s="402"/>
      <c r="FT8" s="402"/>
      <c r="FU8" s="402"/>
      <c r="FV8" s="402"/>
      <c r="FW8" s="41"/>
      <c r="FX8" s="260"/>
      <c r="FY8" s="260"/>
      <c r="FZ8" s="260"/>
      <c r="GA8" s="402"/>
      <c r="GB8" s="260"/>
      <c r="GC8" s="260"/>
      <c r="GD8" s="402"/>
      <c r="GE8" s="402"/>
      <c r="GF8" s="402"/>
      <c r="GG8" s="402"/>
      <c r="GH8" s="402"/>
      <c r="GI8" s="41"/>
      <c r="GJ8" s="260"/>
      <c r="GK8" s="260"/>
      <c r="GL8" s="260"/>
      <c r="GM8" s="402"/>
      <c r="GN8" s="260"/>
      <c r="GO8" s="260"/>
      <c r="GP8" s="402"/>
      <c r="GQ8" s="402"/>
      <c r="GR8" s="402"/>
      <c r="GS8" s="402"/>
      <c r="GT8" s="402"/>
      <c r="GU8" s="41"/>
      <c r="GV8" s="260"/>
      <c r="GW8" s="260"/>
      <c r="GX8" s="260"/>
      <c r="GY8" s="402"/>
      <c r="GZ8" s="260"/>
      <c r="HA8" s="260"/>
      <c r="HB8" s="402"/>
      <c r="HC8" s="402"/>
      <c r="HD8" s="402"/>
      <c r="HE8" s="402"/>
      <c r="HF8" s="402"/>
      <c r="HG8" s="41"/>
      <c r="HH8" s="260"/>
      <c r="HI8" s="260"/>
      <c r="HJ8" s="260"/>
      <c r="HK8" s="402"/>
      <c r="HL8" s="260"/>
      <c r="HM8" s="260"/>
      <c r="HN8" s="402"/>
      <c r="HO8" s="402"/>
      <c r="HP8" s="402"/>
      <c r="HQ8" s="402"/>
      <c r="HR8" s="402"/>
      <c r="HS8" s="41"/>
      <c r="HT8" s="260"/>
      <c r="HU8" s="260"/>
      <c r="HV8" s="260"/>
      <c r="HW8" s="402"/>
      <c r="HX8" s="260"/>
      <c r="HY8" s="260"/>
      <c r="HZ8" s="402"/>
      <c r="IA8" s="402"/>
      <c r="IB8" s="402"/>
      <c r="IC8" s="402"/>
      <c r="ID8" s="402"/>
      <c r="IE8" s="41"/>
      <c r="IF8" s="260"/>
      <c r="IG8" s="260"/>
      <c r="IH8" s="260"/>
      <c r="II8" s="402"/>
      <c r="IJ8" s="260"/>
      <c r="IK8" s="260"/>
      <c r="IL8" s="402"/>
      <c r="IM8" s="402"/>
      <c r="IN8" s="402"/>
      <c r="IO8" s="402"/>
      <c r="IP8" s="402"/>
      <c r="IQ8" s="41"/>
      <c r="IR8" s="260"/>
      <c r="IS8" s="260"/>
      <c r="IT8" s="260"/>
    </row>
    <row r="9" spans="1:254" s="7" customFormat="1" ht="14.25">
      <c r="A9" s="42" t="s">
        <v>29</v>
      </c>
      <c r="B9" s="260">
        <v>3.4848824562393688</v>
      </c>
      <c r="C9" s="260">
        <v>3.3133609102364625</v>
      </c>
      <c r="D9" s="260">
        <v>2.9885057471264354</v>
      </c>
      <c r="E9" s="260">
        <v>4.2324561090225421</v>
      </c>
      <c r="F9" s="260">
        <v>1.3487722645393108</v>
      </c>
      <c r="G9" s="260">
        <v>4.7005093143630994</v>
      </c>
      <c r="H9" s="260">
        <v>3.1185605336392364</v>
      </c>
      <c r="I9" s="260">
        <v>1.0369240847942995</v>
      </c>
      <c r="J9" s="260">
        <v>-0.8556883366357404</v>
      </c>
      <c r="K9" s="260">
        <v>-0.57240684410589937</v>
      </c>
      <c r="L9" s="260">
        <v>0.23305443572669837</v>
      </c>
      <c r="M9" s="260"/>
      <c r="N9" s="260"/>
      <c r="O9" s="260"/>
      <c r="P9" s="260"/>
      <c r="Q9" s="260"/>
      <c r="R9" s="260"/>
      <c r="S9" s="260"/>
      <c r="T9" s="260"/>
      <c r="U9" s="260"/>
      <c r="V9" s="260"/>
      <c r="W9" s="42"/>
      <c r="X9" s="260"/>
      <c r="Y9" s="260"/>
      <c r="Z9" s="260"/>
      <c r="AA9" s="260"/>
      <c r="AB9" s="260"/>
      <c r="AC9" s="260"/>
      <c r="AD9" s="260"/>
      <c r="AE9" s="260"/>
      <c r="AF9" s="260"/>
      <c r="AG9" s="260"/>
      <c r="AH9" s="260"/>
      <c r="AI9" s="42"/>
      <c r="AJ9" s="260"/>
      <c r="AK9" s="260"/>
      <c r="AL9" s="260"/>
      <c r="AM9" s="260"/>
      <c r="AN9" s="260"/>
      <c r="AO9" s="260"/>
      <c r="AP9" s="260"/>
      <c r="AQ9" s="260"/>
      <c r="AR9" s="260"/>
      <c r="AS9" s="260"/>
      <c r="AT9" s="260"/>
      <c r="AU9" s="42"/>
      <c r="AV9" s="260"/>
      <c r="AW9" s="260"/>
      <c r="AX9" s="260"/>
      <c r="AY9" s="260"/>
      <c r="AZ9" s="260"/>
      <c r="BA9" s="260"/>
      <c r="BB9" s="260"/>
      <c r="BC9" s="260"/>
      <c r="BD9" s="260"/>
      <c r="BE9" s="260"/>
      <c r="BF9" s="260"/>
      <c r="BG9" s="42"/>
      <c r="BH9" s="260"/>
      <c r="BI9" s="260"/>
      <c r="BJ9" s="260"/>
      <c r="BK9" s="260"/>
      <c r="BL9" s="260"/>
      <c r="BM9" s="260"/>
      <c r="BN9" s="260"/>
      <c r="BO9" s="260"/>
      <c r="BP9" s="260"/>
      <c r="BQ9" s="260"/>
      <c r="BR9" s="260"/>
      <c r="BS9" s="42"/>
      <c r="BT9" s="260"/>
      <c r="BU9" s="260"/>
      <c r="BV9" s="260"/>
      <c r="BW9" s="260"/>
      <c r="BX9" s="260"/>
      <c r="BY9" s="260"/>
      <c r="BZ9" s="260"/>
      <c r="CA9" s="260"/>
      <c r="CB9" s="260"/>
      <c r="CC9" s="260"/>
      <c r="CD9" s="260"/>
      <c r="CE9" s="42"/>
      <c r="CF9" s="260"/>
      <c r="CG9" s="260"/>
      <c r="CH9" s="260"/>
      <c r="CI9" s="260"/>
      <c r="CJ9" s="260"/>
      <c r="CK9" s="260"/>
      <c r="CL9" s="260"/>
      <c r="CM9" s="260"/>
      <c r="CN9" s="260"/>
      <c r="CO9" s="260"/>
      <c r="CP9" s="260"/>
      <c r="CQ9" s="42"/>
      <c r="CR9" s="260"/>
      <c r="CS9" s="260"/>
      <c r="CT9" s="260"/>
      <c r="CU9" s="260"/>
      <c r="CV9" s="260"/>
      <c r="CW9" s="260"/>
      <c r="CX9" s="260"/>
      <c r="CY9" s="260"/>
      <c r="CZ9" s="260"/>
      <c r="DA9" s="260"/>
      <c r="DB9" s="260"/>
      <c r="DC9" s="42"/>
      <c r="DD9" s="260"/>
      <c r="DE9" s="260"/>
      <c r="DF9" s="260"/>
      <c r="DG9" s="260"/>
      <c r="DH9" s="260"/>
      <c r="DI9" s="260"/>
      <c r="DJ9" s="260"/>
      <c r="DK9" s="260"/>
      <c r="DL9" s="260"/>
      <c r="DM9" s="260"/>
      <c r="DN9" s="260"/>
      <c r="DO9" s="42"/>
      <c r="DP9" s="260"/>
      <c r="DQ9" s="260"/>
      <c r="DR9" s="260"/>
      <c r="DS9" s="260"/>
      <c r="DT9" s="260"/>
      <c r="DU9" s="260"/>
      <c r="DV9" s="260"/>
      <c r="DW9" s="260"/>
      <c r="DX9" s="260"/>
      <c r="DY9" s="260"/>
      <c r="DZ9" s="260"/>
      <c r="EA9" s="42"/>
      <c r="EB9" s="260"/>
      <c r="EC9" s="260"/>
      <c r="ED9" s="260"/>
      <c r="EE9" s="260"/>
      <c r="EF9" s="260"/>
      <c r="EG9" s="260"/>
      <c r="EH9" s="260"/>
      <c r="EI9" s="260"/>
      <c r="EJ9" s="260"/>
      <c r="EK9" s="260"/>
      <c r="EL9" s="260"/>
      <c r="EM9" s="42"/>
      <c r="EN9" s="260"/>
      <c r="EO9" s="260"/>
      <c r="EP9" s="260"/>
      <c r="EQ9" s="260"/>
      <c r="ER9" s="260"/>
      <c r="ES9" s="260"/>
      <c r="ET9" s="260"/>
      <c r="EU9" s="260"/>
      <c r="EV9" s="260"/>
      <c r="EW9" s="260"/>
      <c r="EX9" s="260"/>
      <c r="EY9" s="42"/>
      <c r="EZ9" s="260"/>
      <c r="FA9" s="260"/>
      <c r="FB9" s="260"/>
      <c r="FC9" s="260"/>
      <c r="FD9" s="260"/>
      <c r="FE9" s="260"/>
      <c r="FF9" s="260"/>
      <c r="FG9" s="260"/>
      <c r="FH9" s="260"/>
      <c r="FI9" s="260"/>
      <c r="FJ9" s="260"/>
      <c r="FK9" s="42"/>
      <c r="FL9" s="260"/>
      <c r="FM9" s="260"/>
      <c r="FN9" s="260"/>
      <c r="FO9" s="260"/>
      <c r="FP9" s="260"/>
      <c r="FQ9" s="260"/>
      <c r="FR9" s="260"/>
      <c r="FS9" s="260"/>
      <c r="FT9" s="260"/>
      <c r="FU9" s="260"/>
      <c r="FV9" s="260"/>
      <c r="FW9" s="42"/>
      <c r="FX9" s="260"/>
      <c r="FY9" s="260"/>
      <c r="FZ9" s="260"/>
      <c r="GA9" s="260"/>
      <c r="GB9" s="260"/>
      <c r="GC9" s="260"/>
      <c r="GD9" s="260"/>
      <c r="GE9" s="260"/>
      <c r="GF9" s="260"/>
      <c r="GG9" s="260"/>
      <c r="GH9" s="260"/>
      <c r="GI9" s="42"/>
      <c r="GJ9" s="260"/>
      <c r="GK9" s="260"/>
      <c r="GL9" s="260"/>
      <c r="GM9" s="260"/>
      <c r="GN9" s="260"/>
      <c r="GO9" s="260"/>
      <c r="GP9" s="260"/>
      <c r="GQ9" s="260"/>
      <c r="GR9" s="260"/>
      <c r="GS9" s="260"/>
      <c r="GT9" s="260"/>
      <c r="GU9" s="42"/>
      <c r="GV9" s="260"/>
      <c r="GW9" s="260"/>
      <c r="GX9" s="260"/>
      <c r="GY9" s="260"/>
      <c r="GZ9" s="260"/>
      <c r="HA9" s="260"/>
      <c r="HB9" s="260"/>
      <c r="HC9" s="260"/>
      <c r="HD9" s="260"/>
      <c r="HE9" s="260"/>
      <c r="HF9" s="260"/>
      <c r="HG9" s="42"/>
      <c r="HH9" s="260"/>
      <c r="HI9" s="260"/>
      <c r="HJ9" s="260"/>
      <c r="HK9" s="260"/>
      <c r="HL9" s="260"/>
      <c r="HM9" s="260"/>
      <c r="HN9" s="260"/>
      <c r="HO9" s="260"/>
      <c r="HP9" s="260"/>
      <c r="HQ9" s="260"/>
      <c r="HR9" s="260"/>
      <c r="HS9" s="42"/>
      <c r="HT9" s="260"/>
      <c r="HU9" s="260"/>
      <c r="HV9" s="260"/>
      <c r="HW9" s="260"/>
      <c r="HX9" s="260"/>
      <c r="HY9" s="260"/>
      <c r="HZ9" s="260"/>
      <c r="IA9" s="260"/>
      <c r="IB9" s="260"/>
      <c r="IC9" s="260"/>
      <c r="ID9" s="260"/>
      <c r="IE9" s="42"/>
      <c r="IF9" s="260"/>
      <c r="IG9" s="260"/>
      <c r="IH9" s="260"/>
      <c r="II9" s="260"/>
      <c r="IJ9" s="260"/>
      <c r="IK9" s="260"/>
      <c r="IL9" s="260"/>
      <c r="IM9" s="260"/>
      <c r="IN9" s="260"/>
      <c r="IO9" s="260"/>
      <c r="IP9" s="260"/>
      <c r="IQ9" s="42"/>
      <c r="IR9" s="260"/>
      <c r="IS9" s="260"/>
      <c r="IT9" s="260"/>
    </row>
    <row r="10" spans="1:254" s="7" customFormat="1" ht="14.25">
      <c r="A10" s="41" t="s">
        <v>28</v>
      </c>
      <c r="B10" s="260">
        <v>3.3823251041171343</v>
      </c>
      <c r="C10" s="260">
        <v>3.5625000000000018</v>
      </c>
      <c r="D10" s="260">
        <v>2.8436934218466936</v>
      </c>
      <c r="E10" s="260">
        <v>4.1295996056615714</v>
      </c>
      <c r="F10" s="260">
        <v>-0.23818999608923308</v>
      </c>
      <c r="G10" s="260">
        <v>2.0426301116087675</v>
      </c>
      <c r="H10" s="260">
        <v>3.0520659266759953</v>
      </c>
      <c r="I10" s="260">
        <v>2.435949805539428</v>
      </c>
      <c r="J10" s="260">
        <v>1.5263812382982911</v>
      </c>
      <c r="K10" s="260">
        <v>0.29684109621748167</v>
      </c>
      <c r="L10" s="260">
        <v>0.89279225401537321</v>
      </c>
      <c r="M10" s="260"/>
      <c r="N10" s="260"/>
      <c r="O10" s="260"/>
      <c r="P10" s="260"/>
      <c r="Q10" s="260"/>
      <c r="R10" s="260"/>
      <c r="S10" s="260"/>
      <c r="T10" s="260"/>
      <c r="U10" s="260"/>
      <c r="V10" s="260"/>
      <c r="W10" s="41"/>
      <c r="X10" s="260"/>
      <c r="Y10" s="260"/>
      <c r="Z10" s="260"/>
      <c r="AA10" s="260"/>
      <c r="AB10" s="260"/>
      <c r="AC10" s="260"/>
      <c r="AD10" s="260"/>
      <c r="AE10" s="260"/>
      <c r="AF10" s="260"/>
      <c r="AG10" s="260"/>
      <c r="AH10" s="260"/>
      <c r="AI10" s="41"/>
      <c r="AJ10" s="260"/>
      <c r="AK10" s="260"/>
      <c r="AL10" s="260"/>
      <c r="AM10" s="260"/>
      <c r="AN10" s="260"/>
      <c r="AO10" s="260"/>
      <c r="AP10" s="260"/>
      <c r="AQ10" s="260"/>
      <c r="AR10" s="260"/>
      <c r="AS10" s="260"/>
      <c r="AT10" s="260"/>
      <c r="AU10" s="41"/>
      <c r="AV10" s="260"/>
      <c r="AW10" s="260"/>
      <c r="AX10" s="260"/>
      <c r="AY10" s="260"/>
      <c r="AZ10" s="260"/>
      <c r="BA10" s="260"/>
      <c r="BB10" s="260"/>
      <c r="BC10" s="260"/>
      <c r="BD10" s="260"/>
      <c r="BE10" s="260"/>
      <c r="BF10" s="260"/>
      <c r="BG10" s="41"/>
      <c r="BH10" s="260"/>
      <c r="BI10" s="260"/>
      <c r="BJ10" s="260"/>
      <c r="BK10" s="260"/>
      <c r="BL10" s="260"/>
      <c r="BM10" s="260"/>
      <c r="BN10" s="260"/>
      <c r="BO10" s="260"/>
      <c r="BP10" s="260"/>
      <c r="BQ10" s="260"/>
      <c r="BR10" s="260"/>
      <c r="BS10" s="41"/>
      <c r="BT10" s="260"/>
      <c r="BU10" s="260"/>
      <c r="BV10" s="260"/>
      <c r="BW10" s="260"/>
      <c r="BX10" s="260"/>
      <c r="BY10" s="260"/>
      <c r="BZ10" s="260"/>
      <c r="CA10" s="260"/>
      <c r="CB10" s="260"/>
      <c r="CC10" s="260"/>
      <c r="CD10" s="260"/>
      <c r="CE10" s="41"/>
      <c r="CF10" s="260"/>
      <c r="CG10" s="260"/>
      <c r="CH10" s="260"/>
      <c r="CI10" s="260"/>
      <c r="CJ10" s="260"/>
      <c r="CK10" s="260"/>
      <c r="CL10" s="260"/>
      <c r="CM10" s="260"/>
      <c r="CN10" s="260"/>
      <c r="CO10" s="260"/>
      <c r="CP10" s="260"/>
      <c r="CQ10" s="41"/>
      <c r="CR10" s="260"/>
      <c r="CS10" s="260"/>
      <c r="CT10" s="260"/>
      <c r="CU10" s="260"/>
      <c r="CV10" s="260"/>
      <c r="CW10" s="260"/>
      <c r="CX10" s="260"/>
      <c r="CY10" s="260"/>
      <c r="CZ10" s="260"/>
      <c r="DA10" s="260"/>
      <c r="DB10" s="260"/>
      <c r="DC10" s="41"/>
      <c r="DD10" s="260"/>
      <c r="DE10" s="260"/>
      <c r="DF10" s="260"/>
      <c r="DG10" s="260"/>
      <c r="DH10" s="260"/>
      <c r="DI10" s="260"/>
      <c r="DJ10" s="260"/>
      <c r="DK10" s="260"/>
      <c r="DL10" s="260"/>
      <c r="DM10" s="260"/>
      <c r="DN10" s="260"/>
      <c r="DO10" s="41"/>
      <c r="DP10" s="260"/>
      <c r="DQ10" s="260"/>
      <c r="DR10" s="260"/>
      <c r="DS10" s="260"/>
      <c r="DT10" s="260"/>
      <c r="DU10" s="260"/>
      <c r="DV10" s="260"/>
      <c r="DW10" s="260"/>
      <c r="DX10" s="260"/>
      <c r="DY10" s="260"/>
      <c r="DZ10" s="260"/>
      <c r="EA10" s="41"/>
      <c r="EB10" s="260"/>
      <c r="EC10" s="260"/>
      <c r="ED10" s="260"/>
      <c r="EE10" s="260"/>
      <c r="EF10" s="260"/>
      <c r="EG10" s="260"/>
      <c r="EH10" s="260"/>
      <c r="EI10" s="260"/>
      <c r="EJ10" s="260"/>
      <c r="EK10" s="260"/>
      <c r="EL10" s="260"/>
      <c r="EM10" s="41"/>
      <c r="EN10" s="260"/>
      <c r="EO10" s="260"/>
      <c r="EP10" s="260"/>
      <c r="EQ10" s="260"/>
      <c r="ER10" s="260"/>
      <c r="ES10" s="260"/>
      <c r="ET10" s="260"/>
      <c r="EU10" s="260"/>
      <c r="EV10" s="260"/>
      <c r="EW10" s="260"/>
      <c r="EX10" s="260"/>
      <c r="EY10" s="41"/>
      <c r="EZ10" s="260"/>
      <c r="FA10" s="260"/>
      <c r="FB10" s="260"/>
      <c r="FC10" s="260"/>
      <c r="FD10" s="260"/>
      <c r="FE10" s="260"/>
      <c r="FF10" s="260"/>
      <c r="FG10" s="260"/>
      <c r="FH10" s="260"/>
      <c r="FI10" s="260"/>
      <c r="FJ10" s="260"/>
      <c r="FK10" s="41"/>
      <c r="FL10" s="260"/>
      <c r="FM10" s="260"/>
      <c r="FN10" s="260"/>
      <c r="FO10" s="260"/>
      <c r="FP10" s="260"/>
      <c r="FQ10" s="260"/>
      <c r="FR10" s="260"/>
      <c r="FS10" s="260"/>
      <c r="FT10" s="260"/>
      <c r="FU10" s="260"/>
      <c r="FV10" s="260"/>
      <c r="FW10" s="41"/>
      <c r="FX10" s="260"/>
      <c r="FY10" s="260"/>
      <c r="FZ10" s="260"/>
      <c r="GA10" s="260"/>
      <c r="GB10" s="260"/>
      <c r="GC10" s="260"/>
      <c r="GD10" s="260"/>
      <c r="GE10" s="260"/>
      <c r="GF10" s="260"/>
      <c r="GG10" s="260"/>
      <c r="GH10" s="260"/>
      <c r="GI10" s="41"/>
      <c r="GJ10" s="260"/>
      <c r="GK10" s="260"/>
      <c r="GL10" s="260"/>
      <c r="GM10" s="260"/>
      <c r="GN10" s="260"/>
      <c r="GO10" s="260"/>
      <c r="GP10" s="260"/>
      <c r="GQ10" s="260"/>
      <c r="GR10" s="260"/>
      <c r="GS10" s="260"/>
      <c r="GT10" s="260"/>
      <c r="GU10" s="41"/>
      <c r="GV10" s="260"/>
      <c r="GW10" s="260"/>
      <c r="GX10" s="260"/>
      <c r="GY10" s="260"/>
      <c r="GZ10" s="260"/>
      <c r="HA10" s="260"/>
      <c r="HB10" s="260"/>
      <c r="HC10" s="260"/>
      <c r="HD10" s="260"/>
      <c r="HE10" s="260"/>
      <c r="HF10" s="260"/>
      <c r="HG10" s="41"/>
      <c r="HH10" s="260"/>
      <c r="HI10" s="260"/>
      <c r="HJ10" s="260"/>
      <c r="HK10" s="260"/>
      <c r="HL10" s="260"/>
      <c r="HM10" s="260"/>
      <c r="HN10" s="260"/>
      <c r="HO10" s="260"/>
      <c r="HP10" s="260"/>
      <c r="HQ10" s="260"/>
      <c r="HR10" s="260"/>
      <c r="HS10" s="41"/>
      <c r="HT10" s="260"/>
      <c r="HU10" s="260"/>
      <c r="HV10" s="260"/>
      <c r="HW10" s="260"/>
      <c r="HX10" s="260"/>
      <c r="HY10" s="260"/>
      <c r="HZ10" s="260"/>
      <c r="IA10" s="260"/>
      <c r="IB10" s="260"/>
      <c r="IC10" s="260"/>
      <c r="ID10" s="260"/>
      <c r="IE10" s="41"/>
      <c r="IF10" s="260"/>
      <c r="IG10" s="260"/>
      <c r="IH10" s="260"/>
      <c r="II10" s="260"/>
      <c r="IJ10" s="260"/>
      <c r="IK10" s="260"/>
      <c r="IL10" s="260"/>
      <c r="IM10" s="260"/>
      <c r="IN10" s="260"/>
      <c r="IO10" s="260"/>
      <c r="IP10" s="260"/>
      <c r="IQ10" s="41"/>
      <c r="IR10" s="260"/>
      <c r="IS10" s="260"/>
      <c r="IT10" s="260"/>
    </row>
    <row r="11" spans="1:254" s="7" customFormat="1" ht="14.25">
      <c r="A11" s="41" t="s">
        <v>27</v>
      </c>
      <c r="B11" s="260">
        <v>1.8995617669577802</v>
      </c>
      <c r="C11" s="260">
        <v>1.9124840632703144</v>
      </c>
      <c r="D11" s="260">
        <v>1.6067573760733644</v>
      </c>
      <c r="E11" s="260">
        <v>3.1586741465652768</v>
      </c>
      <c r="F11" s="260">
        <v>0.10297536389216599</v>
      </c>
      <c r="G11" s="260">
        <v>1.7355320058805468</v>
      </c>
      <c r="H11" s="260">
        <v>2.2934620245892212</v>
      </c>
      <c r="I11" s="402">
        <v>2.2203251185046957</v>
      </c>
      <c r="J11" s="260">
        <v>0.99044719597680686</v>
      </c>
      <c r="K11" s="260">
        <v>1.200440720752094</v>
      </c>
      <c r="L11" s="260">
        <v>1.2115080955195978</v>
      </c>
      <c r="M11" s="260"/>
      <c r="N11" s="260"/>
      <c r="O11" s="260"/>
      <c r="P11" s="260"/>
      <c r="Q11" s="260"/>
      <c r="R11" s="402"/>
      <c r="S11" s="402"/>
      <c r="T11" s="402"/>
      <c r="U11" s="402"/>
      <c r="V11" s="402"/>
      <c r="W11" s="41"/>
      <c r="X11" s="260"/>
      <c r="Y11" s="260"/>
      <c r="Z11" s="260"/>
      <c r="AA11" s="260"/>
      <c r="AB11" s="260"/>
      <c r="AC11" s="260"/>
      <c r="AD11" s="402"/>
      <c r="AE11" s="402"/>
      <c r="AF11" s="402"/>
      <c r="AG11" s="402"/>
      <c r="AH11" s="402"/>
      <c r="AI11" s="41"/>
      <c r="AJ11" s="260"/>
      <c r="AK11" s="260"/>
      <c r="AL11" s="260"/>
      <c r="AM11" s="260"/>
      <c r="AN11" s="260"/>
      <c r="AO11" s="260"/>
      <c r="AP11" s="402"/>
      <c r="AQ11" s="402"/>
      <c r="AR11" s="402"/>
      <c r="AS11" s="402"/>
      <c r="AT11" s="402"/>
      <c r="AU11" s="41"/>
      <c r="AV11" s="260"/>
      <c r="AW11" s="260"/>
      <c r="AX11" s="260"/>
      <c r="AY11" s="260"/>
      <c r="AZ11" s="260"/>
      <c r="BA11" s="260"/>
      <c r="BB11" s="402"/>
      <c r="BC11" s="402"/>
      <c r="BD11" s="402"/>
      <c r="BE11" s="402"/>
      <c r="BF11" s="402"/>
      <c r="BG11" s="41"/>
      <c r="BH11" s="260"/>
      <c r="BI11" s="260"/>
      <c r="BJ11" s="260"/>
      <c r="BK11" s="260"/>
      <c r="BL11" s="260"/>
      <c r="BM11" s="260"/>
      <c r="BN11" s="402"/>
      <c r="BO11" s="402"/>
      <c r="BP11" s="402"/>
      <c r="BQ11" s="402"/>
      <c r="BR11" s="402"/>
      <c r="BS11" s="41"/>
      <c r="BT11" s="260"/>
      <c r="BU11" s="260"/>
      <c r="BV11" s="260"/>
      <c r="BW11" s="260"/>
      <c r="BX11" s="260"/>
      <c r="BY11" s="260"/>
      <c r="BZ11" s="402"/>
      <c r="CA11" s="402"/>
      <c r="CB11" s="402"/>
      <c r="CC11" s="402"/>
      <c r="CD11" s="402"/>
      <c r="CE11" s="41"/>
      <c r="CF11" s="260"/>
      <c r="CG11" s="260"/>
      <c r="CH11" s="260"/>
      <c r="CI11" s="260"/>
      <c r="CJ11" s="260"/>
      <c r="CK11" s="260"/>
      <c r="CL11" s="402"/>
      <c r="CM11" s="402"/>
      <c r="CN11" s="402"/>
      <c r="CO11" s="402"/>
      <c r="CP11" s="402"/>
      <c r="CQ11" s="41"/>
      <c r="CR11" s="260"/>
      <c r="CS11" s="260"/>
      <c r="CT11" s="260"/>
      <c r="CU11" s="260"/>
      <c r="CV11" s="260"/>
      <c r="CW11" s="260"/>
      <c r="CX11" s="402"/>
      <c r="CY11" s="402"/>
      <c r="CZ11" s="402"/>
      <c r="DA11" s="402"/>
      <c r="DB11" s="402"/>
      <c r="DC11" s="41"/>
      <c r="DD11" s="260"/>
      <c r="DE11" s="260"/>
      <c r="DF11" s="260"/>
      <c r="DG11" s="260"/>
      <c r="DH11" s="260"/>
      <c r="DI11" s="260"/>
      <c r="DJ11" s="402"/>
      <c r="DK11" s="402"/>
      <c r="DL11" s="402"/>
      <c r="DM11" s="402"/>
      <c r="DN11" s="402"/>
      <c r="DO11" s="41"/>
      <c r="DP11" s="260"/>
      <c r="DQ11" s="260"/>
      <c r="DR11" s="260"/>
      <c r="DS11" s="260"/>
      <c r="DT11" s="260"/>
      <c r="DU11" s="260"/>
      <c r="DV11" s="402"/>
      <c r="DW11" s="402"/>
      <c r="DX11" s="402"/>
      <c r="DY11" s="402"/>
      <c r="DZ11" s="402"/>
      <c r="EA11" s="41"/>
      <c r="EB11" s="260"/>
      <c r="EC11" s="260"/>
      <c r="ED11" s="260"/>
      <c r="EE11" s="260"/>
      <c r="EF11" s="260"/>
      <c r="EG11" s="260"/>
      <c r="EH11" s="402"/>
      <c r="EI11" s="402"/>
      <c r="EJ11" s="402"/>
      <c r="EK11" s="402"/>
      <c r="EL11" s="402"/>
      <c r="EM11" s="41"/>
      <c r="EN11" s="260"/>
      <c r="EO11" s="260"/>
      <c r="EP11" s="260"/>
      <c r="EQ11" s="260"/>
      <c r="ER11" s="260"/>
      <c r="ES11" s="260"/>
      <c r="ET11" s="402"/>
      <c r="EU11" s="402"/>
      <c r="EV11" s="402"/>
      <c r="EW11" s="402"/>
      <c r="EX11" s="402"/>
      <c r="EY11" s="41"/>
      <c r="EZ11" s="260"/>
      <c r="FA11" s="260"/>
      <c r="FB11" s="260"/>
      <c r="FC11" s="260"/>
      <c r="FD11" s="260"/>
      <c r="FE11" s="260"/>
      <c r="FF11" s="402"/>
      <c r="FG11" s="402"/>
      <c r="FH11" s="402"/>
      <c r="FI11" s="402"/>
      <c r="FJ11" s="402"/>
      <c r="FK11" s="41"/>
      <c r="FL11" s="260"/>
      <c r="FM11" s="260"/>
      <c r="FN11" s="260"/>
      <c r="FO11" s="260"/>
      <c r="FP11" s="260"/>
      <c r="FQ11" s="260"/>
      <c r="FR11" s="402"/>
      <c r="FS11" s="402"/>
      <c r="FT11" s="402"/>
      <c r="FU11" s="402"/>
      <c r="FV11" s="402"/>
      <c r="FW11" s="41"/>
      <c r="FX11" s="260"/>
      <c r="FY11" s="260"/>
      <c r="FZ11" s="260"/>
      <c r="GA11" s="260"/>
      <c r="GB11" s="260"/>
      <c r="GC11" s="260"/>
      <c r="GD11" s="402"/>
      <c r="GE11" s="402"/>
      <c r="GF11" s="402"/>
      <c r="GG11" s="402"/>
      <c r="GH11" s="402"/>
      <c r="GI11" s="41"/>
      <c r="GJ11" s="260"/>
      <c r="GK11" s="260"/>
      <c r="GL11" s="260"/>
      <c r="GM11" s="260"/>
      <c r="GN11" s="260"/>
      <c r="GO11" s="260"/>
      <c r="GP11" s="402"/>
      <c r="GQ11" s="402"/>
      <c r="GR11" s="402"/>
      <c r="GS11" s="402"/>
      <c r="GT11" s="402"/>
      <c r="GU11" s="41"/>
      <c r="GV11" s="260"/>
      <c r="GW11" s="260"/>
      <c r="GX11" s="260"/>
      <c r="GY11" s="260"/>
      <c r="GZ11" s="260"/>
      <c r="HA11" s="260"/>
      <c r="HB11" s="402"/>
      <c r="HC11" s="402"/>
      <c r="HD11" s="402"/>
      <c r="HE11" s="402"/>
      <c r="HF11" s="402"/>
      <c r="HG11" s="41"/>
      <c r="HH11" s="260"/>
      <c r="HI11" s="260"/>
      <c r="HJ11" s="260"/>
      <c r="HK11" s="260"/>
      <c r="HL11" s="260"/>
      <c r="HM11" s="260"/>
      <c r="HN11" s="402"/>
      <c r="HO11" s="402"/>
      <c r="HP11" s="402"/>
      <c r="HQ11" s="402"/>
      <c r="HR11" s="402"/>
      <c r="HS11" s="41"/>
      <c r="HT11" s="260"/>
      <c r="HU11" s="260"/>
      <c r="HV11" s="260"/>
      <c r="HW11" s="260"/>
      <c r="HX11" s="260"/>
      <c r="HY11" s="260"/>
      <c r="HZ11" s="402"/>
      <c r="IA11" s="402"/>
      <c r="IB11" s="402"/>
      <c r="IC11" s="402"/>
      <c r="ID11" s="402"/>
      <c r="IE11" s="41"/>
      <c r="IF11" s="260"/>
      <c r="IG11" s="260"/>
      <c r="IH11" s="260"/>
      <c r="II11" s="260"/>
      <c r="IJ11" s="260"/>
      <c r="IK11" s="260"/>
      <c r="IL11" s="402"/>
      <c r="IM11" s="402"/>
      <c r="IN11" s="402"/>
      <c r="IO11" s="402"/>
      <c r="IP11" s="402"/>
      <c r="IQ11" s="41"/>
      <c r="IR11" s="260"/>
      <c r="IS11" s="260"/>
      <c r="IT11" s="260"/>
    </row>
    <row r="12" spans="1:254" s="7" customFormat="1" ht="14.25">
      <c r="A12" s="41" t="s">
        <v>26</v>
      </c>
      <c r="B12" s="260">
        <v>2.2059449443127654</v>
      </c>
      <c r="C12" s="260">
        <v>2.2166667000000029</v>
      </c>
      <c r="D12" s="260">
        <v>2.0381542142383191</v>
      </c>
      <c r="E12" s="260">
        <v>3.4995206136145818</v>
      </c>
      <c r="F12" s="260">
        <v>0.76424270495600855</v>
      </c>
      <c r="G12" s="260">
        <v>1.6394698230291826</v>
      </c>
      <c r="H12" s="260">
        <v>2.9019371984327913</v>
      </c>
      <c r="I12" s="402">
        <v>3.303545237824923</v>
      </c>
      <c r="J12" s="260">
        <v>1.2834148479046847</v>
      </c>
      <c r="K12" s="260">
        <v>0.90139818003400762</v>
      </c>
      <c r="L12" s="260">
        <v>1.3437322873567581</v>
      </c>
      <c r="M12" s="260"/>
      <c r="N12" s="260"/>
      <c r="O12" s="260"/>
      <c r="P12" s="260"/>
      <c r="Q12" s="260"/>
      <c r="R12" s="402"/>
      <c r="S12" s="402"/>
      <c r="T12" s="402"/>
      <c r="U12" s="402"/>
      <c r="V12" s="402"/>
      <c r="W12" s="41"/>
      <c r="X12" s="260"/>
      <c r="Y12" s="260"/>
      <c r="Z12" s="260"/>
      <c r="AA12" s="260"/>
      <c r="AB12" s="260"/>
      <c r="AC12" s="260"/>
      <c r="AD12" s="402"/>
      <c r="AE12" s="402"/>
      <c r="AF12" s="402"/>
      <c r="AG12" s="402"/>
      <c r="AH12" s="402"/>
      <c r="AI12" s="41"/>
      <c r="AJ12" s="260"/>
      <c r="AK12" s="260"/>
      <c r="AL12" s="260"/>
      <c r="AM12" s="260"/>
      <c r="AN12" s="260"/>
      <c r="AO12" s="260"/>
      <c r="AP12" s="402"/>
      <c r="AQ12" s="402"/>
      <c r="AR12" s="402"/>
      <c r="AS12" s="402"/>
      <c r="AT12" s="402"/>
      <c r="AU12" s="41"/>
      <c r="AV12" s="260"/>
      <c r="AW12" s="260"/>
      <c r="AX12" s="260"/>
      <c r="AY12" s="260"/>
      <c r="AZ12" s="260"/>
      <c r="BA12" s="260"/>
      <c r="BB12" s="402"/>
      <c r="BC12" s="402"/>
      <c r="BD12" s="402"/>
      <c r="BE12" s="402"/>
      <c r="BF12" s="402"/>
      <c r="BG12" s="41"/>
      <c r="BH12" s="260"/>
      <c r="BI12" s="260"/>
      <c r="BJ12" s="260"/>
      <c r="BK12" s="260"/>
      <c r="BL12" s="260"/>
      <c r="BM12" s="260"/>
      <c r="BN12" s="402"/>
      <c r="BO12" s="402"/>
      <c r="BP12" s="402"/>
      <c r="BQ12" s="402"/>
      <c r="BR12" s="402"/>
      <c r="BS12" s="41"/>
      <c r="BT12" s="260"/>
      <c r="BU12" s="260"/>
      <c r="BV12" s="260"/>
      <c r="BW12" s="260"/>
      <c r="BX12" s="260"/>
      <c r="BY12" s="260"/>
      <c r="BZ12" s="402"/>
      <c r="CA12" s="402"/>
      <c r="CB12" s="402"/>
      <c r="CC12" s="402"/>
      <c r="CD12" s="402"/>
      <c r="CE12" s="41"/>
      <c r="CF12" s="260"/>
      <c r="CG12" s="260"/>
      <c r="CH12" s="260"/>
      <c r="CI12" s="260"/>
      <c r="CJ12" s="260"/>
      <c r="CK12" s="260"/>
      <c r="CL12" s="402"/>
      <c r="CM12" s="402"/>
      <c r="CN12" s="402"/>
      <c r="CO12" s="402"/>
      <c r="CP12" s="402"/>
      <c r="CQ12" s="41"/>
      <c r="CR12" s="260"/>
      <c r="CS12" s="260"/>
      <c r="CT12" s="260"/>
      <c r="CU12" s="260"/>
      <c r="CV12" s="260"/>
      <c r="CW12" s="260"/>
      <c r="CX12" s="402"/>
      <c r="CY12" s="402"/>
      <c r="CZ12" s="402"/>
      <c r="DA12" s="402"/>
      <c r="DB12" s="402"/>
      <c r="DC12" s="41"/>
      <c r="DD12" s="260"/>
      <c r="DE12" s="260"/>
      <c r="DF12" s="260"/>
      <c r="DG12" s="260"/>
      <c r="DH12" s="260"/>
      <c r="DI12" s="260"/>
      <c r="DJ12" s="402"/>
      <c r="DK12" s="402"/>
      <c r="DL12" s="402"/>
      <c r="DM12" s="402"/>
      <c r="DN12" s="402"/>
      <c r="DO12" s="41"/>
      <c r="DP12" s="260"/>
      <c r="DQ12" s="260"/>
      <c r="DR12" s="260"/>
      <c r="DS12" s="260"/>
      <c r="DT12" s="260"/>
      <c r="DU12" s="260"/>
      <c r="DV12" s="402"/>
      <c r="DW12" s="402"/>
      <c r="DX12" s="402"/>
      <c r="DY12" s="402"/>
      <c r="DZ12" s="402"/>
      <c r="EA12" s="41"/>
      <c r="EB12" s="260"/>
      <c r="EC12" s="260"/>
      <c r="ED12" s="260"/>
      <c r="EE12" s="260"/>
      <c r="EF12" s="260"/>
      <c r="EG12" s="260"/>
      <c r="EH12" s="402"/>
      <c r="EI12" s="402"/>
      <c r="EJ12" s="402"/>
      <c r="EK12" s="402"/>
      <c r="EL12" s="402"/>
      <c r="EM12" s="41"/>
      <c r="EN12" s="260"/>
      <c r="EO12" s="260"/>
      <c r="EP12" s="260"/>
      <c r="EQ12" s="260"/>
      <c r="ER12" s="260"/>
      <c r="ES12" s="260"/>
      <c r="ET12" s="402"/>
      <c r="EU12" s="402"/>
      <c r="EV12" s="402"/>
      <c r="EW12" s="402"/>
      <c r="EX12" s="402"/>
      <c r="EY12" s="41"/>
      <c r="EZ12" s="260"/>
      <c r="FA12" s="260"/>
      <c r="FB12" s="260"/>
      <c r="FC12" s="260"/>
      <c r="FD12" s="260"/>
      <c r="FE12" s="260"/>
      <c r="FF12" s="402"/>
      <c r="FG12" s="402"/>
      <c r="FH12" s="402"/>
      <c r="FI12" s="402"/>
      <c r="FJ12" s="402"/>
      <c r="FK12" s="41"/>
      <c r="FL12" s="260"/>
      <c r="FM12" s="260"/>
      <c r="FN12" s="260"/>
      <c r="FO12" s="260"/>
      <c r="FP12" s="260"/>
      <c r="FQ12" s="260"/>
      <c r="FR12" s="402"/>
      <c r="FS12" s="402"/>
      <c r="FT12" s="402"/>
      <c r="FU12" s="402"/>
      <c r="FV12" s="402"/>
      <c r="FW12" s="41"/>
      <c r="FX12" s="260"/>
      <c r="FY12" s="260"/>
      <c r="FZ12" s="260"/>
      <c r="GA12" s="260"/>
      <c r="GB12" s="260"/>
      <c r="GC12" s="260"/>
      <c r="GD12" s="402"/>
      <c r="GE12" s="402"/>
      <c r="GF12" s="402"/>
      <c r="GG12" s="402"/>
      <c r="GH12" s="402"/>
      <c r="GI12" s="41"/>
      <c r="GJ12" s="260"/>
      <c r="GK12" s="260"/>
      <c r="GL12" s="260"/>
      <c r="GM12" s="260"/>
      <c r="GN12" s="260"/>
      <c r="GO12" s="260"/>
      <c r="GP12" s="402"/>
      <c r="GQ12" s="402"/>
      <c r="GR12" s="402"/>
      <c r="GS12" s="402"/>
      <c r="GT12" s="402"/>
      <c r="GU12" s="41"/>
      <c r="GV12" s="260"/>
      <c r="GW12" s="260"/>
      <c r="GX12" s="260"/>
      <c r="GY12" s="260"/>
      <c r="GZ12" s="260"/>
      <c r="HA12" s="260"/>
      <c r="HB12" s="402"/>
      <c r="HC12" s="402"/>
      <c r="HD12" s="402"/>
      <c r="HE12" s="402"/>
      <c r="HF12" s="402"/>
      <c r="HG12" s="41"/>
      <c r="HH12" s="260"/>
      <c r="HI12" s="260"/>
      <c r="HJ12" s="260"/>
      <c r="HK12" s="260"/>
      <c r="HL12" s="260"/>
      <c r="HM12" s="260"/>
      <c r="HN12" s="402"/>
      <c r="HO12" s="402"/>
      <c r="HP12" s="402"/>
      <c r="HQ12" s="402"/>
      <c r="HR12" s="402"/>
      <c r="HS12" s="41"/>
      <c r="HT12" s="260"/>
      <c r="HU12" s="260"/>
      <c r="HV12" s="260"/>
      <c r="HW12" s="260"/>
      <c r="HX12" s="260"/>
      <c r="HY12" s="260"/>
      <c r="HZ12" s="402"/>
      <c r="IA12" s="402"/>
      <c r="IB12" s="402"/>
      <c r="IC12" s="402"/>
      <c r="ID12" s="402"/>
      <c r="IE12" s="41"/>
      <c r="IF12" s="260"/>
      <c r="IG12" s="260"/>
      <c r="IH12" s="260"/>
      <c r="II12" s="260"/>
      <c r="IJ12" s="260"/>
      <c r="IK12" s="260"/>
      <c r="IL12" s="402"/>
      <c r="IM12" s="402"/>
      <c r="IN12" s="402"/>
      <c r="IO12" s="402"/>
      <c r="IP12" s="402"/>
      <c r="IQ12" s="41"/>
      <c r="IR12" s="260"/>
      <c r="IS12" s="260"/>
      <c r="IT12" s="260"/>
    </row>
    <row r="13" spans="1:254" s="7" customFormat="1" ht="14.25">
      <c r="A13" s="41" t="s">
        <v>25</v>
      </c>
      <c r="B13" s="260">
        <v>2.0416839932170472</v>
      </c>
      <c r="C13" s="260">
        <v>2.2450000000000081</v>
      </c>
      <c r="D13" s="260">
        <v>2.16473499926646</v>
      </c>
      <c r="E13" s="260">
        <v>4.3773434397693878</v>
      </c>
      <c r="F13" s="260">
        <v>0.17426263218331961</v>
      </c>
      <c r="G13" s="260">
        <v>2.5636134750127493</v>
      </c>
      <c r="H13" s="260">
        <v>3.4859587140742887</v>
      </c>
      <c r="I13" s="402">
        <v>3.0982453157832879</v>
      </c>
      <c r="J13" s="260">
        <v>0.38278913129876635</v>
      </c>
      <c r="K13" s="260">
        <v>0.44894661387788748</v>
      </c>
      <c r="L13" s="260">
        <v>1.425379344891442</v>
      </c>
      <c r="M13" s="260"/>
      <c r="N13" s="260"/>
      <c r="O13" s="402"/>
      <c r="P13" s="260"/>
      <c r="Q13" s="260"/>
      <c r="R13" s="402"/>
      <c r="S13" s="402"/>
      <c r="T13" s="402"/>
      <c r="U13" s="402"/>
      <c r="V13" s="402"/>
      <c r="W13" s="41"/>
      <c r="X13" s="260"/>
      <c r="Y13" s="260"/>
      <c r="Z13" s="260"/>
      <c r="AA13" s="402"/>
      <c r="AB13" s="260"/>
      <c r="AC13" s="260"/>
      <c r="AD13" s="402"/>
      <c r="AE13" s="402"/>
      <c r="AF13" s="402"/>
      <c r="AG13" s="402"/>
      <c r="AH13" s="402"/>
      <c r="AI13" s="41"/>
      <c r="AJ13" s="260"/>
      <c r="AK13" s="260"/>
      <c r="AL13" s="260"/>
      <c r="AM13" s="402"/>
      <c r="AN13" s="260"/>
      <c r="AO13" s="260"/>
      <c r="AP13" s="402"/>
      <c r="AQ13" s="402"/>
      <c r="AR13" s="402"/>
      <c r="AS13" s="402"/>
      <c r="AT13" s="402"/>
      <c r="AU13" s="41"/>
      <c r="AV13" s="260"/>
      <c r="AW13" s="260"/>
      <c r="AX13" s="260"/>
      <c r="AY13" s="402"/>
      <c r="AZ13" s="260"/>
      <c r="BA13" s="260"/>
      <c r="BB13" s="402"/>
      <c r="BC13" s="402"/>
      <c r="BD13" s="402"/>
      <c r="BE13" s="402"/>
      <c r="BF13" s="402"/>
      <c r="BG13" s="41"/>
      <c r="BH13" s="260"/>
      <c r="BI13" s="260"/>
      <c r="BJ13" s="260"/>
      <c r="BK13" s="402"/>
      <c r="BL13" s="260"/>
      <c r="BM13" s="260"/>
      <c r="BN13" s="402"/>
      <c r="BO13" s="402"/>
      <c r="BP13" s="402"/>
      <c r="BQ13" s="402"/>
      <c r="BR13" s="402"/>
      <c r="BS13" s="41"/>
      <c r="BT13" s="260"/>
      <c r="BU13" s="260"/>
      <c r="BV13" s="260"/>
      <c r="BW13" s="402"/>
      <c r="BX13" s="260"/>
      <c r="BY13" s="260"/>
      <c r="BZ13" s="402"/>
      <c r="CA13" s="402"/>
      <c r="CB13" s="402"/>
      <c r="CC13" s="402"/>
      <c r="CD13" s="402"/>
      <c r="CE13" s="41"/>
      <c r="CF13" s="260"/>
      <c r="CG13" s="260"/>
      <c r="CH13" s="260"/>
      <c r="CI13" s="402"/>
      <c r="CJ13" s="260"/>
      <c r="CK13" s="260"/>
      <c r="CL13" s="402"/>
      <c r="CM13" s="402"/>
      <c r="CN13" s="402"/>
      <c r="CO13" s="402"/>
      <c r="CP13" s="402"/>
      <c r="CQ13" s="41"/>
      <c r="CR13" s="260"/>
      <c r="CS13" s="260"/>
      <c r="CT13" s="260"/>
      <c r="CU13" s="402"/>
      <c r="CV13" s="260"/>
      <c r="CW13" s="260"/>
      <c r="CX13" s="402"/>
      <c r="CY13" s="402"/>
      <c r="CZ13" s="402"/>
      <c r="DA13" s="402"/>
      <c r="DB13" s="402"/>
      <c r="DC13" s="41"/>
      <c r="DD13" s="260"/>
      <c r="DE13" s="260"/>
      <c r="DF13" s="260"/>
      <c r="DG13" s="402"/>
      <c r="DH13" s="260"/>
      <c r="DI13" s="260"/>
      <c r="DJ13" s="402"/>
      <c r="DK13" s="402"/>
      <c r="DL13" s="402"/>
      <c r="DM13" s="402"/>
      <c r="DN13" s="402"/>
      <c r="DO13" s="41"/>
      <c r="DP13" s="260"/>
      <c r="DQ13" s="260"/>
      <c r="DR13" s="260"/>
      <c r="DS13" s="402"/>
      <c r="DT13" s="260"/>
      <c r="DU13" s="260"/>
      <c r="DV13" s="402"/>
      <c r="DW13" s="402"/>
      <c r="DX13" s="402"/>
      <c r="DY13" s="402"/>
      <c r="DZ13" s="402"/>
      <c r="EA13" s="41"/>
      <c r="EB13" s="260"/>
      <c r="EC13" s="260"/>
      <c r="ED13" s="260"/>
      <c r="EE13" s="402"/>
      <c r="EF13" s="260"/>
      <c r="EG13" s="260"/>
      <c r="EH13" s="402"/>
      <c r="EI13" s="402"/>
      <c r="EJ13" s="402"/>
      <c r="EK13" s="402"/>
      <c r="EL13" s="402"/>
      <c r="EM13" s="41"/>
      <c r="EN13" s="260"/>
      <c r="EO13" s="260"/>
      <c r="EP13" s="260"/>
      <c r="EQ13" s="402"/>
      <c r="ER13" s="260"/>
      <c r="ES13" s="260"/>
      <c r="ET13" s="402"/>
      <c r="EU13" s="402"/>
      <c r="EV13" s="402"/>
      <c r="EW13" s="402"/>
      <c r="EX13" s="402"/>
      <c r="EY13" s="41"/>
      <c r="EZ13" s="260"/>
      <c r="FA13" s="260"/>
      <c r="FB13" s="260"/>
      <c r="FC13" s="402"/>
      <c r="FD13" s="260"/>
      <c r="FE13" s="260"/>
      <c r="FF13" s="402"/>
      <c r="FG13" s="402"/>
      <c r="FH13" s="402"/>
      <c r="FI13" s="402"/>
      <c r="FJ13" s="402"/>
      <c r="FK13" s="41"/>
      <c r="FL13" s="260"/>
      <c r="FM13" s="260"/>
      <c r="FN13" s="260"/>
      <c r="FO13" s="402"/>
      <c r="FP13" s="260"/>
      <c r="FQ13" s="260"/>
      <c r="FR13" s="402"/>
      <c r="FS13" s="402"/>
      <c r="FT13" s="402"/>
      <c r="FU13" s="402"/>
      <c r="FV13" s="402"/>
      <c r="FW13" s="41"/>
      <c r="FX13" s="260"/>
      <c r="FY13" s="260"/>
      <c r="FZ13" s="260"/>
      <c r="GA13" s="402"/>
      <c r="GB13" s="260"/>
      <c r="GC13" s="260"/>
      <c r="GD13" s="402"/>
      <c r="GE13" s="402"/>
      <c r="GF13" s="402"/>
      <c r="GG13" s="402"/>
      <c r="GH13" s="402"/>
      <c r="GI13" s="41"/>
      <c r="GJ13" s="260"/>
      <c r="GK13" s="260"/>
      <c r="GL13" s="260"/>
      <c r="GM13" s="402"/>
      <c r="GN13" s="260"/>
      <c r="GO13" s="260"/>
      <c r="GP13" s="402"/>
      <c r="GQ13" s="402"/>
      <c r="GR13" s="402"/>
      <c r="GS13" s="402"/>
      <c r="GT13" s="402"/>
      <c r="GU13" s="41"/>
      <c r="GV13" s="260"/>
      <c r="GW13" s="260"/>
      <c r="GX13" s="260"/>
      <c r="GY13" s="402"/>
      <c r="GZ13" s="260"/>
      <c r="HA13" s="260"/>
      <c r="HB13" s="402"/>
      <c r="HC13" s="402"/>
      <c r="HD13" s="402"/>
      <c r="HE13" s="402"/>
      <c r="HF13" s="402"/>
      <c r="HG13" s="41"/>
      <c r="HH13" s="260"/>
      <c r="HI13" s="260"/>
      <c r="HJ13" s="260"/>
      <c r="HK13" s="402"/>
      <c r="HL13" s="260"/>
      <c r="HM13" s="260"/>
      <c r="HN13" s="402"/>
      <c r="HO13" s="402"/>
      <c r="HP13" s="402"/>
      <c r="HQ13" s="402"/>
      <c r="HR13" s="402"/>
      <c r="HS13" s="41"/>
      <c r="HT13" s="260"/>
      <c r="HU13" s="260"/>
      <c r="HV13" s="260"/>
      <c r="HW13" s="402"/>
      <c r="HX13" s="260"/>
      <c r="HY13" s="260"/>
      <c r="HZ13" s="402"/>
      <c r="IA13" s="402"/>
      <c r="IB13" s="402"/>
      <c r="IC13" s="402"/>
      <c r="ID13" s="402"/>
      <c r="IE13" s="41"/>
      <c r="IF13" s="260"/>
      <c r="IG13" s="260"/>
      <c r="IH13" s="260"/>
      <c r="II13" s="402"/>
      <c r="IJ13" s="260"/>
      <c r="IK13" s="260"/>
      <c r="IL13" s="402"/>
      <c r="IM13" s="402"/>
      <c r="IN13" s="402"/>
      <c r="IO13" s="402"/>
      <c r="IP13" s="402"/>
      <c r="IQ13" s="41"/>
      <c r="IR13" s="260"/>
      <c r="IS13" s="260"/>
      <c r="IT13" s="260"/>
    </row>
    <row r="14" spans="1:254" s="7" customFormat="1" ht="14.25">
      <c r="A14" s="42" t="s">
        <v>24</v>
      </c>
      <c r="B14" s="260">
        <v>3.7613814200688767</v>
      </c>
      <c r="C14" s="260">
        <v>2.9608579728294782</v>
      </c>
      <c r="D14" s="260">
        <v>2.6523244949494984</v>
      </c>
      <c r="E14" s="260">
        <v>4.0897586527023799</v>
      </c>
      <c r="F14" s="260">
        <v>8.3323536566259904E-3</v>
      </c>
      <c r="G14" s="260">
        <v>2.7979125178940745</v>
      </c>
      <c r="H14" s="260">
        <v>3.732657467520184</v>
      </c>
      <c r="I14" s="260">
        <v>2.8923124720322102</v>
      </c>
      <c r="J14" s="260">
        <v>1.6995837612297615</v>
      </c>
      <c r="K14" s="260">
        <v>1.4641061355814999</v>
      </c>
      <c r="L14" s="260">
        <v>1.7327921382762401</v>
      </c>
      <c r="M14" s="260"/>
      <c r="N14" s="260"/>
      <c r="O14" s="260"/>
      <c r="P14" s="260"/>
      <c r="Q14" s="260"/>
      <c r="R14" s="260"/>
      <c r="S14" s="260"/>
      <c r="T14" s="260"/>
      <c r="U14" s="260"/>
      <c r="V14" s="260"/>
      <c r="W14" s="42"/>
      <c r="X14" s="260"/>
      <c r="Y14" s="260"/>
      <c r="Z14" s="260"/>
      <c r="AA14" s="260"/>
      <c r="AB14" s="260"/>
      <c r="AC14" s="260"/>
      <c r="AD14" s="260"/>
      <c r="AE14" s="260"/>
      <c r="AF14" s="260"/>
      <c r="AG14" s="260"/>
      <c r="AH14" s="260"/>
      <c r="AI14" s="42"/>
      <c r="AJ14" s="260"/>
      <c r="AK14" s="260"/>
      <c r="AL14" s="260"/>
      <c r="AM14" s="260"/>
      <c r="AN14" s="260"/>
      <c r="AO14" s="260"/>
      <c r="AP14" s="260"/>
      <c r="AQ14" s="260"/>
      <c r="AR14" s="260"/>
      <c r="AS14" s="260"/>
      <c r="AT14" s="260"/>
      <c r="AU14" s="42"/>
      <c r="AV14" s="260"/>
      <c r="AW14" s="260"/>
      <c r="AX14" s="260"/>
      <c r="AY14" s="260"/>
      <c r="AZ14" s="260"/>
      <c r="BA14" s="260"/>
      <c r="BB14" s="260"/>
      <c r="BC14" s="260"/>
      <c r="BD14" s="260"/>
      <c r="BE14" s="260"/>
      <c r="BF14" s="260"/>
      <c r="BG14" s="42"/>
      <c r="BH14" s="260"/>
      <c r="BI14" s="260"/>
      <c r="BJ14" s="260"/>
      <c r="BK14" s="260"/>
      <c r="BL14" s="260"/>
      <c r="BM14" s="260"/>
      <c r="BN14" s="260"/>
      <c r="BO14" s="260"/>
      <c r="BP14" s="260"/>
      <c r="BQ14" s="260"/>
      <c r="BR14" s="260"/>
      <c r="BS14" s="42"/>
      <c r="BT14" s="260"/>
      <c r="BU14" s="260"/>
      <c r="BV14" s="260"/>
      <c r="BW14" s="260"/>
      <c r="BX14" s="260"/>
      <c r="BY14" s="260"/>
      <c r="BZ14" s="260"/>
      <c r="CA14" s="260"/>
      <c r="CB14" s="260"/>
      <c r="CC14" s="260"/>
      <c r="CD14" s="260"/>
      <c r="CE14" s="42"/>
      <c r="CF14" s="260"/>
      <c r="CG14" s="260"/>
      <c r="CH14" s="260"/>
      <c r="CI14" s="260"/>
      <c r="CJ14" s="260"/>
      <c r="CK14" s="260"/>
      <c r="CL14" s="260"/>
      <c r="CM14" s="260"/>
      <c r="CN14" s="260"/>
      <c r="CO14" s="260"/>
      <c r="CP14" s="260"/>
      <c r="CQ14" s="42"/>
      <c r="CR14" s="260"/>
      <c r="CS14" s="260"/>
      <c r="CT14" s="260"/>
      <c r="CU14" s="260"/>
      <c r="CV14" s="260"/>
      <c r="CW14" s="260"/>
      <c r="CX14" s="260"/>
      <c r="CY14" s="260"/>
      <c r="CZ14" s="260"/>
      <c r="DA14" s="260"/>
      <c r="DB14" s="260"/>
      <c r="DC14" s="42"/>
      <c r="DD14" s="260"/>
      <c r="DE14" s="260"/>
      <c r="DF14" s="260"/>
      <c r="DG14" s="260"/>
      <c r="DH14" s="260"/>
      <c r="DI14" s="260"/>
      <c r="DJ14" s="260"/>
      <c r="DK14" s="260"/>
      <c r="DL14" s="260"/>
      <c r="DM14" s="260"/>
      <c r="DN14" s="260"/>
      <c r="DO14" s="42"/>
      <c r="DP14" s="260"/>
      <c r="DQ14" s="260"/>
      <c r="DR14" s="260"/>
      <c r="DS14" s="260"/>
      <c r="DT14" s="260"/>
      <c r="DU14" s="260"/>
      <c r="DV14" s="260"/>
      <c r="DW14" s="260"/>
      <c r="DX14" s="260"/>
      <c r="DY14" s="260"/>
      <c r="DZ14" s="260"/>
      <c r="EA14" s="42"/>
      <c r="EB14" s="260"/>
      <c r="EC14" s="260"/>
      <c r="ED14" s="260"/>
      <c r="EE14" s="260"/>
      <c r="EF14" s="260"/>
      <c r="EG14" s="260"/>
      <c r="EH14" s="260"/>
      <c r="EI14" s="260"/>
      <c r="EJ14" s="260"/>
      <c r="EK14" s="260"/>
      <c r="EL14" s="260"/>
      <c r="EM14" s="42"/>
      <c r="EN14" s="260"/>
      <c r="EO14" s="260"/>
      <c r="EP14" s="260"/>
      <c r="EQ14" s="260"/>
      <c r="ER14" s="260"/>
      <c r="ES14" s="260"/>
      <c r="ET14" s="260"/>
      <c r="EU14" s="260"/>
      <c r="EV14" s="260"/>
      <c r="EW14" s="260"/>
      <c r="EX14" s="260"/>
      <c r="EY14" s="42"/>
      <c r="EZ14" s="260"/>
      <c r="FA14" s="260"/>
      <c r="FB14" s="260"/>
      <c r="FC14" s="260"/>
      <c r="FD14" s="260"/>
      <c r="FE14" s="260"/>
      <c r="FF14" s="260"/>
      <c r="FG14" s="260"/>
      <c r="FH14" s="260"/>
      <c r="FI14" s="260"/>
      <c r="FJ14" s="260"/>
      <c r="FK14" s="42"/>
      <c r="FL14" s="260"/>
      <c r="FM14" s="260"/>
      <c r="FN14" s="260"/>
      <c r="FO14" s="260"/>
      <c r="FP14" s="260"/>
      <c r="FQ14" s="260"/>
      <c r="FR14" s="260"/>
      <c r="FS14" s="260"/>
      <c r="FT14" s="260"/>
      <c r="FU14" s="260"/>
      <c r="FV14" s="260"/>
      <c r="FW14" s="42"/>
      <c r="FX14" s="260"/>
      <c r="FY14" s="260"/>
      <c r="FZ14" s="260"/>
      <c r="GA14" s="260"/>
      <c r="GB14" s="260"/>
      <c r="GC14" s="260"/>
      <c r="GD14" s="260"/>
      <c r="GE14" s="260"/>
      <c r="GF14" s="260"/>
      <c r="GG14" s="260"/>
      <c r="GH14" s="260"/>
      <c r="GI14" s="42"/>
      <c r="GJ14" s="260"/>
      <c r="GK14" s="260"/>
      <c r="GL14" s="260"/>
      <c r="GM14" s="260"/>
      <c r="GN14" s="260"/>
      <c r="GO14" s="260"/>
      <c r="GP14" s="260"/>
      <c r="GQ14" s="260"/>
      <c r="GR14" s="260"/>
      <c r="GS14" s="260"/>
      <c r="GT14" s="260"/>
      <c r="GU14" s="42"/>
      <c r="GV14" s="260"/>
      <c r="GW14" s="260"/>
      <c r="GX14" s="260"/>
      <c r="GY14" s="260"/>
      <c r="GZ14" s="260"/>
      <c r="HA14" s="260"/>
      <c r="HB14" s="260"/>
      <c r="HC14" s="260"/>
      <c r="HD14" s="260"/>
      <c r="HE14" s="260"/>
      <c r="HF14" s="260"/>
      <c r="HG14" s="42"/>
      <c r="HH14" s="260"/>
      <c r="HI14" s="260"/>
      <c r="HJ14" s="260"/>
      <c r="HK14" s="260"/>
      <c r="HL14" s="260"/>
      <c r="HM14" s="260"/>
      <c r="HN14" s="260"/>
      <c r="HO14" s="260"/>
      <c r="HP14" s="260"/>
      <c r="HQ14" s="260"/>
      <c r="HR14" s="260"/>
      <c r="HS14" s="42"/>
      <c r="HT14" s="260"/>
      <c r="HU14" s="260"/>
      <c r="HV14" s="260"/>
      <c r="HW14" s="260"/>
      <c r="HX14" s="260"/>
      <c r="HY14" s="260"/>
      <c r="HZ14" s="260"/>
      <c r="IA14" s="260"/>
      <c r="IB14" s="260"/>
      <c r="IC14" s="260"/>
      <c r="ID14" s="260"/>
      <c r="IE14" s="42"/>
      <c r="IF14" s="260"/>
      <c r="IG14" s="260"/>
      <c r="IH14" s="260"/>
      <c r="II14" s="260"/>
      <c r="IJ14" s="260"/>
      <c r="IK14" s="260"/>
      <c r="IL14" s="260"/>
      <c r="IM14" s="260"/>
      <c r="IN14" s="260"/>
      <c r="IO14" s="260"/>
      <c r="IP14" s="260"/>
      <c r="IQ14" s="42"/>
      <c r="IR14" s="260"/>
      <c r="IS14" s="260"/>
      <c r="IT14" s="260"/>
    </row>
    <row r="15" spans="1:254" s="7" customFormat="1" ht="14.25">
      <c r="A15" s="41" t="s">
        <v>11</v>
      </c>
      <c r="B15" s="260">
        <v>6.8965516504167823</v>
      </c>
      <c r="C15" s="260">
        <v>6.5707786457015471</v>
      </c>
      <c r="D15" s="260">
        <v>10.083199064766069</v>
      </c>
      <c r="E15" s="260">
        <v>15.252058132844626</v>
      </c>
      <c r="F15" s="260">
        <v>3.2597240120699755</v>
      </c>
      <c r="G15" s="260">
        <v>-1.224170608259223</v>
      </c>
      <c r="H15" s="260">
        <v>4.2225860973170493</v>
      </c>
      <c r="I15" s="260">
        <v>2.2849158680187331</v>
      </c>
      <c r="J15" s="260">
        <v>1.0769731320525722E-2</v>
      </c>
      <c r="K15" s="260">
        <v>1.8894898746875555</v>
      </c>
      <c r="L15" s="260">
        <v>2.1000000345769765</v>
      </c>
      <c r="M15" s="260"/>
      <c r="N15" s="260"/>
      <c r="O15" s="260"/>
      <c r="P15" s="260"/>
      <c r="Q15" s="260"/>
      <c r="R15" s="260"/>
      <c r="S15" s="260"/>
      <c r="T15" s="260"/>
      <c r="U15" s="260"/>
      <c r="V15" s="260"/>
      <c r="W15" s="41"/>
      <c r="X15" s="260"/>
      <c r="Y15" s="260"/>
      <c r="Z15" s="260"/>
      <c r="AA15" s="260"/>
      <c r="AB15" s="260"/>
      <c r="AC15" s="260"/>
      <c r="AD15" s="260"/>
      <c r="AE15" s="260"/>
      <c r="AF15" s="260"/>
      <c r="AG15" s="260"/>
      <c r="AH15" s="260"/>
      <c r="AI15" s="41"/>
      <c r="AJ15" s="260"/>
      <c r="AK15" s="260"/>
      <c r="AL15" s="260"/>
      <c r="AM15" s="260"/>
      <c r="AN15" s="260"/>
      <c r="AO15" s="260"/>
      <c r="AP15" s="260"/>
      <c r="AQ15" s="260"/>
      <c r="AR15" s="260"/>
      <c r="AS15" s="260"/>
      <c r="AT15" s="260"/>
      <c r="AU15" s="41"/>
      <c r="AV15" s="260"/>
      <c r="AW15" s="260"/>
      <c r="AX15" s="260"/>
      <c r="AY15" s="260"/>
      <c r="AZ15" s="260"/>
      <c r="BA15" s="260"/>
      <c r="BB15" s="260"/>
      <c r="BC15" s="260"/>
      <c r="BD15" s="260"/>
      <c r="BE15" s="260"/>
      <c r="BF15" s="260"/>
      <c r="BG15" s="41"/>
      <c r="BH15" s="260"/>
      <c r="BI15" s="260"/>
      <c r="BJ15" s="260"/>
      <c r="BK15" s="260"/>
      <c r="BL15" s="260"/>
      <c r="BM15" s="260"/>
      <c r="BN15" s="260"/>
      <c r="BO15" s="260"/>
      <c r="BP15" s="260"/>
      <c r="BQ15" s="260"/>
      <c r="BR15" s="260"/>
      <c r="BS15" s="41"/>
      <c r="BT15" s="260"/>
      <c r="BU15" s="260"/>
      <c r="BV15" s="260"/>
      <c r="BW15" s="260"/>
      <c r="BX15" s="260"/>
      <c r="BY15" s="260"/>
      <c r="BZ15" s="260"/>
      <c r="CA15" s="260"/>
      <c r="CB15" s="260"/>
      <c r="CC15" s="260"/>
      <c r="CD15" s="260"/>
      <c r="CE15" s="41"/>
      <c r="CF15" s="260"/>
      <c r="CG15" s="260"/>
      <c r="CH15" s="260"/>
      <c r="CI15" s="260"/>
      <c r="CJ15" s="260"/>
      <c r="CK15" s="260"/>
      <c r="CL15" s="260"/>
      <c r="CM15" s="260"/>
      <c r="CN15" s="260"/>
      <c r="CO15" s="260"/>
      <c r="CP15" s="260"/>
      <c r="CQ15" s="41"/>
      <c r="CR15" s="260"/>
      <c r="CS15" s="260"/>
      <c r="CT15" s="260"/>
      <c r="CU15" s="260"/>
      <c r="CV15" s="260"/>
      <c r="CW15" s="260"/>
      <c r="CX15" s="260"/>
      <c r="CY15" s="260"/>
      <c r="CZ15" s="260"/>
      <c r="DA15" s="260"/>
      <c r="DB15" s="260"/>
      <c r="DC15" s="41"/>
      <c r="DD15" s="260"/>
      <c r="DE15" s="260"/>
      <c r="DF15" s="260"/>
      <c r="DG15" s="260"/>
      <c r="DH15" s="260"/>
      <c r="DI15" s="260"/>
      <c r="DJ15" s="260"/>
      <c r="DK15" s="260"/>
      <c r="DL15" s="260"/>
      <c r="DM15" s="260"/>
      <c r="DN15" s="260"/>
      <c r="DO15" s="41"/>
      <c r="DP15" s="260"/>
      <c r="DQ15" s="260"/>
      <c r="DR15" s="260"/>
      <c r="DS15" s="260"/>
      <c r="DT15" s="260"/>
      <c r="DU15" s="260"/>
      <c r="DV15" s="260"/>
      <c r="DW15" s="260"/>
      <c r="DX15" s="260"/>
      <c r="DY15" s="260"/>
      <c r="DZ15" s="260"/>
      <c r="EA15" s="41"/>
      <c r="EB15" s="260"/>
      <c r="EC15" s="260"/>
      <c r="ED15" s="260"/>
      <c r="EE15" s="260"/>
      <c r="EF15" s="260"/>
      <c r="EG15" s="260"/>
      <c r="EH15" s="260"/>
      <c r="EI15" s="260"/>
      <c r="EJ15" s="260"/>
      <c r="EK15" s="260"/>
      <c r="EL15" s="260"/>
      <c r="EM15" s="41"/>
      <c r="EN15" s="260"/>
      <c r="EO15" s="260"/>
      <c r="EP15" s="260"/>
      <c r="EQ15" s="260"/>
      <c r="ER15" s="260"/>
      <c r="ES15" s="260"/>
      <c r="ET15" s="260"/>
      <c r="EU15" s="260"/>
      <c r="EV15" s="260"/>
      <c r="EW15" s="260"/>
      <c r="EX15" s="260"/>
      <c r="EY15" s="41"/>
      <c r="EZ15" s="260"/>
      <c r="FA15" s="260"/>
      <c r="FB15" s="260"/>
      <c r="FC15" s="260"/>
      <c r="FD15" s="260"/>
      <c r="FE15" s="260"/>
      <c r="FF15" s="260"/>
      <c r="FG15" s="260"/>
      <c r="FH15" s="260"/>
      <c r="FI15" s="260"/>
      <c r="FJ15" s="260"/>
      <c r="FK15" s="41"/>
      <c r="FL15" s="260"/>
      <c r="FM15" s="260"/>
      <c r="FN15" s="260"/>
      <c r="FO15" s="260"/>
      <c r="FP15" s="260"/>
      <c r="FQ15" s="260"/>
      <c r="FR15" s="260"/>
      <c r="FS15" s="260"/>
      <c r="FT15" s="260"/>
      <c r="FU15" s="260"/>
      <c r="FV15" s="260"/>
      <c r="FW15" s="41"/>
      <c r="FX15" s="260"/>
      <c r="FY15" s="260"/>
      <c r="FZ15" s="260"/>
      <c r="GA15" s="260"/>
      <c r="GB15" s="260"/>
      <c r="GC15" s="260"/>
      <c r="GD15" s="260"/>
      <c r="GE15" s="260"/>
      <c r="GF15" s="260"/>
      <c r="GG15" s="260"/>
      <c r="GH15" s="260"/>
      <c r="GI15" s="41"/>
      <c r="GJ15" s="260"/>
      <c r="GK15" s="260"/>
      <c r="GL15" s="260"/>
      <c r="GM15" s="260"/>
      <c r="GN15" s="260"/>
      <c r="GO15" s="260"/>
      <c r="GP15" s="260"/>
      <c r="GQ15" s="260"/>
      <c r="GR15" s="260"/>
      <c r="GS15" s="260"/>
      <c r="GT15" s="260"/>
      <c r="GU15" s="41"/>
      <c r="GV15" s="260"/>
      <c r="GW15" s="260"/>
      <c r="GX15" s="260"/>
      <c r="GY15" s="260"/>
      <c r="GZ15" s="260"/>
      <c r="HA15" s="260"/>
      <c r="HB15" s="260"/>
      <c r="HC15" s="260"/>
      <c r="HD15" s="260"/>
      <c r="HE15" s="260"/>
      <c r="HF15" s="260"/>
      <c r="HG15" s="41"/>
      <c r="HH15" s="260"/>
      <c r="HI15" s="260"/>
      <c r="HJ15" s="260"/>
      <c r="HK15" s="260"/>
      <c r="HL15" s="260"/>
      <c r="HM15" s="260"/>
      <c r="HN15" s="260"/>
      <c r="HO15" s="260"/>
      <c r="HP15" s="260"/>
      <c r="HQ15" s="260"/>
      <c r="HR15" s="260"/>
      <c r="HS15" s="41"/>
      <c r="HT15" s="260"/>
      <c r="HU15" s="260"/>
      <c r="HV15" s="260"/>
      <c r="HW15" s="260"/>
      <c r="HX15" s="260"/>
      <c r="HY15" s="260"/>
      <c r="HZ15" s="260"/>
      <c r="IA15" s="260"/>
      <c r="IB15" s="260"/>
      <c r="IC15" s="260"/>
      <c r="ID15" s="260"/>
      <c r="IE15" s="41"/>
      <c r="IF15" s="260"/>
      <c r="IG15" s="260"/>
      <c r="IH15" s="260"/>
      <c r="II15" s="260"/>
      <c r="IJ15" s="260"/>
      <c r="IK15" s="260"/>
      <c r="IL15" s="260"/>
      <c r="IM15" s="260"/>
      <c r="IN15" s="260"/>
      <c r="IO15" s="260"/>
      <c r="IP15" s="260"/>
      <c r="IQ15" s="41"/>
      <c r="IR15" s="260"/>
      <c r="IS15" s="260"/>
      <c r="IT15" s="260"/>
    </row>
    <row r="16" spans="1:254" s="7" customFormat="1" ht="14.25">
      <c r="A16" s="41" t="s">
        <v>23</v>
      </c>
      <c r="B16" s="260">
        <v>2.5282170558531769</v>
      </c>
      <c r="C16" s="260">
        <v>2.5792096876878556</v>
      </c>
      <c r="D16" s="260">
        <v>0.6962215885549794</v>
      </c>
      <c r="E16" s="260">
        <v>4.6849535442727186</v>
      </c>
      <c r="F16" s="260">
        <v>1.8395925003936942</v>
      </c>
      <c r="G16" s="260">
        <v>2.0401986015256002</v>
      </c>
      <c r="H16" s="260">
        <v>2.5118659144135691</v>
      </c>
      <c r="I16" s="402">
        <v>3.2287468574941913</v>
      </c>
      <c r="J16" s="260">
        <v>0.97904551152261377</v>
      </c>
      <c r="K16" s="260">
        <v>1.1736251015011634</v>
      </c>
      <c r="L16" s="260">
        <v>1.907159581178397</v>
      </c>
      <c r="M16" s="260"/>
      <c r="N16" s="260"/>
      <c r="O16" s="260"/>
      <c r="P16" s="260"/>
      <c r="Q16" s="260"/>
      <c r="R16" s="402"/>
      <c r="S16" s="402"/>
      <c r="T16" s="402"/>
      <c r="U16" s="402"/>
      <c r="V16" s="402"/>
      <c r="W16" s="41"/>
      <c r="X16" s="260"/>
      <c r="Y16" s="260"/>
      <c r="Z16" s="260"/>
      <c r="AA16" s="260"/>
      <c r="AB16" s="260"/>
      <c r="AC16" s="260"/>
      <c r="AD16" s="402"/>
      <c r="AE16" s="402"/>
      <c r="AF16" s="402"/>
      <c r="AG16" s="402"/>
      <c r="AH16" s="402"/>
      <c r="AI16" s="41"/>
      <c r="AJ16" s="260"/>
      <c r="AK16" s="260"/>
      <c r="AL16" s="260"/>
      <c r="AM16" s="260"/>
      <c r="AN16" s="260"/>
      <c r="AO16" s="260"/>
      <c r="AP16" s="402"/>
      <c r="AQ16" s="402"/>
      <c r="AR16" s="402"/>
      <c r="AS16" s="402"/>
      <c r="AT16" s="402"/>
      <c r="AU16" s="41"/>
      <c r="AV16" s="260"/>
      <c r="AW16" s="260"/>
      <c r="AX16" s="260"/>
      <c r="AY16" s="260"/>
      <c r="AZ16" s="260"/>
      <c r="BA16" s="260"/>
      <c r="BB16" s="402"/>
      <c r="BC16" s="402"/>
      <c r="BD16" s="402"/>
      <c r="BE16" s="402"/>
      <c r="BF16" s="402"/>
      <c r="BG16" s="41"/>
      <c r="BH16" s="260"/>
      <c r="BI16" s="260"/>
      <c r="BJ16" s="260"/>
      <c r="BK16" s="260"/>
      <c r="BL16" s="260"/>
      <c r="BM16" s="260"/>
      <c r="BN16" s="402"/>
      <c r="BO16" s="402"/>
      <c r="BP16" s="402"/>
      <c r="BQ16" s="402"/>
      <c r="BR16" s="402"/>
      <c r="BS16" s="41"/>
      <c r="BT16" s="260"/>
      <c r="BU16" s="260"/>
      <c r="BV16" s="260"/>
      <c r="BW16" s="260"/>
      <c r="BX16" s="260"/>
      <c r="BY16" s="260"/>
      <c r="BZ16" s="402"/>
      <c r="CA16" s="402"/>
      <c r="CB16" s="402"/>
      <c r="CC16" s="402"/>
      <c r="CD16" s="402"/>
      <c r="CE16" s="41"/>
      <c r="CF16" s="260"/>
      <c r="CG16" s="260"/>
      <c r="CH16" s="260"/>
      <c r="CI16" s="260"/>
      <c r="CJ16" s="260"/>
      <c r="CK16" s="260"/>
      <c r="CL16" s="402"/>
      <c r="CM16" s="402"/>
      <c r="CN16" s="402"/>
      <c r="CO16" s="402"/>
      <c r="CP16" s="402"/>
      <c r="CQ16" s="41"/>
      <c r="CR16" s="260"/>
      <c r="CS16" s="260"/>
      <c r="CT16" s="260"/>
      <c r="CU16" s="260"/>
      <c r="CV16" s="260"/>
      <c r="CW16" s="260"/>
      <c r="CX16" s="402"/>
      <c r="CY16" s="402"/>
      <c r="CZ16" s="402"/>
      <c r="DA16" s="402"/>
      <c r="DB16" s="402"/>
      <c r="DC16" s="41"/>
      <c r="DD16" s="260"/>
      <c r="DE16" s="260"/>
      <c r="DF16" s="260"/>
      <c r="DG16" s="260"/>
      <c r="DH16" s="260"/>
      <c r="DI16" s="260"/>
      <c r="DJ16" s="402"/>
      <c r="DK16" s="402"/>
      <c r="DL16" s="402"/>
      <c r="DM16" s="402"/>
      <c r="DN16" s="402"/>
      <c r="DO16" s="41"/>
      <c r="DP16" s="260"/>
      <c r="DQ16" s="260"/>
      <c r="DR16" s="260"/>
      <c r="DS16" s="260"/>
      <c r="DT16" s="260"/>
      <c r="DU16" s="260"/>
      <c r="DV16" s="402"/>
      <c r="DW16" s="402"/>
      <c r="DX16" s="402"/>
      <c r="DY16" s="402"/>
      <c r="DZ16" s="402"/>
      <c r="EA16" s="41"/>
      <c r="EB16" s="260"/>
      <c r="EC16" s="260"/>
      <c r="ED16" s="260"/>
      <c r="EE16" s="260"/>
      <c r="EF16" s="260"/>
      <c r="EG16" s="260"/>
      <c r="EH16" s="402"/>
      <c r="EI16" s="402"/>
      <c r="EJ16" s="402"/>
      <c r="EK16" s="402"/>
      <c r="EL16" s="402"/>
      <c r="EM16" s="41"/>
      <c r="EN16" s="260"/>
      <c r="EO16" s="260"/>
      <c r="EP16" s="260"/>
      <c r="EQ16" s="260"/>
      <c r="ER16" s="260"/>
      <c r="ES16" s="260"/>
      <c r="ET16" s="402"/>
      <c r="EU16" s="402"/>
      <c r="EV16" s="402"/>
      <c r="EW16" s="402"/>
      <c r="EX16" s="402"/>
      <c r="EY16" s="41"/>
      <c r="EZ16" s="260"/>
      <c r="FA16" s="260"/>
      <c r="FB16" s="260"/>
      <c r="FC16" s="260"/>
      <c r="FD16" s="260"/>
      <c r="FE16" s="260"/>
      <c r="FF16" s="402"/>
      <c r="FG16" s="402"/>
      <c r="FH16" s="402"/>
      <c r="FI16" s="402"/>
      <c r="FJ16" s="402"/>
      <c r="FK16" s="41"/>
      <c r="FL16" s="260"/>
      <c r="FM16" s="260"/>
      <c r="FN16" s="260"/>
      <c r="FO16" s="260"/>
      <c r="FP16" s="260"/>
      <c r="FQ16" s="260"/>
      <c r="FR16" s="402"/>
      <c r="FS16" s="402"/>
      <c r="FT16" s="402"/>
      <c r="FU16" s="402"/>
      <c r="FV16" s="402"/>
      <c r="FW16" s="41"/>
      <c r="FX16" s="260"/>
      <c r="FY16" s="260"/>
      <c r="FZ16" s="260"/>
      <c r="GA16" s="260"/>
      <c r="GB16" s="260"/>
      <c r="GC16" s="260"/>
      <c r="GD16" s="402"/>
      <c r="GE16" s="402"/>
      <c r="GF16" s="402"/>
      <c r="GG16" s="402"/>
      <c r="GH16" s="402"/>
      <c r="GI16" s="41"/>
      <c r="GJ16" s="260"/>
      <c r="GK16" s="260"/>
      <c r="GL16" s="260"/>
      <c r="GM16" s="260"/>
      <c r="GN16" s="260"/>
      <c r="GO16" s="260"/>
      <c r="GP16" s="402"/>
      <c r="GQ16" s="402"/>
      <c r="GR16" s="402"/>
      <c r="GS16" s="402"/>
      <c r="GT16" s="402"/>
      <c r="GU16" s="41"/>
      <c r="GV16" s="260"/>
      <c r="GW16" s="260"/>
      <c r="GX16" s="260"/>
      <c r="GY16" s="260"/>
      <c r="GZ16" s="260"/>
      <c r="HA16" s="260"/>
      <c r="HB16" s="402"/>
      <c r="HC16" s="402"/>
      <c r="HD16" s="402"/>
      <c r="HE16" s="402"/>
      <c r="HF16" s="402"/>
      <c r="HG16" s="41"/>
      <c r="HH16" s="260"/>
      <c r="HI16" s="260"/>
      <c r="HJ16" s="260"/>
      <c r="HK16" s="260"/>
      <c r="HL16" s="260"/>
      <c r="HM16" s="260"/>
      <c r="HN16" s="402"/>
      <c r="HO16" s="402"/>
      <c r="HP16" s="402"/>
      <c r="HQ16" s="402"/>
      <c r="HR16" s="402"/>
      <c r="HS16" s="41"/>
      <c r="HT16" s="260"/>
      <c r="HU16" s="260"/>
      <c r="HV16" s="260"/>
      <c r="HW16" s="260"/>
      <c r="HX16" s="260"/>
      <c r="HY16" s="260"/>
      <c r="HZ16" s="402"/>
      <c r="IA16" s="402"/>
      <c r="IB16" s="402"/>
      <c r="IC16" s="402"/>
      <c r="ID16" s="402"/>
      <c r="IE16" s="41"/>
      <c r="IF16" s="260"/>
      <c r="IG16" s="260"/>
      <c r="IH16" s="260"/>
      <c r="II16" s="260"/>
      <c r="IJ16" s="260"/>
      <c r="IK16" s="260"/>
      <c r="IL16" s="402"/>
      <c r="IM16" s="402"/>
      <c r="IN16" s="402"/>
      <c r="IO16" s="402"/>
      <c r="IP16" s="402"/>
      <c r="IQ16" s="41"/>
      <c r="IR16" s="260"/>
      <c r="IS16" s="260"/>
      <c r="IT16" s="260"/>
    </row>
    <row r="17" spans="1:254" s="11" customFormat="1" ht="14.25">
      <c r="A17" s="41" t="s">
        <v>22</v>
      </c>
      <c r="B17" s="260">
        <v>1.5022457553937052</v>
      </c>
      <c r="C17" s="260">
        <v>1.6508470565085309</v>
      </c>
      <c r="D17" s="260">
        <v>1.583046433841595</v>
      </c>
      <c r="E17" s="260">
        <v>2.2104575050768904</v>
      </c>
      <c r="F17" s="260">
        <v>0.97433869688927643</v>
      </c>
      <c r="G17" s="260">
        <v>0.92974880360328083</v>
      </c>
      <c r="H17" s="260">
        <v>2.4768929528179884</v>
      </c>
      <c r="I17" s="402">
        <v>2.822257473349965</v>
      </c>
      <c r="J17" s="260">
        <v>2.5639140908844338</v>
      </c>
      <c r="K17" s="260">
        <v>1.0564652373485028</v>
      </c>
      <c r="L17" s="260">
        <v>1.2790006704664014</v>
      </c>
      <c r="M17" s="265"/>
      <c r="N17" s="265"/>
      <c r="O17" s="265"/>
      <c r="P17" s="265"/>
      <c r="Q17" s="265"/>
      <c r="R17" s="266"/>
      <c r="S17" s="266"/>
      <c r="T17" s="266"/>
      <c r="U17" s="266"/>
      <c r="V17" s="266"/>
      <c r="W17" s="40"/>
      <c r="X17" s="265"/>
      <c r="Y17" s="265"/>
      <c r="Z17" s="265"/>
      <c r="AA17" s="265"/>
      <c r="AB17" s="265"/>
      <c r="AC17" s="265"/>
      <c r="AD17" s="266"/>
      <c r="AE17" s="266"/>
      <c r="AF17" s="266"/>
      <c r="AG17" s="266"/>
      <c r="AH17" s="266"/>
      <c r="AI17" s="40"/>
      <c r="AJ17" s="265"/>
      <c r="AK17" s="265"/>
      <c r="AL17" s="265"/>
      <c r="AM17" s="265"/>
      <c r="AN17" s="265"/>
      <c r="AO17" s="265"/>
      <c r="AP17" s="266"/>
      <c r="AQ17" s="266"/>
      <c r="AR17" s="266"/>
      <c r="AS17" s="266"/>
      <c r="AT17" s="266"/>
      <c r="AU17" s="40"/>
      <c r="AV17" s="265"/>
      <c r="AW17" s="265"/>
      <c r="AX17" s="265"/>
      <c r="AY17" s="265"/>
      <c r="AZ17" s="265"/>
      <c r="BA17" s="265"/>
      <c r="BB17" s="266"/>
      <c r="BC17" s="266"/>
      <c r="BD17" s="266"/>
      <c r="BE17" s="266"/>
      <c r="BF17" s="266"/>
      <c r="BG17" s="40"/>
      <c r="BH17" s="265"/>
      <c r="BI17" s="265"/>
      <c r="BJ17" s="265"/>
      <c r="BK17" s="265"/>
      <c r="BL17" s="265"/>
      <c r="BM17" s="265"/>
      <c r="BN17" s="266"/>
      <c r="BO17" s="266"/>
      <c r="BP17" s="266"/>
      <c r="BQ17" s="266"/>
      <c r="BR17" s="266"/>
      <c r="BS17" s="40"/>
      <c r="BT17" s="265"/>
      <c r="BU17" s="265"/>
      <c r="BV17" s="265"/>
      <c r="BW17" s="265"/>
      <c r="BX17" s="265"/>
      <c r="BY17" s="265"/>
      <c r="BZ17" s="266"/>
      <c r="CA17" s="266"/>
      <c r="CB17" s="266"/>
      <c r="CC17" s="266"/>
      <c r="CD17" s="266"/>
      <c r="CE17" s="40"/>
      <c r="CF17" s="265"/>
      <c r="CG17" s="265"/>
      <c r="CH17" s="265"/>
      <c r="CI17" s="265"/>
      <c r="CJ17" s="265"/>
      <c r="CK17" s="265"/>
      <c r="CL17" s="266"/>
      <c r="CM17" s="266"/>
      <c r="CN17" s="266"/>
      <c r="CO17" s="266"/>
      <c r="CP17" s="266"/>
      <c r="CQ17" s="40"/>
      <c r="CR17" s="265"/>
      <c r="CS17" s="265"/>
      <c r="CT17" s="265"/>
      <c r="CU17" s="265"/>
      <c r="CV17" s="265"/>
      <c r="CW17" s="265"/>
      <c r="CX17" s="266"/>
      <c r="CY17" s="266"/>
      <c r="CZ17" s="266"/>
      <c r="DA17" s="266"/>
      <c r="DB17" s="266"/>
      <c r="DC17" s="40"/>
      <c r="DD17" s="265"/>
      <c r="DE17" s="265"/>
      <c r="DF17" s="265"/>
      <c r="DG17" s="265"/>
      <c r="DH17" s="265"/>
      <c r="DI17" s="265"/>
      <c r="DJ17" s="266"/>
      <c r="DK17" s="266"/>
      <c r="DL17" s="266"/>
      <c r="DM17" s="266"/>
      <c r="DN17" s="266"/>
      <c r="DO17" s="40"/>
      <c r="DP17" s="265"/>
      <c r="DQ17" s="265"/>
      <c r="DR17" s="265"/>
      <c r="DS17" s="265"/>
      <c r="DT17" s="265"/>
      <c r="DU17" s="265"/>
      <c r="DV17" s="266"/>
      <c r="DW17" s="266"/>
      <c r="DX17" s="266"/>
      <c r="DY17" s="266"/>
      <c r="DZ17" s="266"/>
      <c r="EA17" s="40"/>
      <c r="EB17" s="265"/>
      <c r="EC17" s="265"/>
      <c r="ED17" s="265"/>
      <c r="EE17" s="265"/>
      <c r="EF17" s="265"/>
      <c r="EG17" s="265"/>
      <c r="EH17" s="266"/>
      <c r="EI17" s="266"/>
      <c r="EJ17" s="266"/>
      <c r="EK17" s="266"/>
      <c r="EL17" s="266"/>
      <c r="EM17" s="40"/>
      <c r="EN17" s="265"/>
      <c r="EO17" s="265"/>
      <c r="EP17" s="265"/>
      <c r="EQ17" s="265"/>
      <c r="ER17" s="265"/>
      <c r="ES17" s="265"/>
      <c r="ET17" s="266"/>
      <c r="EU17" s="266"/>
      <c r="EV17" s="266"/>
      <c r="EW17" s="266"/>
      <c r="EX17" s="266"/>
      <c r="EY17" s="40"/>
      <c r="EZ17" s="265"/>
      <c r="FA17" s="265"/>
      <c r="FB17" s="265"/>
      <c r="FC17" s="265"/>
      <c r="FD17" s="265"/>
      <c r="FE17" s="265"/>
      <c r="FF17" s="266"/>
      <c r="FG17" s="266"/>
      <c r="FH17" s="266"/>
      <c r="FI17" s="266"/>
      <c r="FJ17" s="266"/>
      <c r="FK17" s="40"/>
      <c r="FL17" s="265"/>
      <c r="FM17" s="265"/>
      <c r="FN17" s="265"/>
      <c r="FO17" s="265"/>
      <c r="FP17" s="265"/>
      <c r="FQ17" s="265"/>
      <c r="FR17" s="266"/>
      <c r="FS17" s="266"/>
      <c r="FT17" s="266"/>
      <c r="FU17" s="266"/>
      <c r="FV17" s="266"/>
      <c r="FW17" s="40"/>
      <c r="FX17" s="265"/>
      <c r="FY17" s="265"/>
      <c r="FZ17" s="265"/>
      <c r="GA17" s="265"/>
      <c r="GB17" s="265"/>
      <c r="GC17" s="265"/>
      <c r="GD17" s="266"/>
      <c r="GE17" s="266"/>
      <c r="GF17" s="266"/>
      <c r="GG17" s="266"/>
      <c r="GH17" s="266"/>
      <c r="GI17" s="40"/>
      <c r="GJ17" s="265"/>
      <c r="GK17" s="265"/>
      <c r="GL17" s="265"/>
      <c r="GM17" s="265"/>
      <c r="GN17" s="265"/>
      <c r="GO17" s="265"/>
      <c r="GP17" s="266"/>
      <c r="GQ17" s="266"/>
      <c r="GR17" s="266"/>
      <c r="GS17" s="266"/>
      <c r="GT17" s="266"/>
      <c r="GU17" s="40"/>
      <c r="GV17" s="265"/>
      <c r="GW17" s="265"/>
      <c r="GX17" s="265"/>
      <c r="GY17" s="265"/>
      <c r="GZ17" s="265"/>
      <c r="HA17" s="265"/>
      <c r="HB17" s="266"/>
      <c r="HC17" s="266"/>
      <c r="HD17" s="266"/>
      <c r="HE17" s="266"/>
      <c r="HF17" s="266"/>
      <c r="HG17" s="40"/>
      <c r="HH17" s="265"/>
      <c r="HI17" s="265"/>
      <c r="HJ17" s="265"/>
      <c r="HK17" s="265"/>
      <c r="HL17" s="265"/>
      <c r="HM17" s="265"/>
      <c r="HN17" s="266"/>
      <c r="HO17" s="266"/>
      <c r="HP17" s="266"/>
      <c r="HQ17" s="266"/>
      <c r="HR17" s="266"/>
      <c r="HS17" s="40"/>
      <c r="HT17" s="265"/>
      <c r="HU17" s="265"/>
      <c r="HV17" s="265"/>
      <c r="HW17" s="265"/>
      <c r="HX17" s="265"/>
      <c r="HY17" s="265"/>
      <c r="HZ17" s="266"/>
      <c r="IA17" s="266"/>
      <c r="IB17" s="266"/>
      <c r="IC17" s="266"/>
      <c r="ID17" s="266"/>
      <c r="IE17" s="40"/>
      <c r="IF17" s="265"/>
      <c r="IG17" s="265"/>
      <c r="IH17" s="265"/>
      <c r="II17" s="265"/>
      <c r="IJ17" s="265"/>
      <c r="IK17" s="265"/>
      <c r="IL17" s="266"/>
      <c r="IM17" s="266"/>
      <c r="IN17" s="266"/>
      <c r="IO17" s="266"/>
      <c r="IP17" s="266"/>
      <c r="IQ17" s="40"/>
      <c r="IR17" s="265"/>
      <c r="IS17" s="265"/>
      <c r="IT17" s="265"/>
    </row>
    <row r="18" spans="1:254" s="11" customFormat="1" ht="14.25">
      <c r="A18" s="40" t="s">
        <v>21</v>
      </c>
      <c r="B18" s="266">
        <v>2.1076725754474168</v>
      </c>
      <c r="C18" s="265">
        <v>1.6858333000000059</v>
      </c>
      <c r="D18" s="265">
        <v>2.2020439104765588</v>
      </c>
      <c r="E18" s="266">
        <v>3.2242802982920482</v>
      </c>
      <c r="F18" s="266">
        <v>0.40316629262668879</v>
      </c>
      <c r="G18" s="266">
        <v>1.6920696330188223</v>
      </c>
      <c r="H18" s="266">
        <v>3.5515113715472779</v>
      </c>
      <c r="I18" s="266">
        <v>2.5722787561286653</v>
      </c>
      <c r="J18" s="265">
        <v>2.1145222990744061</v>
      </c>
      <c r="K18" s="265">
        <v>1.7628304554673457</v>
      </c>
      <c r="L18" s="265">
        <v>1.8265169060691644</v>
      </c>
      <c r="M18" s="265"/>
      <c r="N18" s="265"/>
      <c r="O18" s="266"/>
      <c r="P18" s="265"/>
      <c r="Q18" s="265"/>
      <c r="R18" s="266"/>
      <c r="S18" s="266"/>
      <c r="T18" s="266"/>
      <c r="U18" s="266"/>
      <c r="V18" s="266"/>
      <c r="W18" s="40"/>
      <c r="X18" s="265"/>
      <c r="Y18" s="265"/>
      <c r="Z18" s="265"/>
      <c r="AA18" s="266"/>
      <c r="AB18" s="265"/>
      <c r="AC18" s="265"/>
      <c r="AD18" s="266"/>
      <c r="AE18" s="266"/>
      <c r="AF18" s="266"/>
      <c r="AG18" s="266"/>
      <c r="AH18" s="266"/>
      <c r="AI18" s="40"/>
      <c r="AJ18" s="265"/>
      <c r="AK18" s="265"/>
      <c r="AL18" s="265"/>
      <c r="AM18" s="266"/>
      <c r="AN18" s="265"/>
      <c r="AO18" s="265"/>
      <c r="AP18" s="266"/>
      <c r="AQ18" s="266"/>
      <c r="AR18" s="266"/>
      <c r="AS18" s="266"/>
      <c r="AT18" s="266"/>
      <c r="AU18" s="40"/>
      <c r="AV18" s="265"/>
      <c r="AW18" s="265"/>
      <c r="AX18" s="265"/>
      <c r="AY18" s="266"/>
      <c r="AZ18" s="265"/>
      <c r="BA18" s="265"/>
      <c r="BB18" s="266"/>
      <c r="BC18" s="266"/>
      <c r="BD18" s="266"/>
      <c r="BE18" s="266"/>
      <c r="BF18" s="266"/>
      <c r="BG18" s="40"/>
      <c r="BH18" s="265"/>
      <c r="BI18" s="265"/>
      <c r="BJ18" s="265"/>
      <c r="BK18" s="266"/>
      <c r="BL18" s="265"/>
      <c r="BM18" s="265"/>
      <c r="BN18" s="266"/>
      <c r="BO18" s="266"/>
      <c r="BP18" s="266"/>
      <c r="BQ18" s="266"/>
      <c r="BR18" s="266"/>
      <c r="BS18" s="40"/>
      <c r="BT18" s="265"/>
      <c r="BU18" s="265"/>
      <c r="BV18" s="265"/>
      <c r="BW18" s="266"/>
      <c r="BX18" s="265"/>
      <c r="BY18" s="265"/>
      <c r="BZ18" s="266"/>
      <c r="CA18" s="266"/>
      <c r="CB18" s="266"/>
      <c r="CC18" s="266"/>
      <c r="CD18" s="266"/>
      <c r="CE18" s="40"/>
      <c r="CF18" s="265"/>
      <c r="CG18" s="265"/>
      <c r="CH18" s="265"/>
      <c r="CI18" s="266"/>
      <c r="CJ18" s="265"/>
      <c r="CK18" s="265"/>
      <c r="CL18" s="266"/>
      <c r="CM18" s="266"/>
      <c r="CN18" s="266"/>
      <c r="CO18" s="266"/>
      <c r="CP18" s="266"/>
      <c r="CQ18" s="40"/>
      <c r="CR18" s="265"/>
      <c r="CS18" s="265"/>
      <c r="CT18" s="265"/>
      <c r="CU18" s="266"/>
      <c r="CV18" s="265"/>
      <c r="CW18" s="265"/>
      <c r="CX18" s="266"/>
      <c r="CY18" s="266"/>
      <c r="CZ18" s="266"/>
      <c r="DA18" s="266"/>
      <c r="DB18" s="266"/>
      <c r="DC18" s="40"/>
      <c r="DD18" s="265"/>
      <c r="DE18" s="265"/>
      <c r="DF18" s="265"/>
      <c r="DG18" s="266"/>
      <c r="DH18" s="265"/>
      <c r="DI18" s="265"/>
      <c r="DJ18" s="266"/>
      <c r="DK18" s="266"/>
      <c r="DL18" s="266"/>
      <c r="DM18" s="266"/>
      <c r="DN18" s="266"/>
      <c r="DO18" s="40"/>
      <c r="DP18" s="265"/>
      <c r="DQ18" s="265"/>
      <c r="DR18" s="265"/>
      <c r="DS18" s="266"/>
      <c r="DT18" s="265"/>
      <c r="DU18" s="265"/>
      <c r="DV18" s="266"/>
      <c r="DW18" s="266"/>
      <c r="DX18" s="266"/>
      <c r="DY18" s="266"/>
      <c r="DZ18" s="266"/>
      <c r="EA18" s="40"/>
      <c r="EB18" s="265"/>
      <c r="EC18" s="265"/>
      <c r="ED18" s="265"/>
      <c r="EE18" s="266"/>
      <c r="EF18" s="265"/>
      <c r="EG18" s="265"/>
      <c r="EH18" s="266"/>
      <c r="EI18" s="266"/>
      <c r="EJ18" s="266"/>
      <c r="EK18" s="266"/>
      <c r="EL18" s="266"/>
      <c r="EM18" s="40"/>
      <c r="EN18" s="265"/>
      <c r="EO18" s="265"/>
      <c r="EP18" s="265"/>
      <c r="EQ18" s="266"/>
      <c r="ER18" s="265"/>
      <c r="ES18" s="265"/>
      <c r="ET18" s="266"/>
      <c r="EU18" s="266"/>
      <c r="EV18" s="266"/>
      <c r="EW18" s="266"/>
      <c r="EX18" s="266"/>
      <c r="EY18" s="40"/>
      <c r="EZ18" s="265"/>
      <c r="FA18" s="265"/>
      <c r="FB18" s="265"/>
      <c r="FC18" s="266"/>
      <c r="FD18" s="265"/>
      <c r="FE18" s="265"/>
      <c r="FF18" s="266"/>
      <c r="FG18" s="266"/>
      <c r="FH18" s="266"/>
      <c r="FI18" s="266"/>
      <c r="FJ18" s="266"/>
      <c r="FK18" s="40"/>
      <c r="FL18" s="265"/>
      <c r="FM18" s="265"/>
      <c r="FN18" s="265"/>
      <c r="FO18" s="266"/>
      <c r="FP18" s="265"/>
      <c r="FQ18" s="265"/>
      <c r="FR18" s="266"/>
      <c r="FS18" s="266"/>
      <c r="FT18" s="266"/>
      <c r="FU18" s="266"/>
      <c r="FV18" s="266"/>
      <c r="FW18" s="40"/>
      <c r="FX18" s="265"/>
      <c r="FY18" s="265"/>
      <c r="FZ18" s="265"/>
      <c r="GA18" s="266"/>
      <c r="GB18" s="265"/>
      <c r="GC18" s="265"/>
      <c r="GD18" s="266"/>
      <c r="GE18" s="266"/>
      <c r="GF18" s="266"/>
      <c r="GG18" s="266"/>
      <c r="GH18" s="266"/>
      <c r="GI18" s="40"/>
      <c r="GJ18" s="265"/>
      <c r="GK18" s="265"/>
      <c r="GL18" s="265"/>
      <c r="GM18" s="266"/>
      <c r="GN18" s="265"/>
      <c r="GO18" s="265"/>
      <c r="GP18" s="266"/>
      <c r="GQ18" s="266"/>
      <c r="GR18" s="266"/>
      <c r="GS18" s="266"/>
      <c r="GT18" s="266"/>
      <c r="GU18" s="40"/>
      <c r="GV18" s="265"/>
      <c r="GW18" s="265"/>
      <c r="GX18" s="265"/>
      <c r="GY18" s="266"/>
      <c r="GZ18" s="265"/>
      <c r="HA18" s="265"/>
      <c r="HB18" s="266"/>
      <c r="HC18" s="266"/>
      <c r="HD18" s="266"/>
      <c r="HE18" s="266"/>
      <c r="HF18" s="266"/>
      <c r="HG18" s="40"/>
      <c r="HH18" s="265"/>
      <c r="HI18" s="265"/>
      <c r="HJ18" s="265"/>
      <c r="HK18" s="266"/>
      <c r="HL18" s="265"/>
      <c r="HM18" s="265"/>
      <c r="HN18" s="266"/>
      <c r="HO18" s="266"/>
      <c r="HP18" s="266"/>
      <c r="HQ18" s="266"/>
      <c r="HR18" s="266"/>
      <c r="HS18" s="40"/>
      <c r="HT18" s="265"/>
      <c r="HU18" s="265"/>
      <c r="HV18" s="265"/>
      <c r="HW18" s="266"/>
      <c r="HX18" s="265"/>
      <c r="HY18" s="265"/>
      <c r="HZ18" s="266"/>
      <c r="IA18" s="266"/>
      <c r="IB18" s="266"/>
      <c r="IC18" s="266"/>
      <c r="ID18" s="266"/>
      <c r="IE18" s="40"/>
      <c r="IF18" s="265"/>
      <c r="IG18" s="265"/>
      <c r="IH18" s="265"/>
      <c r="II18" s="266"/>
      <c r="IJ18" s="265"/>
      <c r="IK18" s="265"/>
      <c r="IL18" s="266"/>
      <c r="IM18" s="266"/>
      <c r="IN18" s="266"/>
      <c r="IO18" s="266"/>
      <c r="IP18" s="266"/>
      <c r="IQ18" s="40"/>
      <c r="IR18" s="265"/>
      <c r="IS18" s="265"/>
      <c r="IT18" s="265"/>
    </row>
    <row r="19" spans="1:254" s="11" customFormat="1" ht="15.75">
      <c r="A19" s="48" t="s">
        <v>697</v>
      </c>
      <c r="B19" s="265">
        <v>2.1</v>
      </c>
      <c r="C19" s="265">
        <v>1.7</v>
      </c>
      <c r="D19" s="265">
        <v>2.2000000000000002</v>
      </c>
      <c r="E19" s="265">
        <v>3.2</v>
      </c>
      <c r="F19" s="265">
        <v>0.4</v>
      </c>
      <c r="G19" s="265">
        <v>1.7</v>
      </c>
      <c r="H19" s="265">
        <v>3.6</v>
      </c>
      <c r="I19" s="265">
        <v>2.6</v>
      </c>
      <c r="J19" s="265">
        <v>2.1</v>
      </c>
      <c r="K19" s="265">
        <v>1.9</v>
      </c>
      <c r="L19" s="265">
        <v>1.9</v>
      </c>
      <c r="M19" s="265"/>
      <c r="N19" s="265"/>
      <c r="O19" s="265"/>
      <c r="P19" s="265"/>
      <c r="Q19" s="265"/>
      <c r="R19" s="265"/>
      <c r="S19" s="265"/>
      <c r="T19" s="265"/>
      <c r="U19" s="265"/>
      <c r="V19" s="265"/>
      <c r="W19" s="48"/>
      <c r="X19" s="265"/>
      <c r="Y19" s="265"/>
      <c r="Z19" s="265"/>
      <c r="AA19" s="265"/>
      <c r="AB19" s="265"/>
      <c r="AC19" s="265"/>
      <c r="AD19" s="265"/>
      <c r="AE19" s="265"/>
      <c r="AF19" s="265"/>
      <c r="AG19" s="265"/>
      <c r="AH19" s="265"/>
      <c r="AI19" s="48"/>
      <c r="AJ19" s="265"/>
      <c r="AK19" s="265"/>
      <c r="AL19" s="265"/>
      <c r="AM19" s="265"/>
      <c r="AN19" s="265"/>
      <c r="AO19" s="265"/>
      <c r="AP19" s="265"/>
      <c r="AQ19" s="265"/>
      <c r="AR19" s="265"/>
      <c r="AS19" s="265"/>
      <c r="AT19" s="265"/>
      <c r="AU19" s="48"/>
      <c r="AV19" s="265"/>
      <c r="AW19" s="265"/>
      <c r="AX19" s="265"/>
      <c r="AY19" s="265"/>
      <c r="AZ19" s="265"/>
      <c r="BA19" s="265"/>
      <c r="BB19" s="265"/>
      <c r="BC19" s="265"/>
      <c r="BD19" s="265"/>
      <c r="BE19" s="265"/>
      <c r="BF19" s="265"/>
      <c r="BG19" s="48"/>
      <c r="BH19" s="265"/>
      <c r="BI19" s="265"/>
      <c r="BJ19" s="265"/>
      <c r="BK19" s="265"/>
      <c r="BL19" s="265"/>
      <c r="BM19" s="265"/>
      <c r="BN19" s="265"/>
      <c r="BO19" s="265"/>
      <c r="BP19" s="265"/>
      <c r="BQ19" s="265"/>
      <c r="BR19" s="265"/>
      <c r="BS19" s="48"/>
      <c r="BT19" s="265"/>
      <c r="BU19" s="265"/>
      <c r="BV19" s="265"/>
      <c r="BW19" s="265"/>
      <c r="BX19" s="265"/>
      <c r="BY19" s="265"/>
      <c r="BZ19" s="265"/>
      <c r="CA19" s="265"/>
      <c r="CB19" s="265"/>
      <c r="CC19" s="265"/>
      <c r="CD19" s="265"/>
      <c r="CE19" s="48"/>
      <c r="CF19" s="265"/>
      <c r="CG19" s="265"/>
      <c r="CH19" s="265"/>
      <c r="CI19" s="265"/>
      <c r="CJ19" s="265"/>
      <c r="CK19" s="265"/>
      <c r="CL19" s="265"/>
      <c r="CM19" s="265"/>
      <c r="CN19" s="265"/>
      <c r="CO19" s="265"/>
      <c r="CP19" s="265"/>
      <c r="CQ19" s="48"/>
      <c r="CR19" s="265"/>
      <c r="CS19" s="265"/>
      <c r="CT19" s="265"/>
      <c r="CU19" s="265"/>
      <c r="CV19" s="265"/>
      <c r="CW19" s="265"/>
      <c r="CX19" s="265"/>
      <c r="CY19" s="265"/>
      <c r="CZ19" s="265"/>
      <c r="DA19" s="265"/>
      <c r="DB19" s="265"/>
      <c r="DC19" s="48"/>
      <c r="DD19" s="265"/>
      <c r="DE19" s="265"/>
      <c r="DF19" s="265"/>
      <c r="DG19" s="265"/>
      <c r="DH19" s="265"/>
      <c r="DI19" s="265"/>
      <c r="DJ19" s="265"/>
      <c r="DK19" s="265"/>
      <c r="DL19" s="265"/>
      <c r="DM19" s="265"/>
      <c r="DN19" s="265"/>
      <c r="DO19" s="48"/>
      <c r="DP19" s="265"/>
      <c r="DQ19" s="265"/>
      <c r="DR19" s="265"/>
      <c r="DS19" s="265"/>
      <c r="DT19" s="265"/>
      <c r="DU19" s="265"/>
      <c r="DV19" s="265"/>
      <c r="DW19" s="265"/>
      <c r="DX19" s="265"/>
      <c r="DY19" s="265"/>
      <c r="DZ19" s="265"/>
      <c r="EA19" s="48"/>
      <c r="EB19" s="265"/>
      <c r="EC19" s="265"/>
      <c r="ED19" s="265"/>
      <c r="EE19" s="265"/>
      <c r="EF19" s="265"/>
      <c r="EG19" s="265"/>
      <c r="EH19" s="265"/>
      <c r="EI19" s="265"/>
      <c r="EJ19" s="265"/>
      <c r="EK19" s="265"/>
      <c r="EL19" s="265"/>
      <c r="EM19" s="48"/>
      <c r="EN19" s="265"/>
      <c r="EO19" s="265"/>
      <c r="EP19" s="265"/>
      <c r="EQ19" s="265"/>
      <c r="ER19" s="265"/>
      <c r="ES19" s="265"/>
      <c r="ET19" s="265"/>
      <c r="EU19" s="265"/>
      <c r="EV19" s="265"/>
      <c r="EW19" s="265"/>
      <c r="EX19" s="265"/>
      <c r="EY19" s="48"/>
      <c r="EZ19" s="265"/>
      <c r="FA19" s="265"/>
      <c r="FB19" s="265"/>
      <c r="FC19" s="265"/>
      <c r="FD19" s="265"/>
      <c r="FE19" s="265"/>
      <c r="FF19" s="265"/>
      <c r="FG19" s="265"/>
      <c r="FH19" s="265"/>
      <c r="FI19" s="265"/>
      <c r="FJ19" s="265"/>
      <c r="FK19" s="48"/>
      <c r="FL19" s="265"/>
      <c r="FM19" s="265"/>
      <c r="FN19" s="265"/>
      <c r="FO19" s="265"/>
      <c r="FP19" s="265"/>
      <c r="FQ19" s="265"/>
      <c r="FR19" s="265"/>
      <c r="FS19" s="265"/>
      <c r="FT19" s="265"/>
      <c r="FU19" s="265"/>
      <c r="FV19" s="265"/>
      <c r="FW19" s="48"/>
      <c r="FX19" s="265"/>
      <c r="FY19" s="265"/>
      <c r="FZ19" s="265"/>
      <c r="GA19" s="265"/>
      <c r="GB19" s="265"/>
      <c r="GC19" s="265"/>
      <c r="GD19" s="265"/>
      <c r="GE19" s="265"/>
      <c r="GF19" s="265"/>
      <c r="GG19" s="265"/>
      <c r="GH19" s="265"/>
      <c r="GI19" s="48"/>
      <c r="GJ19" s="265"/>
      <c r="GK19" s="265"/>
      <c r="GL19" s="265"/>
      <c r="GM19" s="265"/>
      <c r="GN19" s="265"/>
      <c r="GO19" s="265"/>
      <c r="GP19" s="265"/>
      <c r="GQ19" s="265"/>
      <c r="GR19" s="265"/>
      <c r="GS19" s="265"/>
      <c r="GT19" s="265"/>
      <c r="GU19" s="48"/>
      <c r="GV19" s="265"/>
      <c r="GW19" s="265"/>
      <c r="GX19" s="265"/>
      <c r="GY19" s="265"/>
      <c r="GZ19" s="265"/>
      <c r="HA19" s="265"/>
      <c r="HB19" s="265"/>
      <c r="HC19" s="265"/>
      <c r="HD19" s="265"/>
      <c r="HE19" s="265"/>
      <c r="HF19" s="265"/>
      <c r="HG19" s="48"/>
      <c r="HH19" s="265"/>
      <c r="HI19" s="265"/>
      <c r="HJ19" s="265"/>
      <c r="HK19" s="265"/>
      <c r="HL19" s="265"/>
      <c r="HM19" s="265"/>
      <c r="HN19" s="265"/>
      <c r="HO19" s="265"/>
      <c r="HP19" s="265"/>
      <c r="HQ19" s="265"/>
      <c r="HR19" s="265"/>
      <c r="HS19" s="48"/>
      <c r="HT19" s="265"/>
      <c r="HU19" s="265"/>
      <c r="HV19" s="265"/>
      <c r="HW19" s="265"/>
      <c r="HX19" s="265"/>
      <c r="HY19" s="265"/>
      <c r="HZ19" s="265"/>
      <c r="IA19" s="265"/>
      <c r="IB19" s="265"/>
      <c r="IC19" s="265"/>
      <c r="ID19" s="265"/>
      <c r="IE19" s="48"/>
      <c r="IF19" s="265"/>
      <c r="IG19" s="265"/>
      <c r="IH19" s="265"/>
      <c r="II19" s="265"/>
      <c r="IJ19" s="265"/>
      <c r="IK19" s="265"/>
      <c r="IL19" s="265"/>
      <c r="IM19" s="265"/>
      <c r="IN19" s="265"/>
      <c r="IO19" s="265"/>
      <c r="IP19" s="265"/>
      <c r="IQ19" s="48"/>
      <c r="IR19" s="265"/>
      <c r="IS19" s="265"/>
      <c r="IT19" s="265"/>
    </row>
    <row r="20" spans="1:254" s="7" customFormat="1" ht="14.25">
      <c r="A20" s="41" t="s">
        <v>20</v>
      </c>
      <c r="B20" s="260">
        <v>2.1267904102943769</v>
      </c>
      <c r="C20" s="260">
        <v>3.0433332999999951</v>
      </c>
      <c r="D20" s="260">
        <v>2.4229288980115005</v>
      </c>
      <c r="E20" s="260">
        <v>2.6514433390183667</v>
      </c>
      <c r="F20" s="260">
        <v>-0.90303521403720666</v>
      </c>
      <c r="G20" s="260">
        <v>1.3894063897168296</v>
      </c>
      <c r="H20" s="260">
        <v>3.5568280370666949</v>
      </c>
      <c r="I20" s="260">
        <v>2.7774492718980026</v>
      </c>
      <c r="J20" s="260">
        <v>0.44020859544968705</v>
      </c>
      <c r="K20" s="260">
        <v>0.75902567349370731</v>
      </c>
      <c r="L20" s="260">
        <v>1.2023853772328286</v>
      </c>
      <c r="M20" s="260"/>
      <c r="N20" s="260"/>
      <c r="O20" s="260"/>
      <c r="P20" s="260"/>
      <c r="Q20" s="260"/>
      <c r="R20" s="260"/>
      <c r="S20" s="260"/>
      <c r="T20" s="260"/>
      <c r="U20" s="260"/>
      <c r="V20" s="260"/>
      <c r="W20" s="41"/>
      <c r="X20" s="260"/>
      <c r="Y20" s="260"/>
      <c r="Z20" s="260"/>
      <c r="AA20" s="260"/>
      <c r="AB20" s="260"/>
      <c r="AC20" s="260"/>
      <c r="AD20" s="260"/>
      <c r="AE20" s="260"/>
      <c r="AF20" s="260"/>
      <c r="AG20" s="260"/>
      <c r="AH20" s="260"/>
      <c r="AI20" s="41"/>
      <c r="AJ20" s="260"/>
      <c r="AK20" s="260"/>
      <c r="AL20" s="260"/>
      <c r="AM20" s="260"/>
      <c r="AN20" s="260"/>
      <c r="AO20" s="260"/>
      <c r="AP20" s="260"/>
      <c r="AQ20" s="260"/>
      <c r="AR20" s="260"/>
      <c r="AS20" s="260"/>
      <c r="AT20" s="260"/>
      <c r="AU20" s="41"/>
      <c r="AV20" s="260"/>
      <c r="AW20" s="260"/>
      <c r="AX20" s="260"/>
      <c r="AY20" s="260"/>
      <c r="AZ20" s="260"/>
      <c r="BA20" s="260"/>
      <c r="BB20" s="260"/>
      <c r="BC20" s="260"/>
      <c r="BD20" s="260"/>
      <c r="BE20" s="260"/>
      <c r="BF20" s="260"/>
      <c r="BG20" s="41"/>
      <c r="BH20" s="260"/>
      <c r="BI20" s="260"/>
      <c r="BJ20" s="260"/>
      <c r="BK20" s="260"/>
      <c r="BL20" s="260"/>
      <c r="BM20" s="260"/>
      <c r="BN20" s="260"/>
      <c r="BO20" s="260"/>
      <c r="BP20" s="260"/>
      <c r="BQ20" s="260"/>
      <c r="BR20" s="260"/>
      <c r="BS20" s="41"/>
      <c r="BT20" s="260"/>
      <c r="BU20" s="260"/>
      <c r="BV20" s="260"/>
      <c r="BW20" s="260"/>
      <c r="BX20" s="260"/>
      <c r="BY20" s="260"/>
      <c r="BZ20" s="260"/>
      <c r="CA20" s="260"/>
      <c r="CB20" s="260"/>
      <c r="CC20" s="260"/>
      <c r="CD20" s="260"/>
      <c r="CE20" s="41"/>
      <c r="CF20" s="260"/>
      <c r="CG20" s="260"/>
      <c r="CH20" s="260"/>
      <c r="CI20" s="260"/>
      <c r="CJ20" s="260"/>
      <c r="CK20" s="260"/>
      <c r="CL20" s="260"/>
      <c r="CM20" s="260"/>
      <c r="CN20" s="260"/>
      <c r="CO20" s="260"/>
      <c r="CP20" s="260"/>
      <c r="CQ20" s="41"/>
      <c r="CR20" s="260"/>
      <c r="CS20" s="260"/>
      <c r="CT20" s="260"/>
      <c r="CU20" s="260"/>
      <c r="CV20" s="260"/>
      <c r="CW20" s="260"/>
      <c r="CX20" s="260"/>
      <c r="CY20" s="260"/>
      <c r="CZ20" s="260"/>
      <c r="DA20" s="260"/>
      <c r="DB20" s="260"/>
      <c r="DC20" s="41"/>
      <c r="DD20" s="260"/>
      <c r="DE20" s="260"/>
      <c r="DF20" s="260"/>
      <c r="DG20" s="260"/>
      <c r="DH20" s="260"/>
      <c r="DI20" s="260"/>
      <c r="DJ20" s="260"/>
      <c r="DK20" s="260"/>
      <c r="DL20" s="260"/>
      <c r="DM20" s="260"/>
      <c r="DN20" s="260"/>
      <c r="DO20" s="41"/>
      <c r="DP20" s="260"/>
      <c r="DQ20" s="260"/>
      <c r="DR20" s="260"/>
      <c r="DS20" s="260"/>
      <c r="DT20" s="260"/>
      <c r="DU20" s="260"/>
      <c r="DV20" s="260"/>
      <c r="DW20" s="260"/>
      <c r="DX20" s="260"/>
      <c r="DY20" s="260"/>
      <c r="DZ20" s="260"/>
      <c r="EA20" s="41"/>
      <c r="EB20" s="260"/>
      <c r="EC20" s="260"/>
      <c r="ED20" s="260"/>
      <c r="EE20" s="260"/>
      <c r="EF20" s="260"/>
      <c r="EG20" s="260"/>
      <c r="EH20" s="260"/>
      <c r="EI20" s="260"/>
      <c r="EJ20" s="260"/>
      <c r="EK20" s="260"/>
      <c r="EL20" s="260"/>
      <c r="EM20" s="41"/>
      <c r="EN20" s="260"/>
      <c r="EO20" s="260"/>
      <c r="EP20" s="260"/>
      <c r="EQ20" s="260"/>
      <c r="ER20" s="260"/>
      <c r="ES20" s="260"/>
      <c r="ET20" s="260"/>
      <c r="EU20" s="260"/>
      <c r="EV20" s="260"/>
      <c r="EW20" s="260"/>
      <c r="EX20" s="260"/>
      <c r="EY20" s="41"/>
      <c r="EZ20" s="260"/>
      <c r="FA20" s="260"/>
      <c r="FB20" s="260"/>
      <c r="FC20" s="260"/>
      <c r="FD20" s="260"/>
      <c r="FE20" s="260"/>
      <c r="FF20" s="260"/>
      <c r="FG20" s="260"/>
      <c r="FH20" s="260"/>
      <c r="FI20" s="260"/>
      <c r="FJ20" s="260"/>
      <c r="FK20" s="41"/>
      <c r="FL20" s="260"/>
      <c r="FM20" s="260"/>
      <c r="FN20" s="260"/>
      <c r="FO20" s="260"/>
      <c r="FP20" s="260"/>
      <c r="FQ20" s="260"/>
      <c r="FR20" s="260"/>
      <c r="FS20" s="260"/>
      <c r="FT20" s="260"/>
      <c r="FU20" s="260"/>
      <c r="FV20" s="260"/>
      <c r="FW20" s="41"/>
      <c r="FX20" s="260"/>
      <c r="FY20" s="260"/>
      <c r="FZ20" s="260"/>
      <c r="GA20" s="260"/>
      <c r="GB20" s="260"/>
      <c r="GC20" s="260"/>
      <c r="GD20" s="260"/>
      <c r="GE20" s="260"/>
      <c r="GF20" s="260"/>
      <c r="GG20" s="260"/>
      <c r="GH20" s="260"/>
      <c r="GI20" s="41"/>
      <c r="GJ20" s="260"/>
      <c r="GK20" s="260"/>
      <c r="GL20" s="260"/>
      <c r="GM20" s="260"/>
      <c r="GN20" s="260"/>
      <c r="GO20" s="260"/>
      <c r="GP20" s="260"/>
      <c r="GQ20" s="260"/>
      <c r="GR20" s="260"/>
      <c r="GS20" s="260"/>
      <c r="GT20" s="260"/>
      <c r="GU20" s="41"/>
      <c r="GV20" s="260"/>
      <c r="GW20" s="260"/>
      <c r="GX20" s="260"/>
      <c r="GY20" s="260"/>
      <c r="GZ20" s="260"/>
      <c r="HA20" s="260"/>
      <c r="HB20" s="260"/>
      <c r="HC20" s="260"/>
      <c r="HD20" s="260"/>
      <c r="HE20" s="260"/>
      <c r="HF20" s="260"/>
      <c r="HG20" s="41"/>
      <c r="HH20" s="260"/>
      <c r="HI20" s="260"/>
      <c r="HJ20" s="260"/>
      <c r="HK20" s="260"/>
      <c r="HL20" s="260"/>
      <c r="HM20" s="260"/>
      <c r="HN20" s="260"/>
      <c r="HO20" s="260"/>
      <c r="HP20" s="260"/>
      <c r="HQ20" s="260"/>
      <c r="HR20" s="260"/>
      <c r="HS20" s="41"/>
      <c r="HT20" s="260"/>
      <c r="HU20" s="260"/>
      <c r="HV20" s="260"/>
      <c r="HW20" s="260"/>
      <c r="HX20" s="260"/>
      <c r="HY20" s="260"/>
      <c r="HZ20" s="260"/>
      <c r="IA20" s="260"/>
      <c r="IB20" s="260"/>
      <c r="IC20" s="260"/>
      <c r="ID20" s="260"/>
      <c r="IE20" s="41"/>
      <c r="IF20" s="260"/>
      <c r="IG20" s="260"/>
      <c r="IH20" s="260"/>
      <c r="II20" s="260"/>
      <c r="IJ20" s="260"/>
      <c r="IK20" s="260"/>
      <c r="IL20" s="260"/>
      <c r="IM20" s="260"/>
      <c r="IN20" s="260"/>
      <c r="IO20" s="260"/>
      <c r="IP20" s="260"/>
      <c r="IQ20" s="41"/>
      <c r="IR20" s="260"/>
      <c r="IS20" s="260"/>
      <c r="IT20" s="260"/>
    </row>
    <row r="21" spans="1:254" s="7" customFormat="1" ht="14.25">
      <c r="A21" s="41" t="s">
        <v>19</v>
      </c>
      <c r="B21" s="260">
        <v>2.4598701844262383</v>
      </c>
      <c r="C21" s="260">
        <v>2.5424788135240517</v>
      </c>
      <c r="D21" s="260">
        <v>3.7553230191318621</v>
      </c>
      <c r="E21" s="260">
        <v>5.5289685350766504</v>
      </c>
      <c r="F21" s="260">
        <v>0.86393729749014714</v>
      </c>
      <c r="G21" s="260">
        <v>2.0979277971101551</v>
      </c>
      <c r="H21" s="260">
        <v>2.0850900992453791</v>
      </c>
      <c r="I21" s="402">
        <v>2.8099407237531571</v>
      </c>
      <c r="J21" s="260">
        <v>1.9214393901936466</v>
      </c>
      <c r="K21" s="260">
        <v>0.81196019328868552</v>
      </c>
      <c r="L21" s="260">
        <v>1.2524588122555969</v>
      </c>
      <c r="M21" s="260"/>
      <c r="N21" s="260"/>
      <c r="O21" s="260"/>
      <c r="P21" s="260"/>
      <c r="Q21" s="260"/>
      <c r="R21" s="402"/>
      <c r="S21" s="402"/>
      <c r="T21" s="402"/>
      <c r="U21" s="402"/>
      <c r="V21" s="402"/>
      <c r="W21" s="41"/>
      <c r="X21" s="260"/>
      <c r="Y21" s="260"/>
      <c r="Z21" s="260"/>
      <c r="AA21" s="260"/>
      <c r="AB21" s="260"/>
      <c r="AC21" s="260"/>
      <c r="AD21" s="402"/>
      <c r="AE21" s="402"/>
      <c r="AF21" s="402"/>
      <c r="AG21" s="402"/>
      <c r="AH21" s="402"/>
      <c r="AI21" s="41"/>
      <c r="AJ21" s="260"/>
      <c r="AK21" s="260"/>
      <c r="AL21" s="260"/>
      <c r="AM21" s="260"/>
      <c r="AN21" s="260"/>
      <c r="AO21" s="260"/>
      <c r="AP21" s="402"/>
      <c r="AQ21" s="402"/>
      <c r="AR21" s="402"/>
      <c r="AS21" s="402"/>
      <c r="AT21" s="402"/>
      <c r="AU21" s="41"/>
      <c r="AV21" s="260"/>
      <c r="AW21" s="260"/>
      <c r="AX21" s="260"/>
      <c r="AY21" s="260"/>
      <c r="AZ21" s="260"/>
      <c r="BA21" s="260"/>
      <c r="BB21" s="402"/>
      <c r="BC21" s="402"/>
      <c r="BD21" s="402"/>
      <c r="BE21" s="402"/>
      <c r="BF21" s="402"/>
      <c r="BG21" s="41"/>
      <c r="BH21" s="260"/>
      <c r="BI21" s="260"/>
      <c r="BJ21" s="260"/>
      <c r="BK21" s="260"/>
      <c r="BL21" s="260"/>
      <c r="BM21" s="260"/>
      <c r="BN21" s="402"/>
      <c r="BO21" s="402"/>
      <c r="BP21" s="402"/>
      <c r="BQ21" s="402"/>
      <c r="BR21" s="402"/>
      <c r="BS21" s="41"/>
      <c r="BT21" s="260"/>
      <c r="BU21" s="260"/>
      <c r="BV21" s="260"/>
      <c r="BW21" s="260"/>
      <c r="BX21" s="260"/>
      <c r="BY21" s="260"/>
      <c r="BZ21" s="402"/>
      <c r="CA21" s="402"/>
      <c r="CB21" s="402"/>
      <c r="CC21" s="402"/>
      <c r="CD21" s="402"/>
      <c r="CE21" s="41"/>
      <c r="CF21" s="260"/>
      <c r="CG21" s="260"/>
      <c r="CH21" s="260"/>
      <c r="CI21" s="260"/>
      <c r="CJ21" s="260"/>
      <c r="CK21" s="260"/>
      <c r="CL21" s="402"/>
      <c r="CM21" s="402"/>
      <c r="CN21" s="402"/>
      <c r="CO21" s="402"/>
      <c r="CP21" s="402"/>
      <c r="CQ21" s="41"/>
      <c r="CR21" s="260"/>
      <c r="CS21" s="260"/>
      <c r="CT21" s="260"/>
      <c r="CU21" s="260"/>
      <c r="CV21" s="260"/>
      <c r="CW21" s="260"/>
      <c r="CX21" s="402"/>
      <c r="CY21" s="402"/>
      <c r="CZ21" s="402"/>
      <c r="DA21" s="402"/>
      <c r="DB21" s="402"/>
      <c r="DC21" s="41"/>
      <c r="DD21" s="260"/>
      <c r="DE21" s="260"/>
      <c r="DF21" s="260"/>
      <c r="DG21" s="260"/>
      <c r="DH21" s="260"/>
      <c r="DI21" s="260"/>
      <c r="DJ21" s="402"/>
      <c r="DK21" s="402"/>
      <c r="DL21" s="402"/>
      <c r="DM21" s="402"/>
      <c r="DN21" s="402"/>
      <c r="DO21" s="41"/>
      <c r="DP21" s="260"/>
      <c r="DQ21" s="260"/>
      <c r="DR21" s="260"/>
      <c r="DS21" s="260"/>
      <c r="DT21" s="260"/>
      <c r="DU21" s="260"/>
      <c r="DV21" s="402"/>
      <c r="DW21" s="402"/>
      <c r="DX21" s="402"/>
      <c r="DY21" s="402"/>
      <c r="DZ21" s="402"/>
      <c r="EA21" s="41"/>
      <c r="EB21" s="260"/>
      <c r="EC21" s="260"/>
      <c r="ED21" s="260"/>
      <c r="EE21" s="260"/>
      <c r="EF21" s="260"/>
      <c r="EG21" s="260"/>
      <c r="EH21" s="402"/>
      <c r="EI21" s="402"/>
      <c r="EJ21" s="402"/>
      <c r="EK21" s="402"/>
      <c r="EL21" s="402"/>
      <c r="EM21" s="41"/>
      <c r="EN21" s="260"/>
      <c r="EO21" s="260"/>
      <c r="EP21" s="260"/>
      <c r="EQ21" s="260"/>
      <c r="ER21" s="260"/>
      <c r="ES21" s="260"/>
      <c r="ET21" s="402"/>
      <c r="EU21" s="402"/>
      <c r="EV21" s="402"/>
      <c r="EW21" s="402"/>
      <c r="EX21" s="402"/>
      <c r="EY21" s="41"/>
      <c r="EZ21" s="260"/>
      <c r="FA21" s="260"/>
      <c r="FB21" s="260"/>
      <c r="FC21" s="260"/>
      <c r="FD21" s="260"/>
      <c r="FE21" s="260"/>
      <c r="FF21" s="402"/>
      <c r="FG21" s="402"/>
      <c r="FH21" s="402"/>
      <c r="FI21" s="402"/>
      <c r="FJ21" s="402"/>
      <c r="FK21" s="41"/>
      <c r="FL21" s="260"/>
      <c r="FM21" s="260"/>
      <c r="FN21" s="260"/>
      <c r="FO21" s="260"/>
      <c r="FP21" s="260"/>
      <c r="FQ21" s="260"/>
      <c r="FR21" s="402"/>
      <c r="FS21" s="402"/>
      <c r="FT21" s="402"/>
      <c r="FU21" s="402"/>
      <c r="FV21" s="402"/>
      <c r="FW21" s="41"/>
      <c r="FX21" s="260"/>
      <c r="FY21" s="260"/>
      <c r="FZ21" s="260"/>
      <c r="GA21" s="260"/>
      <c r="GB21" s="260"/>
      <c r="GC21" s="260"/>
      <c r="GD21" s="402"/>
      <c r="GE21" s="402"/>
      <c r="GF21" s="402"/>
      <c r="GG21" s="402"/>
      <c r="GH21" s="402"/>
      <c r="GI21" s="41"/>
      <c r="GJ21" s="260"/>
      <c r="GK21" s="260"/>
      <c r="GL21" s="260"/>
      <c r="GM21" s="260"/>
      <c r="GN21" s="260"/>
      <c r="GO21" s="260"/>
      <c r="GP21" s="402"/>
      <c r="GQ21" s="402"/>
      <c r="GR21" s="402"/>
      <c r="GS21" s="402"/>
      <c r="GT21" s="402"/>
      <c r="GU21" s="41"/>
      <c r="GV21" s="260"/>
      <c r="GW21" s="260"/>
      <c r="GX21" s="260"/>
      <c r="GY21" s="260"/>
      <c r="GZ21" s="260"/>
      <c r="HA21" s="260"/>
      <c r="HB21" s="402"/>
      <c r="HC21" s="402"/>
      <c r="HD21" s="402"/>
      <c r="HE21" s="402"/>
      <c r="HF21" s="402"/>
      <c r="HG21" s="41"/>
      <c r="HH21" s="260"/>
      <c r="HI21" s="260"/>
      <c r="HJ21" s="260"/>
      <c r="HK21" s="260"/>
      <c r="HL21" s="260"/>
      <c r="HM21" s="260"/>
      <c r="HN21" s="402"/>
      <c r="HO21" s="402"/>
      <c r="HP21" s="402"/>
      <c r="HQ21" s="402"/>
      <c r="HR21" s="402"/>
      <c r="HS21" s="41"/>
      <c r="HT21" s="260"/>
      <c r="HU21" s="260"/>
      <c r="HV21" s="260"/>
      <c r="HW21" s="260"/>
      <c r="HX21" s="260"/>
      <c r="HY21" s="260"/>
      <c r="HZ21" s="402"/>
      <c r="IA21" s="402"/>
      <c r="IB21" s="402"/>
      <c r="IC21" s="402"/>
      <c r="ID21" s="402"/>
      <c r="IE21" s="41"/>
      <c r="IF21" s="260"/>
      <c r="IG21" s="260"/>
      <c r="IH21" s="260"/>
      <c r="II21" s="260"/>
      <c r="IJ21" s="260"/>
      <c r="IK21" s="260"/>
      <c r="IL21" s="402"/>
      <c r="IM21" s="402"/>
      <c r="IN21" s="402"/>
      <c r="IO21" s="402"/>
      <c r="IP21" s="402"/>
      <c r="IQ21" s="41"/>
      <c r="IR21" s="260"/>
      <c r="IS21" s="260"/>
      <c r="IT21" s="260"/>
    </row>
    <row r="22" spans="1:254" s="7" customFormat="1" ht="14.25">
      <c r="A22" s="41" t="s">
        <v>18</v>
      </c>
      <c r="B22" s="260">
        <v>2.7951960320723668</v>
      </c>
      <c r="C22" s="260">
        <v>4.2642021335963731</v>
      </c>
      <c r="D22" s="260">
        <v>1.8902459163944618</v>
      </c>
      <c r="E22" s="260">
        <v>3.9339195004953087</v>
      </c>
      <c r="F22" s="260">
        <v>0.92455627367604709</v>
      </c>
      <c r="G22" s="260">
        <v>0.69697348937056702</v>
      </c>
      <c r="H22" s="260">
        <v>4.0786317732478539</v>
      </c>
      <c r="I22" s="402">
        <v>3.7425523279460471</v>
      </c>
      <c r="J22" s="260">
        <v>1.4650251052933605</v>
      </c>
      <c r="K22" s="260">
        <v>0.69371038522063611</v>
      </c>
      <c r="L22" s="260">
        <v>1.622697894631564</v>
      </c>
      <c r="M22" s="260"/>
      <c r="N22" s="260"/>
      <c r="O22" s="260"/>
      <c r="P22" s="260"/>
      <c r="Q22" s="260"/>
      <c r="R22" s="402"/>
      <c r="S22" s="402"/>
      <c r="T22" s="402"/>
      <c r="U22" s="402"/>
      <c r="V22" s="402"/>
      <c r="W22" s="41"/>
      <c r="X22" s="260"/>
      <c r="Y22" s="260"/>
      <c r="Z22" s="260"/>
      <c r="AA22" s="260"/>
      <c r="AB22" s="260"/>
      <c r="AC22" s="260"/>
      <c r="AD22" s="402"/>
      <c r="AE22" s="402"/>
      <c r="AF22" s="402"/>
      <c r="AG22" s="402"/>
      <c r="AH22" s="402"/>
      <c r="AI22" s="41"/>
      <c r="AJ22" s="260"/>
      <c r="AK22" s="260"/>
      <c r="AL22" s="260"/>
      <c r="AM22" s="260"/>
      <c r="AN22" s="260"/>
      <c r="AO22" s="260"/>
      <c r="AP22" s="402"/>
      <c r="AQ22" s="402"/>
      <c r="AR22" s="402"/>
      <c r="AS22" s="402"/>
      <c r="AT22" s="402"/>
      <c r="AU22" s="41"/>
      <c r="AV22" s="260"/>
      <c r="AW22" s="260"/>
      <c r="AX22" s="260"/>
      <c r="AY22" s="260"/>
      <c r="AZ22" s="260"/>
      <c r="BA22" s="260"/>
      <c r="BB22" s="402"/>
      <c r="BC22" s="402"/>
      <c r="BD22" s="402"/>
      <c r="BE22" s="402"/>
      <c r="BF22" s="402"/>
      <c r="BG22" s="41"/>
      <c r="BH22" s="260"/>
      <c r="BI22" s="260"/>
      <c r="BJ22" s="260"/>
      <c r="BK22" s="260"/>
      <c r="BL22" s="260"/>
      <c r="BM22" s="260"/>
      <c r="BN22" s="402"/>
      <c r="BO22" s="402"/>
      <c r="BP22" s="402"/>
      <c r="BQ22" s="402"/>
      <c r="BR22" s="402"/>
      <c r="BS22" s="41"/>
      <c r="BT22" s="260"/>
      <c r="BU22" s="260"/>
      <c r="BV22" s="260"/>
      <c r="BW22" s="260"/>
      <c r="BX22" s="260"/>
      <c r="BY22" s="260"/>
      <c r="BZ22" s="402"/>
      <c r="CA22" s="402"/>
      <c r="CB22" s="402"/>
      <c r="CC22" s="402"/>
      <c r="CD22" s="402"/>
      <c r="CE22" s="41"/>
      <c r="CF22" s="260"/>
      <c r="CG22" s="260"/>
      <c r="CH22" s="260"/>
      <c r="CI22" s="260"/>
      <c r="CJ22" s="260"/>
      <c r="CK22" s="260"/>
      <c r="CL22" s="402"/>
      <c r="CM22" s="402"/>
      <c r="CN22" s="402"/>
      <c r="CO22" s="402"/>
      <c r="CP22" s="402"/>
      <c r="CQ22" s="41"/>
      <c r="CR22" s="260"/>
      <c r="CS22" s="260"/>
      <c r="CT22" s="260"/>
      <c r="CU22" s="260"/>
      <c r="CV22" s="260"/>
      <c r="CW22" s="260"/>
      <c r="CX22" s="402"/>
      <c r="CY22" s="402"/>
      <c r="CZ22" s="402"/>
      <c r="DA22" s="402"/>
      <c r="DB22" s="402"/>
      <c r="DC22" s="41"/>
      <c r="DD22" s="260"/>
      <c r="DE22" s="260"/>
      <c r="DF22" s="260"/>
      <c r="DG22" s="260"/>
      <c r="DH22" s="260"/>
      <c r="DI22" s="260"/>
      <c r="DJ22" s="402"/>
      <c r="DK22" s="402"/>
      <c r="DL22" s="402"/>
      <c r="DM22" s="402"/>
      <c r="DN22" s="402"/>
      <c r="DO22" s="41"/>
      <c r="DP22" s="260"/>
      <c r="DQ22" s="260"/>
      <c r="DR22" s="260"/>
      <c r="DS22" s="260"/>
      <c r="DT22" s="260"/>
      <c r="DU22" s="260"/>
      <c r="DV22" s="402"/>
      <c r="DW22" s="402"/>
      <c r="DX22" s="402"/>
      <c r="DY22" s="402"/>
      <c r="DZ22" s="402"/>
      <c r="EA22" s="41"/>
      <c r="EB22" s="260"/>
      <c r="EC22" s="260"/>
      <c r="ED22" s="260"/>
      <c r="EE22" s="260"/>
      <c r="EF22" s="260"/>
      <c r="EG22" s="260"/>
      <c r="EH22" s="402"/>
      <c r="EI22" s="402"/>
      <c r="EJ22" s="402"/>
      <c r="EK22" s="402"/>
      <c r="EL22" s="402"/>
      <c r="EM22" s="41"/>
      <c r="EN22" s="260"/>
      <c r="EO22" s="260"/>
      <c r="EP22" s="260"/>
      <c r="EQ22" s="260"/>
      <c r="ER22" s="260"/>
      <c r="ES22" s="260"/>
      <c r="ET22" s="402"/>
      <c r="EU22" s="402"/>
      <c r="EV22" s="402"/>
      <c r="EW22" s="402"/>
      <c r="EX22" s="402"/>
      <c r="EY22" s="41"/>
      <c r="EZ22" s="260"/>
      <c r="FA22" s="260"/>
      <c r="FB22" s="260"/>
      <c r="FC22" s="260"/>
      <c r="FD22" s="260"/>
      <c r="FE22" s="260"/>
      <c r="FF22" s="402"/>
      <c r="FG22" s="402"/>
      <c r="FH22" s="402"/>
      <c r="FI22" s="402"/>
      <c r="FJ22" s="402"/>
      <c r="FK22" s="41"/>
      <c r="FL22" s="260"/>
      <c r="FM22" s="260"/>
      <c r="FN22" s="260"/>
      <c r="FO22" s="260"/>
      <c r="FP22" s="260"/>
      <c r="FQ22" s="260"/>
      <c r="FR22" s="402"/>
      <c r="FS22" s="402"/>
      <c r="FT22" s="402"/>
      <c r="FU22" s="402"/>
      <c r="FV22" s="402"/>
      <c r="FW22" s="41"/>
      <c r="FX22" s="260"/>
      <c r="FY22" s="260"/>
      <c r="FZ22" s="260"/>
      <c r="GA22" s="260"/>
      <c r="GB22" s="260"/>
      <c r="GC22" s="260"/>
      <c r="GD22" s="402"/>
      <c r="GE22" s="402"/>
      <c r="GF22" s="402"/>
      <c r="GG22" s="402"/>
      <c r="GH22" s="402"/>
      <c r="GI22" s="41"/>
      <c r="GJ22" s="260"/>
      <c r="GK22" s="260"/>
      <c r="GL22" s="260"/>
      <c r="GM22" s="260"/>
      <c r="GN22" s="260"/>
      <c r="GO22" s="260"/>
      <c r="GP22" s="402"/>
      <c r="GQ22" s="402"/>
      <c r="GR22" s="402"/>
      <c r="GS22" s="402"/>
      <c r="GT22" s="402"/>
      <c r="GU22" s="41"/>
      <c r="GV22" s="260"/>
      <c r="GW22" s="260"/>
      <c r="GX22" s="260"/>
      <c r="GY22" s="260"/>
      <c r="GZ22" s="260"/>
      <c r="HA22" s="260"/>
      <c r="HB22" s="402"/>
      <c r="HC22" s="402"/>
      <c r="HD22" s="402"/>
      <c r="HE22" s="402"/>
      <c r="HF22" s="402"/>
      <c r="HG22" s="41"/>
      <c r="HH22" s="260"/>
      <c r="HI22" s="260"/>
      <c r="HJ22" s="260"/>
      <c r="HK22" s="260"/>
      <c r="HL22" s="260"/>
      <c r="HM22" s="260"/>
      <c r="HN22" s="402"/>
      <c r="HO22" s="402"/>
      <c r="HP22" s="402"/>
      <c r="HQ22" s="402"/>
      <c r="HR22" s="402"/>
      <c r="HS22" s="41"/>
      <c r="HT22" s="260"/>
      <c r="HU22" s="260"/>
      <c r="HV22" s="260"/>
      <c r="HW22" s="260"/>
      <c r="HX22" s="260"/>
      <c r="HY22" s="260"/>
      <c r="HZ22" s="402"/>
      <c r="IA22" s="402"/>
      <c r="IB22" s="402"/>
      <c r="IC22" s="402"/>
      <c r="ID22" s="402"/>
      <c r="IE22" s="41"/>
      <c r="IF22" s="260"/>
      <c r="IG22" s="260"/>
      <c r="IH22" s="260"/>
      <c r="II22" s="260"/>
      <c r="IJ22" s="260"/>
      <c r="IK22" s="260"/>
      <c r="IL22" s="402"/>
      <c r="IM22" s="402"/>
      <c r="IN22" s="402"/>
      <c r="IO22" s="402"/>
      <c r="IP22" s="402"/>
      <c r="IQ22" s="41"/>
      <c r="IR22" s="260"/>
      <c r="IS22" s="260"/>
      <c r="IT22" s="260"/>
    </row>
    <row r="23" spans="1:254" s="7" customFormat="1" ht="14.25">
      <c r="A23" s="41" t="s">
        <v>17</v>
      </c>
      <c r="B23" s="260">
        <v>0.77088441746300251</v>
      </c>
      <c r="C23" s="260">
        <v>1.2749787499291898</v>
      </c>
      <c r="D23" s="260">
        <v>1.583944902878609</v>
      </c>
      <c r="E23" s="260">
        <v>3.9139133800153436</v>
      </c>
      <c r="F23" s="260">
        <v>1.6353701096742501</v>
      </c>
      <c r="G23" s="260">
        <v>1.6857509112674585</v>
      </c>
      <c r="H23" s="260">
        <v>3.3239054191650741</v>
      </c>
      <c r="I23" s="402">
        <v>3.1622284512964338</v>
      </c>
      <c r="J23" s="260">
        <v>2.2161840876284256</v>
      </c>
      <c r="K23" s="260">
        <v>1.6888844492440658</v>
      </c>
      <c r="L23" s="260">
        <v>1.5718476441787255</v>
      </c>
      <c r="M23" s="260"/>
      <c r="N23" s="260"/>
      <c r="O23" s="402"/>
      <c r="P23" s="260"/>
      <c r="Q23" s="260"/>
      <c r="R23" s="402"/>
      <c r="S23" s="402"/>
      <c r="T23" s="402"/>
      <c r="U23" s="402"/>
      <c r="V23" s="402"/>
      <c r="W23" s="41"/>
      <c r="X23" s="260"/>
      <c r="Y23" s="260"/>
      <c r="Z23" s="260"/>
      <c r="AA23" s="402"/>
      <c r="AB23" s="260"/>
      <c r="AC23" s="260"/>
      <c r="AD23" s="402"/>
      <c r="AE23" s="402"/>
      <c r="AF23" s="402"/>
      <c r="AG23" s="402"/>
      <c r="AH23" s="402"/>
      <c r="AI23" s="41"/>
      <c r="AJ23" s="260"/>
      <c r="AK23" s="260"/>
      <c r="AL23" s="260"/>
      <c r="AM23" s="402"/>
      <c r="AN23" s="260"/>
      <c r="AO23" s="260"/>
      <c r="AP23" s="402"/>
      <c r="AQ23" s="402"/>
      <c r="AR23" s="402"/>
      <c r="AS23" s="402"/>
      <c r="AT23" s="402"/>
      <c r="AU23" s="41"/>
      <c r="AV23" s="260"/>
      <c r="AW23" s="260"/>
      <c r="AX23" s="260"/>
      <c r="AY23" s="402"/>
      <c r="AZ23" s="260"/>
      <c r="BA23" s="260"/>
      <c r="BB23" s="402"/>
      <c r="BC23" s="402"/>
      <c r="BD23" s="402"/>
      <c r="BE23" s="402"/>
      <c r="BF23" s="402"/>
      <c r="BG23" s="41"/>
      <c r="BH23" s="260"/>
      <c r="BI23" s="260"/>
      <c r="BJ23" s="260"/>
      <c r="BK23" s="402"/>
      <c r="BL23" s="260"/>
      <c r="BM23" s="260"/>
      <c r="BN23" s="402"/>
      <c r="BO23" s="402"/>
      <c r="BP23" s="402"/>
      <c r="BQ23" s="402"/>
      <c r="BR23" s="402"/>
      <c r="BS23" s="41"/>
      <c r="BT23" s="260"/>
      <c r="BU23" s="260"/>
      <c r="BV23" s="260"/>
      <c r="BW23" s="402"/>
      <c r="BX23" s="260"/>
      <c r="BY23" s="260"/>
      <c r="BZ23" s="402"/>
      <c r="CA23" s="402"/>
      <c r="CB23" s="402"/>
      <c r="CC23" s="402"/>
      <c r="CD23" s="402"/>
      <c r="CE23" s="41"/>
      <c r="CF23" s="260"/>
      <c r="CG23" s="260"/>
      <c r="CH23" s="260"/>
      <c r="CI23" s="402"/>
      <c r="CJ23" s="260"/>
      <c r="CK23" s="260"/>
      <c r="CL23" s="402"/>
      <c r="CM23" s="402"/>
      <c r="CN23" s="402"/>
      <c r="CO23" s="402"/>
      <c r="CP23" s="402"/>
      <c r="CQ23" s="41"/>
      <c r="CR23" s="260"/>
      <c r="CS23" s="260"/>
      <c r="CT23" s="260"/>
      <c r="CU23" s="402"/>
      <c r="CV23" s="260"/>
      <c r="CW23" s="260"/>
      <c r="CX23" s="402"/>
      <c r="CY23" s="402"/>
      <c r="CZ23" s="402"/>
      <c r="DA23" s="402"/>
      <c r="DB23" s="402"/>
      <c r="DC23" s="41"/>
      <c r="DD23" s="260"/>
      <c r="DE23" s="260"/>
      <c r="DF23" s="260"/>
      <c r="DG23" s="402"/>
      <c r="DH23" s="260"/>
      <c r="DI23" s="260"/>
      <c r="DJ23" s="402"/>
      <c r="DK23" s="402"/>
      <c r="DL23" s="402"/>
      <c r="DM23" s="402"/>
      <c r="DN23" s="402"/>
      <c r="DO23" s="41"/>
      <c r="DP23" s="260"/>
      <c r="DQ23" s="260"/>
      <c r="DR23" s="260"/>
      <c r="DS23" s="402"/>
      <c r="DT23" s="260"/>
      <c r="DU23" s="260"/>
      <c r="DV23" s="402"/>
      <c r="DW23" s="402"/>
      <c r="DX23" s="402"/>
      <c r="DY23" s="402"/>
      <c r="DZ23" s="402"/>
      <c r="EA23" s="41"/>
      <c r="EB23" s="260"/>
      <c r="EC23" s="260"/>
      <c r="ED23" s="260"/>
      <c r="EE23" s="402"/>
      <c r="EF23" s="260"/>
      <c r="EG23" s="260"/>
      <c r="EH23" s="402"/>
      <c r="EI23" s="402"/>
      <c r="EJ23" s="402"/>
      <c r="EK23" s="402"/>
      <c r="EL23" s="402"/>
      <c r="EM23" s="41"/>
      <c r="EN23" s="260"/>
      <c r="EO23" s="260"/>
      <c r="EP23" s="260"/>
      <c r="EQ23" s="402"/>
      <c r="ER23" s="260"/>
      <c r="ES23" s="260"/>
      <c r="ET23" s="402"/>
      <c r="EU23" s="402"/>
      <c r="EV23" s="402"/>
      <c r="EW23" s="402"/>
      <c r="EX23" s="402"/>
      <c r="EY23" s="41"/>
      <c r="EZ23" s="260"/>
      <c r="FA23" s="260"/>
      <c r="FB23" s="260"/>
      <c r="FC23" s="402"/>
      <c r="FD23" s="260"/>
      <c r="FE23" s="260"/>
      <c r="FF23" s="402"/>
      <c r="FG23" s="402"/>
      <c r="FH23" s="402"/>
      <c r="FI23" s="402"/>
      <c r="FJ23" s="402"/>
      <c r="FK23" s="41"/>
      <c r="FL23" s="260"/>
      <c r="FM23" s="260"/>
      <c r="FN23" s="260"/>
      <c r="FO23" s="402"/>
      <c r="FP23" s="260"/>
      <c r="FQ23" s="260"/>
      <c r="FR23" s="402"/>
      <c r="FS23" s="402"/>
      <c r="FT23" s="402"/>
      <c r="FU23" s="402"/>
      <c r="FV23" s="402"/>
      <c r="FW23" s="41"/>
      <c r="FX23" s="260"/>
      <c r="FY23" s="260"/>
      <c r="FZ23" s="260"/>
      <c r="GA23" s="402"/>
      <c r="GB23" s="260"/>
      <c r="GC23" s="260"/>
      <c r="GD23" s="402"/>
      <c r="GE23" s="402"/>
      <c r="GF23" s="402"/>
      <c r="GG23" s="402"/>
      <c r="GH23" s="402"/>
      <c r="GI23" s="41"/>
      <c r="GJ23" s="260"/>
      <c r="GK23" s="260"/>
      <c r="GL23" s="260"/>
      <c r="GM23" s="402"/>
      <c r="GN23" s="260"/>
      <c r="GO23" s="260"/>
      <c r="GP23" s="402"/>
      <c r="GQ23" s="402"/>
      <c r="GR23" s="402"/>
      <c r="GS23" s="402"/>
      <c r="GT23" s="402"/>
      <c r="GU23" s="41"/>
      <c r="GV23" s="260"/>
      <c r="GW23" s="260"/>
      <c r="GX23" s="260"/>
      <c r="GY23" s="402"/>
      <c r="GZ23" s="260"/>
      <c r="HA23" s="260"/>
      <c r="HB23" s="402"/>
      <c r="HC23" s="402"/>
      <c r="HD23" s="402"/>
      <c r="HE23" s="402"/>
      <c r="HF23" s="402"/>
      <c r="HG23" s="41"/>
      <c r="HH23" s="260"/>
      <c r="HI23" s="260"/>
      <c r="HJ23" s="260"/>
      <c r="HK23" s="402"/>
      <c r="HL23" s="260"/>
      <c r="HM23" s="260"/>
      <c r="HN23" s="402"/>
      <c r="HO23" s="402"/>
      <c r="HP23" s="402"/>
      <c r="HQ23" s="402"/>
      <c r="HR23" s="402"/>
      <c r="HS23" s="41"/>
      <c r="HT23" s="260"/>
      <c r="HU23" s="260"/>
      <c r="HV23" s="260"/>
      <c r="HW23" s="402"/>
      <c r="HX23" s="260"/>
      <c r="HY23" s="260"/>
      <c r="HZ23" s="402"/>
      <c r="IA23" s="402"/>
      <c r="IB23" s="402"/>
      <c r="IC23" s="402"/>
      <c r="ID23" s="402"/>
      <c r="IE23" s="41"/>
      <c r="IF23" s="260"/>
      <c r="IG23" s="260"/>
      <c r="IH23" s="260"/>
      <c r="II23" s="402"/>
      <c r="IJ23" s="260"/>
      <c r="IK23" s="260"/>
      <c r="IL23" s="402"/>
      <c r="IM23" s="402"/>
      <c r="IN23" s="402"/>
      <c r="IO23" s="402"/>
      <c r="IP23" s="402"/>
      <c r="IQ23" s="41"/>
      <c r="IR23" s="260"/>
      <c r="IS23" s="260"/>
      <c r="IT23" s="260"/>
    </row>
    <row r="24" spans="1:254" s="47" customFormat="1" ht="14.25">
      <c r="A24" s="42" t="s">
        <v>16</v>
      </c>
      <c r="B24" s="260">
        <v>4.1142480709761564</v>
      </c>
      <c r="C24" s="260">
        <v>4.4449999999999878</v>
      </c>
      <c r="D24" s="260">
        <v>6.7443790511752644</v>
      </c>
      <c r="E24" s="260">
        <v>10.606411681073237</v>
      </c>
      <c r="F24" s="260">
        <v>0.19800368970908089</v>
      </c>
      <c r="G24" s="260">
        <v>2.7422945174997659</v>
      </c>
      <c r="H24" s="260">
        <v>5.0795609428947897</v>
      </c>
      <c r="I24" s="260">
        <v>4.2180491772555007</v>
      </c>
      <c r="J24" s="260">
        <v>3.2458969217637801</v>
      </c>
      <c r="K24" s="260">
        <v>1.7941775531274962</v>
      </c>
      <c r="L24" s="260">
        <v>2.8410660121380493</v>
      </c>
      <c r="M24" s="265"/>
      <c r="N24" s="265"/>
      <c r="O24" s="265"/>
      <c r="P24" s="265"/>
      <c r="Q24" s="265"/>
      <c r="R24" s="265"/>
      <c r="S24" s="265"/>
      <c r="T24" s="265"/>
      <c r="U24" s="265"/>
      <c r="V24" s="265"/>
      <c r="W24" s="48"/>
      <c r="X24" s="265"/>
      <c r="Y24" s="265"/>
      <c r="Z24" s="265"/>
      <c r="AA24" s="265"/>
      <c r="AB24" s="265"/>
      <c r="AC24" s="265"/>
      <c r="AD24" s="265"/>
      <c r="AE24" s="265"/>
      <c r="AF24" s="265"/>
      <c r="AG24" s="265"/>
      <c r="AH24" s="265"/>
      <c r="AI24" s="48"/>
      <c r="AJ24" s="265"/>
      <c r="AK24" s="265"/>
      <c r="AL24" s="265"/>
      <c r="AM24" s="265"/>
      <c r="AN24" s="265"/>
      <c r="AO24" s="265"/>
      <c r="AP24" s="265"/>
      <c r="AQ24" s="265"/>
      <c r="AR24" s="265"/>
      <c r="AS24" s="265"/>
      <c r="AT24" s="265"/>
      <c r="AU24" s="48"/>
      <c r="AV24" s="265"/>
      <c r="AW24" s="265"/>
      <c r="AX24" s="265"/>
      <c r="AY24" s="265"/>
      <c r="AZ24" s="265"/>
      <c r="BA24" s="265"/>
      <c r="BB24" s="265"/>
      <c r="BC24" s="265"/>
      <c r="BD24" s="265"/>
      <c r="BE24" s="265"/>
      <c r="BF24" s="265"/>
      <c r="BG24" s="48"/>
      <c r="BH24" s="265"/>
      <c r="BI24" s="265"/>
      <c r="BJ24" s="265"/>
      <c r="BK24" s="265"/>
      <c r="BL24" s="265"/>
      <c r="BM24" s="265"/>
      <c r="BN24" s="265"/>
      <c r="BO24" s="265"/>
      <c r="BP24" s="265"/>
      <c r="BQ24" s="265"/>
      <c r="BR24" s="265"/>
      <c r="BS24" s="48"/>
      <c r="BT24" s="265"/>
      <c r="BU24" s="265"/>
      <c r="BV24" s="265"/>
      <c r="BW24" s="265"/>
      <c r="BX24" s="265"/>
      <c r="BY24" s="265"/>
      <c r="BZ24" s="265"/>
      <c r="CA24" s="265"/>
      <c r="CB24" s="265"/>
      <c r="CC24" s="265"/>
      <c r="CD24" s="265"/>
      <c r="CE24" s="48"/>
      <c r="CF24" s="265"/>
      <c r="CG24" s="265"/>
      <c r="CH24" s="265"/>
      <c r="CI24" s="265"/>
      <c r="CJ24" s="265"/>
      <c r="CK24" s="265"/>
      <c r="CL24" s="265"/>
      <c r="CM24" s="265"/>
      <c r="CN24" s="265"/>
      <c r="CO24" s="265"/>
      <c r="CP24" s="265"/>
      <c r="CQ24" s="48"/>
      <c r="CR24" s="265"/>
      <c r="CS24" s="265"/>
      <c r="CT24" s="265"/>
      <c r="CU24" s="265"/>
      <c r="CV24" s="265"/>
      <c r="CW24" s="265"/>
      <c r="CX24" s="265"/>
      <c r="CY24" s="265"/>
      <c r="CZ24" s="265"/>
      <c r="DA24" s="265"/>
      <c r="DB24" s="265"/>
      <c r="DC24" s="48"/>
      <c r="DD24" s="265"/>
      <c r="DE24" s="265"/>
      <c r="DF24" s="265"/>
      <c r="DG24" s="265"/>
      <c r="DH24" s="265"/>
      <c r="DI24" s="265"/>
      <c r="DJ24" s="265"/>
      <c r="DK24" s="265"/>
      <c r="DL24" s="265"/>
      <c r="DM24" s="265"/>
      <c r="DN24" s="265"/>
      <c r="DO24" s="48"/>
      <c r="DP24" s="265"/>
      <c r="DQ24" s="265"/>
      <c r="DR24" s="265"/>
      <c r="DS24" s="265"/>
      <c r="DT24" s="265"/>
      <c r="DU24" s="265"/>
      <c r="DV24" s="265"/>
      <c r="DW24" s="265"/>
      <c r="DX24" s="265"/>
      <c r="DY24" s="265"/>
      <c r="DZ24" s="265"/>
      <c r="EA24" s="48"/>
      <c r="EB24" s="265"/>
      <c r="EC24" s="265"/>
      <c r="ED24" s="265"/>
      <c r="EE24" s="265"/>
      <c r="EF24" s="265"/>
      <c r="EG24" s="265"/>
      <c r="EH24" s="265"/>
      <c r="EI24" s="265"/>
      <c r="EJ24" s="265"/>
      <c r="EK24" s="265"/>
      <c r="EL24" s="265"/>
      <c r="EM24" s="48"/>
      <c r="EN24" s="265"/>
      <c r="EO24" s="265"/>
      <c r="EP24" s="265"/>
      <c r="EQ24" s="265"/>
      <c r="ER24" s="265"/>
      <c r="ES24" s="265"/>
      <c r="ET24" s="265"/>
      <c r="EU24" s="265"/>
      <c r="EV24" s="265"/>
      <c r="EW24" s="265"/>
      <c r="EX24" s="265"/>
      <c r="EY24" s="48"/>
      <c r="EZ24" s="265"/>
      <c r="FA24" s="265"/>
      <c r="FB24" s="265"/>
      <c r="FC24" s="265"/>
      <c r="FD24" s="265"/>
      <c r="FE24" s="265"/>
      <c r="FF24" s="265"/>
      <c r="FG24" s="265"/>
      <c r="FH24" s="265"/>
      <c r="FI24" s="265"/>
      <c r="FJ24" s="265"/>
      <c r="FK24" s="48"/>
      <c r="FL24" s="265"/>
      <c r="FM24" s="265"/>
      <c r="FN24" s="265"/>
      <c r="FO24" s="265"/>
      <c r="FP24" s="265"/>
      <c r="FQ24" s="265"/>
      <c r="FR24" s="265"/>
      <c r="FS24" s="265"/>
      <c r="FT24" s="265"/>
      <c r="FU24" s="265"/>
      <c r="FV24" s="265"/>
      <c r="FW24" s="48"/>
      <c r="FX24" s="265"/>
      <c r="FY24" s="265"/>
      <c r="FZ24" s="265"/>
      <c r="GA24" s="265"/>
      <c r="GB24" s="265"/>
      <c r="GC24" s="265"/>
      <c r="GD24" s="265"/>
      <c r="GE24" s="265"/>
      <c r="GF24" s="265"/>
      <c r="GG24" s="265"/>
      <c r="GH24" s="265"/>
      <c r="GI24" s="48"/>
      <c r="GJ24" s="265"/>
      <c r="GK24" s="265"/>
      <c r="GL24" s="265"/>
      <c r="GM24" s="265"/>
      <c r="GN24" s="265"/>
      <c r="GO24" s="265"/>
      <c r="GP24" s="265"/>
      <c r="GQ24" s="265"/>
      <c r="GR24" s="265"/>
      <c r="GS24" s="265"/>
      <c r="GT24" s="265"/>
      <c r="GU24" s="48"/>
      <c r="GV24" s="265"/>
      <c r="GW24" s="265"/>
      <c r="GX24" s="265"/>
      <c r="GY24" s="265"/>
      <c r="GZ24" s="265"/>
      <c r="HA24" s="265"/>
      <c r="HB24" s="265"/>
      <c r="HC24" s="265"/>
      <c r="HD24" s="265"/>
      <c r="HE24" s="265"/>
      <c r="HF24" s="265"/>
      <c r="HG24" s="48"/>
      <c r="HH24" s="265"/>
      <c r="HI24" s="265"/>
      <c r="HJ24" s="265"/>
      <c r="HK24" s="265"/>
      <c r="HL24" s="265"/>
      <c r="HM24" s="265"/>
      <c r="HN24" s="265"/>
      <c r="HO24" s="265"/>
      <c r="HP24" s="265"/>
      <c r="HQ24" s="265"/>
      <c r="HR24" s="265"/>
      <c r="HS24" s="48"/>
      <c r="HT24" s="265"/>
      <c r="HU24" s="265"/>
      <c r="HV24" s="265"/>
      <c r="HW24" s="265"/>
      <c r="HX24" s="265"/>
      <c r="HY24" s="265"/>
      <c r="HZ24" s="265"/>
      <c r="IA24" s="265"/>
      <c r="IB24" s="265"/>
      <c r="IC24" s="265"/>
      <c r="ID24" s="265"/>
      <c r="IE24" s="48"/>
      <c r="IF24" s="265"/>
      <c r="IG24" s="265"/>
      <c r="IH24" s="265"/>
      <c r="II24" s="265"/>
      <c r="IJ24" s="265"/>
      <c r="IK24" s="265"/>
      <c r="IL24" s="265"/>
      <c r="IM24" s="265"/>
      <c r="IN24" s="265"/>
      <c r="IO24" s="265"/>
      <c r="IP24" s="265"/>
      <c r="IQ24" s="48"/>
      <c r="IR24" s="265"/>
      <c r="IS24" s="265"/>
      <c r="IT24" s="265"/>
    </row>
    <row r="25" spans="1:254" s="7" customFormat="1" ht="14.25">
      <c r="A25" s="40" t="s">
        <v>15</v>
      </c>
      <c r="B25" s="265">
        <v>2.1921659483540079</v>
      </c>
      <c r="C25" s="265">
        <v>2.2179646999999969</v>
      </c>
      <c r="D25" s="265">
        <v>2.1599401890654235</v>
      </c>
      <c r="E25" s="265">
        <v>3.3291152318896566</v>
      </c>
      <c r="F25" s="265">
        <v>0.30286555461738196</v>
      </c>
      <c r="G25" s="265">
        <v>1.6014751527098969</v>
      </c>
      <c r="H25" s="265">
        <v>2.7062723797781851</v>
      </c>
      <c r="I25" s="265">
        <v>2.4818859419529993</v>
      </c>
      <c r="J25" s="265">
        <v>1.3653198938695654</v>
      </c>
      <c r="K25" s="265">
        <v>1.047578745726474</v>
      </c>
      <c r="L25" s="265">
        <v>1.2655918667772381</v>
      </c>
      <c r="M25" s="260"/>
      <c r="N25" s="260"/>
      <c r="O25" s="260"/>
      <c r="P25" s="260"/>
      <c r="Q25" s="260"/>
      <c r="R25" s="260"/>
      <c r="S25" s="260"/>
      <c r="T25" s="260"/>
      <c r="U25" s="260"/>
      <c r="V25" s="260"/>
      <c r="W25" s="41"/>
      <c r="X25" s="260"/>
      <c r="Y25" s="260"/>
      <c r="Z25" s="260"/>
      <c r="AA25" s="260"/>
      <c r="AB25" s="260"/>
      <c r="AC25" s="260"/>
      <c r="AD25" s="260"/>
      <c r="AE25" s="260"/>
      <c r="AF25" s="260"/>
      <c r="AG25" s="260"/>
      <c r="AH25" s="260"/>
      <c r="AI25" s="41"/>
      <c r="AJ25" s="260"/>
      <c r="AK25" s="260"/>
      <c r="AL25" s="260"/>
      <c r="AM25" s="260"/>
      <c r="AN25" s="260"/>
      <c r="AO25" s="260"/>
      <c r="AP25" s="260"/>
      <c r="AQ25" s="260"/>
      <c r="AR25" s="260"/>
      <c r="AS25" s="260"/>
      <c r="AT25" s="260"/>
      <c r="AU25" s="41"/>
      <c r="AV25" s="260"/>
      <c r="AW25" s="260"/>
      <c r="AX25" s="260"/>
      <c r="AY25" s="260"/>
      <c r="AZ25" s="260"/>
      <c r="BA25" s="260"/>
      <c r="BB25" s="260"/>
      <c r="BC25" s="260"/>
      <c r="BD25" s="260"/>
      <c r="BE25" s="260"/>
      <c r="BF25" s="260"/>
      <c r="BG25" s="41"/>
      <c r="BH25" s="260"/>
      <c r="BI25" s="260"/>
      <c r="BJ25" s="260"/>
      <c r="BK25" s="260"/>
      <c r="BL25" s="260"/>
      <c r="BM25" s="260"/>
      <c r="BN25" s="260"/>
      <c r="BO25" s="260"/>
      <c r="BP25" s="260"/>
      <c r="BQ25" s="260"/>
      <c r="BR25" s="260"/>
      <c r="BS25" s="41"/>
      <c r="BT25" s="260"/>
      <c r="BU25" s="260"/>
      <c r="BV25" s="260"/>
      <c r="BW25" s="260"/>
      <c r="BX25" s="260"/>
      <c r="BY25" s="260"/>
      <c r="BZ25" s="260"/>
      <c r="CA25" s="260"/>
      <c r="CB25" s="260"/>
      <c r="CC25" s="260"/>
      <c r="CD25" s="260"/>
      <c r="CE25" s="41"/>
      <c r="CF25" s="260"/>
      <c r="CG25" s="260"/>
      <c r="CH25" s="260"/>
      <c r="CI25" s="260"/>
      <c r="CJ25" s="260"/>
      <c r="CK25" s="260"/>
      <c r="CL25" s="260"/>
      <c r="CM25" s="260"/>
      <c r="CN25" s="260"/>
      <c r="CO25" s="260"/>
      <c r="CP25" s="260"/>
      <c r="CQ25" s="41"/>
      <c r="CR25" s="260"/>
      <c r="CS25" s="260"/>
      <c r="CT25" s="260"/>
      <c r="CU25" s="260"/>
      <c r="CV25" s="260"/>
      <c r="CW25" s="260"/>
      <c r="CX25" s="260"/>
      <c r="CY25" s="260"/>
      <c r="CZ25" s="260"/>
      <c r="DA25" s="260"/>
      <c r="DB25" s="260"/>
      <c r="DC25" s="41"/>
      <c r="DD25" s="260"/>
      <c r="DE25" s="260"/>
      <c r="DF25" s="260"/>
      <c r="DG25" s="260"/>
      <c r="DH25" s="260"/>
      <c r="DI25" s="260"/>
      <c r="DJ25" s="260"/>
      <c r="DK25" s="260"/>
      <c r="DL25" s="260"/>
      <c r="DM25" s="260"/>
      <c r="DN25" s="260"/>
      <c r="DO25" s="41"/>
      <c r="DP25" s="260"/>
      <c r="DQ25" s="260"/>
      <c r="DR25" s="260"/>
      <c r="DS25" s="260"/>
      <c r="DT25" s="260"/>
      <c r="DU25" s="260"/>
      <c r="DV25" s="260"/>
      <c r="DW25" s="260"/>
      <c r="DX25" s="260"/>
      <c r="DY25" s="260"/>
      <c r="DZ25" s="260"/>
      <c r="EA25" s="41"/>
      <c r="EB25" s="260"/>
      <c r="EC25" s="260"/>
      <c r="ED25" s="260"/>
      <c r="EE25" s="260"/>
      <c r="EF25" s="260"/>
      <c r="EG25" s="260"/>
      <c r="EH25" s="260"/>
      <c r="EI25" s="260"/>
      <c r="EJ25" s="260"/>
      <c r="EK25" s="260"/>
      <c r="EL25" s="260"/>
      <c r="EM25" s="41"/>
      <c r="EN25" s="260"/>
      <c r="EO25" s="260"/>
      <c r="EP25" s="260"/>
      <c r="EQ25" s="260"/>
      <c r="ER25" s="260"/>
      <c r="ES25" s="260"/>
      <c r="ET25" s="260"/>
      <c r="EU25" s="260"/>
      <c r="EV25" s="260"/>
      <c r="EW25" s="260"/>
      <c r="EX25" s="260"/>
      <c r="EY25" s="41"/>
      <c r="EZ25" s="260"/>
      <c r="FA25" s="260"/>
      <c r="FB25" s="260"/>
      <c r="FC25" s="260"/>
      <c r="FD25" s="260"/>
      <c r="FE25" s="260"/>
      <c r="FF25" s="260"/>
      <c r="FG25" s="260"/>
      <c r="FH25" s="260"/>
      <c r="FI25" s="260"/>
      <c r="FJ25" s="260"/>
      <c r="FK25" s="41"/>
      <c r="FL25" s="260"/>
      <c r="FM25" s="260"/>
      <c r="FN25" s="260"/>
      <c r="FO25" s="260"/>
      <c r="FP25" s="260"/>
      <c r="FQ25" s="260"/>
      <c r="FR25" s="260"/>
      <c r="FS25" s="260"/>
      <c r="FT25" s="260"/>
      <c r="FU25" s="260"/>
      <c r="FV25" s="260"/>
      <c r="FW25" s="41"/>
      <c r="FX25" s="260"/>
      <c r="FY25" s="260"/>
      <c r="FZ25" s="260"/>
      <c r="GA25" s="260"/>
      <c r="GB25" s="260"/>
      <c r="GC25" s="260"/>
      <c r="GD25" s="260"/>
      <c r="GE25" s="260"/>
      <c r="GF25" s="260"/>
      <c r="GG25" s="260"/>
      <c r="GH25" s="260"/>
      <c r="GI25" s="41"/>
      <c r="GJ25" s="260"/>
      <c r="GK25" s="260"/>
      <c r="GL25" s="260"/>
      <c r="GM25" s="260"/>
      <c r="GN25" s="260"/>
      <c r="GO25" s="260"/>
      <c r="GP25" s="260"/>
      <c r="GQ25" s="260"/>
      <c r="GR25" s="260"/>
      <c r="GS25" s="260"/>
      <c r="GT25" s="260"/>
      <c r="GU25" s="41"/>
      <c r="GV25" s="260"/>
      <c r="GW25" s="260"/>
      <c r="GX25" s="260"/>
      <c r="GY25" s="260"/>
      <c r="GZ25" s="260"/>
      <c r="HA25" s="260"/>
      <c r="HB25" s="260"/>
      <c r="HC25" s="260"/>
      <c r="HD25" s="260"/>
      <c r="HE25" s="260"/>
      <c r="HF25" s="260"/>
      <c r="HG25" s="41"/>
      <c r="HH25" s="260"/>
      <c r="HI25" s="260"/>
      <c r="HJ25" s="260"/>
      <c r="HK25" s="260"/>
      <c r="HL25" s="260"/>
      <c r="HM25" s="260"/>
      <c r="HN25" s="260"/>
      <c r="HO25" s="260"/>
      <c r="HP25" s="260"/>
      <c r="HQ25" s="260"/>
      <c r="HR25" s="260"/>
      <c r="HS25" s="41"/>
      <c r="HT25" s="260"/>
      <c r="HU25" s="260"/>
      <c r="HV25" s="260"/>
      <c r="HW25" s="260"/>
      <c r="HX25" s="260"/>
      <c r="HY25" s="260"/>
      <c r="HZ25" s="260"/>
      <c r="IA25" s="260"/>
      <c r="IB25" s="260"/>
      <c r="IC25" s="260"/>
      <c r="ID25" s="260"/>
      <c r="IE25" s="41"/>
      <c r="IF25" s="260"/>
      <c r="IG25" s="260"/>
      <c r="IH25" s="260"/>
      <c r="II25" s="260"/>
      <c r="IJ25" s="260"/>
      <c r="IK25" s="260"/>
      <c r="IL25" s="260"/>
      <c r="IM25" s="260"/>
      <c r="IN25" s="260"/>
      <c r="IO25" s="260"/>
      <c r="IP25" s="260"/>
      <c r="IQ25" s="41"/>
      <c r="IR25" s="260"/>
      <c r="IS25" s="260"/>
      <c r="IT25" s="260"/>
    </row>
    <row r="26" spans="1:254" s="7" customFormat="1" ht="14.25">
      <c r="A26" s="41" t="s">
        <v>14</v>
      </c>
      <c r="B26" s="260">
        <v>6.0407903948396235</v>
      </c>
      <c r="C26" s="260">
        <v>7.4175000000000102</v>
      </c>
      <c r="D26" s="260">
        <v>7.5709265250075486</v>
      </c>
      <c r="E26" s="260">
        <v>11.950093725659894</v>
      </c>
      <c r="F26" s="260">
        <v>2.4724602724917721</v>
      </c>
      <c r="G26" s="260">
        <v>3.0358085339513119</v>
      </c>
      <c r="H26" s="260">
        <v>3.3893238078523291</v>
      </c>
      <c r="I26" s="402">
        <v>2.3888770625309697</v>
      </c>
      <c r="J26" s="260">
        <v>0.38270897991532493</v>
      </c>
      <c r="K26" s="260">
        <v>0.45323591546972963</v>
      </c>
      <c r="L26" s="260">
        <v>1.8408713643587094</v>
      </c>
      <c r="M26" s="260"/>
      <c r="N26" s="260"/>
      <c r="O26" s="260"/>
      <c r="P26" s="260"/>
      <c r="Q26" s="260"/>
      <c r="R26" s="402"/>
      <c r="S26" s="402"/>
      <c r="T26" s="402"/>
      <c r="U26" s="402"/>
      <c r="V26" s="402"/>
      <c r="W26" s="41"/>
      <c r="X26" s="260"/>
      <c r="Y26" s="260"/>
      <c r="Z26" s="260"/>
      <c r="AA26" s="260"/>
      <c r="AB26" s="260"/>
      <c r="AC26" s="260"/>
      <c r="AD26" s="402"/>
      <c r="AE26" s="402"/>
      <c r="AF26" s="402"/>
      <c r="AG26" s="402"/>
      <c r="AH26" s="402"/>
      <c r="AI26" s="41"/>
      <c r="AJ26" s="260"/>
      <c r="AK26" s="260"/>
      <c r="AL26" s="260"/>
      <c r="AM26" s="260"/>
      <c r="AN26" s="260"/>
      <c r="AO26" s="260"/>
      <c r="AP26" s="402"/>
      <c r="AQ26" s="402"/>
      <c r="AR26" s="402"/>
      <c r="AS26" s="402"/>
      <c r="AT26" s="402"/>
      <c r="AU26" s="41"/>
      <c r="AV26" s="260"/>
      <c r="AW26" s="260"/>
      <c r="AX26" s="260"/>
      <c r="AY26" s="260"/>
      <c r="AZ26" s="260"/>
      <c r="BA26" s="260"/>
      <c r="BB26" s="402"/>
      <c r="BC26" s="402"/>
      <c r="BD26" s="402"/>
      <c r="BE26" s="402"/>
      <c r="BF26" s="402"/>
      <c r="BG26" s="41"/>
      <c r="BH26" s="260"/>
      <c r="BI26" s="260"/>
      <c r="BJ26" s="260"/>
      <c r="BK26" s="260"/>
      <c r="BL26" s="260"/>
      <c r="BM26" s="260"/>
      <c r="BN26" s="402"/>
      <c r="BO26" s="402"/>
      <c r="BP26" s="402"/>
      <c r="BQ26" s="402"/>
      <c r="BR26" s="402"/>
      <c r="BS26" s="41"/>
      <c r="BT26" s="260"/>
      <c r="BU26" s="260"/>
      <c r="BV26" s="260"/>
      <c r="BW26" s="260"/>
      <c r="BX26" s="260"/>
      <c r="BY26" s="260"/>
      <c r="BZ26" s="402"/>
      <c r="CA26" s="402"/>
      <c r="CB26" s="402"/>
      <c r="CC26" s="402"/>
      <c r="CD26" s="402"/>
      <c r="CE26" s="41"/>
      <c r="CF26" s="260"/>
      <c r="CG26" s="260"/>
      <c r="CH26" s="260"/>
      <c r="CI26" s="260"/>
      <c r="CJ26" s="260"/>
      <c r="CK26" s="260"/>
      <c r="CL26" s="402"/>
      <c r="CM26" s="402"/>
      <c r="CN26" s="402"/>
      <c r="CO26" s="402"/>
      <c r="CP26" s="402"/>
      <c r="CQ26" s="41"/>
      <c r="CR26" s="260"/>
      <c r="CS26" s="260"/>
      <c r="CT26" s="260"/>
      <c r="CU26" s="260"/>
      <c r="CV26" s="260"/>
      <c r="CW26" s="260"/>
      <c r="CX26" s="402"/>
      <c r="CY26" s="402"/>
      <c r="CZ26" s="402"/>
      <c r="DA26" s="402"/>
      <c r="DB26" s="402"/>
      <c r="DC26" s="41"/>
      <c r="DD26" s="260"/>
      <c r="DE26" s="260"/>
      <c r="DF26" s="260"/>
      <c r="DG26" s="260"/>
      <c r="DH26" s="260"/>
      <c r="DI26" s="260"/>
      <c r="DJ26" s="402"/>
      <c r="DK26" s="402"/>
      <c r="DL26" s="402"/>
      <c r="DM26" s="402"/>
      <c r="DN26" s="402"/>
      <c r="DO26" s="41"/>
      <c r="DP26" s="260"/>
      <c r="DQ26" s="260"/>
      <c r="DR26" s="260"/>
      <c r="DS26" s="260"/>
      <c r="DT26" s="260"/>
      <c r="DU26" s="260"/>
      <c r="DV26" s="402"/>
      <c r="DW26" s="402"/>
      <c r="DX26" s="402"/>
      <c r="DY26" s="402"/>
      <c r="DZ26" s="402"/>
      <c r="EA26" s="41"/>
      <c r="EB26" s="260"/>
      <c r="EC26" s="260"/>
      <c r="ED26" s="260"/>
      <c r="EE26" s="260"/>
      <c r="EF26" s="260"/>
      <c r="EG26" s="260"/>
      <c r="EH26" s="402"/>
      <c r="EI26" s="402"/>
      <c r="EJ26" s="402"/>
      <c r="EK26" s="402"/>
      <c r="EL26" s="402"/>
      <c r="EM26" s="41"/>
      <c r="EN26" s="260"/>
      <c r="EO26" s="260"/>
      <c r="EP26" s="260"/>
      <c r="EQ26" s="260"/>
      <c r="ER26" s="260"/>
      <c r="ES26" s="260"/>
      <c r="ET26" s="402"/>
      <c r="EU26" s="402"/>
      <c r="EV26" s="402"/>
      <c r="EW26" s="402"/>
      <c r="EX26" s="402"/>
      <c r="EY26" s="41"/>
      <c r="EZ26" s="260"/>
      <c r="FA26" s="260"/>
      <c r="FB26" s="260"/>
      <c r="FC26" s="260"/>
      <c r="FD26" s="260"/>
      <c r="FE26" s="260"/>
      <c r="FF26" s="402"/>
      <c r="FG26" s="402"/>
      <c r="FH26" s="402"/>
      <c r="FI26" s="402"/>
      <c r="FJ26" s="402"/>
      <c r="FK26" s="41"/>
      <c r="FL26" s="260"/>
      <c r="FM26" s="260"/>
      <c r="FN26" s="260"/>
      <c r="FO26" s="260"/>
      <c r="FP26" s="260"/>
      <c r="FQ26" s="260"/>
      <c r="FR26" s="402"/>
      <c r="FS26" s="402"/>
      <c r="FT26" s="402"/>
      <c r="FU26" s="402"/>
      <c r="FV26" s="402"/>
      <c r="FW26" s="41"/>
      <c r="FX26" s="260"/>
      <c r="FY26" s="260"/>
      <c r="FZ26" s="260"/>
      <c r="GA26" s="260"/>
      <c r="GB26" s="260"/>
      <c r="GC26" s="260"/>
      <c r="GD26" s="402"/>
      <c r="GE26" s="402"/>
      <c r="GF26" s="402"/>
      <c r="GG26" s="402"/>
      <c r="GH26" s="402"/>
      <c r="GI26" s="41"/>
      <c r="GJ26" s="260"/>
      <c r="GK26" s="260"/>
      <c r="GL26" s="260"/>
      <c r="GM26" s="260"/>
      <c r="GN26" s="260"/>
      <c r="GO26" s="260"/>
      <c r="GP26" s="402"/>
      <c r="GQ26" s="402"/>
      <c r="GR26" s="402"/>
      <c r="GS26" s="402"/>
      <c r="GT26" s="402"/>
      <c r="GU26" s="41"/>
      <c r="GV26" s="260"/>
      <c r="GW26" s="260"/>
      <c r="GX26" s="260"/>
      <c r="GY26" s="260"/>
      <c r="GZ26" s="260"/>
      <c r="HA26" s="260"/>
      <c r="HB26" s="402"/>
      <c r="HC26" s="402"/>
      <c r="HD26" s="402"/>
      <c r="HE26" s="402"/>
      <c r="HF26" s="402"/>
      <c r="HG26" s="41"/>
      <c r="HH26" s="260"/>
      <c r="HI26" s="260"/>
      <c r="HJ26" s="260"/>
      <c r="HK26" s="260"/>
      <c r="HL26" s="260"/>
      <c r="HM26" s="260"/>
      <c r="HN26" s="402"/>
      <c r="HO26" s="402"/>
      <c r="HP26" s="402"/>
      <c r="HQ26" s="402"/>
      <c r="HR26" s="402"/>
      <c r="HS26" s="41"/>
      <c r="HT26" s="260"/>
      <c r="HU26" s="260"/>
      <c r="HV26" s="260"/>
      <c r="HW26" s="260"/>
      <c r="HX26" s="260"/>
      <c r="HY26" s="260"/>
      <c r="HZ26" s="402"/>
      <c r="IA26" s="402"/>
      <c r="IB26" s="402"/>
      <c r="IC26" s="402"/>
      <c r="ID26" s="402"/>
      <c r="IE26" s="41"/>
      <c r="IF26" s="260"/>
      <c r="IG26" s="260"/>
      <c r="IH26" s="260"/>
      <c r="II26" s="260"/>
      <c r="IJ26" s="260"/>
      <c r="IK26" s="260"/>
      <c r="IL26" s="402"/>
      <c r="IM26" s="402"/>
      <c r="IN26" s="402"/>
      <c r="IO26" s="402"/>
      <c r="IP26" s="402"/>
      <c r="IQ26" s="41"/>
      <c r="IR26" s="260"/>
      <c r="IS26" s="260"/>
      <c r="IT26" s="260"/>
    </row>
    <row r="27" spans="1:254" s="7" customFormat="1" ht="14.25">
      <c r="A27" s="41" t="s">
        <v>13</v>
      </c>
      <c r="B27" s="260">
        <v>1.6000677282763442</v>
      </c>
      <c r="C27" s="260">
        <v>2.0914924096630205</v>
      </c>
      <c r="D27" s="260">
        <v>2.9546196865817942</v>
      </c>
      <c r="E27" s="260">
        <v>6.2549548101300312</v>
      </c>
      <c r="F27" s="260">
        <v>0.58942024902202128</v>
      </c>
      <c r="G27" s="260">
        <v>1.2312712950600879</v>
      </c>
      <c r="H27" s="260">
        <v>2.139507679407826</v>
      </c>
      <c r="I27" s="402">
        <v>3.5294117636931466</v>
      </c>
      <c r="J27" s="260">
        <v>1.3788802379770315</v>
      </c>
      <c r="K27" s="260">
        <v>0.96199507894199066</v>
      </c>
      <c r="L27" s="260">
        <v>1.8124053890840708</v>
      </c>
      <c r="M27" s="260"/>
      <c r="N27" s="260"/>
      <c r="O27" s="260"/>
      <c r="P27" s="260"/>
      <c r="Q27" s="260"/>
      <c r="R27" s="402"/>
      <c r="S27" s="402"/>
      <c r="T27" s="402"/>
      <c r="U27" s="402"/>
      <c r="V27" s="402"/>
      <c r="W27" s="41"/>
      <c r="X27" s="260"/>
      <c r="Y27" s="260"/>
      <c r="Z27" s="260"/>
      <c r="AA27" s="260"/>
      <c r="AB27" s="260"/>
      <c r="AC27" s="260"/>
      <c r="AD27" s="402"/>
      <c r="AE27" s="402"/>
      <c r="AF27" s="402"/>
      <c r="AG27" s="402"/>
      <c r="AH27" s="402"/>
      <c r="AI27" s="41"/>
      <c r="AJ27" s="260"/>
      <c r="AK27" s="260"/>
      <c r="AL27" s="260"/>
      <c r="AM27" s="260"/>
      <c r="AN27" s="260"/>
      <c r="AO27" s="260"/>
      <c r="AP27" s="402"/>
      <c r="AQ27" s="402"/>
      <c r="AR27" s="402"/>
      <c r="AS27" s="402"/>
      <c r="AT27" s="402"/>
      <c r="AU27" s="41"/>
      <c r="AV27" s="260"/>
      <c r="AW27" s="260"/>
      <c r="AX27" s="260"/>
      <c r="AY27" s="260"/>
      <c r="AZ27" s="260"/>
      <c r="BA27" s="260"/>
      <c r="BB27" s="402"/>
      <c r="BC27" s="402"/>
      <c r="BD27" s="402"/>
      <c r="BE27" s="402"/>
      <c r="BF27" s="402"/>
      <c r="BG27" s="41"/>
      <c r="BH27" s="260"/>
      <c r="BI27" s="260"/>
      <c r="BJ27" s="260"/>
      <c r="BK27" s="260"/>
      <c r="BL27" s="260"/>
      <c r="BM27" s="260"/>
      <c r="BN27" s="402"/>
      <c r="BO27" s="402"/>
      <c r="BP27" s="402"/>
      <c r="BQ27" s="402"/>
      <c r="BR27" s="402"/>
      <c r="BS27" s="41"/>
      <c r="BT27" s="260"/>
      <c r="BU27" s="260"/>
      <c r="BV27" s="260"/>
      <c r="BW27" s="260"/>
      <c r="BX27" s="260"/>
      <c r="BY27" s="260"/>
      <c r="BZ27" s="402"/>
      <c r="CA27" s="402"/>
      <c r="CB27" s="402"/>
      <c r="CC27" s="402"/>
      <c r="CD27" s="402"/>
      <c r="CE27" s="41"/>
      <c r="CF27" s="260"/>
      <c r="CG27" s="260"/>
      <c r="CH27" s="260"/>
      <c r="CI27" s="260"/>
      <c r="CJ27" s="260"/>
      <c r="CK27" s="260"/>
      <c r="CL27" s="402"/>
      <c r="CM27" s="402"/>
      <c r="CN27" s="402"/>
      <c r="CO27" s="402"/>
      <c r="CP27" s="402"/>
      <c r="CQ27" s="41"/>
      <c r="CR27" s="260"/>
      <c r="CS27" s="260"/>
      <c r="CT27" s="260"/>
      <c r="CU27" s="260"/>
      <c r="CV27" s="260"/>
      <c r="CW27" s="260"/>
      <c r="CX27" s="402"/>
      <c r="CY27" s="402"/>
      <c r="CZ27" s="402"/>
      <c r="DA27" s="402"/>
      <c r="DB27" s="402"/>
      <c r="DC27" s="41"/>
      <c r="DD27" s="260"/>
      <c r="DE27" s="260"/>
      <c r="DF27" s="260"/>
      <c r="DG27" s="260"/>
      <c r="DH27" s="260"/>
      <c r="DI27" s="260"/>
      <c r="DJ27" s="402"/>
      <c r="DK27" s="402"/>
      <c r="DL27" s="402"/>
      <c r="DM27" s="402"/>
      <c r="DN27" s="402"/>
      <c r="DO27" s="41"/>
      <c r="DP27" s="260"/>
      <c r="DQ27" s="260"/>
      <c r="DR27" s="260"/>
      <c r="DS27" s="260"/>
      <c r="DT27" s="260"/>
      <c r="DU27" s="260"/>
      <c r="DV27" s="402"/>
      <c r="DW27" s="402"/>
      <c r="DX27" s="402"/>
      <c r="DY27" s="402"/>
      <c r="DZ27" s="402"/>
      <c r="EA27" s="41"/>
      <c r="EB27" s="260"/>
      <c r="EC27" s="260"/>
      <c r="ED27" s="260"/>
      <c r="EE27" s="260"/>
      <c r="EF27" s="260"/>
      <c r="EG27" s="260"/>
      <c r="EH27" s="402"/>
      <c r="EI27" s="402"/>
      <c r="EJ27" s="402"/>
      <c r="EK27" s="402"/>
      <c r="EL27" s="402"/>
      <c r="EM27" s="41"/>
      <c r="EN27" s="260"/>
      <c r="EO27" s="260"/>
      <c r="EP27" s="260"/>
      <c r="EQ27" s="260"/>
      <c r="ER27" s="260"/>
      <c r="ES27" s="260"/>
      <c r="ET27" s="402"/>
      <c r="EU27" s="402"/>
      <c r="EV27" s="402"/>
      <c r="EW27" s="402"/>
      <c r="EX27" s="402"/>
      <c r="EY27" s="41"/>
      <c r="EZ27" s="260"/>
      <c r="FA27" s="260"/>
      <c r="FB27" s="260"/>
      <c r="FC27" s="260"/>
      <c r="FD27" s="260"/>
      <c r="FE27" s="260"/>
      <c r="FF27" s="402"/>
      <c r="FG27" s="402"/>
      <c r="FH27" s="402"/>
      <c r="FI27" s="402"/>
      <c r="FJ27" s="402"/>
      <c r="FK27" s="41"/>
      <c r="FL27" s="260"/>
      <c r="FM27" s="260"/>
      <c r="FN27" s="260"/>
      <c r="FO27" s="260"/>
      <c r="FP27" s="260"/>
      <c r="FQ27" s="260"/>
      <c r="FR27" s="402"/>
      <c r="FS27" s="402"/>
      <c r="FT27" s="402"/>
      <c r="FU27" s="402"/>
      <c r="FV27" s="402"/>
      <c r="FW27" s="41"/>
      <c r="FX27" s="260"/>
      <c r="FY27" s="260"/>
      <c r="FZ27" s="260"/>
      <c r="GA27" s="260"/>
      <c r="GB27" s="260"/>
      <c r="GC27" s="260"/>
      <c r="GD27" s="402"/>
      <c r="GE27" s="402"/>
      <c r="GF27" s="402"/>
      <c r="GG27" s="402"/>
      <c r="GH27" s="402"/>
      <c r="GI27" s="41"/>
      <c r="GJ27" s="260"/>
      <c r="GK27" s="260"/>
      <c r="GL27" s="260"/>
      <c r="GM27" s="260"/>
      <c r="GN27" s="260"/>
      <c r="GO27" s="260"/>
      <c r="GP27" s="402"/>
      <c r="GQ27" s="402"/>
      <c r="GR27" s="402"/>
      <c r="GS27" s="402"/>
      <c r="GT27" s="402"/>
      <c r="GU27" s="41"/>
      <c r="GV27" s="260"/>
      <c r="GW27" s="260"/>
      <c r="GX27" s="260"/>
      <c r="GY27" s="260"/>
      <c r="GZ27" s="260"/>
      <c r="HA27" s="260"/>
      <c r="HB27" s="402"/>
      <c r="HC27" s="402"/>
      <c r="HD27" s="402"/>
      <c r="HE27" s="402"/>
      <c r="HF27" s="402"/>
      <c r="HG27" s="41"/>
      <c r="HH27" s="260"/>
      <c r="HI27" s="260"/>
      <c r="HJ27" s="260"/>
      <c r="HK27" s="260"/>
      <c r="HL27" s="260"/>
      <c r="HM27" s="260"/>
      <c r="HN27" s="402"/>
      <c r="HO27" s="402"/>
      <c r="HP27" s="402"/>
      <c r="HQ27" s="402"/>
      <c r="HR27" s="402"/>
      <c r="HS27" s="41"/>
      <c r="HT27" s="260"/>
      <c r="HU27" s="260"/>
      <c r="HV27" s="260"/>
      <c r="HW27" s="260"/>
      <c r="HX27" s="260"/>
      <c r="HY27" s="260"/>
      <c r="HZ27" s="402"/>
      <c r="IA27" s="402"/>
      <c r="IB27" s="402"/>
      <c r="IC27" s="402"/>
      <c r="ID27" s="402"/>
      <c r="IE27" s="41"/>
      <c r="IF27" s="260"/>
      <c r="IG27" s="260"/>
      <c r="IH27" s="260"/>
      <c r="II27" s="260"/>
      <c r="IJ27" s="260"/>
      <c r="IK27" s="260"/>
      <c r="IL27" s="402"/>
      <c r="IM27" s="402"/>
      <c r="IN27" s="402"/>
      <c r="IO27" s="402"/>
      <c r="IP27" s="402"/>
      <c r="IQ27" s="41"/>
      <c r="IR27" s="260"/>
      <c r="IS27" s="260"/>
      <c r="IT27" s="260"/>
    </row>
    <row r="28" spans="1:254" s="7" customFormat="1" ht="14.25">
      <c r="A28" s="41" t="s">
        <v>615</v>
      </c>
      <c r="B28" s="260">
        <v>2.9936830894650157</v>
      </c>
      <c r="C28" s="260">
        <v>3.2883333000000015</v>
      </c>
      <c r="D28" s="260">
        <v>2.659222597795563</v>
      </c>
      <c r="E28" s="260">
        <v>5.8007575800443245</v>
      </c>
      <c r="F28" s="260">
        <v>2.2239884721701353</v>
      </c>
      <c r="G28" s="260">
        <v>1.0863484020393832</v>
      </c>
      <c r="H28" s="260">
        <v>2.2097302311203215</v>
      </c>
      <c r="I28" s="402">
        <v>3.3526507541818962</v>
      </c>
      <c r="J28" s="260">
        <v>2.3272747075125499</v>
      </c>
      <c r="K28" s="260">
        <v>1.3479377285411376</v>
      </c>
      <c r="L28" s="260">
        <v>1.4570644858380222</v>
      </c>
      <c r="M28" s="260"/>
      <c r="N28" s="260"/>
      <c r="O28" s="402"/>
      <c r="P28" s="260"/>
      <c r="Q28" s="260"/>
      <c r="R28" s="402"/>
      <c r="S28" s="402"/>
      <c r="T28" s="402"/>
      <c r="U28" s="402"/>
      <c r="V28" s="402"/>
      <c r="W28" s="41"/>
      <c r="X28" s="260"/>
      <c r="Y28" s="260"/>
      <c r="Z28" s="260"/>
      <c r="AA28" s="402"/>
      <c r="AB28" s="260"/>
      <c r="AC28" s="260"/>
      <c r="AD28" s="402"/>
      <c r="AE28" s="402"/>
      <c r="AF28" s="402"/>
      <c r="AG28" s="402"/>
      <c r="AH28" s="402"/>
      <c r="AI28" s="41"/>
      <c r="AJ28" s="260"/>
      <c r="AK28" s="260"/>
      <c r="AL28" s="260"/>
      <c r="AM28" s="402"/>
      <c r="AN28" s="260"/>
      <c r="AO28" s="260"/>
      <c r="AP28" s="402"/>
      <c r="AQ28" s="402"/>
      <c r="AR28" s="402"/>
      <c r="AS28" s="402"/>
      <c r="AT28" s="402"/>
      <c r="AU28" s="41"/>
      <c r="AV28" s="260"/>
      <c r="AW28" s="260"/>
      <c r="AX28" s="260"/>
      <c r="AY28" s="402"/>
      <c r="AZ28" s="260"/>
      <c r="BA28" s="260"/>
      <c r="BB28" s="402"/>
      <c r="BC28" s="402"/>
      <c r="BD28" s="402"/>
      <c r="BE28" s="402"/>
      <c r="BF28" s="402"/>
      <c r="BG28" s="41"/>
      <c r="BH28" s="260"/>
      <c r="BI28" s="260"/>
      <c r="BJ28" s="260"/>
      <c r="BK28" s="402"/>
      <c r="BL28" s="260"/>
      <c r="BM28" s="260"/>
      <c r="BN28" s="402"/>
      <c r="BO28" s="402"/>
      <c r="BP28" s="402"/>
      <c r="BQ28" s="402"/>
      <c r="BR28" s="402"/>
      <c r="BS28" s="41"/>
      <c r="BT28" s="260"/>
      <c r="BU28" s="260"/>
      <c r="BV28" s="260"/>
      <c r="BW28" s="402"/>
      <c r="BX28" s="260"/>
      <c r="BY28" s="260"/>
      <c r="BZ28" s="402"/>
      <c r="CA28" s="402"/>
      <c r="CB28" s="402"/>
      <c r="CC28" s="402"/>
      <c r="CD28" s="402"/>
      <c r="CE28" s="41"/>
      <c r="CF28" s="260"/>
      <c r="CG28" s="260"/>
      <c r="CH28" s="260"/>
      <c r="CI28" s="402"/>
      <c r="CJ28" s="260"/>
      <c r="CK28" s="260"/>
      <c r="CL28" s="402"/>
      <c r="CM28" s="402"/>
      <c r="CN28" s="402"/>
      <c r="CO28" s="402"/>
      <c r="CP28" s="402"/>
      <c r="CQ28" s="41"/>
      <c r="CR28" s="260"/>
      <c r="CS28" s="260"/>
      <c r="CT28" s="260"/>
      <c r="CU28" s="402"/>
      <c r="CV28" s="260"/>
      <c r="CW28" s="260"/>
      <c r="CX28" s="402"/>
      <c r="CY28" s="402"/>
      <c r="CZ28" s="402"/>
      <c r="DA28" s="402"/>
      <c r="DB28" s="402"/>
      <c r="DC28" s="41"/>
      <c r="DD28" s="260"/>
      <c r="DE28" s="260"/>
      <c r="DF28" s="260"/>
      <c r="DG28" s="402"/>
      <c r="DH28" s="260"/>
      <c r="DI28" s="260"/>
      <c r="DJ28" s="402"/>
      <c r="DK28" s="402"/>
      <c r="DL28" s="402"/>
      <c r="DM28" s="402"/>
      <c r="DN28" s="402"/>
      <c r="DO28" s="41"/>
      <c r="DP28" s="260"/>
      <c r="DQ28" s="260"/>
      <c r="DR28" s="260"/>
      <c r="DS28" s="402"/>
      <c r="DT28" s="260"/>
      <c r="DU28" s="260"/>
      <c r="DV28" s="402"/>
      <c r="DW28" s="402"/>
      <c r="DX28" s="402"/>
      <c r="DY28" s="402"/>
      <c r="DZ28" s="402"/>
      <c r="EA28" s="41"/>
      <c r="EB28" s="260"/>
      <c r="EC28" s="260"/>
      <c r="ED28" s="260"/>
      <c r="EE28" s="402"/>
      <c r="EF28" s="260"/>
      <c r="EG28" s="260"/>
      <c r="EH28" s="402"/>
      <c r="EI28" s="402"/>
      <c r="EJ28" s="402"/>
      <c r="EK28" s="402"/>
      <c r="EL28" s="402"/>
      <c r="EM28" s="41"/>
      <c r="EN28" s="260"/>
      <c r="EO28" s="260"/>
      <c r="EP28" s="260"/>
      <c r="EQ28" s="402"/>
      <c r="ER28" s="260"/>
      <c r="ES28" s="260"/>
      <c r="ET28" s="402"/>
      <c r="EU28" s="402"/>
      <c r="EV28" s="402"/>
      <c r="EW28" s="402"/>
      <c r="EX28" s="402"/>
      <c r="EY28" s="41"/>
      <c r="EZ28" s="260"/>
      <c r="FA28" s="260"/>
      <c r="FB28" s="260"/>
      <c r="FC28" s="402"/>
      <c r="FD28" s="260"/>
      <c r="FE28" s="260"/>
      <c r="FF28" s="402"/>
      <c r="FG28" s="402"/>
      <c r="FH28" s="402"/>
      <c r="FI28" s="402"/>
      <c r="FJ28" s="402"/>
      <c r="FK28" s="41"/>
      <c r="FL28" s="260"/>
      <c r="FM28" s="260"/>
      <c r="FN28" s="260"/>
      <c r="FO28" s="402"/>
      <c r="FP28" s="260"/>
      <c r="FQ28" s="260"/>
      <c r="FR28" s="402"/>
      <c r="FS28" s="402"/>
      <c r="FT28" s="402"/>
      <c r="FU28" s="402"/>
      <c r="FV28" s="402"/>
      <c r="FW28" s="41"/>
      <c r="FX28" s="260"/>
      <c r="FY28" s="260"/>
      <c r="FZ28" s="260"/>
      <c r="GA28" s="402"/>
      <c r="GB28" s="260"/>
      <c r="GC28" s="260"/>
      <c r="GD28" s="402"/>
      <c r="GE28" s="402"/>
      <c r="GF28" s="402"/>
      <c r="GG28" s="402"/>
      <c r="GH28" s="402"/>
      <c r="GI28" s="41"/>
      <c r="GJ28" s="260"/>
      <c r="GK28" s="260"/>
      <c r="GL28" s="260"/>
      <c r="GM28" s="402"/>
      <c r="GN28" s="260"/>
      <c r="GO28" s="260"/>
      <c r="GP28" s="402"/>
      <c r="GQ28" s="402"/>
      <c r="GR28" s="402"/>
      <c r="GS28" s="402"/>
      <c r="GT28" s="402"/>
      <c r="GU28" s="41"/>
      <c r="GV28" s="260"/>
      <c r="GW28" s="260"/>
      <c r="GX28" s="260"/>
      <c r="GY28" s="402"/>
      <c r="GZ28" s="260"/>
      <c r="HA28" s="260"/>
      <c r="HB28" s="402"/>
      <c r="HC28" s="402"/>
      <c r="HD28" s="402"/>
      <c r="HE28" s="402"/>
      <c r="HF28" s="402"/>
      <c r="HG28" s="41"/>
      <c r="HH28" s="260"/>
      <c r="HI28" s="260"/>
      <c r="HJ28" s="260"/>
      <c r="HK28" s="402"/>
      <c r="HL28" s="260"/>
      <c r="HM28" s="260"/>
      <c r="HN28" s="402"/>
      <c r="HO28" s="402"/>
      <c r="HP28" s="402"/>
      <c r="HQ28" s="402"/>
      <c r="HR28" s="402"/>
      <c r="HS28" s="41"/>
      <c r="HT28" s="260"/>
      <c r="HU28" s="260"/>
      <c r="HV28" s="260"/>
      <c r="HW28" s="402"/>
      <c r="HX28" s="260"/>
      <c r="HY28" s="260"/>
      <c r="HZ28" s="402"/>
      <c r="IA28" s="402"/>
      <c r="IB28" s="402"/>
      <c r="IC28" s="402"/>
      <c r="ID28" s="402"/>
      <c r="IE28" s="41"/>
      <c r="IF28" s="260"/>
      <c r="IG28" s="260"/>
      <c r="IH28" s="260"/>
      <c r="II28" s="402"/>
      <c r="IJ28" s="260"/>
      <c r="IK28" s="260"/>
      <c r="IL28" s="402"/>
      <c r="IM28" s="402"/>
      <c r="IN28" s="402"/>
      <c r="IO28" s="402"/>
      <c r="IP28" s="402"/>
      <c r="IQ28" s="41"/>
      <c r="IR28" s="260"/>
      <c r="IS28" s="260"/>
      <c r="IT28" s="260"/>
    </row>
    <row r="29" spans="1:254" s="7" customFormat="1" ht="14.25">
      <c r="A29" s="42" t="s">
        <v>12</v>
      </c>
      <c r="B29" s="260">
        <v>1.6950589371980573</v>
      </c>
      <c r="C29" s="260">
        <v>1.8501541788982001</v>
      </c>
      <c r="D29" s="260">
        <v>1.6692578343280307</v>
      </c>
      <c r="E29" s="260">
        <v>3.6136820270056491</v>
      </c>
      <c r="F29" s="260">
        <v>1.064160354532917</v>
      </c>
      <c r="G29" s="260">
        <v>2.190454231035277</v>
      </c>
      <c r="H29" s="260">
        <v>2.6624548736462028</v>
      </c>
      <c r="I29" s="260">
        <v>2.3736263736263696</v>
      </c>
      <c r="J29" s="260">
        <v>0.50808647488191916</v>
      </c>
      <c r="K29" s="260">
        <v>1.5054930006392242</v>
      </c>
      <c r="L29" s="260">
        <v>1.741262888123285</v>
      </c>
      <c r="M29" s="260"/>
      <c r="N29" s="260"/>
      <c r="O29" s="260"/>
      <c r="P29" s="260"/>
      <c r="Q29" s="260"/>
      <c r="R29" s="260"/>
      <c r="S29" s="260"/>
      <c r="T29" s="260"/>
      <c r="U29" s="260"/>
      <c r="V29" s="260"/>
      <c r="W29" s="42"/>
      <c r="X29" s="260"/>
      <c r="Y29" s="260"/>
      <c r="Z29" s="260"/>
      <c r="AA29" s="260"/>
      <c r="AB29" s="260"/>
      <c r="AC29" s="260"/>
      <c r="AD29" s="260"/>
      <c r="AE29" s="260"/>
      <c r="AF29" s="260"/>
      <c r="AG29" s="260"/>
      <c r="AH29" s="260"/>
      <c r="AI29" s="42"/>
      <c r="AJ29" s="260"/>
      <c r="AK29" s="260"/>
      <c r="AL29" s="260"/>
      <c r="AM29" s="260"/>
      <c r="AN29" s="260"/>
      <c r="AO29" s="260"/>
      <c r="AP29" s="260"/>
      <c r="AQ29" s="260"/>
      <c r="AR29" s="260"/>
      <c r="AS29" s="260"/>
      <c r="AT29" s="260"/>
      <c r="AU29" s="42"/>
      <c r="AV29" s="260"/>
      <c r="AW29" s="260"/>
      <c r="AX29" s="260"/>
      <c r="AY29" s="260"/>
      <c r="AZ29" s="260"/>
      <c r="BA29" s="260"/>
      <c r="BB29" s="260"/>
      <c r="BC29" s="260"/>
      <c r="BD29" s="260"/>
      <c r="BE29" s="260"/>
      <c r="BF29" s="260"/>
      <c r="BG29" s="42"/>
      <c r="BH29" s="260"/>
      <c r="BI29" s="260"/>
      <c r="BJ29" s="260"/>
      <c r="BK29" s="260"/>
      <c r="BL29" s="260"/>
      <c r="BM29" s="260"/>
      <c r="BN29" s="260"/>
      <c r="BO29" s="260"/>
      <c r="BP29" s="260"/>
      <c r="BQ29" s="260"/>
      <c r="BR29" s="260"/>
      <c r="BS29" s="42"/>
      <c r="BT29" s="260"/>
      <c r="BU29" s="260"/>
      <c r="BV29" s="260"/>
      <c r="BW29" s="260"/>
      <c r="BX29" s="260"/>
      <c r="BY29" s="260"/>
      <c r="BZ29" s="260"/>
      <c r="CA29" s="260"/>
      <c r="CB29" s="260"/>
      <c r="CC29" s="260"/>
      <c r="CD29" s="260"/>
      <c r="CE29" s="42"/>
      <c r="CF29" s="260"/>
      <c r="CG29" s="260"/>
      <c r="CH29" s="260"/>
      <c r="CI29" s="260"/>
      <c r="CJ29" s="260"/>
      <c r="CK29" s="260"/>
      <c r="CL29" s="260"/>
      <c r="CM29" s="260"/>
      <c r="CN29" s="260"/>
      <c r="CO29" s="260"/>
      <c r="CP29" s="260"/>
      <c r="CQ29" s="42"/>
      <c r="CR29" s="260"/>
      <c r="CS29" s="260"/>
      <c r="CT29" s="260"/>
      <c r="CU29" s="260"/>
      <c r="CV29" s="260"/>
      <c r="CW29" s="260"/>
      <c r="CX29" s="260"/>
      <c r="CY29" s="260"/>
      <c r="CZ29" s="260"/>
      <c r="DA29" s="260"/>
      <c r="DB29" s="260"/>
      <c r="DC29" s="42"/>
      <c r="DD29" s="260"/>
      <c r="DE29" s="260"/>
      <c r="DF29" s="260"/>
      <c r="DG29" s="260"/>
      <c r="DH29" s="260"/>
      <c r="DI29" s="260"/>
      <c r="DJ29" s="260"/>
      <c r="DK29" s="260"/>
      <c r="DL29" s="260"/>
      <c r="DM29" s="260"/>
      <c r="DN29" s="260"/>
      <c r="DO29" s="42"/>
      <c r="DP29" s="260"/>
      <c r="DQ29" s="260"/>
      <c r="DR29" s="260"/>
      <c r="DS29" s="260"/>
      <c r="DT29" s="260"/>
      <c r="DU29" s="260"/>
      <c r="DV29" s="260"/>
      <c r="DW29" s="260"/>
      <c r="DX29" s="260"/>
      <c r="DY29" s="260"/>
      <c r="DZ29" s="260"/>
      <c r="EA29" s="42"/>
      <c r="EB29" s="260"/>
      <c r="EC29" s="260"/>
      <c r="ED29" s="260"/>
      <c r="EE29" s="260"/>
      <c r="EF29" s="260"/>
      <c r="EG29" s="260"/>
      <c r="EH29" s="260"/>
      <c r="EI29" s="260"/>
      <c r="EJ29" s="260"/>
      <c r="EK29" s="260"/>
      <c r="EL29" s="260"/>
      <c r="EM29" s="42"/>
      <c r="EN29" s="260"/>
      <c r="EO29" s="260"/>
      <c r="EP29" s="260"/>
      <c r="EQ29" s="260"/>
      <c r="ER29" s="260"/>
      <c r="ES29" s="260"/>
      <c r="ET29" s="260"/>
      <c r="EU29" s="260"/>
      <c r="EV29" s="260"/>
      <c r="EW29" s="260"/>
      <c r="EX29" s="260"/>
      <c r="EY29" s="42"/>
      <c r="EZ29" s="260"/>
      <c r="FA29" s="260"/>
      <c r="FB29" s="260"/>
      <c r="FC29" s="260"/>
      <c r="FD29" s="260"/>
      <c r="FE29" s="260"/>
      <c r="FF29" s="260"/>
      <c r="FG29" s="260"/>
      <c r="FH29" s="260"/>
      <c r="FI29" s="260"/>
      <c r="FJ29" s="260"/>
      <c r="FK29" s="42"/>
      <c r="FL29" s="260"/>
      <c r="FM29" s="260"/>
      <c r="FN29" s="260"/>
      <c r="FO29" s="260"/>
      <c r="FP29" s="260"/>
      <c r="FQ29" s="260"/>
      <c r="FR29" s="260"/>
      <c r="FS29" s="260"/>
      <c r="FT29" s="260"/>
      <c r="FU29" s="260"/>
      <c r="FV29" s="260"/>
      <c r="FW29" s="42"/>
      <c r="FX29" s="260"/>
      <c r="FY29" s="260"/>
      <c r="FZ29" s="260"/>
      <c r="GA29" s="260"/>
      <c r="GB29" s="260"/>
      <c r="GC29" s="260"/>
      <c r="GD29" s="260"/>
      <c r="GE29" s="260"/>
      <c r="GF29" s="260"/>
      <c r="GG29" s="260"/>
      <c r="GH29" s="260"/>
      <c r="GI29" s="42"/>
      <c r="GJ29" s="260"/>
      <c r="GK29" s="260"/>
      <c r="GL29" s="260"/>
      <c r="GM29" s="260"/>
      <c r="GN29" s="260"/>
      <c r="GO29" s="260"/>
      <c r="GP29" s="260"/>
      <c r="GQ29" s="260"/>
      <c r="GR29" s="260"/>
      <c r="GS29" s="260"/>
      <c r="GT29" s="260"/>
      <c r="GU29" s="42"/>
      <c r="GV29" s="260"/>
      <c r="GW29" s="260"/>
      <c r="GX29" s="260"/>
      <c r="GY29" s="260"/>
      <c r="GZ29" s="260"/>
      <c r="HA29" s="260"/>
      <c r="HB29" s="260"/>
      <c r="HC29" s="260"/>
      <c r="HD29" s="260"/>
      <c r="HE29" s="260"/>
      <c r="HF29" s="260"/>
      <c r="HG29" s="42"/>
      <c r="HH29" s="260"/>
      <c r="HI29" s="260"/>
      <c r="HJ29" s="260"/>
      <c r="HK29" s="260"/>
      <c r="HL29" s="260"/>
      <c r="HM29" s="260"/>
      <c r="HN29" s="260"/>
      <c r="HO29" s="260"/>
      <c r="HP29" s="260"/>
      <c r="HQ29" s="260"/>
      <c r="HR29" s="260"/>
      <c r="HS29" s="42"/>
      <c r="HT29" s="260"/>
      <c r="HU29" s="260"/>
      <c r="HV29" s="260"/>
      <c r="HW29" s="260"/>
      <c r="HX29" s="260"/>
      <c r="HY29" s="260"/>
      <c r="HZ29" s="260"/>
      <c r="IA29" s="260"/>
      <c r="IB29" s="260"/>
      <c r="IC29" s="260"/>
      <c r="ID29" s="260"/>
      <c r="IE29" s="42"/>
      <c r="IF29" s="260"/>
      <c r="IG29" s="260"/>
      <c r="IH29" s="260"/>
      <c r="II29" s="260"/>
      <c r="IJ29" s="260"/>
      <c r="IK29" s="260"/>
      <c r="IL29" s="260"/>
      <c r="IM29" s="260"/>
      <c r="IN29" s="260"/>
      <c r="IO29" s="260"/>
      <c r="IP29" s="260"/>
      <c r="IQ29" s="42"/>
      <c r="IR29" s="260"/>
      <c r="IS29" s="260"/>
      <c r="IT29" s="260"/>
    </row>
    <row r="30" spans="1:254" s="7" customFormat="1" ht="14.25">
      <c r="A30" s="41" t="s">
        <v>10</v>
      </c>
      <c r="B30" s="260">
        <v>2.6580091366389613</v>
      </c>
      <c r="C30" s="260">
        <v>3.7883648684444493</v>
      </c>
      <c r="D30" s="260">
        <v>5.8203861736721763</v>
      </c>
      <c r="E30" s="260">
        <v>11.087758171415318</v>
      </c>
      <c r="F30" s="260">
        <v>4.1637353416609013</v>
      </c>
      <c r="G30" s="260">
        <v>1.1901405221379724</v>
      </c>
      <c r="H30" s="260">
        <v>4.1239518926175611</v>
      </c>
      <c r="I30" s="260">
        <v>3.1665027811039304</v>
      </c>
      <c r="J30" s="260">
        <v>1.1618507567926928</v>
      </c>
      <c r="K30" s="260">
        <v>1.0574094788051269</v>
      </c>
      <c r="L30" s="260">
        <v>1.9365371362005668</v>
      </c>
      <c r="M30" s="260"/>
      <c r="N30" s="260"/>
      <c r="O30" s="260"/>
      <c r="P30" s="260"/>
      <c r="Q30" s="260"/>
      <c r="R30" s="260"/>
      <c r="S30" s="260"/>
      <c r="T30" s="260"/>
      <c r="U30" s="260"/>
      <c r="V30" s="260"/>
      <c r="W30" s="41"/>
      <c r="X30" s="260"/>
      <c r="Y30" s="260"/>
      <c r="Z30" s="260"/>
      <c r="AA30" s="260"/>
      <c r="AB30" s="260"/>
      <c r="AC30" s="260"/>
      <c r="AD30" s="260"/>
      <c r="AE30" s="260"/>
      <c r="AF30" s="260"/>
      <c r="AG30" s="260"/>
      <c r="AH30" s="260"/>
      <c r="AI30" s="41"/>
      <c r="AJ30" s="260"/>
      <c r="AK30" s="260"/>
      <c r="AL30" s="260"/>
      <c r="AM30" s="260"/>
      <c r="AN30" s="260"/>
      <c r="AO30" s="260"/>
      <c r="AP30" s="260"/>
      <c r="AQ30" s="260"/>
      <c r="AR30" s="260"/>
      <c r="AS30" s="260"/>
      <c r="AT30" s="260"/>
      <c r="AU30" s="41"/>
      <c r="AV30" s="260"/>
      <c r="AW30" s="260"/>
      <c r="AX30" s="260"/>
      <c r="AY30" s="260"/>
      <c r="AZ30" s="260"/>
      <c r="BA30" s="260"/>
      <c r="BB30" s="260"/>
      <c r="BC30" s="260"/>
      <c r="BD30" s="260"/>
      <c r="BE30" s="260"/>
      <c r="BF30" s="260"/>
      <c r="BG30" s="41"/>
      <c r="BH30" s="260"/>
      <c r="BI30" s="260"/>
      <c r="BJ30" s="260"/>
      <c r="BK30" s="260"/>
      <c r="BL30" s="260"/>
      <c r="BM30" s="260"/>
      <c r="BN30" s="260"/>
      <c r="BO30" s="260"/>
      <c r="BP30" s="260"/>
      <c r="BQ30" s="260"/>
      <c r="BR30" s="260"/>
      <c r="BS30" s="41"/>
      <c r="BT30" s="260"/>
      <c r="BU30" s="260"/>
      <c r="BV30" s="260"/>
      <c r="BW30" s="260"/>
      <c r="BX30" s="260"/>
      <c r="BY30" s="260"/>
      <c r="BZ30" s="260"/>
      <c r="CA30" s="260"/>
      <c r="CB30" s="260"/>
      <c r="CC30" s="260"/>
      <c r="CD30" s="260"/>
      <c r="CE30" s="41"/>
      <c r="CF30" s="260"/>
      <c r="CG30" s="260"/>
      <c r="CH30" s="260"/>
      <c r="CI30" s="260"/>
      <c r="CJ30" s="260"/>
      <c r="CK30" s="260"/>
      <c r="CL30" s="260"/>
      <c r="CM30" s="260"/>
      <c r="CN30" s="260"/>
      <c r="CO30" s="260"/>
      <c r="CP30" s="260"/>
      <c r="CQ30" s="41"/>
      <c r="CR30" s="260"/>
      <c r="CS30" s="260"/>
      <c r="CT30" s="260"/>
      <c r="CU30" s="260"/>
      <c r="CV30" s="260"/>
      <c r="CW30" s="260"/>
      <c r="CX30" s="260"/>
      <c r="CY30" s="260"/>
      <c r="CZ30" s="260"/>
      <c r="DA30" s="260"/>
      <c r="DB30" s="260"/>
      <c r="DC30" s="41"/>
      <c r="DD30" s="260"/>
      <c r="DE30" s="260"/>
      <c r="DF30" s="260"/>
      <c r="DG30" s="260"/>
      <c r="DH30" s="260"/>
      <c r="DI30" s="260"/>
      <c r="DJ30" s="260"/>
      <c r="DK30" s="260"/>
      <c r="DL30" s="260"/>
      <c r="DM30" s="260"/>
      <c r="DN30" s="260"/>
      <c r="DO30" s="41"/>
      <c r="DP30" s="260"/>
      <c r="DQ30" s="260"/>
      <c r="DR30" s="260"/>
      <c r="DS30" s="260"/>
      <c r="DT30" s="260"/>
      <c r="DU30" s="260"/>
      <c r="DV30" s="260"/>
      <c r="DW30" s="260"/>
      <c r="DX30" s="260"/>
      <c r="DY30" s="260"/>
      <c r="DZ30" s="260"/>
      <c r="EA30" s="41"/>
      <c r="EB30" s="260"/>
      <c r="EC30" s="260"/>
      <c r="ED30" s="260"/>
      <c r="EE30" s="260"/>
      <c r="EF30" s="260"/>
      <c r="EG30" s="260"/>
      <c r="EH30" s="260"/>
      <c r="EI30" s="260"/>
      <c r="EJ30" s="260"/>
      <c r="EK30" s="260"/>
      <c r="EL30" s="260"/>
      <c r="EM30" s="41"/>
      <c r="EN30" s="260"/>
      <c r="EO30" s="260"/>
      <c r="EP30" s="260"/>
      <c r="EQ30" s="260"/>
      <c r="ER30" s="260"/>
      <c r="ES30" s="260"/>
      <c r="ET30" s="260"/>
      <c r="EU30" s="260"/>
      <c r="EV30" s="260"/>
      <c r="EW30" s="260"/>
      <c r="EX30" s="260"/>
      <c r="EY30" s="41"/>
      <c r="EZ30" s="260"/>
      <c r="FA30" s="260"/>
      <c r="FB30" s="260"/>
      <c r="FC30" s="260"/>
      <c r="FD30" s="260"/>
      <c r="FE30" s="260"/>
      <c r="FF30" s="260"/>
      <c r="FG30" s="260"/>
      <c r="FH30" s="260"/>
      <c r="FI30" s="260"/>
      <c r="FJ30" s="260"/>
      <c r="FK30" s="41"/>
      <c r="FL30" s="260"/>
      <c r="FM30" s="260"/>
      <c r="FN30" s="260"/>
      <c r="FO30" s="260"/>
      <c r="FP30" s="260"/>
      <c r="FQ30" s="260"/>
      <c r="FR30" s="260"/>
      <c r="FS30" s="260"/>
      <c r="FT30" s="260"/>
      <c r="FU30" s="260"/>
      <c r="FV30" s="260"/>
      <c r="FW30" s="41"/>
      <c r="FX30" s="260"/>
      <c r="FY30" s="260"/>
      <c r="FZ30" s="260"/>
      <c r="GA30" s="260"/>
      <c r="GB30" s="260"/>
      <c r="GC30" s="260"/>
      <c r="GD30" s="260"/>
      <c r="GE30" s="260"/>
      <c r="GF30" s="260"/>
      <c r="GG30" s="260"/>
      <c r="GH30" s="260"/>
      <c r="GI30" s="41"/>
      <c r="GJ30" s="260"/>
      <c r="GK30" s="260"/>
      <c r="GL30" s="260"/>
      <c r="GM30" s="260"/>
      <c r="GN30" s="260"/>
      <c r="GO30" s="260"/>
      <c r="GP30" s="260"/>
      <c r="GQ30" s="260"/>
      <c r="GR30" s="260"/>
      <c r="GS30" s="260"/>
      <c r="GT30" s="260"/>
      <c r="GU30" s="41"/>
      <c r="GV30" s="260"/>
      <c r="GW30" s="260"/>
      <c r="GX30" s="260"/>
      <c r="GY30" s="260"/>
      <c r="GZ30" s="260"/>
      <c r="HA30" s="260"/>
      <c r="HB30" s="260"/>
      <c r="HC30" s="260"/>
      <c r="HD30" s="260"/>
      <c r="HE30" s="260"/>
      <c r="HF30" s="260"/>
      <c r="HG30" s="41"/>
      <c r="HH30" s="260"/>
      <c r="HI30" s="260"/>
      <c r="HJ30" s="260"/>
      <c r="HK30" s="260"/>
      <c r="HL30" s="260"/>
      <c r="HM30" s="260"/>
      <c r="HN30" s="260"/>
      <c r="HO30" s="260"/>
      <c r="HP30" s="260"/>
      <c r="HQ30" s="260"/>
      <c r="HR30" s="260"/>
      <c r="HS30" s="41"/>
      <c r="HT30" s="260"/>
      <c r="HU30" s="260"/>
      <c r="HV30" s="260"/>
      <c r="HW30" s="260"/>
      <c r="HX30" s="260"/>
      <c r="HY30" s="260"/>
      <c r="HZ30" s="260"/>
      <c r="IA30" s="260"/>
      <c r="IB30" s="260"/>
      <c r="IC30" s="260"/>
      <c r="ID30" s="260"/>
      <c r="IE30" s="41"/>
      <c r="IF30" s="260"/>
      <c r="IG30" s="260"/>
      <c r="IH30" s="260"/>
      <c r="II30" s="260"/>
      <c r="IJ30" s="260"/>
      <c r="IK30" s="260"/>
      <c r="IL30" s="260"/>
      <c r="IM30" s="260"/>
      <c r="IN30" s="260"/>
      <c r="IO30" s="260"/>
      <c r="IP30" s="260"/>
      <c r="IQ30" s="41"/>
      <c r="IR30" s="260"/>
      <c r="IS30" s="260"/>
      <c r="IT30" s="260"/>
    </row>
    <row r="31" spans="1:254" s="7" customFormat="1" ht="14.25">
      <c r="A31" s="41" t="s">
        <v>9</v>
      </c>
      <c r="B31" s="260">
        <v>3.4848223537374157</v>
      </c>
      <c r="C31" s="260">
        <v>4.0316331044013332</v>
      </c>
      <c r="D31" s="260">
        <v>7.9278110205945218</v>
      </c>
      <c r="E31" s="260">
        <v>6.031795511221949</v>
      </c>
      <c r="F31" s="260">
        <v>4.0262348963692407</v>
      </c>
      <c r="G31" s="260">
        <v>4.7242876438379211</v>
      </c>
      <c r="H31" s="260">
        <v>3.9245418787621</v>
      </c>
      <c r="I31" s="402">
        <v>5.6632703270196538</v>
      </c>
      <c r="J31" s="260">
        <v>1.7073913074006519</v>
      </c>
      <c r="K31" s="260">
        <v>1.1635745990349777</v>
      </c>
      <c r="L31" s="260">
        <v>2.7984918707688378</v>
      </c>
      <c r="M31" s="260"/>
      <c r="N31" s="260"/>
      <c r="O31" s="260"/>
      <c r="P31" s="260"/>
      <c r="Q31" s="260"/>
      <c r="R31" s="402"/>
      <c r="S31" s="402"/>
      <c r="T31" s="402"/>
      <c r="U31" s="402"/>
      <c r="V31" s="402"/>
      <c r="W31" s="41"/>
      <c r="X31" s="260"/>
      <c r="Y31" s="260"/>
      <c r="Z31" s="260"/>
      <c r="AA31" s="260"/>
      <c r="AB31" s="260"/>
      <c r="AC31" s="260"/>
      <c r="AD31" s="402"/>
      <c r="AE31" s="402"/>
      <c r="AF31" s="402"/>
      <c r="AG31" s="402"/>
      <c r="AH31" s="402"/>
      <c r="AI31" s="41"/>
      <c r="AJ31" s="260"/>
      <c r="AK31" s="260"/>
      <c r="AL31" s="260"/>
      <c r="AM31" s="260"/>
      <c r="AN31" s="260"/>
      <c r="AO31" s="260"/>
      <c r="AP31" s="402"/>
      <c r="AQ31" s="402"/>
      <c r="AR31" s="402"/>
      <c r="AS31" s="402"/>
      <c r="AT31" s="402"/>
      <c r="AU31" s="41"/>
      <c r="AV31" s="260"/>
      <c r="AW31" s="260"/>
      <c r="AX31" s="260"/>
      <c r="AY31" s="260"/>
      <c r="AZ31" s="260"/>
      <c r="BA31" s="260"/>
      <c r="BB31" s="402"/>
      <c r="BC31" s="402"/>
      <c r="BD31" s="402"/>
      <c r="BE31" s="402"/>
      <c r="BF31" s="402"/>
      <c r="BG31" s="41"/>
      <c r="BH31" s="260"/>
      <c r="BI31" s="260"/>
      <c r="BJ31" s="260"/>
      <c r="BK31" s="260"/>
      <c r="BL31" s="260"/>
      <c r="BM31" s="260"/>
      <c r="BN31" s="402"/>
      <c r="BO31" s="402"/>
      <c r="BP31" s="402"/>
      <c r="BQ31" s="402"/>
      <c r="BR31" s="402"/>
      <c r="BS31" s="41"/>
      <c r="BT31" s="260"/>
      <c r="BU31" s="260"/>
      <c r="BV31" s="260"/>
      <c r="BW31" s="260"/>
      <c r="BX31" s="260"/>
      <c r="BY31" s="260"/>
      <c r="BZ31" s="402"/>
      <c r="CA31" s="402"/>
      <c r="CB31" s="402"/>
      <c r="CC31" s="402"/>
      <c r="CD31" s="402"/>
      <c r="CE31" s="41"/>
      <c r="CF31" s="260"/>
      <c r="CG31" s="260"/>
      <c r="CH31" s="260"/>
      <c r="CI31" s="260"/>
      <c r="CJ31" s="260"/>
      <c r="CK31" s="260"/>
      <c r="CL31" s="402"/>
      <c r="CM31" s="402"/>
      <c r="CN31" s="402"/>
      <c r="CO31" s="402"/>
      <c r="CP31" s="402"/>
      <c r="CQ31" s="41"/>
      <c r="CR31" s="260"/>
      <c r="CS31" s="260"/>
      <c r="CT31" s="260"/>
      <c r="CU31" s="260"/>
      <c r="CV31" s="260"/>
      <c r="CW31" s="260"/>
      <c r="CX31" s="402"/>
      <c r="CY31" s="402"/>
      <c r="CZ31" s="402"/>
      <c r="DA31" s="402"/>
      <c r="DB31" s="402"/>
      <c r="DC31" s="41"/>
      <c r="DD31" s="260"/>
      <c r="DE31" s="260"/>
      <c r="DF31" s="260"/>
      <c r="DG31" s="260"/>
      <c r="DH31" s="260"/>
      <c r="DI31" s="260"/>
      <c r="DJ31" s="402"/>
      <c r="DK31" s="402"/>
      <c r="DL31" s="402"/>
      <c r="DM31" s="402"/>
      <c r="DN31" s="402"/>
      <c r="DO31" s="41"/>
      <c r="DP31" s="260"/>
      <c r="DQ31" s="260"/>
      <c r="DR31" s="260"/>
      <c r="DS31" s="260"/>
      <c r="DT31" s="260"/>
      <c r="DU31" s="260"/>
      <c r="DV31" s="402"/>
      <c r="DW31" s="402"/>
      <c r="DX31" s="402"/>
      <c r="DY31" s="402"/>
      <c r="DZ31" s="402"/>
      <c r="EA31" s="41"/>
      <c r="EB31" s="260"/>
      <c r="EC31" s="260"/>
      <c r="ED31" s="260"/>
      <c r="EE31" s="260"/>
      <c r="EF31" s="260"/>
      <c r="EG31" s="260"/>
      <c r="EH31" s="402"/>
      <c r="EI31" s="402"/>
      <c r="EJ31" s="402"/>
      <c r="EK31" s="402"/>
      <c r="EL31" s="402"/>
      <c r="EM31" s="41"/>
      <c r="EN31" s="260"/>
      <c r="EO31" s="260"/>
      <c r="EP31" s="260"/>
      <c r="EQ31" s="260"/>
      <c r="ER31" s="260"/>
      <c r="ES31" s="260"/>
      <c r="ET31" s="402"/>
      <c r="EU31" s="402"/>
      <c r="EV31" s="402"/>
      <c r="EW31" s="402"/>
      <c r="EX31" s="402"/>
      <c r="EY31" s="41"/>
      <c r="EZ31" s="260"/>
      <c r="FA31" s="260"/>
      <c r="FB31" s="260"/>
      <c r="FC31" s="260"/>
      <c r="FD31" s="260"/>
      <c r="FE31" s="260"/>
      <c r="FF31" s="402"/>
      <c r="FG31" s="402"/>
      <c r="FH31" s="402"/>
      <c r="FI31" s="402"/>
      <c r="FJ31" s="402"/>
      <c r="FK31" s="41"/>
      <c r="FL31" s="260"/>
      <c r="FM31" s="260"/>
      <c r="FN31" s="260"/>
      <c r="FO31" s="260"/>
      <c r="FP31" s="260"/>
      <c r="FQ31" s="260"/>
      <c r="FR31" s="402"/>
      <c r="FS31" s="402"/>
      <c r="FT31" s="402"/>
      <c r="FU31" s="402"/>
      <c r="FV31" s="402"/>
      <c r="FW31" s="41"/>
      <c r="FX31" s="260"/>
      <c r="FY31" s="260"/>
      <c r="FZ31" s="260"/>
      <c r="GA31" s="260"/>
      <c r="GB31" s="260"/>
      <c r="GC31" s="260"/>
      <c r="GD31" s="402"/>
      <c r="GE31" s="402"/>
      <c r="GF31" s="402"/>
      <c r="GG31" s="402"/>
      <c r="GH31" s="402"/>
      <c r="GI31" s="41"/>
      <c r="GJ31" s="260"/>
      <c r="GK31" s="260"/>
      <c r="GL31" s="260"/>
      <c r="GM31" s="260"/>
      <c r="GN31" s="260"/>
      <c r="GO31" s="260"/>
      <c r="GP31" s="402"/>
      <c r="GQ31" s="402"/>
      <c r="GR31" s="402"/>
      <c r="GS31" s="402"/>
      <c r="GT31" s="402"/>
      <c r="GU31" s="41"/>
      <c r="GV31" s="260"/>
      <c r="GW31" s="260"/>
      <c r="GX31" s="260"/>
      <c r="GY31" s="260"/>
      <c r="GZ31" s="260"/>
      <c r="HA31" s="260"/>
      <c r="HB31" s="402"/>
      <c r="HC31" s="402"/>
      <c r="HD31" s="402"/>
      <c r="HE31" s="402"/>
      <c r="HF31" s="402"/>
      <c r="HG31" s="41"/>
      <c r="HH31" s="260"/>
      <c r="HI31" s="260"/>
      <c r="HJ31" s="260"/>
      <c r="HK31" s="260"/>
      <c r="HL31" s="260"/>
      <c r="HM31" s="260"/>
      <c r="HN31" s="402"/>
      <c r="HO31" s="402"/>
      <c r="HP31" s="402"/>
      <c r="HQ31" s="402"/>
      <c r="HR31" s="402"/>
      <c r="HS31" s="41"/>
      <c r="HT31" s="260"/>
      <c r="HU31" s="260"/>
      <c r="HV31" s="260"/>
      <c r="HW31" s="260"/>
      <c r="HX31" s="260"/>
      <c r="HY31" s="260"/>
      <c r="HZ31" s="402"/>
      <c r="IA31" s="402"/>
      <c r="IB31" s="402"/>
      <c r="IC31" s="402"/>
      <c r="ID31" s="402"/>
      <c r="IE31" s="41"/>
      <c r="IF31" s="260"/>
      <c r="IG31" s="260"/>
      <c r="IH31" s="260"/>
      <c r="II31" s="260"/>
      <c r="IJ31" s="260"/>
      <c r="IK31" s="260"/>
      <c r="IL31" s="402"/>
      <c r="IM31" s="402"/>
      <c r="IN31" s="402"/>
      <c r="IO31" s="402"/>
      <c r="IP31" s="402"/>
      <c r="IQ31" s="41"/>
      <c r="IR31" s="260"/>
      <c r="IS31" s="260"/>
      <c r="IT31" s="260"/>
    </row>
    <row r="32" spans="1:254" s="7" customFormat="1" ht="14.25">
      <c r="A32" s="41" t="s">
        <v>8</v>
      </c>
      <c r="B32" s="260">
        <v>2.1796508812260473</v>
      </c>
      <c r="C32" s="260">
        <v>1.2665611536593735</v>
      </c>
      <c r="D32" s="260">
        <v>2.6001809923475561</v>
      </c>
      <c r="E32" s="260">
        <v>4.1863822292682373</v>
      </c>
      <c r="F32" s="260">
        <v>3.9796783015871418</v>
      </c>
      <c r="G32" s="260">
        <v>2.6650873548519138</v>
      </c>
      <c r="H32" s="260">
        <v>3.8938563588422737</v>
      </c>
      <c r="I32" s="402">
        <v>3.6854525253510628</v>
      </c>
      <c r="J32" s="260">
        <v>0.81665434076803045</v>
      </c>
      <c r="K32" s="260">
        <v>1.3580822525351754</v>
      </c>
      <c r="L32" s="260">
        <v>2.0034608975087576</v>
      </c>
      <c r="M32" s="260"/>
      <c r="N32" s="260"/>
      <c r="O32" s="260"/>
      <c r="P32" s="260"/>
      <c r="Q32" s="260"/>
      <c r="R32" s="402"/>
      <c r="S32" s="402"/>
      <c r="T32" s="402"/>
      <c r="U32" s="402"/>
      <c r="V32" s="402"/>
      <c r="W32" s="41"/>
      <c r="X32" s="260"/>
      <c r="Y32" s="260"/>
      <c r="Z32" s="260"/>
      <c r="AA32" s="260"/>
      <c r="AB32" s="260"/>
      <c r="AC32" s="260"/>
      <c r="AD32" s="402"/>
      <c r="AE32" s="402"/>
      <c r="AF32" s="402"/>
      <c r="AG32" s="402"/>
      <c r="AH32" s="402"/>
      <c r="AI32" s="41"/>
      <c r="AJ32" s="260"/>
      <c r="AK32" s="260"/>
      <c r="AL32" s="260"/>
      <c r="AM32" s="260"/>
      <c r="AN32" s="260"/>
      <c r="AO32" s="260"/>
      <c r="AP32" s="402"/>
      <c r="AQ32" s="402"/>
      <c r="AR32" s="402"/>
      <c r="AS32" s="402"/>
      <c r="AT32" s="402"/>
      <c r="AU32" s="41"/>
      <c r="AV32" s="260"/>
      <c r="AW32" s="260"/>
      <c r="AX32" s="260"/>
      <c r="AY32" s="260"/>
      <c r="AZ32" s="260"/>
      <c r="BA32" s="260"/>
      <c r="BB32" s="402"/>
      <c r="BC32" s="402"/>
      <c r="BD32" s="402"/>
      <c r="BE32" s="402"/>
      <c r="BF32" s="402"/>
      <c r="BG32" s="41"/>
      <c r="BH32" s="260"/>
      <c r="BI32" s="260"/>
      <c r="BJ32" s="260"/>
      <c r="BK32" s="260"/>
      <c r="BL32" s="260"/>
      <c r="BM32" s="260"/>
      <c r="BN32" s="402"/>
      <c r="BO32" s="402"/>
      <c r="BP32" s="402"/>
      <c r="BQ32" s="402"/>
      <c r="BR32" s="402"/>
      <c r="BS32" s="41"/>
      <c r="BT32" s="260"/>
      <c r="BU32" s="260"/>
      <c r="BV32" s="260"/>
      <c r="BW32" s="260"/>
      <c r="BX32" s="260"/>
      <c r="BY32" s="260"/>
      <c r="BZ32" s="402"/>
      <c r="CA32" s="402"/>
      <c r="CB32" s="402"/>
      <c r="CC32" s="402"/>
      <c r="CD32" s="402"/>
      <c r="CE32" s="41"/>
      <c r="CF32" s="260"/>
      <c r="CG32" s="260"/>
      <c r="CH32" s="260"/>
      <c r="CI32" s="260"/>
      <c r="CJ32" s="260"/>
      <c r="CK32" s="260"/>
      <c r="CL32" s="402"/>
      <c r="CM32" s="402"/>
      <c r="CN32" s="402"/>
      <c r="CO32" s="402"/>
      <c r="CP32" s="402"/>
      <c r="CQ32" s="41"/>
      <c r="CR32" s="260"/>
      <c r="CS32" s="260"/>
      <c r="CT32" s="260"/>
      <c r="CU32" s="260"/>
      <c r="CV32" s="260"/>
      <c r="CW32" s="260"/>
      <c r="CX32" s="402"/>
      <c r="CY32" s="402"/>
      <c r="CZ32" s="402"/>
      <c r="DA32" s="402"/>
      <c r="DB32" s="402"/>
      <c r="DC32" s="41"/>
      <c r="DD32" s="260"/>
      <c r="DE32" s="260"/>
      <c r="DF32" s="260"/>
      <c r="DG32" s="260"/>
      <c r="DH32" s="260"/>
      <c r="DI32" s="260"/>
      <c r="DJ32" s="402"/>
      <c r="DK32" s="402"/>
      <c r="DL32" s="402"/>
      <c r="DM32" s="402"/>
      <c r="DN32" s="402"/>
      <c r="DO32" s="41"/>
      <c r="DP32" s="260"/>
      <c r="DQ32" s="260"/>
      <c r="DR32" s="260"/>
      <c r="DS32" s="260"/>
      <c r="DT32" s="260"/>
      <c r="DU32" s="260"/>
      <c r="DV32" s="402"/>
      <c r="DW32" s="402"/>
      <c r="DX32" s="402"/>
      <c r="DY32" s="402"/>
      <c r="DZ32" s="402"/>
      <c r="EA32" s="41"/>
      <c r="EB32" s="260"/>
      <c r="EC32" s="260"/>
      <c r="ED32" s="260"/>
      <c r="EE32" s="260"/>
      <c r="EF32" s="260"/>
      <c r="EG32" s="260"/>
      <c r="EH32" s="402"/>
      <c r="EI32" s="402"/>
      <c r="EJ32" s="402"/>
      <c r="EK32" s="402"/>
      <c r="EL32" s="402"/>
      <c r="EM32" s="41"/>
      <c r="EN32" s="260"/>
      <c r="EO32" s="260"/>
      <c r="EP32" s="260"/>
      <c r="EQ32" s="260"/>
      <c r="ER32" s="260"/>
      <c r="ES32" s="260"/>
      <c r="ET32" s="402"/>
      <c r="EU32" s="402"/>
      <c r="EV32" s="402"/>
      <c r="EW32" s="402"/>
      <c r="EX32" s="402"/>
      <c r="EY32" s="41"/>
      <c r="EZ32" s="260"/>
      <c r="FA32" s="260"/>
      <c r="FB32" s="260"/>
      <c r="FC32" s="260"/>
      <c r="FD32" s="260"/>
      <c r="FE32" s="260"/>
      <c r="FF32" s="402"/>
      <c r="FG32" s="402"/>
      <c r="FH32" s="402"/>
      <c r="FI32" s="402"/>
      <c r="FJ32" s="402"/>
      <c r="FK32" s="41"/>
      <c r="FL32" s="260"/>
      <c r="FM32" s="260"/>
      <c r="FN32" s="260"/>
      <c r="FO32" s="260"/>
      <c r="FP32" s="260"/>
      <c r="FQ32" s="260"/>
      <c r="FR32" s="402"/>
      <c r="FS32" s="402"/>
      <c r="FT32" s="402"/>
      <c r="FU32" s="402"/>
      <c r="FV32" s="402"/>
      <c r="FW32" s="41"/>
      <c r="FX32" s="260"/>
      <c r="FY32" s="260"/>
      <c r="FZ32" s="260"/>
      <c r="GA32" s="260"/>
      <c r="GB32" s="260"/>
      <c r="GC32" s="260"/>
      <c r="GD32" s="402"/>
      <c r="GE32" s="402"/>
      <c r="GF32" s="402"/>
      <c r="GG32" s="402"/>
      <c r="GH32" s="402"/>
      <c r="GI32" s="41"/>
      <c r="GJ32" s="260"/>
      <c r="GK32" s="260"/>
      <c r="GL32" s="260"/>
      <c r="GM32" s="260"/>
      <c r="GN32" s="260"/>
      <c r="GO32" s="260"/>
      <c r="GP32" s="402"/>
      <c r="GQ32" s="402"/>
      <c r="GR32" s="402"/>
      <c r="GS32" s="402"/>
      <c r="GT32" s="402"/>
      <c r="GU32" s="41"/>
      <c r="GV32" s="260"/>
      <c r="GW32" s="260"/>
      <c r="GX32" s="260"/>
      <c r="GY32" s="260"/>
      <c r="GZ32" s="260"/>
      <c r="HA32" s="260"/>
      <c r="HB32" s="402"/>
      <c r="HC32" s="402"/>
      <c r="HD32" s="402"/>
      <c r="HE32" s="402"/>
      <c r="HF32" s="402"/>
      <c r="HG32" s="41"/>
      <c r="HH32" s="260"/>
      <c r="HI32" s="260"/>
      <c r="HJ32" s="260"/>
      <c r="HK32" s="260"/>
      <c r="HL32" s="260"/>
      <c r="HM32" s="260"/>
      <c r="HN32" s="402"/>
      <c r="HO32" s="402"/>
      <c r="HP32" s="402"/>
      <c r="HQ32" s="402"/>
      <c r="HR32" s="402"/>
      <c r="HS32" s="41"/>
      <c r="HT32" s="260"/>
      <c r="HU32" s="260"/>
      <c r="HV32" s="260"/>
      <c r="HW32" s="260"/>
      <c r="HX32" s="260"/>
      <c r="HY32" s="260"/>
      <c r="HZ32" s="402"/>
      <c r="IA32" s="402"/>
      <c r="IB32" s="402"/>
      <c r="IC32" s="402"/>
      <c r="ID32" s="402"/>
      <c r="IE32" s="41"/>
      <c r="IF32" s="260"/>
      <c r="IG32" s="260"/>
      <c r="IH32" s="260"/>
      <c r="II32" s="260"/>
      <c r="IJ32" s="260"/>
      <c r="IK32" s="260"/>
      <c r="IL32" s="402"/>
      <c r="IM32" s="402"/>
      <c r="IN32" s="402"/>
      <c r="IO32" s="402"/>
      <c r="IP32" s="402"/>
      <c r="IQ32" s="41"/>
      <c r="IR32" s="260"/>
      <c r="IS32" s="260"/>
      <c r="IT32" s="260"/>
    </row>
    <row r="33" spans="1:254" s="7" customFormat="1" ht="14.25">
      <c r="A33" s="41" t="s">
        <v>7</v>
      </c>
      <c r="B33" s="260">
        <v>9.0682687090398062</v>
      </c>
      <c r="C33" s="260">
        <v>6.6051100873698365</v>
      </c>
      <c r="D33" s="260">
        <v>4.9099465635564776</v>
      </c>
      <c r="E33" s="260">
        <v>7.9125219179613238</v>
      </c>
      <c r="F33" s="260">
        <v>5.5833287008829169</v>
      </c>
      <c r="G33" s="260">
        <v>6.0748152246419496</v>
      </c>
      <c r="H33" s="260">
        <v>5.8249434844419357</v>
      </c>
      <c r="I33" s="402">
        <v>3.3842711836771233</v>
      </c>
      <c r="J33" s="260">
        <v>3.1951582364079023</v>
      </c>
      <c r="K33" s="260">
        <v>2.4214801612004955</v>
      </c>
      <c r="L33" s="260">
        <v>3.4146562142422621</v>
      </c>
      <c r="M33" s="260"/>
      <c r="N33" s="260"/>
      <c r="O33" s="402"/>
      <c r="P33" s="260"/>
      <c r="Q33" s="260"/>
      <c r="R33" s="402"/>
      <c r="S33" s="402"/>
      <c r="T33" s="402"/>
      <c r="U33" s="402"/>
      <c r="V33" s="402"/>
      <c r="W33" s="41"/>
      <c r="X33" s="260"/>
      <c r="Y33" s="260"/>
      <c r="Z33" s="260"/>
      <c r="AA33" s="402"/>
      <c r="AB33" s="260"/>
      <c r="AC33" s="260"/>
      <c r="AD33" s="402"/>
      <c r="AE33" s="402"/>
      <c r="AF33" s="402"/>
      <c r="AG33" s="402"/>
      <c r="AH33" s="402"/>
      <c r="AI33" s="41"/>
      <c r="AJ33" s="260"/>
      <c r="AK33" s="260"/>
      <c r="AL33" s="260"/>
      <c r="AM33" s="402"/>
      <c r="AN33" s="260"/>
      <c r="AO33" s="260"/>
      <c r="AP33" s="402"/>
      <c r="AQ33" s="402"/>
      <c r="AR33" s="402"/>
      <c r="AS33" s="402"/>
      <c r="AT33" s="402"/>
      <c r="AU33" s="41"/>
      <c r="AV33" s="260"/>
      <c r="AW33" s="260"/>
      <c r="AX33" s="260"/>
      <c r="AY33" s="402"/>
      <c r="AZ33" s="260"/>
      <c r="BA33" s="260"/>
      <c r="BB33" s="402"/>
      <c r="BC33" s="402"/>
      <c r="BD33" s="402"/>
      <c r="BE33" s="402"/>
      <c r="BF33" s="402"/>
      <c r="BG33" s="41"/>
      <c r="BH33" s="260"/>
      <c r="BI33" s="260"/>
      <c r="BJ33" s="260"/>
      <c r="BK33" s="402"/>
      <c r="BL33" s="260"/>
      <c r="BM33" s="260"/>
      <c r="BN33" s="402"/>
      <c r="BO33" s="402"/>
      <c r="BP33" s="402"/>
      <c r="BQ33" s="402"/>
      <c r="BR33" s="402"/>
      <c r="BS33" s="41"/>
      <c r="BT33" s="260"/>
      <c r="BU33" s="260"/>
      <c r="BV33" s="260"/>
      <c r="BW33" s="402"/>
      <c r="BX33" s="260"/>
      <c r="BY33" s="260"/>
      <c r="BZ33" s="402"/>
      <c r="CA33" s="402"/>
      <c r="CB33" s="402"/>
      <c r="CC33" s="402"/>
      <c r="CD33" s="402"/>
      <c r="CE33" s="41"/>
      <c r="CF33" s="260"/>
      <c r="CG33" s="260"/>
      <c r="CH33" s="260"/>
      <c r="CI33" s="402"/>
      <c r="CJ33" s="260"/>
      <c r="CK33" s="260"/>
      <c r="CL33" s="402"/>
      <c r="CM33" s="402"/>
      <c r="CN33" s="402"/>
      <c r="CO33" s="402"/>
      <c r="CP33" s="402"/>
      <c r="CQ33" s="41"/>
      <c r="CR33" s="260"/>
      <c r="CS33" s="260"/>
      <c r="CT33" s="260"/>
      <c r="CU33" s="402"/>
      <c r="CV33" s="260"/>
      <c r="CW33" s="260"/>
      <c r="CX33" s="402"/>
      <c r="CY33" s="402"/>
      <c r="CZ33" s="402"/>
      <c r="DA33" s="402"/>
      <c r="DB33" s="402"/>
      <c r="DC33" s="41"/>
      <c r="DD33" s="260"/>
      <c r="DE33" s="260"/>
      <c r="DF33" s="260"/>
      <c r="DG33" s="402"/>
      <c r="DH33" s="260"/>
      <c r="DI33" s="260"/>
      <c r="DJ33" s="402"/>
      <c r="DK33" s="402"/>
      <c r="DL33" s="402"/>
      <c r="DM33" s="402"/>
      <c r="DN33" s="402"/>
      <c r="DO33" s="41"/>
      <c r="DP33" s="260"/>
      <c r="DQ33" s="260"/>
      <c r="DR33" s="260"/>
      <c r="DS33" s="402"/>
      <c r="DT33" s="260"/>
      <c r="DU33" s="260"/>
      <c r="DV33" s="402"/>
      <c r="DW33" s="402"/>
      <c r="DX33" s="402"/>
      <c r="DY33" s="402"/>
      <c r="DZ33" s="402"/>
      <c r="EA33" s="41"/>
      <c r="EB33" s="260"/>
      <c r="EC33" s="260"/>
      <c r="ED33" s="260"/>
      <c r="EE33" s="402"/>
      <c r="EF33" s="260"/>
      <c r="EG33" s="260"/>
      <c r="EH33" s="402"/>
      <c r="EI33" s="402"/>
      <c r="EJ33" s="402"/>
      <c r="EK33" s="402"/>
      <c r="EL33" s="402"/>
      <c r="EM33" s="41"/>
      <c r="EN33" s="260"/>
      <c r="EO33" s="260"/>
      <c r="EP33" s="260"/>
      <c r="EQ33" s="402"/>
      <c r="ER33" s="260"/>
      <c r="ES33" s="260"/>
      <c r="ET33" s="402"/>
      <c r="EU33" s="402"/>
      <c r="EV33" s="402"/>
      <c r="EW33" s="402"/>
      <c r="EX33" s="402"/>
      <c r="EY33" s="41"/>
      <c r="EZ33" s="260"/>
      <c r="FA33" s="260"/>
      <c r="FB33" s="260"/>
      <c r="FC33" s="402"/>
      <c r="FD33" s="260"/>
      <c r="FE33" s="260"/>
      <c r="FF33" s="402"/>
      <c r="FG33" s="402"/>
      <c r="FH33" s="402"/>
      <c r="FI33" s="402"/>
      <c r="FJ33" s="402"/>
      <c r="FK33" s="41"/>
      <c r="FL33" s="260"/>
      <c r="FM33" s="260"/>
      <c r="FN33" s="260"/>
      <c r="FO33" s="402"/>
      <c r="FP33" s="260"/>
      <c r="FQ33" s="260"/>
      <c r="FR33" s="402"/>
      <c r="FS33" s="402"/>
      <c r="FT33" s="402"/>
      <c r="FU33" s="402"/>
      <c r="FV33" s="402"/>
      <c r="FW33" s="41"/>
      <c r="FX33" s="260"/>
      <c r="FY33" s="260"/>
      <c r="FZ33" s="260"/>
      <c r="GA33" s="402"/>
      <c r="GB33" s="260"/>
      <c r="GC33" s="260"/>
      <c r="GD33" s="402"/>
      <c r="GE33" s="402"/>
      <c r="GF33" s="402"/>
      <c r="GG33" s="402"/>
      <c r="GH33" s="402"/>
      <c r="GI33" s="41"/>
      <c r="GJ33" s="260"/>
      <c r="GK33" s="260"/>
      <c r="GL33" s="260"/>
      <c r="GM33" s="402"/>
      <c r="GN33" s="260"/>
      <c r="GO33" s="260"/>
      <c r="GP33" s="402"/>
      <c r="GQ33" s="402"/>
      <c r="GR33" s="402"/>
      <c r="GS33" s="402"/>
      <c r="GT33" s="402"/>
      <c r="GU33" s="41"/>
      <c r="GV33" s="260"/>
      <c r="GW33" s="260"/>
      <c r="GX33" s="260"/>
      <c r="GY33" s="402"/>
      <c r="GZ33" s="260"/>
      <c r="HA33" s="260"/>
      <c r="HB33" s="402"/>
      <c r="HC33" s="402"/>
      <c r="HD33" s="402"/>
      <c r="HE33" s="402"/>
      <c r="HF33" s="402"/>
      <c r="HG33" s="41"/>
      <c r="HH33" s="260"/>
      <c r="HI33" s="260"/>
      <c r="HJ33" s="260"/>
      <c r="HK33" s="402"/>
      <c r="HL33" s="260"/>
      <c r="HM33" s="260"/>
      <c r="HN33" s="402"/>
      <c r="HO33" s="402"/>
      <c r="HP33" s="402"/>
      <c r="HQ33" s="402"/>
      <c r="HR33" s="402"/>
      <c r="HS33" s="41"/>
      <c r="HT33" s="260"/>
      <c r="HU33" s="260"/>
      <c r="HV33" s="260"/>
      <c r="HW33" s="402"/>
      <c r="HX33" s="260"/>
      <c r="HY33" s="260"/>
      <c r="HZ33" s="402"/>
      <c r="IA33" s="402"/>
      <c r="IB33" s="402"/>
      <c r="IC33" s="402"/>
      <c r="ID33" s="402"/>
      <c r="IE33" s="41"/>
      <c r="IF33" s="260"/>
      <c r="IG33" s="260"/>
      <c r="IH33" s="260"/>
      <c r="II33" s="402"/>
      <c r="IJ33" s="260"/>
      <c r="IK33" s="260"/>
      <c r="IL33" s="402"/>
      <c r="IM33" s="402"/>
      <c r="IN33" s="402"/>
      <c r="IO33" s="402"/>
      <c r="IP33" s="402"/>
      <c r="IQ33" s="41"/>
      <c r="IR33" s="260"/>
      <c r="IS33" s="260"/>
      <c r="IT33" s="260"/>
    </row>
    <row r="34" spans="1:254" s="7" customFormat="1" ht="14.25">
      <c r="A34" s="42" t="s">
        <v>6</v>
      </c>
      <c r="B34" s="260">
        <v>0.82171754089683802</v>
      </c>
      <c r="C34" s="260">
        <v>1.4983707592689743</v>
      </c>
      <c r="D34" s="260">
        <v>1.6774087611732602</v>
      </c>
      <c r="E34" s="260">
        <v>3.347114812366847</v>
      </c>
      <c r="F34" s="260">
        <v>1.9393200346921047</v>
      </c>
      <c r="G34" s="260">
        <v>1.9077913929123724</v>
      </c>
      <c r="H34" s="260">
        <v>1.3651338056771545</v>
      </c>
      <c r="I34" s="260">
        <v>0.93938517018008483</v>
      </c>
      <c r="J34" s="260">
        <v>0.44032788620576024</v>
      </c>
      <c r="K34" s="260">
        <v>0.86487904888536971</v>
      </c>
      <c r="L34" s="260">
        <v>1.7578469420526988</v>
      </c>
      <c r="M34" s="260"/>
      <c r="N34" s="260"/>
      <c r="O34" s="260"/>
      <c r="P34" s="260"/>
      <c r="Q34" s="260"/>
      <c r="R34" s="260"/>
      <c r="S34" s="260"/>
      <c r="T34" s="260"/>
      <c r="U34" s="260"/>
      <c r="V34" s="260"/>
      <c r="W34" s="42"/>
      <c r="X34" s="260"/>
      <c r="Y34" s="260"/>
      <c r="Z34" s="260"/>
      <c r="AA34" s="260"/>
      <c r="AB34" s="260"/>
      <c r="AC34" s="260"/>
      <c r="AD34" s="260"/>
      <c r="AE34" s="260"/>
      <c r="AF34" s="260"/>
      <c r="AG34" s="260"/>
      <c r="AH34" s="260"/>
      <c r="AI34" s="42"/>
      <c r="AJ34" s="260"/>
      <c r="AK34" s="260"/>
      <c r="AL34" s="260"/>
      <c r="AM34" s="260"/>
      <c r="AN34" s="260"/>
      <c r="AO34" s="260"/>
      <c r="AP34" s="260"/>
      <c r="AQ34" s="260"/>
      <c r="AR34" s="260"/>
      <c r="AS34" s="260"/>
      <c r="AT34" s="260"/>
      <c r="AU34" s="42"/>
      <c r="AV34" s="260"/>
      <c r="AW34" s="260"/>
      <c r="AX34" s="260"/>
      <c r="AY34" s="260"/>
      <c r="AZ34" s="260"/>
      <c r="BA34" s="260"/>
      <c r="BB34" s="260"/>
      <c r="BC34" s="260"/>
      <c r="BD34" s="260"/>
      <c r="BE34" s="260"/>
      <c r="BF34" s="260"/>
      <c r="BG34" s="42"/>
      <c r="BH34" s="260"/>
      <c r="BI34" s="260"/>
      <c r="BJ34" s="260"/>
      <c r="BK34" s="260"/>
      <c r="BL34" s="260"/>
      <c r="BM34" s="260"/>
      <c r="BN34" s="260"/>
      <c r="BO34" s="260"/>
      <c r="BP34" s="260"/>
      <c r="BQ34" s="260"/>
      <c r="BR34" s="260"/>
      <c r="BS34" s="42"/>
      <c r="BT34" s="260"/>
      <c r="BU34" s="260"/>
      <c r="BV34" s="260"/>
      <c r="BW34" s="260"/>
      <c r="BX34" s="260"/>
      <c r="BY34" s="260"/>
      <c r="BZ34" s="260"/>
      <c r="CA34" s="260"/>
      <c r="CB34" s="260"/>
      <c r="CC34" s="260"/>
      <c r="CD34" s="260"/>
      <c r="CE34" s="42"/>
      <c r="CF34" s="260"/>
      <c r="CG34" s="260"/>
      <c r="CH34" s="260"/>
      <c r="CI34" s="260"/>
      <c r="CJ34" s="260"/>
      <c r="CK34" s="260"/>
      <c r="CL34" s="260"/>
      <c r="CM34" s="260"/>
      <c r="CN34" s="260"/>
      <c r="CO34" s="260"/>
      <c r="CP34" s="260"/>
      <c r="CQ34" s="42"/>
      <c r="CR34" s="260"/>
      <c r="CS34" s="260"/>
      <c r="CT34" s="260"/>
      <c r="CU34" s="260"/>
      <c r="CV34" s="260"/>
      <c r="CW34" s="260"/>
      <c r="CX34" s="260"/>
      <c r="CY34" s="260"/>
      <c r="CZ34" s="260"/>
      <c r="DA34" s="260"/>
      <c r="DB34" s="260"/>
      <c r="DC34" s="42"/>
      <c r="DD34" s="260"/>
      <c r="DE34" s="260"/>
      <c r="DF34" s="260"/>
      <c r="DG34" s="260"/>
      <c r="DH34" s="260"/>
      <c r="DI34" s="260"/>
      <c r="DJ34" s="260"/>
      <c r="DK34" s="260"/>
      <c r="DL34" s="260"/>
      <c r="DM34" s="260"/>
      <c r="DN34" s="260"/>
      <c r="DO34" s="42"/>
      <c r="DP34" s="260"/>
      <c r="DQ34" s="260"/>
      <c r="DR34" s="260"/>
      <c r="DS34" s="260"/>
      <c r="DT34" s="260"/>
      <c r="DU34" s="260"/>
      <c r="DV34" s="260"/>
      <c r="DW34" s="260"/>
      <c r="DX34" s="260"/>
      <c r="DY34" s="260"/>
      <c r="DZ34" s="260"/>
      <c r="EA34" s="42"/>
      <c r="EB34" s="260"/>
      <c r="EC34" s="260"/>
      <c r="ED34" s="260"/>
      <c r="EE34" s="260"/>
      <c r="EF34" s="260"/>
      <c r="EG34" s="260"/>
      <c r="EH34" s="260"/>
      <c r="EI34" s="260"/>
      <c r="EJ34" s="260"/>
      <c r="EK34" s="260"/>
      <c r="EL34" s="260"/>
      <c r="EM34" s="42"/>
      <c r="EN34" s="260"/>
      <c r="EO34" s="260"/>
      <c r="EP34" s="260"/>
      <c r="EQ34" s="260"/>
      <c r="ER34" s="260"/>
      <c r="ES34" s="260"/>
      <c r="ET34" s="260"/>
      <c r="EU34" s="260"/>
      <c r="EV34" s="260"/>
      <c r="EW34" s="260"/>
      <c r="EX34" s="260"/>
      <c r="EY34" s="42"/>
      <c r="EZ34" s="260"/>
      <c r="FA34" s="260"/>
      <c r="FB34" s="260"/>
      <c r="FC34" s="260"/>
      <c r="FD34" s="260"/>
      <c r="FE34" s="260"/>
      <c r="FF34" s="260"/>
      <c r="FG34" s="260"/>
      <c r="FH34" s="260"/>
      <c r="FI34" s="260"/>
      <c r="FJ34" s="260"/>
      <c r="FK34" s="42"/>
      <c r="FL34" s="260"/>
      <c r="FM34" s="260"/>
      <c r="FN34" s="260"/>
      <c r="FO34" s="260"/>
      <c r="FP34" s="260"/>
      <c r="FQ34" s="260"/>
      <c r="FR34" s="260"/>
      <c r="FS34" s="260"/>
      <c r="FT34" s="260"/>
      <c r="FU34" s="260"/>
      <c r="FV34" s="260"/>
      <c r="FW34" s="42"/>
      <c r="FX34" s="260"/>
      <c r="FY34" s="260"/>
      <c r="FZ34" s="260"/>
      <c r="GA34" s="260"/>
      <c r="GB34" s="260"/>
      <c r="GC34" s="260"/>
      <c r="GD34" s="260"/>
      <c r="GE34" s="260"/>
      <c r="GF34" s="260"/>
      <c r="GG34" s="260"/>
      <c r="GH34" s="260"/>
      <c r="GI34" s="42"/>
      <c r="GJ34" s="260"/>
      <c r="GK34" s="260"/>
      <c r="GL34" s="260"/>
      <c r="GM34" s="260"/>
      <c r="GN34" s="260"/>
      <c r="GO34" s="260"/>
      <c r="GP34" s="260"/>
      <c r="GQ34" s="260"/>
      <c r="GR34" s="260"/>
      <c r="GS34" s="260"/>
      <c r="GT34" s="260"/>
      <c r="GU34" s="42"/>
      <c r="GV34" s="260"/>
      <c r="GW34" s="260"/>
      <c r="GX34" s="260"/>
      <c r="GY34" s="260"/>
      <c r="GZ34" s="260"/>
      <c r="HA34" s="260"/>
      <c r="HB34" s="260"/>
      <c r="HC34" s="260"/>
      <c r="HD34" s="260"/>
      <c r="HE34" s="260"/>
      <c r="HF34" s="260"/>
      <c r="HG34" s="42"/>
      <c r="HH34" s="260"/>
      <c r="HI34" s="260"/>
      <c r="HJ34" s="260"/>
      <c r="HK34" s="260"/>
      <c r="HL34" s="260"/>
      <c r="HM34" s="260"/>
      <c r="HN34" s="260"/>
      <c r="HO34" s="260"/>
      <c r="HP34" s="260"/>
      <c r="HQ34" s="260"/>
      <c r="HR34" s="260"/>
      <c r="HS34" s="42"/>
      <c r="HT34" s="260"/>
      <c r="HU34" s="260"/>
      <c r="HV34" s="260"/>
      <c r="HW34" s="260"/>
      <c r="HX34" s="260"/>
      <c r="HY34" s="260"/>
      <c r="HZ34" s="260"/>
      <c r="IA34" s="260"/>
      <c r="IB34" s="260"/>
      <c r="IC34" s="260"/>
      <c r="ID34" s="260"/>
      <c r="IE34" s="42"/>
      <c r="IF34" s="260"/>
      <c r="IG34" s="260"/>
      <c r="IH34" s="260"/>
      <c r="II34" s="260"/>
      <c r="IJ34" s="260"/>
      <c r="IK34" s="260"/>
      <c r="IL34" s="260"/>
      <c r="IM34" s="260"/>
      <c r="IN34" s="260"/>
      <c r="IO34" s="260"/>
      <c r="IP34" s="260"/>
      <c r="IQ34" s="42"/>
      <c r="IR34" s="260"/>
      <c r="IS34" s="260"/>
      <c r="IT34" s="260"/>
    </row>
    <row r="35" spans="1:254" s="47" customFormat="1" ht="14.25">
      <c r="A35" s="41" t="s">
        <v>5</v>
      </c>
      <c r="B35" s="260">
        <v>2.1</v>
      </c>
      <c r="C35" s="260">
        <v>2.3249999999999993</v>
      </c>
      <c r="D35" s="260">
        <v>2.3210359149767879</v>
      </c>
      <c r="E35" s="260">
        <v>3.6134988538681911</v>
      </c>
      <c r="F35" s="260">
        <v>2.1662313726121596</v>
      </c>
      <c r="G35" s="260">
        <v>3.2857143167776437</v>
      </c>
      <c r="H35" s="260">
        <v>4.4842396156365982</v>
      </c>
      <c r="I35" s="260">
        <v>2.8217097478775655</v>
      </c>
      <c r="J35" s="260">
        <v>2.554546714339212</v>
      </c>
      <c r="K35" s="260">
        <v>2.0192112586719713</v>
      </c>
      <c r="L35" s="260">
        <v>2.0465488385886133</v>
      </c>
      <c r="M35" s="265"/>
      <c r="N35" s="265"/>
      <c r="O35" s="265"/>
      <c r="P35" s="265"/>
      <c r="Q35" s="265"/>
      <c r="R35" s="265"/>
      <c r="S35" s="265"/>
      <c r="T35" s="265"/>
      <c r="U35" s="265"/>
      <c r="V35" s="265"/>
      <c r="W35" s="40"/>
      <c r="X35" s="265"/>
      <c r="Y35" s="265"/>
      <c r="Z35" s="265"/>
      <c r="AA35" s="265"/>
      <c r="AB35" s="265"/>
      <c r="AC35" s="265"/>
      <c r="AD35" s="265"/>
      <c r="AE35" s="265"/>
      <c r="AF35" s="265"/>
      <c r="AG35" s="265"/>
      <c r="AH35" s="265"/>
      <c r="AI35" s="40"/>
      <c r="AJ35" s="265"/>
      <c r="AK35" s="265"/>
      <c r="AL35" s="265"/>
      <c r="AM35" s="265"/>
      <c r="AN35" s="265"/>
      <c r="AO35" s="265"/>
      <c r="AP35" s="265"/>
      <c r="AQ35" s="265"/>
      <c r="AR35" s="265"/>
      <c r="AS35" s="265"/>
      <c r="AT35" s="265"/>
      <c r="AU35" s="40"/>
      <c r="AV35" s="265"/>
      <c r="AW35" s="265"/>
      <c r="AX35" s="265"/>
      <c r="AY35" s="265"/>
      <c r="AZ35" s="265"/>
      <c r="BA35" s="265"/>
      <c r="BB35" s="265"/>
      <c r="BC35" s="265"/>
      <c r="BD35" s="265"/>
      <c r="BE35" s="265"/>
      <c r="BF35" s="265"/>
      <c r="BG35" s="40"/>
      <c r="BH35" s="265"/>
      <c r="BI35" s="265"/>
      <c r="BJ35" s="265"/>
      <c r="BK35" s="265"/>
      <c r="BL35" s="265"/>
      <c r="BM35" s="265"/>
      <c r="BN35" s="265"/>
      <c r="BO35" s="265"/>
      <c r="BP35" s="265"/>
      <c r="BQ35" s="265"/>
      <c r="BR35" s="265"/>
      <c r="BS35" s="40"/>
      <c r="BT35" s="265"/>
      <c r="BU35" s="265"/>
      <c r="BV35" s="265"/>
      <c r="BW35" s="265"/>
      <c r="BX35" s="265"/>
      <c r="BY35" s="265"/>
      <c r="BZ35" s="265"/>
      <c r="CA35" s="265"/>
      <c r="CB35" s="265"/>
      <c r="CC35" s="265"/>
      <c r="CD35" s="265"/>
      <c r="CE35" s="40"/>
      <c r="CF35" s="265"/>
      <c r="CG35" s="265"/>
      <c r="CH35" s="265"/>
      <c r="CI35" s="265"/>
      <c r="CJ35" s="265"/>
      <c r="CK35" s="265"/>
      <c r="CL35" s="265"/>
      <c r="CM35" s="265"/>
      <c r="CN35" s="265"/>
      <c r="CO35" s="265"/>
      <c r="CP35" s="265"/>
      <c r="CQ35" s="40"/>
      <c r="CR35" s="265"/>
      <c r="CS35" s="265"/>
      <c r="CT35" s="265"/>
      <c r="CU35" s="265"/>
      <c r="CV35" s="265"/>
      <c r="CW35" s="265"/>
      <c r="CX35" s="265"/>
      <c r="CY35" s="265"/>
      <c r="CZ35" s="265"/>
      <c r="DA35" s="265"/>
      <c r="DB35" s="265"/>
      <c r="DC35" s="40"/>
      <c r="DD35" s="265"/>
      <c r="DE35" s="265"/>
      <c r="DF35" s="265"/>
      <c r="DG35" s="265"/>
      <c r="DH35" s="265"/>
      <c r="DI35" s="265"/>
      <c r="DJ35" s="265"/>
      <c r="DK35" s="265"/>
      <c r="DL35" s="265"/>
      <c r="DM35" s="265"/>
      <c r="DN35" s="265"/>
      <c r="DO35" s="40"/>
      <c r="DP35" s="265"/>
      <c r="DQ35" s="265"/>
      <c r="DR35" s="265"/>
      <c r="DS35" s="265"/>
      <c r="DT35" s="265"/>
      <c r="DU35" s="265"/>
      <c r="DV35" s="265"/>
      <c r="DW35" s="265"/>
      <c r="DX35" s="265"/>
      <c r="DY35" s="265"/>
      <c r="DZ35" s="265"/>
      <c r="EA35" s="40"/>
      <c r="EB35" s="265"/>
      <c r="EC35" s="265"/>
      <c r="ED35" s="265"/>
      <c r="EE35" s="265"/>
      <c r="EF35" s="265"/>
      <c r="EG35" s="265"/>
      <c r="EH35" s="265"/>
      <c r="EI35" s="265"/>
      <c r="EJ35" s="265"/>
      <c r="EK35" s="265"/>
      <c r="EL35" s="265"/>
      <c r="EM35" s="40"/>
      <c r="EN35" s="265"/>
      <c r="EO35" s="265"/>
      <c r="EP35" s="265"/>
      <c r="EQ35" s="265"/>
      <c r="ER35" s="265"/>
      <c r="ES35" s="265"/>
      <c r="ET35" s="265"/>
      <c r="EU35" s="265"/>
      <c r="EV35" s="265"/>
      <c r="EW35" s="265"/>
      <c r="EX35" s="265"/>
      <c r="EY35" s="40"/>
      <c r="EZ35" s="265"/>
      <c r="FA35" s="265"/>
      <c r="FB35" s="265"/>
      <c r="FC35" s="265"/>
      <c r="FD35" s="265"/>
      <c r="FE35" s="265"/>
      <c r="FF35" s="265"/>
      <c r="FG35" s="265"/>
      <c r="FH35" s="265"/>
      <c r="FI35" s="265"/>
      <c r="FJ35" s="265"/>
      <c r="FK35" s="40"/>
      <c r="FL35" s="265"/>
      <c r="FM35" s="265"/>
      <c r="FN35" s="265"/>
      <c r="FO35" s="265"/>
      <c r="FP35" s="265"/>
      <c r="FQ35" s="265"/>
      <c r="FR35" s="265"/>
      <c r="FS35" s="265"/>
      <c r="FT35" s="265"/>
      <c r="FU35" s="265"/>
      <c r="FV35" s="265"/>
      <c r="FW35" s="40"/>
      <c r="FX35" s="265"/>
      <c r="FY35" s="265"/>
      <c r="FZ35" s="265"/>
      <c r="GA35" s="265"/>
      <c r="GB35" s="265"/>
      <c r="GC35" s="265"/>
      <c r="GD35" s="265"/>
      <c r="GE35" s="265"/>
      <c r="GF35" s="265"/>
      <c r="GG35" s="265"/>
      <c r="GH35" s="265"/>
      <c r="GI35" s="40"/>
      <c r="GJ35" s="265"/>
      <c r="GK35" s="265"/>
      <c r="GL35" s="265"/>
      <c r="GM35" s="265"/>
      <c r="GN35" s="265"/>
      <c r="GO35" s="265"/>
      <c r="GP35" s="265"/>
      <c r="GQ35" s="265"/>
      <c r="GR35" s="265"/>
      <c r="GS35" s="265"/>
      <c r="GT35" s="265"/>
      <c r="GU35" s="40"/>
      <c r="GV35" s="265"/>
      <c r="GW35" s="265"/>
      <c r="GX35" s="265"/>
      <c r="GY35" s="265"/>
      <c r="GZ35" s="265"/>
      <c r="HA35" s="265"/>
      <c r="HB35" s="265"/>
      <c r="HC35" s="265"/>
      <c r="HD35" s="265"/>
      <c r="HE35" s="265"/>
      <c r="HF35" s="265"/>
      <c r="HG35" s="40"/>
      <c r="HH35" s="265"/>
      <c r="HI35" s="265"/>
      <c r="HJ35" s="265"/>
      <c r="HK35" s="265"/>
      <c r="HL35" s="265"/>
      <c r="HM35" s="265"/>
      <c r="HN35" s="265"/>
      <c r="HO35" s="265"/>
      <c r="HP35" s="265"/>
      <c r="HQ35" s="265"/>
      <c r="HR35" s="265"/>
      <c r="HS35" s="40"/>
      <c r="HT35" s="265"/>
      <c r="HU35" s="265"/>
      <c r="HV35" s="265"/>
      <c r="HW35" s="265"/>
      <c r="HX35" s="265"/>
      <c r="HY35" s="265"/>
      <c r="HZ35" s="265"/>
      <c r="IA35" s="265"/>
      <c r="IB35" s="265"/>
      <c r="IC35" s="265"/>
      <c r="ID35" s="265"/>
      <c r="IE35" s="40"/>
      <c r="IF35" s="265"/>
      <c r="IG35" s="265"/>
      <c r="IH35" s="265"/>
      <c r="II35" s="265"/>
      <c r="IJ35" s="265"/>
      <c r="IK35" s="265"/>
      <c r="IL35" s="265"/>
      <c r="IM35" s="265"/>
      <c r="IN35" s="265"/>
      <c r="IO35" s="265"/>
      <c r="IP35" s="265"/>
      <c r="IQ35" s="40"/>
      <c r="IR35" s="265"/>
      <c r="IS35" s="265"/>
      <c r="IT35" s="265"/>
    </row>
    <row r="36" spans="1:254" s="7" customFormat="1" ht="14.25">
      <c r="A36" s="40" t="s">
        <v>616</v>
      </c>
      <c r="B36" s="265">
        <v>2.284350459500728</v>
      </c>
      <c r="C36" s="265">
        <v>2.3058333000000042</v>
      </c>
      <c r="D36" s="265">
        <v>2.365456515958031</v>
      </c>
      <c r="E36" s="265">
        <v>3.6587598105080055</v>
      </c>
      <c r="F36" s="265">
        <v>0.98411744927802136</v>
      </c>
      <c r="G36" s="265">
        <v>2.0858830725987154</v>
      </c>
      <c r="H36" s="265">
        <v>3.0946795934323701</v>
      </c>
      <c r="I36" s="266">
        <v>2.6449791197304284</v>
      </c>
      <c r="J36" s="265">
        <v>1.5072512718752096</v>
      </c>
      <c r="K36" s="265">
        <v>1.2246678174066661</v>
      </c>
      <c r="L36" s="265">
        <v>1.5210145089739724</v>
      </c>
      <c r="M36" s="260"/>
      <c r="N36" s="260"/>
      <c r="O36" s="260"/>
      <c r="P36" s="260"/>
      <c r="Q36" s="260"/>
      <c r="R36" s="402"/>
      <c r="S36" s="402"/>
      <c r="T36" s="402"/>
      <c r="U36" s="402"/>
      <c r="V36" s="402"/>
      <c r="W36" s="41"/>
      <c r="X36" s="260"/>
      <c r="Y36" s="260"/>
      <c r="Z36" s="260"/>
      <c r="AA36" s="260"/>
      <c r="AB36" s="260"/>
      <c r="AC36" s="260"/>
      <c r="AD36" s="402"/>
      <c r="AE36" s="402"/>
      <c r="AF36" s="402"/>
      <c r="AG36" s="402"/>
      <c r="AH36" s="402"/>
      <c r="AI36" s="41"/>
      <c r="AJ36" s="260"/>
      <c r="AK36" s="260"/>
      <c r="AL36" s="260"/>
      <c r="AM36" s="260"/>
      <c r="AN36" s="260"/>
      <c r="AO36" s="260"/>
      <c r="AP36" s="402"/>
      <c r="AQ36" s="402"/>
      <c r="AR36" s="402"/>
      <c r="AS36" s="402"/>
      <c r="AT36" s="402"/>
      <c r="AU36" s="41"/>
      <c r="AV36" s="260"/>
      <c r="AW36" s="260"/>
      <c r="AX36" s="260"/>
      <c r="AY36" s="260"/>
      <c r="AZ36" s="260"/>
      <c r="BA36" s="260"/>
      <c r="BB36" s="402"/>
      <c r="BC36" s="402"/>
      <c r="BD36" s="402"/>
      <c r="BE36" s="402"/>
      <c r="BF36" s="402"/>
      <c r="BG36" s="41"/>
      <c r="BH36" s="260"/>
      <c r="BI36" s="260"/>
      <c r="BJ36" s="260"/>
      <c r="BK36" s="260"/>
      <c r="BL36" s="260"/>
      <c r="BM36" s="260"/>
      <c r="BN36" s="402"/>
      <c r="BO36" s="402"/>
      <c r="BP36" s="402"/>
      <c r="BQ36" s="402"/>
      <c r="BR36" s="402"/>
      <c r="BS36" s="41"/>
      <c r="BT36" s="260"/>
      <c r="BU36" s="260"/>
      <c r="BV36" s="260"/>
      <c r="BW36" s="260"/>
      <c r="BX36" s="260"/>
      <c r="BY36" s="260"/>
      <c r="BZ36" s="402"/>
      <c r="CA36" s="402"/>
      <c r="CB36" s="402"/>
      <c r="CC36" s="402"/>
      <c r="CD36" s="402"/>
      <c r="CE36" s="41"/>
      <c r="CF36" s="260"/>
      <c r="CG36" s="260"/>
      <c r="CH36" s="260"/>
      <c r="CI36" s="260"/>
      <c r="CJ36" s="260"/>
      <c r="CK36" s="260"/>
      <c r="CL36" s="402"/>
      <c r="CM36" s="402"/>
      <c r="CN36" s="402"/>
      <c r="CO36" s="402"/>
      <c r="CP36" s="402"/>
      <c r="CQ36" s="41"/>
      <c r="CR36" s="260"/>
      <c r="CS36" s="260"/>
      <c r="CT36" s="260"/>
      <c r="CU36" s="260"/>
      <c r="CV36" s="260"/>
      <c r="CW36" s="260"/>
      <c r="CX36" s="402"/>
      <c r="CY36" s="402"/>
      <c r="CZ36" s="402"/>
      <c r="DA36" s="402"/>
      <c r="DB36" s="402"/>
      <c r="DC36" s="41"/>
      <c r="DD36" s="260"/>
      <c r="DE36" s="260"/>
      <c r="DF36" s="260"/>
      <c r="DG36" s="260"/>
      <c r="DH36" s="260"/>
      <c r="DI36" s="260"/>
      <c r="DJ36" s="402"/>
      <c r="DK36" s="402"/>
      <c r="DL36" s="402"/>
      <c r="DM36" s="402"/>
      <c r="DN36" s="402"/>
      <c r="DO36" s="41"/>
      <c r="DP36" s="260"/>
      <c r="DQ36" s="260"/>
      <c r="DR36" s="260"/>
      <c r="DS36" s="260"/>
      <c r="DT36" s="260"/>
      <c r="DU36" s="260"/>
      <c r="DV36" s="402"/>
      <c r="DW36" s="402"/>
      <c r="DX36" s="402"/>
      <c r="DY36" s="402"/>
      <c r="DZ36" s="402"/>
      <c r="EA36" s="41"/>
      <c r="EB36" s="260"/>
      <c r="EC36" s="260"/>
      <c r="ED36" s="260"/>
      <c r="EE36" s="260"/>
      <c r="EF36" s="260"/>
      <c r="EG36" s="260"/>
      <c r="EH36" s="402"/>
      <c r="EI36" s="402"/>
      <c r="EJ36" s="402"/>
      <c r="EK36" s="402"/>
      <c r="EL36" s="402"/>
      <c r="EM36" s="41"/>
      <c r="EN36" s="260"/>
      <c r="EO36" s="260"/>
      <c r="EP36" s="260"/>
      <c r="EQ36" s="260"/>
      <c r="ER36" s="260"/>
      <c r="ES36" s="260"/>
      <c r="ET36" s="402"/>
      <c r="EU36" s="402"/>
      <c r="EV36" s="402"/>
      <c r="EW36" s="402"/>
      <c r="EX36" s="402"/>
      <c r="EY36" s="41"/>
      <c r="EZ36" s="260"/>
      <c r="FA36" s="260"/>
      <c r="FB36" s="260"/>
      <c r="FC36" s="260"/>
      <c r="FD36" s="260"/>
      <c r="FE36" s="260"/>
      <c r="FF36" s="402"/>
      <c r="FG36" s="402"/>
      <c r="FH36" s="402"/>
      <c r="FI36" s="402"/>
      <c r="FJ36" s="402"/>
      <c r="FK36" s="41"/>
      <c r="FL36" s="260"/>
      <c r="FM36" s="260"/>
      <c r="FN36" s="260"/>
      <c r="FO36" s="260"/>
      <c r="FP36" s="260"/>
      <c r="FQ36" s="260"/>
      <c r="FR36" s="402"/>
      <c r="FS36" s="402"/>
      <c r="FT36" s="402"/>
      <c r="FU36" s="402"/>
      <c r="FV36" s="402"/>
      <c r="FW36" s="41"/>
      <c r="FX36" s="260"/>
      <c r="FY36" s="260"/>
      <c r="FZ36" s="260"/>
      <c r="GA36" s="260"/>
      <c r="GB36" s="260"/>
      <c r="GC36" s="260"/>
      <c r="GD36" s="402"/>
      <c r="GE36" s="402"/>
      <c r="GF36" s="402"/>
      <c r="GG36" s="402"/>
      <c r="GH36" s="402"/>
      <c r="GI36" s="41"/>
      <c r="GJ36" s="260"/>
      <c r="GK36" s="260"/>
      <c r="GL36" s="260"/>
      <c r="GM36" s="260"/>
      <c r="GN36" s="260"/>
      <c r="GO36" s="260"/>
      <c r="GP36" s="402"/>
      <c r="GQ36" s="402"/>
      <c r="GR36" s="402"/>
      <c r="GS36" s="402"/>
      <c r="GT36" s="402"/>
      <c r="GU36" s="41"/>
      <c r="GV36" s="260"/>
      <c r="GW36" s="260"/>
      <c r="GX36" s="260"/>
      <c r="GY36" s="260"/>
      <c r="GZ36" s="260"/>
      <c r="HA36" s="260"/>
      <c r="HB36" s="402"/>
      <c r="HC36" s="402"/>
      <c r="HD36" s="402"/>
      <c r="HE36" s="402"/>
      <c r="HF36" s="402"/>
      <c r="HG36" s="41"/>
      <c r="HH36" s="260"/>
      <c r="HI36" s="260"/>
      <c r="HJ36" s="260"/>
      <c r="HK36" s="260"/>
      <c r="HL36" s="260"/>
      <c r="HM36" s="260"/>
      <c r="HN36" s="402"/>
      <c r="HO36" s="402"/>
      <c r="HP36" s="402"/>
      <c r="HQ36" s="402"/>
      <c r="HR36" s="402"/>
      <c r="HS36" s="41"/>
      <c r="HT36" s="260"/>
      <c r="HU36" s="260"/>
      <c r="HV36" s="260"/>
      <c r="HW36" s="260"/>
      <c r="HX36" s="260"/>
      <c r="HY36" s="260"/>
      <c r="HZ36" s="402"/>
      <c r="IA36" s="402"/>
      <c r="IB36" s="402"/>
      <c r="IC36" s="402"/>
      <c r="ID36" s="402"/>
      <c r="IE36" s="41"/>
      <c r="IF36" s="260"/>
      <c r="IG36" s="260"/>
      <c r="IH36" s="260"/>
      <c r="II36" s="260"/>
      <c r="IJ36" s="260"/>
      <c r="IK36" s="260"/>
      <c r="IL36" s="402"/>
      <c r="IM36" s="402"/>
      <c r="IN36" s="402"/>
      <c r="IO36" s="402"/>
      <c r="IP36" s="402"/>
      <c r="IQ36" s="41"/>
      <c r="IR36" s="260"/>
      <c r="IS36" s="260"/>
      <c r="IT36" s="260"/>
    </row>
    <row r="37" spans="1:254" s="7" customFormat="1" ht="14.25">
      <c r="A37" s="396" t="s">
        <v>3</v>
      </c>
      <c r="B37" s="402">
        <v>3.4126163391933861</v>
      </c>
      <c r="C37" s="402">
        <v>3.2258064999999947</v>
      </c>
      <c r="D37" s="402">
        <v>2.8482143174148877</v>
      </c>
      <c r="E37" s="402">
        <v>3.8395500343463951</v>
      </c>
      <c r="F37" s="402">
        <v>-0.35577766974997926</v>
      </c>
      <c r="G37" s="402">
        <v>1.6402765770694661</v>
      </c>
      <c r="H37" s="402">
        <v>3.156528545117876</v>
      </c>
      <c r="I37" s="402">
        <v>2.0694499871988681</v>
      </c>
      <c r="J37" s="402">
        <v>1.46574659940788</v>
      </c>
      <c r="K37" s="402">
        <v>1.5693773431006974</v>
      </c>
      <c r="L37" s="402">
        <v>1.8960474256304094</v>
      </c>
      <c r="M37" s="260"/>
      <c r="N37" s="260"/>
      <c r="O37" s="260"/>
      <c r="P37" s="260"/>
      <c r="Q37" s="260"/>
      <c r="R37" s="402"/>
      <c r="S37" s="402"/>
      <c r="T37" s="402"/>
      <c r="U37" s="402"/>
      <c r="V37" s="402"/>
      <c r="W37" s="41"/>
      <c r="X37" s="260"/>
      <c r="Y37" s="260"/>
      <c r="Z37" s="260"/>
      <c r="AA37" s="260"/>
      <c r="AB37" s="260"/>
      <c r="AC37" s="260"/>
      <c r="AD37" s="402"/>
      <c r="AE37" s="402"/>
      <c r="AF37" s="402"/>
      <c r="AG37" s="402"/>
      <c r="AH37" s="402"/>
      <c r="AI37" s="41"/>
      <c r="AJ37" s="260"/>
      <c r="AK37" s="260"/>
      <c r="AL37" s="260"/>
      <c r="AM37" s="260"/>
      <c r="AN37" s="260"/>
      <c r="AO37" s="260"/>
      <c r="AP37" s="402"/>
      <c r="AQ37" s="402"/>
      <c r="AR37" s="402"/>
      <c r="AS37" s="402"/>
      <c r="AT37" s="402"/>
      <c r="AU37" s="41"/>
      <c r="AV37" s="260"/>
      <c r="AW37" s="260"/>
      <c r="AX37" s="260"/>
      <c r="AY37" s="260"/>
      <c r="AZ37" s="260"/>
      <c r="BA37" s="260"/>
      <c r="BB37" s="402"/>
      <c r="BC37" s="402"/>
      <c r="BD37" s="402"/>
      <c r="BE37" s="402"/>
      <c r="BF37" s="402"/>
      <c r="BG37" s="41"/>
      <c r="BH37" s="260"/>
      <c r="BI37" s="260"/>
      <c r="BJ37" s="260"/>
      <c r="BK37" s="260"/>
      <c r="BL37" s="260"/>
      <c r="BM37" s="260"/>
      <c r="BN37" s="402"/>
      <c r="BO37" s="402"/>
      <c r="BP37" s="402"/>
      <c r="BQ37" s="402"/>
      <c r="BR37" s="402"/>
      <c r="BS37" s="41"/>
      <c r="BT37" s="260"/>
      <c r="BU37" s="260"/>
      <c r="BV37" s="260"/>
      <c r="BW37" s="260"/>
      <c r="BX37" s="260"/>
      <c r="BY37" s="260"/>
      <c r="BZ37" s="402"/>
      <c r="CA37" s="402"/>
      <c r="CB37" s="402"/>
      <c r="CC37" s="402"/>
      <c r="CD37" s="402"/>
      <c r="CE37" s="41"/>
      <c r="CF37" s="260"/>
      <c r="CG37" s="260"/>
      <c r="CH37" s="260"/>
      <c r="CI37" s="260"/>
      <c r="CJ37" s="260"/>
      <c r="CK37" s="260"/>
      <c r="CL37" s="402"/>
      <c r="CM37" s="402"/>
      <c r="CN37" s="402"/>
      <c r="CO37" s="402"/>
      <c r="CP37" s="402"/>
      <c r="CQ37" s="41"/>
      <c r="CR37" s="260"/>
      <c r="CS37" s="260"/>
      <c r="CT37" s="260"/>
      <c r="CU37" s="260"/>
      <c r="CV37" s="260"/>
      <c r="CW37" s="260"/>
      <c r="CX37" s="402"/>
      <c r="CY37" s="402"/>
      <c r="CZ37" s="402"/>
      <c r="DA37" s="402"/>
      <c r="DB37" s="402"/>
      <c r="DC37" s="41"/>
      <c r="DD37" s="260"/>
      <c r="DE37" s="260"/>
      <c r="DF37" s="260"/>
      <c r="DG37" s="260"/>
      <c r="DH37" s="260"/>
      <c r="DI37" s="260"/>
      <c r="DJ37" s="402"/>
      <c r="DK37" s="402"/>
      <c r="DL37" s="402"/>
      <c r="DM37" s="402"/>
      <c r="DN37" s="402"/>
      <c r="DO37" s="41"/>
      <c r="DP37" s="260"/>
      <c r="DQ37" s="260"/>
      <c r="DR37" s="260"/>
      <c r="DS37" s="260"/>
      <c r="DT37" s="260"/>
      <c r="DU37" s="260"/>
      <c r="DV37" s="402"/>
      <c r="DW37" s="402"/>
      <c r="DX37" s="402"/>
      <c r="DY37" s="402"/>
      <c r="DZ37" s="402"/>
      <c r="EA37" s="41"/>
      <c r="EB37" s="260"/>
      <c r="EC37" s="260"/>
      <c r="ED37" s="260"/>
      <c r="EE37" s="260"/>
      <c r="EF37" s="260"/>
      <c r="EG37" s="260"/>
      <c r="EH37" s="402"/>
      <c r="EI37" s="402"/>
      <c r="EJ37" s="402"/>
      <c r="EK37" s="402"/>
      <c r="EL37" s="402"/>
      <c r="EM37" s="41"/>
      <c r="EN37" s="260"/>
      <c r="EO37" s="260"/>
      <c r="EP37" s="260"/>
      <c r="EQ37" s="260"/>
      <c r="ER37" s="260"/>
      <c r="ES37" s="260"/>
      <c r="ET37" s="402"/>
      <c r="EU37" s="402"/>
      <c r="EV37" s="402"/>
      <c r="EW37" s="402"/>
      <c r="EX37" s="402"/>
      <c r="EY37" s="41"/>
      <c r="EZ37" s="260"/>
      <c r="FA37" s="260"/>
      <c r="FB37" s="260"/>
      <c r="FC37" s="260"/>
      <c r="FD37" s="260"/>
      <c r="FE37" s="260"/>
      <c r="FF37" s="402"/>
      <c r="FG37" s="402"/>
      <c r="FH37" s="402"/>
      <c r="FI37" s="402"/>
      <c r="FJ37" s="402"/>
      <c r="FK37" s="41"/>
      <c r="FL37" s="260"/>
      <c r="FM37" s="260"/>
      <c r="FN37" s="260"/>
      <c r="FO37" s="260"/>
      <c r="FP37" s="260"/>
      <c r="FQ37" s="260"/>
      <c r="FR37" s="402"/>
      <c r="FS37" s="402"/>
      <c r="FT37" s="402"/>
      <c r="FU37" s="402"/>
      <c r="FV37" s="402"/>
      <c r="FW37" s="41"/>
      <c r="FX37" s="260"/>
      <c r="FY37" s="260"/>
      <c r="FZ37" s="260"/>
      <c r="GA37" s="260"/>
      <c r="GB37" s="260"/>
      <c r="GC37" s="260"/>
      <c r="GD37" s="402"/>
      <c r="GE37" s="402"/>
      <c r="GF37" s="402"/>
      <c r="GG37" s="402"/>
      <c r="GH37" s="402"/>
      <c r="GI37" s="41"/>
      <c r="GJ37" s="260"/>
      <c r="GK37" s="260"/>
      <c r="GL37" s="260"/>
      <c r="GM37" s="260"/>
      <c r="GN37" s="260"/>
      <c r="GO37" s="260"/>
      <c r="GP37" s="402"/>
      <c r="GQ37" s="402"/>
      <c r="GR37" s="402"/>
      <c r="GS37" s="402"/>
      <c r="GT37" s="402"/>
      <c r="GU37" s="41"/>
      <c r="GV37" s="260"/>
      <c r="GW37" s="260"/>
      <c r="GX37" s="260"/>
      <c r="GY37" s="260"/>
      <c r="GZ37" s="260"/>
      <c r="HA37" s="260"/>
      <c r="HB37" s="402"/>
      <c r="HC37" s="402"/>
      <c r="HD37" s="402"/>
      <c r="HE37" s="402"/>
      <c r="HF37" s="402"/>
      <c r="HG37" s="41"/>
      <c r="HH37" s="260"/>
      <c r="HI37" s="260"/>
      <c r="HJ37" s="260"/>
      <c r="HK37" s="260"/>
      <c r="HL37" s="260"/>
      <c r="HM37" s="260"/>
      <c r="HN37" s="402"/>
      <c r="HO37" s="402"/>
      <c r="HP37" s="402"/>
      <c r="HQ37" s="402"/>
      <c r="HR37" s="402"/>
      <c r="HS37" s="41"/>
      <c r="HT37" s="260"/>
      <c r="HU37" s="260"/>
      <c r="HV37" s="260"/>
      <c r="HW37" s="260"/>
      <c r="HX37" s="260"/>
      <c r="HY37" s="260"/>
      <c r="HZ37" s="402"/>
      <c r="IA37" s="402"/>
      <c r="IB37" s="402"/>
      <c r="IC37" s="402"/>
      <c r="ID37" s="402"/>
      <c r="IE37" s="41"/>
      <c r="IF37" s="260"/>
      <c r="IG37" s="260"/>
      <c r="IH37" s="260"/>
      <c r="II37" s="260"/>
      <c r="IJ37" s="260"/>
      <c r="IK37" s="260"/>
      <c r="IL37" s="402"/>
      <c r="IM37" s="402"/>
      <c r="IN37" s="402"/>
      <c r="IO37" s="402"/>
      <c r="IP37" s="402"/>
      <c r="IQ37" s="41"/>
      <c r="IR37" s="260"/>
      <c r="IS37" s="260"/>
      <c r="IT37" s="260"/>
    </row>
    <row r="38" spans="1:254" s="7" customFormat="1" ht="14.25">
      <c r="A38" s="396" t="s">
        <v>2</v>
      </c>
      <c r="B38" s="402">
        <v>-0.29910269192422456</v>
      </c>
      <c r="C38" s="402">
        <v>0.29999999999998916</v>
      </c>
      <c r="D38" s="402">
        <v>0</v>
      </c>
      <c r="E38" s="402">
        <v>1.3902680957128544</v>
      </c>
      <c r="F38" s="402">
        <v>-1.371204674595039</v>
      </c>
      <c r="G38" s="402">
        <v>-0.69513409770688428</v>
      </c>
      <c r="H38" s="402">
        <v>-0.29999995833448478</v>
      </c>
      <c r="I38" s="402">
        <v>0</v>
      </c>
      <c r="J38" s="402">
        <v>0.35947162242520037</v>
      </c>
      <c r="K38" s="402">
        <v>2.4989588248101491</v>
      </c>
      <c r="L38" s="402">
        <v>1.1540023732825366</v>
      </c>
      <c r="M38" s="260"/>
      <c r="N38" s="260"/>
      <c r="O38" s="260"/>
      <c r="P38" s="260"/>
      <c r="Q38" s="260"/>
      <c r="R38" s="402"/>
      <c r="S38" s="402"/>
      <c r="T38" s="402"/>
      <c r="U38" s="402"/>
      <c r="V38" s="402"/>
      <c r="W38" s="41"/>
      <c r="X38" s="260"/>
      <c r="Y38" s="260"/>
      <c r="Z38" s="260"/>
      <c r="AA38" s="260"/>
      <c r="AB38" s="260"/>
      <c r="AC38" s="260"/>
      <c r="AD38" s="402"/>
      <c r="AE38" s="402"/>
      <c r="AF38" s="402"/>
      <c r="AG38" s="402"/>
      <c r="AH38" s="402"/>
      <c r="AI38" s="41"/>
      <c r="AJ38" s="260"/>
      <c r="AK38" s="260"/>
      <c r="AL38" s="260"/>
      <c r="AM38" s="260"/>
      <c r="AN38" s="260"/>
      <c r="AO38" s="260"/>
      <c r="AP38" s="402"/>
      <c r="AQ38" s="402"/>
      <c r="AR38" s="402"/>
      <c r="AS38" s="402"/>
      <c r="AT38" s="402"/>
      <c r="AU38" s="41"/>
      <c r="AV38" s="260"/>
      <c r="AW38" s="260"/>
      <c r="AX38" s="260"/>
      <c r="AY38" s="260"/>
      <c r="AZ38" s="260"/>
      <c r="BA38" s="260"/>
      <c r="BB38" s="402"/>
      <c r="BC38" s="402"/>
      <c r="BD38" s="402"/>
      <c r="BE38" s="402"/>
      <c r="BF38" s="402"/>
      <c r="BG38" s="41"/>
      <c r="BH38" s="260"/>
      <c r="BI38" s="260"/>
      <c r="BJ38" s="260"/>
      <c r="BK38" s="260"/>
      <c r="BL38" s="260"/>
      <c r="BM38" s="260"/>
      <c r="BN38" s="402"/>
      <c r="BO38" s="402"/>
      <c r="BP38" s="402"/>
      <c r="BQ38" s="402"/>
      <c r="BR38" s="402"/>
      <c r="BS38" s="41"/>
      <c r="BT38" s="260"/>
      <c r="BU38" s="260"/>
      <c r="BV38" s="260"/>
      <c r="BW38" s="260"/>
      <c r="BX38" s="260"/>
      <c r="BY38" s="260"/>
      <c r="BZ38" s="402"/>
      <c r="CA38" s="402"/>
      <c r="CB38" s="402"/>
      <c r="CC38" s="402"/>
      <c r="CD38" s="402"/>
      <c r="CE38" s="41"/>
      <c r="CF38" s="260"/>
      <c r="CG38" s="260"/>
      <c r="CH38" s="260"/>
      <c r="CI38" s="260"/>
      <c r="CJ38" s="260"/>
      <c r="CK38" s="260"/>
      <c r="CL38" s="402"/>
      <c r="CM38" s="402"/>
      <c r="CN38" s="402"/>
      <c r="CO38" s="402"/>
      <c r="CP38" s="402"/>
      <c r="CQ38" s="41"/>
      <c r="CR38" s="260"/>
      <c r="CS38" s="260"/>
      <c r="CT38" s="260"/>
      <c r="CU38" s="260"/>
      <c r="CV38" s="260"/>
      <c r="CW38" s="260"/>
      <c r="CX38" s="402"/>
      <c r="CY38" s="402"/>
      <c r="CZ38" s="402"/>
      <c r="DA38" s="402"/>
      <c r="DB38" s="402"/>
      <c r="DC38" s="41"/>
      <c r="DD38" s="260"/>
      <c r="DE38" s="260"/>
      <c r="DF38" s="260"/>
      <c r="DG38" s="260"/>
      <c r="DH38" s="260"/>
      <c r="DI38" s="260"/>
      <c r="DJ38" s="402"/>
      <c r="DK38" s="402"/>
      <c r="DL38" s="402"/>
      <c r="DM38" s="402"/>
      <c r="DN38" s="402"/>
      <c r="DO38" s="41"/>
      <c r="DP38" s="260"/>
      <c r="DQ38" s="260"/>
      <c r="DR38" s="260"/>
      <c r="DS38" s="260"/>
      <c r="DT38" s="260"/>
      <c r="DU38" s="260"/>
      <c r="DV38" s="402"/>
      <c r="DW38" s="402"/>
      <c r="DX38" s="402"/>
      <c r="DY38" s="402"/>
      <c r="DZ38" s="402"/>
      <c r="EA38" s="41"/>
      <c r="EB38" s="260"/>
      <c r="EC38" s="260"/>
      <c r="ED38" s="260"/>
      <c r="EE38" s="260"/>
      <c r="EF38" s="260"/>
      <c r="EG38" s="260"/>
      <c r="EH38" s="402"/>
      <c r="EI38" s="402"/>
      <c r="EJ38" s="402"/>
      <c r="EK38" s="402"/>
      <c r="EL38" s="402"/>
      <c r="EM38" s="41"/>
      <c r="EN38" s="260"/>
      <c r="EO38" s="260"/>
      <c r="EP38" s="260"/>
      <c r="EQ38" s="260"/>
      <c r="ER38" s="260"/>
      <c r="ES38" s="260"/>
      <c r="ET38" s="402"/>
      <c r="EU38" s="402"/>
      <c r="EV38" s="402"/>
      <c r="EW38" s="402"/>
      <c r="EX38" s="402"/>
      <c r="EY38" s="41"/>
      <c r="EZ38" s="260"/>
      <c r="FA38" s="260"/>
      <c r="FB38" s="260"/>
      <c r="FC38" s="260"/>
      <c r="FD38" s="260"/>
      <c r="FE38" s="260"/>
      <c r="FF38" s="402"/>
      <c r="FG38" s="402"/>
      <c r="FH38" s="402"/>
      <c r="FI38" s="402"/>
      <c r="FJ38" s="402"/>
      <c r="FK38" s="41"/>
      <c r="FL38" s="260"/>
      <c r="FM38" s="260"/>
      <c r="FN38" s="260"/>
      <c r="FO38" s="260"/>
      <c r="FP38" s="260"/>
      <c r="FQ38" s="260"/>
      <c r="FR38" s="402"/>
      <c r="FS38" s="402"/>
      <c r="FT38" s="402"/>
      <c r="FU38" s="402"/>
      <c r="FV38" s="402"/>
      <c r="FW38" s="41"/>
      <c r="FX38" s="260"/>
      <c r="FY38" s="260"/>
      <c r="FZ38" s="260"/>
      <c r="GA38" s="260"/>
      <c r="GB38" s="260"/>
      <c r="GC38" s="260"/>
      <c r="GD38" s="402"/>
      <c r="GE38" s="402"/>
      <c r="GF38" s="402"/>
      <c r="GG38" s="402"/>
      <c r="GH38" s="402"/>
      <c r="GI38" s="41"/>
      <c r="GJ38" s="260"/>
      <c r="GK38" s="260"/>
      <c r="GL38" s="260"/>
      <c r="GM38" s="260"/>
      <c r="GN38" s="260"/>
      <c r="GO38" s="260"/>
      <c r="GP38" s="402"/>
      <c r="GQ38" s="402"/>
      <c r="GR38" s="402"/>
      <c r="GS38" s="402"/>
      <c r="GT38" s="402"/>
      <c r="GU38" s="41"/>
      <c r="GV38" s="260"/>
      <c r="GW38" s="260"/>
      <c r="GX38" s="260"/>
      <c r="GY38" s="260"/>
      <c r="GZ38" s="260"/>
      <c r="HA38" s="260"/>
      <c r="HB38" s="402"/>
      <c r="HC38" s="402"/>
      <c r="HD38" s="402"/>
      <c r="HE38" s="402"/>
      <c r="HF38" s="402"/>
      <c r="HG38" s="41"/>
      <c r="HH38" s="260"/>
      <c r="HI38" s="260"/>
      <c r="HJ38" s="260"/>
      <c r="HK38" s="260"/>
      <c r="HL38" s="260"/>
      <c r="HM38" s="260"/>
      <c r="HN38" s="402"/>
      <c r="HO38" s="402"/>
      <c r="HP38" s="402"/>
      <c r="HQ38" s="402"/>
      <c r="HR38" s="402"/>
      <c r="HS38" s="41"/>
      <c r="HT38" s="260"/>
      <c r="HU38" s="260"/>
      <c r="HV38" s="260"/>
      <c r="HW38" s="260"/>
      <c r="HX38" s="260"/>
      <c r="HY38" s="260"/>
      <c r="HZ38" s="402"/>
      <c r="IA38" s="402"/>
      <c r="IB38" s="402"/>
      <c r="IC38" s="402"/>
      <c r="ID38" s="402"/>
      <c r="IE38" s="41"/>
      <c r="IF38" s="260"/>
      <c r="IG38" s="260"/>
      <c r="IH38" s="260"/>
      <c r="II38" s="260"/>
      <c r="IJ38" s="260"/>
      <c r="IK38" s="260"/>
      <c r="IL38" s="402"/>
      <c r="IM38" s="402"/>
      <c r="IN38" s="402"/>
      <c r="IO38" s="402"/>
      <c r="IP38" s="402"/>
      <c r="IQ38" s="41"/>
      <c r="IR38" s="260"/>
      <c r="IS38" s="260"/>
      <c r="IT38" s="260"/>
    </row>
    <row r="39" spans="1:254" s="7" customFormat="1" ht="14.25">
      <c r="A39" s="396" t="s">
        <v>621</v>
      </c>
      <c r="B39" s="402">
        <v>1.175</v>
      </c>
      <c r="C39" s="402">
        <v>0.95809377655584615</v>
      </c>
      <c r="D39" s="402">
        <v>0.77570562824746947</v>
      </c>
      <c r="E39" s="402">
        <v>2.3419586955971239</v>
      </c>
      <c r="F39" s="402">
        <v>-0.6881101296207448</v>
      </c>
      <c r="G39" s="402">
        <v>0.62036741882707247</v>
      </c>
      <c r="H39" s="402">
        <v>7.2063415805923015E-2</v>
      </c>
      <c r="I39" s="402">
        <v>-0.72011521843494686</v>
      </c>
      <c r="J39" s="402">
        <v>7.2533849129574612E-2</v>
      </c>
      <c r="K39" s="402">
        <v>1.0650248852379862</v>
      </c>
      <c r="L39" s="402">
        <v>1.1081906324279966</v>
      </c>
      <c r="M39" s="260"/>
      <c r="N39" s="260"/>
      <c r="O39" s="260"/>
      <c r="P39" s="260"/>
      <c r="Q39" s="260"/>
      <c r="R39" s="402"/>
      <c r="S39" s="402"/>
      <c r="T39" s="402"/>
      <c r="U39" s="402"/>
      <c r="V39" s="402"/>
      <c r="W39" s="41"/>
      <c r="X39" s="260"/>
      <c r="Y39" s="260"/>
      <c r="Z39" s="260"/>
      <c r="AA39" s="260"/>
      <c r="AB39" s="260"/>
      <c r="AC39" s="260"/>
      <c r="AD39" s="402"/>
      <c r="AE39" s="402"/>
      <c r="AF39" s="402"/>
      <c r="AG39" s="402"/>
      <c r="AH39" s="402"/>
      <c r="AI39" s="41"/>
      <c r="AJ39" s="260"/>
      <c r="AK39" s="260"/>
      <c r="AL39" s="260"/>
      <c r="AM39" s="260"/>
      <c r="AN39" s="260"/>
      <c r="AO39" s="260"/>
      <c r="AP39" s="402"/>
      <c r="AQ39" s="402"/>
      <c r="AR39" s="402"/>
      <c r="AS39" s="402"/>
      <c r="AT39" s="402"/>
      <c r="AU39" s="41"/>
      <c r="AV39" s="260"/>
      <c r="AW39" s="260"/>
      <c r="AX39" s="260"/>
      <c r="AY39" s="260"/>
      <c r="AZ39" s="260"/>
      <c r="BA39" s="260"/>
      <c r="BB39" s="402"/>
      <c r="BC39" s="402"/>
      <c r="BD39" s="402"/>
      <c r="BE39" s="402"/>
      <c r="BF39" s="402"/>
      <c r="BG39" s="41"/>
      <c r="BH39" s="260"/>
      <c r="BI39" s="260"/>
      <c r="BJ39" s="260"/>
      <c r="BK39" s="260"/>
      <c r="BL39" s="260"/>
      <c r="BM39" s="260"/>
      <c r="BN39" s="402"/>
      <c r="BO39" s="402"/>
      <c r="BP39" s="402"/>
      <c r="BQ39" s="402"/>
      <c r="BR39" s="402"/>
      <c r="BS39" s="41"/>
      <c r="BT39" s="260"/>
      <c r="BU39" s="260"/>
      <c r="BV39" s="260"/>
      <c r="BW39" s="260"/>
      <c r="BX39" s="260"/>
      <c r="BY39" s="260"/>
      <c r="BZ39" s="402"/>
      <c r="CA39" s="402"/>
      <c r="CB39" s="402"/>
      <c r="CC39" s="402"/>
      <c r="CD39" s="402"/>
      <c r="CE39" s="41"/>
      <c r="CF39" s="260"/>
      <c r="CG39" s="260"/>
      <c r="CH39" s="260"/>
      <c r="CI39" s="260"/>
      <c r="CJ39" s="260"/>
      <c r="CK39" s="260"/>
      <c r="CL39" s="402"/>
      <c r="CM39" s="402"/>
      <c r="CN39" s="402"/>
      <c r="CO39" s="402"/>
      <c r="CP39" s="402"/>
      <c r="CQ39" s="41"/>
      <c r="CR39" s="260"/>
      <c r="CS39" s="260"/>
      <c r="CT39" s="260"/>
      <c r="CU39" s="260"/>
      <c r="CV39" s="260"/>
      <c r="CW39" s="260"/>
      <c r="CX39" s="402"/>
      <c r="CY39" s="402"/>
      <c r="CZ39" s="402"/>
      <c r="DA39" s="402"/>
      <c r="DB39" s="402"/>
      <c r="DC39" s="41"/>
      <c r="DD39" s="260"/>
      <c r="DE39" s="260"/>
      <c r="DF39" s="260"/>
      <c r="DG39" s="260"/>
      <c r="DH39" s="260"/>
      <c r="DI39" s="260"/>
      <c r="DJ39" s="402"/>
      <c r="DK39" s="402"/>
      <c r="DL39" s="402"/>
      <c r="DM39" s="402"/>
      <c r="DN39" s="402"/>
      <c r="DO39" s="41"/>
      <c r="DP39" s="260"/>
      <c r="DQ39" s="260"/>
      <c r="DR39" s="260"/>
      <c r="DS39" s="260"/>
      <c r="DT39" s="260"/>
      <c r="DU39" s="260"/>
      <c r="DV39" s="402"/>
      <c r="DW39" s="402"/>
      <c r="DX39" s="402"/>
      <c r="DY39" s="402"/>
      <c r="DZ39" s="402"/>
      <c r="EA39" s="41"/>
      <c r="EB39" s="260"/>
      <c r="EC39" s="260"/>
      <c r="ED39" s="260"/>
      <c r="EE39" s="260"/>
      <c r="EF39" s="260"/>
      <c r="EG39" s="260"/>
      <c r="EH39" s="402"/>
      <c r="EI39" s="402"/>
      <c r="EJ39" s="402"/>
      <c r="EK39" s="402"/>
      <c r="EL39" s="402"/>
      <c r="EM39" s="41"/>
      <c r="EN39" s="260"/>
      <c r="EO39" s="260"/>
      <c r="EP39" s="260"/>
      <c r="EQ39" s="260"/>
      <c r="ER39" s="260"/>
      <c r="ES39" s="260"/>
      <c r="ET39" s="402"/>
      <c r="EU39" s="402"/>
      <c r="EV39" s="402"/>
      <c r="EW39" s="402"/>
      <c r="EX39" s="402"/>
      <c r="EY39" s="41"/>
      <c r="EZ39" s="260"/>
      <c r="FA39" s="260"/>
      <c r="FB39" s="260"/>
      <c r="FC39" s="260"/>
      <c r="FD39" s="260"/>
      <c r="FE39" s="260"/>
      <c r="FF39" s="402"/>
      <c r="FG39" s="402"/>
      <c r="FH39" s="402"/>
      <c r="FI39" s="402"/>
      <c r="FJ39" s="402"/>
      <c r="FK39" s="41"/>
      <c r="FL39" s="260"/>
      <c r="FM39" s="260"/>
      <c r="FN39" s="260"/>
      <c r="FO39" s="260"/>
      <c r="FP39" s="260"/>
      <c r="FQ39" s="260"/>
      <c r="FR39" s="402"/>
      <c r="FS39" s="402"/>
      <c r="FT39" s="402"/>
      <c r="FU39" s="402"/>
      <c r="FV39" s="402"/>
      <c r="FW39" s="41"/>
      <c r="FX39" s="260"/>
      <c r="FY39" s="260"/>
      <c r="FZ39" s="260"/>
      <c r="GA39" s="260"/>
      <c r="GB39" s="260"/>
      <c r="GC39" s="260"/>
      <c r="GD39" s="402"/>
      <c r="GE39" s="402"/>
      <c r="GF39" s="402"/>
      <c r="GG39" s="402"/>
      <c r="GH39" s="402"/>
      <c r="GI39" s="41"/>
      <c r="GJ39" s="260"/>
      <c r="GK39" s="260"/>
      <c r="GL39" s="260"/>
      <c r="GM39" s="260"/>
      <c r="GN39" s="260"/>
      <c r="GO39" s="260"/>
      <c r="GP39" s="402"/>
      <c r="GQ39" s="402"/>
      <c r="GR39" s="402"/>
      <c r="GS39" s="402"/>
      <c r="GT39" s="402"/>
      <c r="GU39" s="41"/>
      <c r="GV39" s="260"/>
      <c r="GW39" s="260"/>
      <c r="GX39" s="260"/>
      <c r="GY39" s="260"/>
      <c r="GZ39" s="260"/>
      <c r="HA39" s="260"/>
      <c r="HB39" s="402"/>
      <c r="HC39" s="402"/>
      <c r="HD39" s="402"/>
      <c r="HE39" s="402"/>
      <c r="HF39" s="402"/>
      <c r="HG39" s="41"/>
      <c r="HH39" s="260"/>
      <c r="HI39" s="260"/>
      <c r="HJ39" s="260"/>
      <c r="HK39" s="260"/>
      <c r="HL39" s="260"/>
      <c r="HM39" s="260"/>
      <c r="HN39" s="402"/>
      <c r="HO39" s="402"/>
      <c r="HP39" s="402"/>
      <c r="HQ39" s="402"/>
      <c r="HR39" s="402"/>
      <c r="HS39" s="41"/>
      <c r="HT39" s="260"/>
      <c r="HU39" s="260"/>
      <c r="HV39" s="260"/>
      <c r="HW39" s="260"/>
      <c r="HX39" s="260"/>
      <c r="HY39" s="260"/>
      <c r="HZ39" s="402"/>
      <c r="IA39" s="402"/>
      <c r="IB39" s="402"/>
      <c r="IC39" s="402"/>
      <c r="ID39" s="402"/>
      <c r="IE39" s="41"/>
      <c r="IF39" s="260"/>
      <c r="IG39" s="260"/>
      <c r="IH39" s="260"/>
      <c r="II39" s="260"/>
      <c r="IJ39" s="260"/>
      <c r="IK39" s="260"/>
      <c r="IL39" s="402"/>
      <c r="IM39" s="402"/>
      <c r="IN39" s="402"/>
      <c r="IO39" s="402"/>
      <c r="IP39" s="402"/>
      <c r="IQ39" s="41"/>
      <c r="IR39" s="260"/>
      <c r="IS39" s="260"/>
      <c r="IT39" s="260"/>
    </row>
    <row r="40" spans="1:254" s="7" customFormat="1" ht="14.25">
      <c r="A40" s="401"/>
      <c r="B40" s="403"/>
      <c r="C40" s="403"/>
      <c r="D40" s="403"/>
      <c r="E40" s="403"/>
      <c r="F40" s="403"/>
      <c r="G40" s="403"/>
      <c r="H40" s="403"/>
      <c r="I40" s="403"/>
      <c r="J40" s="403"/>
      <c r="K40" s="403"/>
      <c r="L40" s="403"/>
      <c r="M40" s="260"/>
      <c r="N40" s="260"/>
      <c r="O40" s="260"/>
      <c r="P40" s="260"/>
      <c r="Q40" s="260"/>
      <c r="R40" s="402"/>
      <c r="S40" s="402"/>
      <c r="T40" s="402"/>
      <c r="U40" s="402"/>
      <c r="V40" s="402"/>
      <c r="W40" s="41"/>
      <c r="X40" s="260"/>
      <c r="Y40" s="260"/>
      <c r="Z40" s="260"/>
      <c r="AA40" s="260"/>
      <c r="AB40" s="260"/>
      <c r="AC40" s="260"/>
      <c r="AD40" s="402"/>
      <c r="AE40" s="402"/>
      <c r="AF40" s="402"/>
      <c r="AG40" s="402"/>
      <c r="AH40" s="402"/>
      <c r="AI40" s="41"/>
      <c r="AJ40" s="260"/>
      <c r="AK40" s="260"/>
      <c r="AL40" s="260"/>
      <c r="AM40" s="260"/>
      <c r="AN40" s="260"/>
      <c r="AO40" s="260"/>
      <c r="AP40" s="402"/>
      <c r="AQ40" s="402"/>
      <c r="AR40" s="402"/>
      <c r="AS40" s="402"/>
      <c r="AT40" s="402"/>
      <c r="AU40" s="41"/>
      <c r="AV40" s="260"/>
      <c r="AW40" s="260"/>
      <c r="AX40" s="260"/>
      <c r="AY40" s="260"/>
      <c r="AZ40" s="260"/>
      <c r="BA40" s="260"/>
      <c r="BB40" s="402"/>
      <c r="BC40" s="402"/>
      <c r="BD40" s="402"/>
      <c r="BE40" s="402"/>
      <c r="BF40" s="402"/>
      <c r="BG40" s="41"/>
      <c r="BH40" s="260"/>
      <c r="BI40" s="260"/>
      <c r="BJ40" s="260"/>
      <c r="BK40" s="260"/>
      <c r="BL40" s="260"/>
      <c r="BM40" s="260"/>
      <c r="BN40" s="402"/>
      <c r="BO40" s="402"/>
      <c r="BP40" s="402"/>
      <c r="BQ40" s="402"/>
      <c r="BR40" s="402"/>
      <c r="BS40" s="41"/>
      <c r="BT40" s="260"/>
      <c r="BU40" s="260"/>
      <c r="BV40" s="260"/>
      <c r="BW40" s="260"/>
      <c r="BX40" s="260"/>
      <c r="BY40" s="260"/>
      <c r="BZ40" s="402"/>
      <c r="CA40" s="402"/>
      <c r="CB40" s="402"/>
      <c r="CC40" s="402"/>
      <c r="CD40" s="402"/>
      <c r="CE40" s="41"/>
      <c r="CF40" s="260"/>
      <c r="CG40" s="260"/>
      <c r="CH40" s="260"/>
      <c r="CI40" s="260"/>
      <c r="CJ40" s="260"/>
      <c r="CK40" s="260"/>
      <c r="CL40" s="402"/>
      <c r="CM40" s="402"/>
      <c r="CN40" s="402"/>
      <c r="CO40" s="402"/>
      <c r="CP40" s="402"/>
      <c r="CQ40" s="41"/>
      <c r="CR40" s="260"/>
      <c r="CS40" s="260"/>
      <c r="CT40" s="260"/>
      <c r="CU40" s="260"/>
      <c r="CV40" s="260"/>
      <c r="CW40" s="260"/>
      <c r="CX40" s="402"/>
      <c r="CY40" s="402"/>
      <c r="CZ40" s="402"/>
      <c r="DA40" s="402"/>
      <c r="DB40" s="402"/>
      <c r="DC40" s="41"/>
      <c r="DD40" s="260"/>
      <c r="DE40" s="260"/>
      <c r="DF40" s="260"/>
      <c r="DG40" s="260"/>
      <c r="DH40" s="260"/>
      <c r="DI40" s="260"/>
      <c r="DJ40" s="402"/>
      <c r="DK40" s="402"/>
      <c r="DL40" s="402"/>
      <c r="DM40" s="402"/>
      <c r="DN40" s="402"/>
      <c r="DO40" s="41"/>
      <c r="DP40" s="260"/>
      <c r="DQ40" s="260"/>
      <c r="DR40" s="260"/>
      <c r="DS40" s="260"/>
      <c r="DT40" s="260"/>
      <c r="DU40" s="260"/>
      <c r="DV40" s="402"/>
      <c r="DW40" s="402"/>
      <c r="DX40" s="402"/>
      <c r="DY40" s="402"/>
      <c r="DZ40" s="402"/>
      <c r="EA40" s="41"/>
      <c r="EB40" s="260"/>
      <c r="EC40" s="260"/>
      <c r="ED40" s="260"/>
      <c r="EE40" s="260"/>
      <c r="EF40" s="260"/>
      <c r="EG40" s="260"/>
      <c r="EH40" s="402"/>
      <c r="EI40" s="402"/>
      <c r="EJ40" s="402"/>
      <c r="EK40" s="402"/>
      <c r="EL40" s="402"/>
      <c r="EM40" s="41"/>
      <c r="EN40" s="260"/>
      <c r="EO40" s="260"/>
      <c r="EP40" s="260"/>
      <c r="EQ40" s="260"/>
      <c r="ER40" s="260"/>
      <c r="ES40" s="260"/>
      <c r="ET40" s="402"/>
      <c r="EU40" s="402"/>
      <c r="EV40" s="402"/>
      <c r="EW40" s="402"/>
      <c r="EX40" s="402"/>
      <c r="EY40" s="41"/>
      <c r="EZ40" s="260"/>
      <c r="FA40" s="260"/>
      <c r="FB40" s="260"/>
      <c r="FC40" s="260"/>
      <c r="FD40" s="260"/>
      <c r="FE40" s="260"/>
      <c r="FF40" s="402"/>
      <c r="FG40" s="402"/>
      <c r="FH40" s="402"/>
      <c r="FI40" s="402"/>
      <c r="FJ40" s="402"/>
      <c r="FK40" s="41"/>
      <c r="FL40" s="260"/>
      <c r="FM40" s="260"/>
      <c r="FN40" s="260"/>
      <c r="FO40" s="260"/>
      <c r="FP40" s="260"/>
      <c r="FQ40" s="260"/>
      <c r="FR40" s="402"/>
      <c r="FS40" s="402"/>
      <c r="FT40" s="402"/>
      <c r="FU40" s="402"/>
      <c r="FV40" s="402"/>
      <c r="FW40" s="41"/>
      <c r="FX40" s="260"/>
      <c r="FY40" s="260"/>
      <c r="FZ40" s="260"/>
      <c r="GA40" s="260"/>
      <c r="GB40" s="260"/>
      <c r="GC40" s="260"/>
      <c r="GD40" s="402"/>
      <c r="GE40" s="402"/>
      <c r="GF40" s="402"/>
      <c r="GG40" s="402"/>
      <c r="GH40" s="402"/>
      <c r="GI40" s="41"/>
      <c r="GJ40" s="260"/>
      <c r="GK40" s="260"/>
      <c r="GL40" s="260"/>
      <c r="GM40" s="260"/>
      <c r="GN40" s="260"/>
      <c r="GO40" s="260"/>
      <c r="GP40" s="402"/>
      <c r="GQ40" s="402"/>
      <c r="GR40" s="402"/>
      <c r="GS40" s="402"/>
      <c r="GT40" s="402"/>
      <c r="GU40" s="41"/>
      <c r="GV40" s="260"/>
      <c r="GW40" s="260"/>
      <c r="GX40" s="260"/>
      <c r="GY40" s="260"/>
      <c r="GZ40" s="260"/>
      <c r="HA40" s="260"/>
      <c r="HB40" s="402"/>
      <c r="HC40" s="402"/>
      <c r="HD40" s="402"/>
      <c r="HE40" s="402"/>
      <c r="HF40" s="402"/>
      <c r="HG40" s="41"/>
      <c r="HH40" s="260"/>
      <c r="HI40" s="260"/>
      <c r="HJ40" s="260"/>
      <c r="HK40" s="260"/>
      <c r="HL40" s="260"/>
      <c r="HM40" s="260"/>
      <c r="HN40" s="402"/>
      <c r="HO40" s="402"/>
      <c r="HP40" s="402"/>
      <c r="HQ40" s="402"/>
      <c r="HR40" s="402"/>
      <c r="HS40" s="41"/>
      <c r="HT40" s="260"/>
      <c r="HU40" s="260"/>
      <c r="HV40" s="260"/>
      <c r="HW40" s="260"/>
      <c r="HX40" s="260"/>
      <c r="HY40" s="260"/>
      <c r="HZ40" s="402"/>
      <c r="IA40" s="402"/>
      <c r="IB40" s="402"/>
      <c r="IC40" s="402"/>
      <c r="ID40" s="402"/>
      <c r="IE40" s="41"/>
      <c r="IF40" s="260"/>
      <c r="IG40" s="260"/>
      <c r="IH40" s="260"/>
      <c r="II40" s="260"/>
      <c r="IJ40" s="260"/>
      <c r="IK40" s="260"/>
      <c r="IL40" s="402"/>
      <c r="IM40" s="402"/>
      <c r="IN40" s="402"/>
      <c r="IO40" s="402"/>
      <c r="IP40" s="402"/>
      <c r="IQ40" s="41"/>
      <c r="IR40" s="260"/>
      <c r="IS40" s="260"/>
      <c r="IT40" s="260"/>
    </row>
    <row r="41" spans="1:254" s="7" customFormat="1" ht="14.25">
      <c r="A41" s="396"/>
      <c r="B41" s="402"/>
      <c r="C41" s="402"/>
      <c r="D41" s="402"/>
      <c r="E41" s="402"/>
      <c r="F41" s="402"/>
      <c r="G41" s="402"/>
      <c r="H41" s="402"/>
      <c r="I41" s="402"/>
      <c r="J41" s="402"/>
      <c r="K41" s="402"/>
      <c r="L41" s="402"/>
      <c r="M41" s="260"/>
      <c r="N41" s="260"/>
      <c r="O41" s="260"/>
      <c r="P41" s="260"/>
      <c r="Q41" s="260"/>
      <c r="R41" s="402"/>
      <c r="S41" s="402"/>
      <c r="T41" s="402"/>
      <c r="U41" s="402"/>
      <c r="V41" s="402"/>
      <c r="W41" s="41"/>
      <c r="X41" s="260"/>
      <c r="Y41" s="260"/>
      <c r="Z41" s="260"/>
      <c r="AA41" s="260"/>
      <c r="AB41" s="260"/>
      <c r="AC41" s="260"/>
      <c r="AD41" s="402"/>
      <c r="AE41" s="402"/>
      <c r="AF41" s="402"/>
      <c r="AG41" s="402"/>
      <c r="AH41" s="402"/>
      <c r="AI41" s="41"/>
      <c r="AJ41" s="260"/>
      <c r="AK41" s="260"/>
      <c r="AL41" s="260"/>
      <c r="AM41" s="260"/>
      <c r="AN41" s="260"/>
      <c r="AO41" s="260"/>
      <c r="AP41" s="402"/>
      <c r="AQ41" s="402"/>
      <c r="AR41" s="402"/>
      <c r="AS41" s="402"/>
      <c r="AT41" s="402"/>
      <c r="AU41" s="41"/>
      <c r="AV41" s="260"/>
      <c r="AW41" s="260"/>
      <c r="AX41" s="260"/>
      <c r="AY41" s="260"/>
      <c r="AZ41" s="260"/>
      <c r="BA41" s="260"/>
      <c r="BB41" s="402"/>
      <c r="BC41" s="402"/>
      <c r="BD41" s="402"/>
      <c r="BE41" s="402"/>
      <c r="BF41" s="402"/>
      <c r="BG41" s="41"/>
      <c r="BH41" s="260"/>
      <c r="BI41" s="260"/>
      <c r="BJ41" s="260"/>
      <c r="BK41" s="260"/>
      <c r="BL41" s="260"/>
      <c r="BM41" s="260"/>
      <c r="BN41" s="402"/>
      <c r="BO41" s="402"/>
      <c r="BP41" s="402"/>
      <c r="BQ41" s="402"/>
      <c r="BR41" s="402"/>
      <c r="BS41" s="41"/>
      <c r="BT41" s="260"/>
      <c r="BU41" s="260"/>
      <c r="BV41" s="260"/>
      <c r="BW41" s="260"/>
      <c r="BX41" s="260"/>
      <c r="BY41" s="260"/>
      <c r="BZ41" s="402"/>
      <c r="CA41" s="402"/>
      <c r="CB41" s="402"/>
      <c r="CC41" s="402"/>
      <c r="CD41" s="402"/>
      <c r="CE41" s="41"/>
      <c r="CF41" s="260"/>
      <c r="CG41" s="260"/>
      <c r="CH41" s="260"/>
      <c r="CI41" s="260"/>
      <c r="CJ41" s="260"/>
      <c r="CK41" s="260"/>
      <c r="CL41" s="402"/>
      <c r="CM41" s="402"/>
      <c r="CN41" s="402"/>
      <c r="CO41" s="402"/>
      <c r="CP41" s="402"/>
      <c r="CQ41" s="41"/>
      <c r="CR41" s="260"/>
      <c r="CS41" s="260"/>
      <c r="CT41" s="260"/>
      <c r="CU41" s="260"/>
      <c r="CV41" s="260"/>
      <c r="CW41" s="260"/>
      <c r="CX41" s="402"/>
      <c r="CY41" s="402"/>
      <c r="CZ41" s="402"/>
      <c r="DA41" s="402"/>
      <c r="DB41" s="402"/>
      <c r="DC41" s="41"/>
      <c r="DD41" s="260"/>
      <c r="DE41" s="260"/>
      <c r="DF41" s="260"/>
      <c r="DG41" s="260"/>
      <c r="DH41" s="260"/>
      <c r="DI41" s="260"/>
      <c r="DJ41" s="402"/>
      <c r="DK41" s="402"/>
      <c r="DL41" s="402"/>
      <c r="DM41" s="402"/>
      <c r="DN41" s="402"/>
      <c r="DO41" s="41"/>
      <c r="DP41" s="260"/>
      <c r="DQ41" s="260"/>
      <c r="DR41" s="260"/>
      <c r="DS41" s="260"/>
      <c r="DT41" s="260"/>
      <c r="DU41" s="260"/>
      <c r="DV41" s="402"/>
      <c r="DW41" s="402"/>
      <c r="DX41" s="402"/>
      <c r="DY41" s="402"/>
      <c r="DZ41" s="402"/>
      <c r="EA41" s="41"/>
      <c r="EB41" s="260"/>
      <c r="EC41" s="260"/>
      <c r="ED41" s="260"/>
      <c r="EE41" s="260"/>
      <c r="EF41" s="260"/>
      <c r="EG41" s="260"/>
      <c r="EH41" s="402"/>
      <c r="EI41" s="402"/>
      <c r="EJ41" s="402"/>
      <c r="EK41" s="402"/>
      <c r="EL41" s="402"/>
      <c r="EM41" s="41"/>
      <c r="EN41" s="260"/>
      <c r="EO41" s="260"/>
      <c r="EP41" s="260"/>
      <c r="EQ41" s="260"/>
      <c r="ER41" s="260"/>
      <c r="ES41" s="260"/>
      <c r="ET41" s="402"/>
      <c r="EU41" s="402"/>
      <c r="EV41" s="402"/>
      <c r="EW41" s="402"/>
      <c r="EX41" s="402"/>
      <c r="EY41" s="41"/>
      <c r="EZ41" s="260"/>
      <c r="FA41" s="260"/>
      <c r="FB41" s="260"/>
      <c r="FC41" s="260"/>
      <c r="FD41" s="260"/>
      <c r="FE41" s="260"/>
      <c r="FF41" s="402"/>
      <c r="FG41" s="402"/>
      <c r="FH41" s="402"/>
      <c r="FI41" s="402"/>
      <c r="FJ41" s="402"/>
      <c r="FK41" s="41"/>
      <c r="FL41" s="260"/>
      <c r="FM41" s="260"/>
      <c r="FN41" s="260"/>
      <c r="FO41" s="260"/>
      <c r="FP41" s="260"/>
      <c r="FQ41" s="260"/>
      <c r="FR41" s="402"/>
      <c r="FS41" s="402"/>
      <c r="FT41" s="402"/>
      <c r="FU41" s="402"/>
      <c r="FV41" s="402"/>
      <c r="FW41" s="41"/>
      <c r="FX41" s="260"/>
      <c r="FY41" s="260"/>
      <c r="FZ41" s="260"/>
      <c r="GA41" s="260"/>
      <c r="GB41" s="260"/>
      <c r="GC41" s="260"/>
      <c r="GD41" s="402"/>
      <c r="GE41" s="402"/>
      <c r="GF41" s="402"/>
      <c r="GG41" s="402"/>
      <c r="GH41" s="402"/>
      <c r="GI41" s="41"/>
      <c r="GJ41" s="260"/>
      <c r="GK41" s="260"/>
      <c r="GL41" s="260"/>
      <c r="GM41" s="260"/>
      <c r="GN41" s="260"/>
      <c r="GO41" s="260"/>
      <c r="GP41" s="402"/>
      <c r="GQ41" s="402"/>
      <c r="GR41" s="402"/>
      <c r="GS41" s="402"/>
      <c r="GT41" s="402"/>
      <c r="GU41" s="41"/>
      <c r="GV41" s="260"/>
      <c r="GW41" s="260"/>
      <c r="GX41" s="260"/>
      <c r="GY41" s="260"/>
      <c r="GZ41" s="260"/>
      <c r="HA41" s="260"/>
      <c r="HB41" s="402"/>
      <c r="HC41" s="402"/>
      <c r="HD41" s="402"/>
      <c r="HE41" s="402"/>
      <c r="HF41" s="402"/>
      <c r="HG41" s="41"/>
      <c r="HH41" s="260"/>
      <c r="HI41" s="260"/>
      <c r="HJ41" s="260"/>
      <c r="HK41" s="260"/>
      <c r="HL41" s="260"/>
      <c r="HM41" s="260"/>
      <c r="HN41" s="402"/>
      <c r="HO41" s="402"/>
      <c r="HP41" s="402"/>
      <c r="HQ41" s="402"/>
      <c r="HR41" s="402"/>
      <c r="HS41" s="41"/>
      <c r="HT41" s="260"/>
      <c r="HU41" s="260"/>
      <c r="HV41" s="260"/>
      <c r="HW41" s="260"/>
      <c r="HX41" s="260"/>
      <c r="HY41" s="260"/>
      <c r="HZ41" s="402"/>
      <c r="IA41" s="402"/>
      <c r="IB41" s="402"/>
      <c r="IC41" s="402"/>
      <c r="ID41" s="402"/>
      <c r="IE41" s="41"/>
      <c r="IF41" s="260"/>
      <c r="IG41" s="260"/>
      <c r="IH41" s="260"/>
      <c r="II41" s="260"/>
      <c r="IJ41" s="260"/>
      <c r="IK41" s="260"/>
      <c r="IL41" s="402"/>
      <c r="IM41" s="402"/>
      <c r="IN41" s="402"/>
      <c r="IO41" s="402"/>
      <c r="IP41" s="402"/>
      <c r="IQ41" s="41"/>
      <c r="IR41" s="260"/>
      <c r="IS41" s="260"/>
      <c r="IT41" s="260"/>
    </row>
    <row r="42" spans="1:254" s="395" customFormat="1" ht="14.25">
      <c r="A42" s="397" t="s">
        <v>622</v>
      </c>
      <c r="B42" s="404"/>
      <c r="C42" s="404"/>
      <c r="D42" s="404"/>
      <c r="E42" s="404"/>
      <c r="F42" s="404"/>
      <c r="G42" s="127"/>
      <c r="H42" s="127"/>
      <c r="I42" s="127"/>
      <c r="J42" s="127"/>
      <c r="K42" s="127"/>
      <c r="L42" s="127"/>
    </row>
    <row r="43" spans="1:254" s="10" customFormat="1" ht="14.25">
      <c r="A43" s="397" t="s">
        <v>623</v>
      </c>
      <c r="B43" s="398"/>
      <c r="C43" s="398"/>
      <c r="D43" s="398"/>
      <c r="E43" s="398"/>
      <c r="F43" s="398"/>
      <c r="G43" s="398"/>
      <c r="H43" s="398"/>
      <c r="I43" s="398"/>
      <c r="J43" s="398"/>
      <c r="K43" s="398"/>
      <c r="L43" s="398"/>
    </row>
    <row r="44" spans="1:254" ht="14.25" customHeight="1">
      <c r="A44" s="400"/>
      <c r="B44" s="399"/>
      <c r="C44" s="399"/>
      <c r="D44" s="399"/>
      <c r="E44" s="399"/>
      <c r="F44" s="399"/>
      <c r="G44" s="399"/>
      <c r="H44" s="399"/>
      <c r="I44" s="399"/>
      <c r="J44" s="399"/>
      <c r="K44" s="399"/>
      <c r="L44" s="399"/>
    </row>
    <row r="45" spans="1:254" ht="11.45" customHeight="1">
      <c r="A45" s="399"/>
      <c r="B45" s="399"/>
      <c r="C45" s="399"/>
      <c r="D45" s="399"/>
      <c r="E45" s="399"/>
      <c r="F45" s="399"/>
      <c r="G45" s="399"/>
      <c r="H45" s="399"/>
      <c r="I45" s="399"/>
      <c r="J45" s="399"/>
      <c r="K45" s="399"/>
      <c r="L45" s="399"/>
    </row>
    <row r="46" spans="1:254" ht="11.45" customHeight="1">
      <c r="A46" s="50"/>
      <c r="B46" s="10"/>
      <c r="C46" s="10"/>
      <c r="D46" s="10"/>
      <c r="E46" s="10"/>
    </row>
    <row r="47" spans="1:254" ht="11.45" customHeight="1">
      <c r="A47" s="49"/>
      <c r="B47" s="9"/>
      <c r="C47" s="9"/>
      <c r="D47" s="9"/>
      <c r="E47" s="9"/>
    </row>
  </sheetData>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1"/>
  <sheetViews>
    <sheetView showGridLines="0" zoomScale="85" zoomScaleNormal="85" workbookViewId="0"/>
  </sheetViews>
  <sheetFormatPr baseColWidth="10" defaultRowHeight="12.75"/>
  <cols>
    <col min="1" max="1" width="21" style="216" customWidth="1"/>
    <col min="2" max="2" width="11.42578125" style="216" customWidth="1"/>
    <col min="3" max="5" width="14" style="216" customWidth="1"/>
    <col min="6" max="6" width="15" style="216" customWidth="1"/>
    <col min="7" max="16384" width="11.42578125" style="216"/>
  </cols>
  <sheetData>
    <row r="1" spans="1:7" s="268" customFormat="1" ht="15">
      <c r="A1" s="362" t="s">
        <v>39</v>
      </c>
      <c r="B1" s="362"/>
      <c r="C1" s="362"/>
      <c r="D1" s="362"/>
      <c r="E1" s="362"/>
      <c r="F1" s="362"/>
      <c r="G1" s="267"/>
    </row>
    <row r="2" spans="1:7" s="229" customFormat="1" ht="17.25" customHeight="1">
      <c r="A2" s="317"/>
      <c r="B2" s="317"/>
      <c r="C2" s="317"/>
      <c r="D2" s="317"/>
      <c r="E2" s="317"/>
      <c r="F2" s="317"/>
      <c r="G2" s="228"/>
    </row>
    <row r="3" spans="1:7" s="270" customFormat="1" ht="67.5" customHeight="1">
      <c r="A3" s="363"/>
      <c r="B3" s="364" t="s">
        <v>165</v>
      </c>
      <c r="C3" s="364" t="s">
        <v>624</v>
      </c>
      <c r="D3" s="364" t="s">
        <v>625</v>
      </c>
      <c r="E3" s="364" t="s">
        <v>626</v>
      </c>
      <c r="F3" s="364" t="s">
        <v>627</v>
      </c>
      <c r="G3" s="269"/>
    </row>
    <row r="4" spans="1:7" s="272" customFormat="1" ht="15">
      <c r="A4" s="365"/>
      <c r="B4" s="365"/>
      <c r="C4" s="365"/>
      <c r="D4" s="365"/>
      <c r="E4" s="365"/>
      <c r="F4" s="365"/>
      <c r="G4" s="271"/>
    </row>
    <row r="5" spans="1:7" ht="15">
      <c r="A5" s="366" t="s">
        <v>32</v>
      </c>
      <c r="B5" s="367" t="s">
        <v>40</v>
      </c>
      <c r="C5" s="368">
        <v>1.2</v>
      </c>
      <c r="D5" s="368">
        <v>2.41</v>
      </c>
      <c r="E5" s="368">
        <v>-2.7</v>
      </c>
      <c r="F5" s="368">
        <v>99.8</v>
      </c>
      <c r="G5" s="219"/>
    </row>
    <row r="6" spans="1:7" ht="15">
      <c r="A6" s="366" t="s">
        <v>31</v>
      </c>
      <c r="B6" s="367" t="s">
        <v>40</v>
      </c>
      <c r="C6" s="368">
        <v>1.6</v>
      </c>
      <c r="D6" s="368">
        <v>1.57</v>
      </c>
      <c r="E6" s="368">
        <v>-0.1</v>
      </c>
      <c r="F6" s="368">
        <v>79.599999999999994</v>
      </c>
      <c r="G6" s="219"/>
    </row>
    <row r="7" spans="1:7" ht="15">
      <c r="A7" s="366" t="s">
        <v>30</v>
      </c>
      <c r="B7" s="367" t="s">
        <v>40</v>
      </c>
      <c r="C7" s="368">
        <v>0.5</v>
      </c>
      <c r="D7" s="368">
        <v>3.79</v>
      </c>
      <c r="E7" s="368">
        <v>-7.2</v>
      </c>
      <c r="F7" s="368">
        <v>122.3</v>
      </c>
      <c r="G7" s="219"/>
    </row>
    <row r="8" spans="1:7" ht="15">
      <c r="A8" s="366" t="s">
        <v>29</v>
      </c>
      <c r="B8" s="367" t="s">
        <v>40</v>
      </c>
      <c r="C8" s="368">
        <v>-0.9</v>
      </c>
      <c r="D8" s="368">
        <v>10.050000000000001</v>
      </c>
      <c r="E8" s="368">
        <v>-13.1</v>
      </c>
      <c r="F8" s="368">
        <v>177.3</v>
      </c>
      <c r="G8" s="219"/>
    </row>
    <row r="9" spans="1:7" ht="15">
      <c r="A9" s="366" t="s">
        <v>28</v>
      </c>
      <c r="B9" s="367" t="s">
        <v>40</v>
      </c>
      <c r="C9" s="368">
        <v>1.5</v>
      </c>
      <c r="D9" s="368">
        <v>4.5599999999999996</v>
      </c>
      <c r="E9" s="368">
        <v>-7.2</v>
      </c>
      <c r="F9" s="368">
        <v>94.3</v>
      </c>
      <c r="G9" s="219"/>
    </row>
    <row r="10" spans="1:7" ht="15">
      <c r="A10" s="366" t="s">
        <v>27</v>
      </c>
      <c r="B10" s="367" t="s">
        <v>40</v>
      </c>
      <c r="C10" s="368">
        <v>1</v>
      </c>
      <c r="D10" s="368">
        <v>2.2000000000000002</v>
      </c>
      <c r="E10" s="368">
        <v>-4.2</v>
      </c>
      <c r="F10" s="368">
        <v>93.9</v>
      </c>
      <c r="G10" s="219"/>
    </row>
    <row r="11" spans="1:7" ht="15">
      <c r="A11" s="366" t="s">
        <v>26</v>
      </c>
      <c r="B11" s="367" t="s">
        <v>40</v>
      </c>
      <c r="C11" s="368">
        <v>1.3</v>
      </c>
      <c r="D11" s="368">
        <v>4.32</v>
      </c>
      <c r="E11" s="368">
        <v>-3</v>
      </c>
      <c r="F11" s="368">
        <v>132.69999999999999</v>
      </c>
      <c r="G11" s="219"/>
    </row>
    <row r="12" spans="1:7" ht="15">
      <c r="A12" s="366" t="s">
        <v>25</v>
      </c>
      <c r="B12" s="369" t="s">
        <v>40</v>
      </c>
      <c r="C12" s="368">
        <v>0.4</v>
      </c>
      <c r="D12" s="368">
        <v>6.5</v>
      </c>
      <c r="E12" s="368">
        <v>-5.5</v>
      </c>
      <c r="F12" s="368">
        <v>112</v>
      </c>
      <c r="G12" s="219"/>
    </row>
    <row r="13" spans="1:7" ht="15">
      <c r="A13" s="366" t="s">
        <v>24</v>
      </c>
      <c r="B13" s="367" t="s">
        <v>40</v>
      </c>
      <c r="C13" s="368">
        <v>1.7</v>
      </c>
      <c r="D13" s="368">
        <v>1.74</v>
      </c>
      <c r="E13" s="368">
        <v>-0.2</v>
      </c>
      <c r="F13" s="368">
        <v>24.3</v>
      </c>
      <c r="G13" s="219"/>
    </row>
    <row r="14" spans="1:7" ht="15">
      <c r="A14" s="366" t="s">
        <v>11</v>
      </c>
      <c r="B14" s="369" t="s">
        <v>40</v>
      </c>
      <c r="C14" s="368">
        <v>0</v>
      </c>
      <c r="D14" s="368">
        <v>3.34</v>
      </c>
      <c r="E14" s="368">
        <v>-1.3</v>
      </c>
      <c r="F14" s="368">
        <v>38.4</v>
      </c>
      <c r="G14" s="219"/>
    </row>
    <row r="15" spans="1:7" ht="15">
      <c r="A15" s="366" t="s">
        <v>23</v>
      </c>
      <c r="B15" s="369" t="s">
        <v>40</v>
      </c>
      <c r="C15" s="368">
        <v>1</v>
      </c>
      <c r="D15" s="368">
        <v>3.36</v>
      </c>
      <c r="E15" s="368">
        <v>-3</v>
      </c>
      <c r="F15" s="368">
        <v>72</v>
      </c>
      <c r="G15" s="219"/>
    </row>
    <row r="16" spans="1:7" s="404" customFormat="1" ht="15">
      <c r="A16" s="366" t="s">
        <v>22</v>
      </c>
      <c r="B16" s="367" t="s">
        <v>40</v>
      </c>
      <c r="C16" s="368">
        <v>2.6</v>
      </c>
      <c r="D16" s="368">
        <v>1.96</v>
      </c>
      <c r="E16" s="368">
        <v>-3.1</v>
      </c>
      <c r="F16" s="368">
        <v>74.3</v>
      </c>
      <c r="G16" s="135"/>
    </row>
    <row r="17" spans="1:7" s="251" customFormat="1" ht="15">
      <c r="A17" s="370" t="s">
        <v>21</v>
      </c>
      <c r="B17" s="371" t="s">
        <v>40</v>
      </c>
      <c r="C17" s="372">
        <v>2.1</v>
      </c>
      <c r="D17" s="372">
        <v>2.0099999999999998</v>
      </c>
      <c r="E17" s="461" t="s">
        <v>628</v>
      </c>
      <c r="F17" s="461" t="s">
        <v>629</v>
      </c>
      <c r="G17" s="252"/>
    </row>
    <row r="18" spans="1:7" ht="15">
      <c r="A18" s="366" t="s">
        <v>20</v>
      </c>
      <c r="B18" s="367" t="s">
        <v>40</v>
      </c>
      <c r="C18" s="368">
        <v>0.4</v>
      </c>
      <c r="D18" s="368">
        <v>6.29</v>
      </c>
      <c r="E18" s="368">
        <v>-5.9</v>
      </c>
      <c r="F18" s="368">
        <v>129.4</v>
      </c>
      <c r="G18" s="219"/>
    </row>
    <row r="19" spans="1:7" s="274" customFormat="1" ht="15">
      <c r="A19" s="366" t="s">
        <v>19</v>
      </c>
      <c r="B19" s="369" t="s">
        <v>40</v>
      </c>
      <c r="C19" s="368">
        <v>1.9</v>
      </c>
      <c r="D19" s="368">
        <v>5.81</v>
      </c>
      <c r="E19" s="368">
        <v>-14.9</v>
      </c>
      <c r="F19" s="368">
        <v>71.900000000000006</v>
      </c>
      <c r="G19" s="275"/>
    </row>
    <row r="20" spans="1:7" ht="15">
      <c r="A20" s="366" t="s">
        <v>41</v>
      </c>
      <c r="B20" s="369" t="s">
        <v>40</v>
      </c>
      <c r="C20" s="368">
        <v>1.5</v>
      </c>
      <c r="D20" s="368">
        <v>3.19</v>
      </c>
      <c r="E20" s="368">
        <v>-2.5</v>
      </c>
      <c r="F20" s="368">
        <v>54.3</v>
      </c>
      <c r="G20" s="219"/>
    </row>
    <row r="21" spans="1:7" s="215" customFormat="1" ht="15">
      <c r="A21" s="366" t="s">
        <v>17</v>
      </c>
      <c r="B21" s="367" t="s">
        <v>40</v>
      </c>
      <c r="C21" s="368">
        <v>2.2000000000000002</v>
      </c>
      <c r="D21" s="368">
        <v>1.86</v>
      </c>
      <c r="E21" s="368">
        <v>-2.4</v>
      </c>
      <c r="F21" s="368">
        <v>57.2</v>
      </c>
      <c r="G21" s="217"/>
    </row>
    <row r="22" spans="1:7" s="215" customFormat="1" ht="18.75" customHeight="1">
      <c r="A22" s="373" t="s">
        <v>16</v>
      </c>
      <c r="B22" s="374" t="s">
        <v>40</v>
      </c>
      <c r="C22" s="375">
        <v>3.2</v>
      </c>
      <c r="D22" s="375" t="s">
        <v>383</v>
      </c>
      <c r="E22" s="375">
        <v>1.1000000000000001</v>
      </c>
      <c r="F22" s="375">
        <v>10</v>
      </c>
      <c r="G22" s="217"/>
    </row>
    <row r="23" spans="1:7" s="274" customFormat="1" ht="15">
      <c r="A23" s="376"/>
      <c r="B23" s="376"/>
      <c r="C23" s="376"/>
      <c r="D23" s="376"/>
      <c r="E23" s="376"/>
      <c r="F23" s="376"/>
      <c r="G23" s="275"/>
    </row>
    <row r="24" spans="1:7" ht="15">
      <c r="A24" s="366" t="s">
        <v>12</v>
      </c>
      <c r="B24" s="369" t="s">
        <v>42</v>
      </c>
      <c r="C24" s="368">
        <v>0.5</v>
      </c>
      <c r="D24" s="368">
        <v>1.75</v>
      </c>
      <c r="E24" s="368">
        <v>-0.3</v>
      </c>
      <c r="F24" s="368">
        <v>42.4</v>
      </c>
      <c r="G24" s="219"/>
    </row>
    <row r="25" spans="1:7" ht="18.75" customHeight="1">
      <c r="A25" s="373" t="s">
        <v>10</v>
      </c>
      <c r="B25" s="377" t="s">
        <v>42</v>
      </c>
      <c r="C25" s="375">
        <v>1.2</v>
      </c>
      <c r="D25" s="375">
        <v>3.83</v>
      </c>
      <c r="E25" s="375">
        <v>-2.7</v>
      </c>
      <c r="F25" s="375">
        <v>39.5</v>
      </c>
      <c r="G25" s="219"/>
    </row>
    <row r="26" spans="1:7" s="274" customFormat="1" ht="11.25" customHeight="1">
      <c r="A26" s="376"/>
      <c r="B26" s="376"/>
      <c r="C26" s="376"/>
      <c r="D26" s="376"/>
      <c r="E26" s="376"/>
      <c r="F26" s="376"/>
      <c r="G26" s="275"/>
    </row>
    <row r="27" spans="1:7" ht="15">
      <c r="A27" s="366" t="s">
        <v>6</v>
      </c>
      <c r="B27" s="369" t="s">
        <v>43</v>
      </c>
      <c r="C27" s="368">
        <v>0.4</v>
      </c>
      <c r="D27" s="368">
        <v>2.12</v>
      </c>
      <c r="E27" s="368">
        <v>-1.1000000000000001</v>
      </c>
      <c r="F27" s="368">
        <v>41.5</v>
      </c>
      <c r="G27" s="219"/>
    </row>
    <row r="28" spans="1:7" s="215" customFormat="1" ht="15">
      <c r="A28" s="366" t="s">
        <v>5</v>
      </c>
      <c r="B28" s="369" t="s">
        <v>43</v>
      </c>
      <c r="C28" s="368">
        <v>2.6</v>
      </c>
      <c r="D28" s="368">
        <v>2.0299999999999998</v>
      </c>
      <c r="E28" s="368">
        <v>-6.3</v>
      </c>
      <c r="F28" s="368">
        <v>91.4</v>
      </c>
      <c r="G28" s="217"/>
    </row>
    <row r="29" spans="1:7" ht="15">
      <c r="A29" s="366" t="s">
        <v>44</v>
      </c>
      <c r="B29" s="369" t="s">
        <v>43</v>
      </c>
      <c r="C29" s="368">
        <v>1.4</v>
      </c>
      <c r="D29" s="368">
        <v>2.11</v>
      </c>
      <c r="E29" s="368">
        <v>-2.7</v>
      </c>
      <c r="F29" s="368">
        <v>46.1</v>
      </c>
      <c r="G29" s="219"/>
    </row>
    <row r="30" spans="1:7" ht="15">
      <c r="A30" s="366" t="s">
        <v>9</v>
      </c>
      <c r="B30" s="369" t="s">
        <v>43</v>
      </c>
      <c r="C30" s="368">
        <v>1.7</v>
      </c>
      <c r="D30" s="368">
        <v>5.92</v>
      </c>
      <c r="E30" s="368">
        <v>-2.4</v>
      </c>
      <c r="F30" s="368">
        <v>77.8</v>
      </c>
      <c r="G30" s="219"/>
    </row>
    <row r="31" spans="1:7" s="278" customFormat="1" ht="15">
      <c r="A31" s="366" t="s">
        <v>8</v>
      </c>
      <c r="B31" s="369" t="s">
        <v>43</v>
      </c>
      <c r="C31" s="368">
        <v>0.8</v>
      </c>
      <c r="D31" s="368">
        <v>4.03</v>
      </c>
      <c r="E31" s="368">
        <v>-4.4000000000000004</v>
      </c>
      <c r="F31" s="368">
        <v>57.8</v>
      </c>
      <c r="G31" s="279"/>
    </row>
    <row r="32" spans="1:7" s="278" customFormat="1" ht="15">
      <c r="A32" s="366" t="s">
        <v>615</v>
      </c>
      <c r="B32" s="369" t="s">
        <v>43</v>
      </c>
      <c r="C32" s="368">
        <v>2.2999999999999998</v>
      </c>
      <c r="D32" s="368">
        <v>4.68</v>
      </c>
      <c r="E32" s="368">
        <v>-4.7</v>
      </c>
      <c r="F32" s="368">
        <v>64.900000000000006</v>
      </c>
      <c r="G32" s="279"/>
    </row>
    <row r="33" spans="1:7" ht="15">
      <c r="A33" s="159" t="s">
        <v>14</v>
      </c>
      <c r="B33" s="369" t="s">
        <v>43</v>
      </c>
      <c r="C33" s="378">
        <v>0.4</v>
      </c>
      <c r="D33" s="378">
        <v>3.47</v>
      </c>
      <c r="E33" s="378">
        <v>-1.9</v>
      </c>
      <c r="F33" s="378">
        <v>19.399999999999999</v>
      </c>
      <c r="G33" s="219"/>
    </row>
    <row r="34" spans="1:7" s="215" customFormat="1" ht="18.75" customHeight="1">
      <c r="A34" s="373" t="s">
        <v>7</v>
      </c>
      <c r="B34" s="374" t="s">
        <v>43</v>
      </c>
      <c r="C34" s="375">
        <v>3.2</v>
      </c>
      <c r="D34" s="375">
        <v>5.41</v>
      </c>
      <c r="E34" s="375">
        <v>-2.6</v>
      </c>
      <c r="F34" s="375">
        <v>38.299999999999997</v>
      </c>
      <c r="G34" s="217"/>
    </row>
    <row r="35" spans="1:7" ht="15">
      <c r="A35" s="159"/>
      <c r="B35" s="369"/>
      <c r="C35" s="378"/>
      <c r="D35" s="378"/>
      <c r="E35" s="378"/>
      <c r="F35" s="378"/>
      <c r="G35" s="219"/>
    </row>
    <row r="36" spans="1:7" ht="15">
      <c r="A36" s="159" t="s">
        <v>630</v>
      </c>
      <c r="B36" s="219"/>
      <c r="C36" s="378">
        <f>((C12+C14+C33)/3)+1.5</f>
        <v>1.7666666666666666</v>
      </c>
      <c r="D36" s="378">
        <f>((D12+D14+D33)/3)+2</f>
        <v>6.4366666666666665</v>
      </c>
      <c r="E36" s="378">
        <v>3</v>
      </c>
      <c r="F36" s="378">
        <v>60</v>
      </c>
      <c r="G36" s="219"/>
    </row>
    <row r="37" spans="1:7" ht="15">
      <c r="A37" s="162"/>
      <c r="B37" s="379"/>
      <c r="C37" s="380"/>
      <c r="D37" s="381"/>
      <c r="E37" s="380"/>
      <c r="F37" s="380"/>
      <c r="G37" s="219"/>
    </row>
    <row r="38" spans="1:7" ht="15">
      <c r="A38" s="219"/>
      <c r="B38" s="219"/>
      <c r="C38" s="219"/>
      <c r="D38" s="219"/>
      <c r="E38" s="219"/>
      <c r="F38" s="219"/>
      <c r="G38" s="219"/>
    </row>
    <row r="39" spans="1:7" s="229" customFormat="1" ht="15">
      <c r="A39" s="213" t="s">
        <v>698</v>
      </c>
      <c r="B39" s="454"/>
      <c r="C39" s="454"/>
      <c r="D39" s="454"/>
      <c r="E39" s="454"/>
      <c r="F39" s="454"/>
      <c r="G39" s="228"/>
    </row>
    <row r="40" spans="1:7" s="232" customFormat="1" ht="15" customHeight="1">
      <c r="A40" s="213" t="s">
        <v>711</v>
      </c>
      <c r="B40" s="280"/>
      <c r="C40" s="280"/>
      <c r="D40" s="280"/>
      <c r="E40" s="280"/>
      <c r="F40" s="280"/>
      <c r="G40" s="280"/>
    </row>
    <row r="41" spans="1:7" s="232" customFormat="1" ht="15" customHeight="1">
      <c r="A41" s="213" t="s">
        <v>631</v>
      </c>
      <c r="B41" s="280"/>
      <c r="C41" s="280"/>
      <c r="D41" s="280"/>
      <c r="E41" s="280"/>
      <c r="F41" s="280"/>
      <c r="G41" s="280"/>
    </row>
    <row r="42" spans="1:7" s="232" customFormat="1" ht="15" customHeight="1">
      <c r="A42" s="213"/>
      <c r="B42" s="280"/>
      <c r="C42" s="280"/>
      <c r="D42" s="280"/>
      <c r="E42" s="280"/>
      <c r="F42" s="280"/>
      <c r="G42" s="280"/>
    </row>
    <row r="47" spans="1:7">
      <c r="A47" s="272"/>
      <c r="B47" s="273"/>
      <c r="C47" s="273"/>
      <c r="D47" s="273"/>
      <c r="E47" s="273"/>
    </row>
    <row r="48" spans="1:7">
      <c r="B48" s="273"/>
      <c r="C48" s="273"/>
      <c r="D48" s="273"/>
      <c r="E48" s="273"/>
    </row>
    <row r="49" spans="1:5">
      <c r="B49" s="273"/>
      <c r="C49" s="273"/>
      <c r="D49" s="273"/>
      <c r="E49" s="273"/>
    </row>
    <row r="50" spans="1:5">
      <c r="B50" s="273"/>
      <c r="C50" s="273"/>
      <c r="D50" s="273"/>
      <c r="E50" s="273"/>
    </row>
    <row r="51" spans="1:5">
      <c r="B51" s="273"/>
      <c r="C51" s="273"/>
      <c r="D51" s="273"/>
      <c r="E51" s="273"/>
    </row>
    <row r="52" spans="1:5">
      <c r="B52" s="273"/>
      <c r="C52" s="273"/>
      <c r="D52" s="273"/>
      <c r="E52" s="273"/>
    </row>
    <row r="53" spans="1:5">
      <c r="A53" s="404"/>
      <c r="B53" s="273"/>
      <c r="C53" s="273"/>
      <c r="D53" s="273"/>
      <c r="E53" s="273"/>
    </row>
    <row r="54" spans="1:5">
      <c r="A54" s="251"/>
      <c r="B54" s="273"/>
      <c r="C54" s="273"/>
      <c r="D54" s="273"/>
      <c r="E54" s="273"/>
    </row>
    <row r="55" spans="1:5">
      <c r="A55" s="404"/>
      <c r="B55" s="273"/>
      <c r="C55" s="273"/>
      <c r="D55" s="273"/>
      <c r="E55" s="273"/>
    </row>
    <row r="56" spans="1:5">
      <c r="A56" s="215"/>
      <c r="B56" s="273"/>
      <c r="C56" s="273"/>
      <c r="D56" s="273"/>
      <c r="E56" s="273"/>
    </row>
    <row r="57" spans="1:5">
      <c r="A57" s="274"/>
      <c r="B57" s="273"/>
      <c r="C57" s="273"/>
      <c r="D57" s="273"/>
      <c r="E57" s="273"/>
    </row>
    <row r="58" spans="1:5">
      <c r="B58" s="273"/>
      <c r="C58" s="273"/>
      <c r="D58" s="273"/>
      <c r="E58" s="273"/>
    </row>
    <row r="59" spans="1:5">
      <c r="B59" s="273"/>
      <c r="C59" s="273"/>
      <c r="D59" s="273"/>
      <c r="E59" s="273"/>
    </row>
    <row r="60" spans="1:5">
      <c r="A60" s="274"/>
      <c r="B60" s="273"/>
      <c r="C60" s="273"/>
      <c r="D60" s="273"/>
      <c r="E60" s="273"/>
    </row>
    <row r="61" spans="1:5">
      <c r="A61" s="215"/>
      <c r="B61" s="273"/>
      <c r="C61" s="273"/>
      <c r="D61" s="273"/>
      <c r="E61" s="273"/>
    </row>
    <row r="62" spans="1:5">
      <c r="A62" s="277"/>
      <c r="B62" s="273"/>
      <c r="C62" s="273"/>
      <c r="D62" s="273"/>
      <c r="E62" s="273"/>
    </row>
    <row r="63" spans="1:5">
      <c r="A63" s="277"/>
      <c r="B63" s="273"/>
      <c r="C63" s="273"/>
      <c r="D63" s="273"/>
      <c r="E63" s="273"/>
    </row>
    <row r="64" spans="1:5">
      <c r="B64" s="273"/>
      <c r="C64" s="273"/>
      <c r="D64" s="273"/>
      <c r="E64" s="273"/>
    </row>
    <row r="65" spans="1:5">
      <c r="B65" s="273"/>
      <c r="C65" s="273"/>
      <c r="D65" s="273"/>
      <c r="E65" s="273"/>
    </row>
    <row r="66" spans="1:5">
      <c r="A66" s="276"/>
      <c r="B66" s="273"/>
      <c r="C66" s="273"/>
      <c r="D66" s="273"/>
      <c r="E66" s="273"/>
    </row>
    <row r="67" spans="1:5">
      <c r="A67" s="276"/>
      <c r="B67" s="273"/>
      <c r="C67" s="273"/>
      <c r="D67" s="273"/>
      <c r="E67" s="273"/>
    </row>
    <row r="68" spans="1:5">
      <c r="A68" s="278"/>
      <c r="B68" s="273"/>
      <c r="C68" s="273"/>
      <c r="D68" s="273"/>
      <c r="E68" s="273"/>
    </row>
    <row r="69" spans="1:5">
      <c r="A69" s="277"/>
      <c r="B69" s="273"/>
      <c r="C69" s="273"/>
      <c r="D69" s="273"/>
      <c r="E69" s="273"/>
    </row>
    <row r="70" spans="1:5">
      <c r="B70" s="273"/>
      <c r="C70" s="273"/>
      <c r="D70" s="273"/>
      <c r="E70" s="273"/>
    </row>
    <row r="71" spans="1:5">
      <c r="A71" s="277"/>
      <c r="B71" s="273"/>
      <c r="C71" s="273"/>
      <c r="D71" s="273"/>
      <c r="E71" s="273"/>
    </row>
    <row r="72" spans="1:5">
      <c r="B72" s="273"/>
      <c r="C72" s="273"/>
      <c r="D72" s="273"/>
      <c r="E72" s="273"/>
    </row>
    <row r="73" spans="1:5">
      <c r="B73" s="273"/>
      <c r="C73" s="273"/>
      <c r="D73" s="273"/>
      <c r="E73" s="273"/>
    </row>
    <row r="74" spans="1:5">
      <c r="A74" s="276"/>
      <c r="B74" s="273"/>
      <c r="C74" s="273"/>
      <c r="D74" s="273"/>
      <c r="E74" s="273"/>
    </row>
    <row r="75" spans="1:5">
      <c r="B75" s="273"/>
      <c r="C75" s="273"/>
      <c r="D75" s="273"/>
    </row>
    <row r="76" spans="1:5" ht="15">
      <c r="A76" s="219"/>
      <c r="B76" s="273"/>
      <c r="C76" s="273"/>
      <c r="D76" s="273"/>
    </row>
    <row r="77" spans="1:5" ht="15">
      <c r="A77" s="219"/>
      <c r="B77" s="273"/>
      <c r="C77" s="273"/>
      <c r="D77" s="273"/>
    </row>
    <row r="78" spans="1:5" ht="15">
      <c r="A78" s="228"/>
      <c r="B78" s="273"/>
      <c r="C78" s="273"/>
      <c r="D78" s="273"/>
    </row>
    <row r="79" spans="1:5" ht="15">
      <c r="A79" s="454"/>
      <c r="B79" s="273"/>
      <c r="C79" s="273"/>
      <c r="D79" s="273"/>
    </row>
    <row r="80" spans="1:5" ht="15">
      <c r="A80" s="219"/>
      <c r="B80" s="273"/>
      <c r="C80" s="273"/>
      <c r="D80" s="273"/>
    </row>
    <row r="81" spans="2:4">
      <c r="B81" s="273"/>
      <c r="C81" s="273"/>
      <c r="D81" s="273"/>
    </row>
  </sheetData>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4"/>
  <sheetViews>
    <sheetView workbookViewId="0"/>
  </sheetViews>
  <sheetFormatPr baseColWidth="10" defaultRowHeight="11.45" customHeight="1"/>
  <cols>
    <col min="1" max="1" width="25.42578125" style="16" customWidth="1"/>
    <col min="2" max="12" width="5.85546875" style="16" customWidth="1"/>
    <col min="13" max="16384" width="11.42578125" style="16"/>
  </cols>
  <sheetData>
    <row r="1" spans="1:254" s="1" customFormat="1" ht="15.75">
      <c r="A1" s="154" t="s">
        <v>531</v>
      </c>
      <c r="B1" s="145"/>
      <c r="C1" s="145"/>
      <c r="D1" s="145"/>
      <c r="E1" s="145"/>
      <c r="F1" s="145"/>
      <c r="G1" s="145"/>
      <c r="H1" s="201"/>
      <c r="I1" s="201"/>
      <c r="J1" s="201"/>
      <c r="K1" s="145"/>
      <c r="L1" s="145"/>
      <c r="M1" s="145"/>
      <c r="N1" s="145"/>
      <c r="O1" s="145"/>
      <c r="P1" s="145"/>
      <c r="Q1" s="145"/>
      <c r="R1" s="145"/>
      <c r="S1" s="145"/>
      <c r="T1" s="201"/>
      <c r="U1" s="201"/>
      <c r="V1" s="201"/>
      <c r="W1" s="145"/>
      <c r="X1" s="145"/>
      <c r="Y1" s="145"/>
      <c r="Z1" s="145"/>
      <c r="AA1" s="145"/>
      <c r="AB1" s="145"/>
      <c r="AC1" s="145"/>
      <c r="AD1" s="145"/>
      <c r="AE1" s="145"/>
      <c r="AF1" s="201"/>
      <c r="AG1" s="201"/>
      <c r="AH1" s="201"/>
      <c r="AI1" s="145"/>
      <c r="AJ1" s="145"/>
      <c r="AK1" s="145"/>
      <c r="AL1" s="145"/>
      <c r="AM1" s="145"/>
      <c r="AN1" s="145"/>
      <c r="AO1" s="145"/>
      <c r="AP1" s="145"/>
      <c r="AQ1" s="145"/>
      <c r="AR1" s="201"/>
      <c r="AS1" s="201"/>
      <c r="AT1" s="201"/>
      <c r="AU1" s="145"/>
      <c r="AV1" s="145"/>
      <c r="AW1" s="145"/>
      <c r="AX1" s="145"/>
      <c r="AY1" s="145"/>
      <c r="AZ1" s="145"/>
      <c r="BA1" s="145"/>
      <c r="BB1" s="145"/>
      <c r="BC1" s="145"/>
      <c r="BD1" s="201"/>
      <c r="BE1" s="201"/>
      <c r="BF1" s="201"/>
      <c r="BG1" s="145"/>
      <c r="BH1" s="145"/>
      <c r="BI1" s="145"/>
      <c r="BJ1" s="145"/>
      <c r="BK1" s="145"/>
      <c r="BL1" s="145"/>
      <c r="BM1" s="145"/>
      <c r="BN1" s="145"/>
      <c r="BO1" s="145"/>
      <c r="BP1" s="201"/>
      <c r="BQ1" s="201"/>
      <c r="BR1" s="201"/>
      <c r="BS1" s="145"/>
      <c r="BT1" s="145"/>
      <c r="BU1" s="145"/>
      <c r="BV1" s="145"/>
      <c r="BW1" s="145"/>
      <c r="BX1" s="145"/>
      <c r="BY1" s="145"/>
      <c r="BZ1" s="145"/>
      <c r="CA1" s="145"/>
      <c r="CB1" s="201"/>
      <c r="CC1" s="201"/>
      <c r="CD1" s="201"/>
      <c r="CE1" s="145"/>
      <c r="CF1" s="145"/>
      <c r="CG1" s="145"/>
      <c r="CH1" s="145"/>
      <c r="CI1" s="145"/>
      <c r="CJ1" s="145"/>
      <c r="CK1" s="145"/>
      <c r="CL1" s="145"/>
      <c r="CM1" s="145"/>
      <c r="CN1" s="201"/>
      <c r="CO1" s="201"/>
      <c r="CP1" s="201"/>
      <c r="CQ1" s="145"/>
      <c r="CR1" s="145"/>
      <c r="CS1" s="145"/>
      <c r="CT1" s="145"/>
      <c r="CU1" s="145"/>
      <c r="CV1" s="145"/>
      <c r="CW1" s="145"/>
      <c r="CX1" s="145"/>
      <c r="CY1" s="145"/>
      <c r="CZ1" s="201"/>
      <c r="DA1" s="201"/>
      <c r="DB1" s="201"/>
      <c r="DC1" s="145"/>
      <c r="DD1" s="145"/>
      <c r="DE1" s="145"/>
      <c r="DF1" s="145"/>
      <c r="DG1" s="145"/>
      <c r="DH1" s="145"/>
      <c r="DI1" s="145"/>
      <c r="DJ1" s="145"/>
      <c r="DK1" s="145"/>
      <c r="DL1" s="201"/>
      <c r="DM1" s="201"/>
      <c r="DN1" s="201"/>
      <c r="DO1" s="145"/>
      <c r="DP1" s="145"/>
      <c r="DQ1" s="145"/>
      <c r="DR1" s="145"/>
      <c r="DS1" s="145"/>
      <c r="DT1" s="145"/>
      <c r="DU1" s="145"/>
      <c r="DV1" s="145"/>
      <c r="DW1" s="145"/>
      <c r="DX1" s="201"/>
      <c r="DY1" s="201"/>
      <c r="DZ1" s="201"/>
      <c r="EA1" s="145"/>
      <c r="EB1" s="145"/>
      <c r="EC1" s="145"/>
      <c r="ED1" s="145"/>
      <c r="EE1" s="145"/>
      <c r="EF1" s="145"/>
      <c r="EG1" s="145"/>
      <c r="EH1" s="145"/>
      <c r="EI1" s="145"/>
      <c r="EJ1" s="201"/>
      <c r="EK1" s="201"/>
      <c r="EL1" s="201"/>
      <c r="EM1" s="145"/>
      <c r="EN1" s="145"/>
      <c r="EO1" s="145"/>
      <c r="EP1" s="145"/>
      <c r="EQ1" s="145"/>
      <c r="ER1" s="145"/>
      <c r="ES1" s="145"/>
      <c r="ET1" s="145"/>
      <c r="EU1" s="145"/>
      <c r="EV1" s="201"/>
      <c r="EW1" s="201"/>
      <c r="EX1" s="201"/>
      <c r="EY1" s="145"/>
      <c r="EZ1" s="145"/>
      <c r="FA1" s="145"/>
      <c r="FB1" s="145"/>
      <c r="FC1" s="145"/>
      <c r="FD1" s="145"/>
      <c r="FE1" s="145"/>
      <c r="FF1" s="145"/>
      <c r="FG1" s="145"/>
      <c r="FH1" s="201"/>
      <c r="FI1" s="201"/>
      <c r="FJ1" s="201"/>
      <c r="FK1" s="145"/>
      <c r="FL1" s="145"/>
      <c r="FM1" s="145"/>
      <c r="FN1" s="145"/>
      <c r="FO1" s="145"/>
      <c r="FP1" s="145"/>
      <c r="FQ1" s="145"/>
      <c r="FR1" s="145"/>
      <c r="FS1" s="145"/>
      <c r="FT1" s="201"/>
      <c r="FU1" s="201"/>
      <c r="FV1" s="201"/>
      <c r="FW1" s="145"/>
      <c r="FX1" s="145"/>
      <c r="FY1" s="145"/>
      <c r="FZ1" s="145"/>
      <c r="GA1" s="145"/>
      <c r="GB1" s="145"/>
      <c r="GC1" s="145"/>
      <c r="GD1" s="145"/>
      <c r="GE1" s="145"/>
      <c r="GF1" s="201"/>
      <c r="GG1" s="201"/>
      <c r="GH1" s="201"/>
      <c r="GI1" s="145"/>
      <c r="GJ1" s="145"/>
      <c r="GK1" s="145"/>
      <c r="GL1" s="145"/>
      <c r="GM1" s="145"/>
      <c r="GN1" s="145"/>
      <c r="GO1" s="145"/>
      <c r="GP1" s="145"/>
      <c r="GQ1" s="145"/>
      <c r="GR1" s="201"/>
      <c r="GS1" s="201"/>
      <c r="GT1" s="201"/>
      <c r="GU1" s="145"/>
      <c r="GV1" s="145"/>
      <c r="GW1" s="145"/>
      <c r="GX1" s="145"/>
      <c r="GY1" s="145"/>
      <c r="GZ1" s="145"/>
      <c r="HA1" s="145"/>
      <c r="HB1" s="145"/>
      <c r="HC1" s="145"/>
      <c r="HD1" s="201"/>
      <c r="HE1" s="201"/>
      <c r="HF1" s="201"/>
      <c r="HG1" s="145"/>
      <c r="HH1" s="145"/>
      <c r="HI1" s="145"/>
      <c r="HJ1" s="145"/>
      <c r="HK1" s="145"/>
      <c r="HL1" s="145"/>
      <c r="HM1" s="145"/>
      <c r="HN1" s="145"/>
      <c r="HO1" s="145"/>
      <c r="HP1" s="201"/>
      <c r="HQ1" s="201"/>
      <c r="HR1" s="201"/>
      <c r="HS1" s="145"/>
      <c r="HT1" s="145"/>
      <c r="HU1" s="145"/>
      <c r="HV1" s="145"/>
      <c r="HW1" s="145"/>
      <c r="HX1" s="145"/>
      <c r="HY1" s="145"/>
      <c r="HZ1" s="145"/>
      <c r="IA1" s="145"/>
      <c r="IB1" s="201"/>
      <c r="IC1" s="201"/>
      <c r="ID1" s="201"/>
      <c r="IE1" s="145"/>
      <c r="IF1" s="145"/>
      <c r="IG1" s="145"/>
      <c r="IH1" s="145"/>
      <c r="II1" s="145"/>
      <c r="IJ1" s="145"/>
      <c r="IK1" s="145"/>
      <c r="IL1" s="145"/>
      <c r="IM1" s="145"/>
      <c r="IN1" s="201"/>
      <c r="IO1" s="201"/>
      <c r="IP1" s="201"/>
      <c r="IQ1" s="145"/>
      <c r="IR1" s="145"/>
      <c r="IS1" s="145"/>
      <c r="IT1" s="145"/>
    </row>
    <row r="2" spans="1:254" s="9" customFormat="1" ht="15">
      <c r="A2" s="152" t="s">
        <v>45</v>
      </c>
      <c r="B2" s="202"/>
      <c r="C2" s="202"/>
      <c r="D2" s="202"/>
      <c r="E2" s="150"/>
      <c r="F2" s="150"/>
      <c r="G2" s="150"/>
      <c r="H2" s="203"/>
      <c r="I2" s="203"/>
      <c r="J2" s="203"/>
      <c r="K2" s="202"/>
      <c r="L2" s="202"/>
      <c r="M2" s="202"/>
      <c r="N2" s="202"/>
      <c r="O2" s="202"/>
      <c r="P2" s="202"/>
      <c r="Q2" s="150"/>
      <c r="R2" s="150"/>
      <c r="S2" s="150"/>
      <c r="T2" s="203"/>
      <c r="U2" s="203"/>
      <c r="V2" s="203"/>
      <c r="W2" s="202"/>
      <c r="X2" s="202"/>
      <c r="Y2" s="202"/>
      <c r="Z2" s="202"/>
      <c r="AA2" s="202"/>
      <c r="AB2" s="202"/>
      <c r="AC2" s="150"/>
      <c r="AD2" s="150"/>
      <c r="AE2" s="150"/>
      <c r="AF2" s="203"/>
      <c r="AG2" s="203"/>
      <c r="AH2" s="203"/>
      <c r="AI2" s="202"/>
      <c r="AJ2" s="202"/>
      <c r="AK2" s="202"/>
      <c r="AL2" s="202"/>
      <c r="AM2" s="202"/>
      <c r="AN2" s="202"/>
      <c r="AO2" s="150"/>
      <c r="AP2" s="150"/>
      <c r="AQ2" s="150"/>
      <c r="AR2" s="203"/>
      <c r="AS2" s="203"/>
      <c r="AT2" s="203"/>
      <c r="AU2" s="202"/>
      <c r="AV2" s="202"/>
      <c r="AW2" s="202"/>
      <c r="AX2" s="202"/>
      <c r="AY2" s="202"/>
      <c r="AZ2" s="202"/>
      <c r="BA2" s="150"/>
      <c r="BB2" s="150"/>
      <c r="BC2" s="150"/>
      <c r="BD2" s="203"/>
      <c r="BE2" s="203"/>
      <c r="BF2" s="203"/>
      <c r="BG2" s="202"/>
      <c r="BH2" s="202"/>
      <c r="BI2" s="202"/>
      <c r="BJ2" s="202"/>
      <c r="BK2" s="202"/>
      <c r="BL2" s="202"/>
      <c r="BM2" s="150"/>
      <c r="BN2" s="150"/>
      <c r="BO2" s="150"/>
      <c r="BP2" s="203"/>
      <c r="BQ2" s="203"/>
      <c r="BR2" s="203"/>
      <c r="BS2" s="202"/>
      <c r="BT2" s="202"/>
      <c r="BU2" s="202"/>
      <c r="BV2" s="202"/>
      <c r="BW2" s="202"/>
      <c r="BX2" s="202"/>
      <c r="BY2" s="150"/>
      <c r="BZ2" s="150"/>
      <c r="CA2" s="150"/>
      <c r="CB2" s="203"/>
      <c r="CC2" s="203"/>
      <c r="CD2" s="203"/>
      <c r="CE2" s="202"/>
      <c r="CF2" s="202"/>
      <c r="CG2" s="202"/>
      <c r="CH2" s="202"/>
      <c r="CI2" s="202"/>
      <c r="CJ2" s="202"/>
      <c r="CK2" s="150"/>
      <c r="CL2" s="150"/>
      <c r="CM2" s="150"/>
      <c r="CN2" s="203"/>
      <c r="CO2" s="203"/>
      <c r="CP2" s="203"/>
      <c r="CQ2" s="202"/>
      <c r="CR2" s="202"/>
      <c r="CS2" s="202"/>
      <c r="CT2" s="202"/>
      <c r="CU2" s="202"/>
      <c r="CV2" s="202"/>
      <c r="CW2" s="150"/>
      <c r="CX2" s="150"/>
      <c r="CY2" s="150"/>
      <c r="CZ2" s="203"/>
      <c r="DA2" s="203"/>
      <c r="DB2" s="203"/>
      <c r="DC2" s="202"/>
      <c r="DD2" s="202"/>
      <c r="DE2" s="202"/>
      <c r="DF2" s="202"/>
      <c r="DG2" s="202"/>
      <c r="DH2" s="202"/>
      <c r="DI2" s="150"/>
      <c r="DJ2" s="150"/>
      <c r="DK2" s="150"/>
      <c r="DL2" s="203"/>
      <c r="DM2" s="203"/>
      <c r="DN2" s="203"/>
      <c r="DO2" s="202"/>
      <c r="DP2" s="202"/>
      <c r="DQ2" s="202"/>
      <c r="DR2" s="202"/>
      <c r="DS2" s="202"/>
      <c r="DT2" s="202"/>
      <c r="DU2" s="150"/>
      <c r="DV2" s="150"/>
      <c r="DW2" s="150"/>
      <c r="DX2" s="203"/>
      <c r="DY2" s="203"/>
      <c r="DZ2" s="203"/>
      <c r="EA2" s="202"/>
      <c r="EB2" s="202"/>
      <c r="EC2" s="202"/>
      <c r="ED2" s="202"/>
      <c r="EE2" s="202"/>
      <c r="EF2" s="202"/>
      <c r="EG2" s="150"/>
      <c r="EH2" s="150"/>
      <c r="EI2" s="150"/>
      <c r="EJ2" s="203"/>
      <c r="EK2" s="203"/>
      <c r="EL2" s="203"/>
      <c r="EM2" s="202"/>
      <c r="EN2" s="202"/>
      <c r="EO2" s="202"/>
      <c r="EP2" s="202"/>
      <c r="EQ2" s="202"/>
      <c r="ER2" s="202"/>
      <c r="ES2" s="150"/>
      <c r="ET2" s="150"/>
      <c r="EU2" s="150"/>
      <c r="EV2" s="203"/>
      <c r="EW2" s="203"/>
      <c r="EX2" s="203"/>
      <c r="EY2" s="202"/>
      <c r="EZ2" s="202"/>
      <c r="FA2" s="202"/>
      <c r="FB2" s="202"/>
      <c r="FC2" s="202"/>
      <c r="FD2" s="202"/>
      <c r="FE2" s="150"/>
      <c r="FF2" s="150"/>
      <c r="FG2" s="150"/>
      <c r="FH2" s="203"/>
      <c r="FI2" s="203"/>
      <c r="FJ2" s="203"/>
      <c r="FK2" s="202"/>
      <c r="FL2" s="202"/>
      <c r="FM2" s="202"/>
      <c r="FN2" s="202"/>
      <c r="FO2" s="202"/>
      <c r="FP2" s="202"/>
      <c r="FQ2" s="150"/>
      <c r="FR2" s="150"/>
      <c r="FS2" s="150"/>
      <c r="FT2" s="203"/>
      <c r="FU2" s="203"/>
      <c r="FV2" s="203"/>
      <c r="FW2" s="202"/>
      <c r="FX2" s="202"/>
      <c r="FY2" s="202"/>
      <c r="FZ2" s="202"/>
      <c r="GA2" s="202"/>
      <c r="GB2" s="202"/>
      <c r="GC2" s="150"/>
      <c r="GD2" s="150"/>
      <c r="GE2" s="150"/>
      <c r="GF2" s="203"/>
      <c r="GG2" s="203"/>
      <c r="GH2" s="203"/>
      <c r="GI2" s="202"/>
      <c r="GJ2" s="202"/>
      <c r="GK2" s="202"/>
      <c r="GL2" s="202"/>
      <c r="GM2" s="202"/>
      <c r="GN2" s="202"/>
      <c r="GO2" s="150"/>
      <c r="GP2" s="150"/>
      <c r="GQ2" s="150"/>
      <c r="GR2" s="203"/>
      <c r="GS2" s="203"/>
      <c r="GT2" s="203"/>
      <c r="GU2" s="202"/>
      <c r="GV2" s="202"/>
      <c r="GW2" s="202"/>
      <c r="GX2" s="202"/>
      <c r="GY2" s="202"/>
      <c r="GZ2" s="202"/>
      <c r="HA2" s="150"/>
      <c r="HB2" s="150"/>
      <c r="HC2" s="150"/>
      <c r="HD2" s="203"/>
      <c r="HE2" s="203"/>
      <c r="HF2" s="203"/>
      <c r="HG2" s="202"/>
      <c r="HH2" s="202"/>
      <c r="HI2" s="202"/>
      <c r="HJ2" s="202"/>
      <c r="HK2" s="202"/>
      <c r="HL2" s="202"/>
      <c r="HM2" s="150"/>
      <c r="HN2" s="150"/>
      <c r="HO2" s="150"/>
      <c r="HP2" s="203"/>
      <c r="HQ2" s="203"/>
      <c r="HR2" s="203"/>
      <c r="HS2" s="202"/>
      <c r="HT2" s="202"/>
      <c r="HU2" s="202"/>
      <c r="HV2" s="202"/>
      <c r="HW2" s="202"/>
      <c r="HX2" s="202"/>
      <c r="HY2" s="150"/>
      <c r="HZ2" s="150"/>
      <c r="IA2" s="150"/>
      <c r="IB2" s="203"/>
      <c r="IC2" s="203"/>
      <c r="ID2" s="203"/>
      <c r="IE2" s="202"/>
      <c r="IF2" s="202"/>
      <c r="IG2" s="202"/>
      <c r="IH2" s="202"/>
      <c r="II2" s="202"/>
      <c r="IJ2" s="202"/>
      <c r="IK2" s="150"/>
      <c r="IL2" s="150"/>
      <c r="IM2" s="150"/>
      <c r="IN2" s="203"/>
      <c r="IO2" s="203"/>
      <c r="IP2" s="203"/>
      <c r="IQ2" s="202"/>
      <c r="IR2" s="202"/>
      <c r="IS2" s="202"/>
      <c r="IT2" s="202"/>
    </row>
    <row r="3" spans="1:254" s="3" customFormat="1" ht="18" customHeight="1">
      <c r="A3" s="260"/>
      <c r="B3" s="260"/>
      <c r="C3" s="260"/>
      <c r="D3" s="260"/>
      <c r="E3" s="260"/>
      <c r="F3" s="260"/>
      <c r="G3" s="260"/>
      <c r="H3" s="206"/>
      <c r="I3" s="206"/>
      <c r="J3" s="206"/>
      <c r="K3" s="204"/>
      <c r="L3" s="204"/>
      <c r="M3" s="204"/>
      <c r="N3" s="204"/>
      <c r="O3" s="204"/>
      <c r="P3" s="204"/>
      <c r="Q3" s="205"/>
      <c r="R3" s="205"/>
      <c r="S3" s="205"/>
      <c r="T3" s="206"/>
      <c r="U3" s="206"/>
      <c r="V3" s="206"/>
      <c r="W3" s="204"/>
      <c r="X3" s="204"/>
      <c r="Y3" s="204"/>
      <c r="Z3" s="204"/>
      <c r="AA3" s="204"/>
      <c r="AB3" s="204"/>
      <c r="AC3" s="205"/>
      <c r="AD3" s="205"/>
      <c r="AE3" s="205"/>
      <c r="AF3" s="206"/>
      <c r="AG3" s="206"/>
      <c r="AH3" s="206"/>
      <c r="AI3" s="204"/>
      <c r="AJ3" s="204"/>
      <c r="AK3" s="204"/>
      <c r="AL3" s="204"/>
      <c r="AM3" s="204"/>
      <c r="AN3" s="204"/>
      <c r="AO3" s="205"/>
      <c r="AP3" s="205"/>
      <c r="AQ3" s="205"/>
      <c r="AR3" s="206"/>
      <c r="AS3" s="206"/>
      <c r="AT3" s="206"/>
      <c r="AU3" s="204"/>
      <c r="AV3" s="204"/>
      <c r="AW3" s="204"/>
      <c r="AX3" s="204"/>
      <c r="AY3" s="204"/>
      <c r="AZ3" s="204"/>
      <c r="BA3" s="205"/>
      <c r="BB3" s="205"/>
      <c r="BC3" s="205"/>
      <c r="BD3" s="206"/>
      <c r="BE3" s="206"/>
      <c r="BF3" s="206"/>
      <c r="BG3" s="204"/>
      <c r="BH3" s="204"/>
      <c r="BI3" s="204"/>
      <c r="BJ3" s="204"/>
      <c r="BK3" s="204"/>
      <c r="BL3" s="204"/>
      <c r="BM3" s="205"/>
      <c r="BN3" s="205"/>
      <c r="BO3" s="205"/>
      <c r="BP3" s="206"/>
      <c r="BQ3" s="206"/>
      <c r="BR3" s="206"/>
      <c r="BS3" s="204"/>
      <c r="BT3" s="204"/>
      <c r="BU3" s="204"/>
      <c r="BV3" s="204"/>
      <c r="BW3" s="204"/>
      <c r="BX3" s="204"/>
      <c r="BY3" s="205"/>
      <c r="BZ3" s="205"/>
      <c r="CA3" s="205"/>
      <c r="CB3" s="206"/>
      <c r="CC3" s="206"/>
      <c r="CD3" s="206"/>
      <c r="CE3" s="204"/>
      <c r="CF3" s="204"/>
      <c r="CG3" s="204"/>
      <c r="CH3" s="204"/>
      <c r="CI3" s="204"/>
      <c r="CJ3" s="204"/>
      <c r="CK3" s="205"/>
      <c r="CL3" s="205"/>
      <c r="CM3" s="205"/>
      <c r="CN3" s="206"/>
      <c r="CO3" s="206"/>
      <c r="CP3" s="206"/>
      <c r="CQ3" s="204"/>
      <c r="CR3" s="204"/>
      <c r="CS3" s="204"/>
      <c r="CT3" s="204"/>
      <c r="CU3" s="204"/>
      <c r="CV3" s="204"/>
      <c r="CW3" s="205"/>
      <c r="CX3" s="205"/>
      <c r="CY3" s="205"/>
      <c r="CZ3" s="206"/>
      <c r="DA3" s="206"/>
      <c r="DB3" s="206"/>
      <c r="DC3" s="204"/>
      <c r="DD3" s="204"/>
      <c r="DE3" s="204"/>
      <c r="DF3" s="204"/>
      <c r="DG3" s="204"/>
      <c r="DH3" s="204"/>
      <c r="DI3" s="205"/>
      <c r="DJ3" s="205"/>
      <c r="DK3" s="205"/>
      <c r="DL3" s="206"/>
      <c r="DM3" s="206"/>
      <c r="DN3" s="206"/>
      <c r="DO3" s="204"/>
      <c r="DP3" s="204"/>
      <c r="DQ3" s="204"/>
      <c r="DR3" s="204"/>
      <c r="DS3" s="204"/>
      <c r="DT3" s="204"/>
      <c r="DU3" s="205"/>
      <c r="DV3" s="205"/>
      <c r="DW3" s="205"/>
      <c r="DX3" s="206"/>
      <c r="DY3" s="206"/>
      <c r="DZ3" s="206"/>
      <c r="EA3" s="204"/>
      <c r="EB3" s="204"/>
      <c r="EC3" s="204"/>
      <c r="ED3" s="204"/>
      <c r="EE3" s="204"/>
      <c r="EF3" s="204"/>
      <c r="EG3" s="205"/>
      <c r="EH3" s="205"/>
      <c r="EI3" s="205"/>
      <c r="EJ3" s="206"/>
      <c r="EK3" s="206"/>
      <c r="EL3" s="206"/>
      <c r="EM3" s="204"/>
      <c r="EN3" s="204"/>
      <c r="EO3" s="204"/>
      <c r="EP3" s="204"/>
      <c r="EQ3" s="204"/>
      <c r="ER3" s="204"/>
      <c r="ES3" s="205"/>
      <c r="ET3" s="205"/>
      <c r="EU3" s="205"/>
      <c r="EV3" s="206"/>
      <c r="EW3" s="206"/>
      <c r="EX3" s="206"/>
      <c r="EY3" s="204"/>
      <c r="EZ3" s="204"/>
      <c r="FA3" s="204"/>
      <c r="FB3" s="204"/>
      <c r="FC3" s="204"/>
      <c r="FD3" s="204"/>
      <c r="FE3" s="205"/>
      <c r="FF3" s="205"/>
      <c r="FG3" s="205"/>
      <c r="FH3" s="206"/>
      <c r="FI3" s="206"/>
      <c r="FJ3" s="206"/>
      <c r="FK3" s="204"/>
      <c r="FL3" s="204"/>
      <c r="FM3" s="204"/>
      <c r="FN3" s="204"/>
      <c r="FO3" s="204"/>
      <c r="FP3" s="204"/>
      <c r="FQ3" s="205"/>
      <c r="FR3" s="205"/>
      <c r="FS3" s="205"/>
      <c r="FT3" s="206"/>
      <c r="FU3" s="206"/>
      <c r="FV3" s="206"/>
      <c r="FW3" s="204"/>
      <c r="FX3" s="204"/>
      <c r="FY3" s="204"/>
      <c r="FZ3" s="204"/>
      <c r="GA3" s="204"/>
      <c r="GB3" s="204"/>
      <c r="GC3" s="205"/>
      <c r="GD3" s="205"/>
      <c r="GE3" s="205"/>
      <c r="GF3" s="206"/>
      <c r="GG3" s="206"/>
      <c r="GH3" s="206"/>
      <c r="GI3" s="204"/>
      <c r="GJ3" s="204"/>
      <c r="GK3" s="204"/>
      <c r="GL3" s="204"/>
      <c r="GM3" s="204"/>
      <c r="GN3" s="204"/>
      <c r="GO3" s="205"/>
      <c r="GP3" s="205"/>
      <c r="GQ3" s="205"/>
      <c r="GR3" s="206"/>
      <c r="GS3" s="206"/>
      <c r="GT3" s="206"/>
      <c r="GU3" s="204"/>
      <c r="GV3" s="204"/>
      <c r="GW3" s="204"/>
      <c r="GX3" s="204"/>
      <c r="GY3" s="204"/>
      <c r="GZ3" s="204"/>
      <c r="HA3" s="205"/>
      <c r="HB3" s="205"/>
      <c r="HC3" s="205"/>
      <c r="HD3" s="206"/>
      <c r="HE3" s="206"/>
      <c r="HF3" s="206"/>
      <c r="HG3" s="204"/>
      <c r="HH3" s="204"/>
      <c r="HI3" s="204"/>
      <c r="HJ3" s="204"/>
      <c r="HK3" s="204"/>
      <c r="HL3" s="204"/>
      <c r="HM3" s="205"/>
      <c r="HN3" s="205"/>
      <c r="HO3" s="205"/>
      <c r="HP3" s="206"/>
      <c r="HQ3" s="206"/>
      <c r="HR3" s="206"/>
      <c r="HS3" s="204"/>
      <c r="HT3" s="204"/>
      <c r="HU3" s="204"/>
      <c r="HV3" s="204"/>
      <c r="HW3" s="204"/>
      <c r="HX3" s="204"/>
      <c r="HY3" s="205"/>
      <c r="HZ3" s="205"/>
      <c r="IA3" s="205"/>
      <c r="IB3" s="206"/>
      <c r="IC3" s="206"/>
      <c r="ID3" s="206"/>
      <c r="IE3" s="204"/>
      <c r="IF3" s="204"/>
      <c r="IG3" s="204"/>
      <c r="IH3" s="204"/>
      <c r="II3" s="204"/>
      <c r="IJ3" s="204"/>
      <c r="IK3" s="205"/>
      <c r="IL3" s="205"/>
      <c r="IM3" s="205"/>
      <c r="IN3" s="206"/>
      <c r="IO3" s="206"/>
      <c r="IP3" s="206"/>
      <c r="IQ3" s="204"/>
      <c r="IR3" s="204"/>
      <c r="IS3" s="204"/>
      <c r="IT3" s="204"/>
    </row>
    <row r="4" spans="1:254" s="4" customFormat="1" ht="28.5" customHeight="1">
      <c r="A4" s="264" t="s">
        <v>33</v>
      </c>
      <c r="B4" s="258">
        <v>2005</v>
      </c>
      <c r="C4" s="258">
        <v>2006</v>
      </c>
      <c r="D4" s="258">
        <v>2007</v>
      </c>
      <c r="E4" s="258">
        <v>2008</v>
      </c>
      <c r="F4" s="258">
        <v>2009</v>
      </c>
      <c r="G4" s="258">
        <v>2010</v>
      </c>
      <c r="H4" s="258">
        <v>2011</v>
      </c>
      <c r="I4" s="258">
        <v>2012</v>
      </c>
      <c r="J4" s="258">
        <v>2013</v>
      </c>
      <c r="K4" s="258">
        <v>2014</v>
      </c>
      <c r="L4" s="258">
        <v>2015</v>
      </c>
      <c r="M4" s="209"/>
      <c r="N4" s="211"/>
      <c r="O4" s="211"/>
      <c r="P4" s="211"/>
      <c r="Q4" s="209"/>
      <c r="R4" s="209"/>
      <c r="S4" s="211"/>
      <c r="T4" s="211"/>
      <c r="U4" s="211"/>
      <c r="V4" s="209"/>
      <c r="W4" s="212"/>
      <c r="X4" s="209"/>
      <c r="Y4" s="209"/>
      <c r="Z4" s="211"/>
      <c r="AA4" s="211"/>
      <c r="AB4" s="211"/>
      <c r="AC4" s="209"/>
      <c r="AD4" s="209"/>
      <c r="AE4" s="211"/>
      <c r="AF4" s="211"/>
      <c r="AG4" s="211"/>
      <c r="AH4" s="209"/>
      <c r="AI4" s="212"/>
      <c r="AJ4" s="209"/>
      <c r="AK4" s="209"/>
      <c r="AL4" s="211"/>
      <c r="AM4" s="211"/>
      <c r="AN4" s="211"/>
      <c r="AO4" s="209"/>
      <c r="AP4" s="209"/>
      <c r="AQ4" s="211"/>
      <c r="AR4" s="211"/>
      <c r="AS4" s="211"/>
      <c r="AT4" s="209"/>
      <c r="AU4" s="212"/>
      <c r="AV4" s="209"/>
      <c r="AW4" s="209"/>
      <c r="AX4" s="211"/>
      <c r="AY4" s="211"/>
      <c r="AZ4" s="211"/>
      <c r="BA4" s="209"/>
      <c r="BB4" s="209"/>
      <c r="BC4" s="211"/>
      <c r="BD4" s="211"/>
      <c r="BE4" s="211"/>
      <c r="BF4" s="209"/>
      <c r="BG4" s="212"/>
      <c r="BH4" s="209"/>
      <c r="BI4" s="209"/>
      <c r="BJ4" s="211"/>
      <c r="BK4" s="211"/>
      <c r="BL4" s="211"/>
      <c r="BM4" s="209"/>
      <c r="BN4" s="209"/>
      <c r="BO4" s="211"/>
      <c r="BP4" s="211"/>
      <c r="BQ4" s="211"/>
      <c r="BR4" s="209"/>
      <c r="BS4" s="212"/>
      <c r="BT4" s="209"/>
      <c r="BU4" s="209"/>
      <c r="BV4" s="211"/>
      <c r="BW4" s="211"/>
      <c r="BX4" s="211"/>
      <c r="BY4" s="209"/>
      <c r="BZ4" s="209"/>
      <c r="CA4" s="211"/>
      <c r="CB4" s="211"/>
      <c r="CC4" s="211"/>
      <c r="CD4" s="209"/>
      <c r="CE4" s="212"/>
      <c r="CF4" s="209"/>
      <c r="CG4" s="209"/>
      <c r="CH4" s="211"/>
      <c r="CI4" s="211"/>
      <c r="CJ4" s="211"/>
      <c r="CK4" s="209"/>
      <c r="CL4" s="209"/>
      <c r="CM4" s="211"/>
      <c r="CN4" s="211"/>
      <c r="CO4" s="211"/>
      <c r="CP4" s="209"/>
      <c r="CQ4" s="212"/>
      <c r="CR4" s="209"/>
      <c r="CS4" s="209"/>
      <c r="CT4" s="211"/>
      <c r="CU4" s="211"/>
      <c r="CV4" s="211"/>
      <c r="CW4" s="209"/>
      <c r="CX4" s="209"/>
      <c r="CY4" s="211"/>
      <c r="CZ4" s="211"/>
      <c r="DA4" s="211"/>
      <c r="DB4" s="209"/>
      <c r="DC4" s="212"/>
      <c r="DD4" s="209"/>
      <c r="DE4" s="209"/>
      <c r="DF4" s="211"/>
      <c r="DG4" s="211"/>
      <c r="DH4" s="211"/>
      <c r="DI4" s="209"/>
      <c r="DJ4" s="209"/>
      <c r="DK4" s="211"/>
      <c r="DL4" s="211"/>
      <c r="DM4" s="211"/>
      <c r="DN4" s="209"/>
      <c r="DO4" s="212"/>
      <c r="DP4" s="209"/>
      <c r="DQ4" s="209"/>
      <c r="DR4" s="211"/>
      <c r="DS4" s="211"/>
      <c r="DT4" s="211"/>
      <c r="DU4" s="209"/>
      <c r="DV4" s="209"/>
      <c r="DW4" s="211"/>
      <c r="DX4" s="211"/>
      <c r="DY4" s="211"/>
      <c r="DZ4" s="209"/>
      <c r="EA4" s="212"/>
      <c r="EB4" s="209"/>
      <c r="EC4" s="209"/>
      <c r="ED4" s="211"/>
      <c r="EE4" s="211"/>
      <c r="EF4" s="211"/>
      <c r="EG4" s="209"/>
      <c r="EH4" s="209"/>
      <c r="EI4" s="211"/>
      <c r="EJ4" s="211"/>
      <c r="EK4" s="211"/>
      <c r="EL4" s="209"/>
      <c r="EM4" s="212"/>
      <c r="EN4" s="209"/>
      <c r="EO4" s="209"/>
      <c r="EP4" s="211"/>
      <c r="EQ4" s="211"/>
      <c r="ER4" s="211"/>
      <c r="ES4" s="209"/>
      <c r="ET4" s="209"/>
      <c r="EU4" s="211"/>
      <c r="EV4" s="211"/>
      <c r="EW4" s="211"/>
      <c r="EX4" s="209"/>
      <c r="EY4" s="212"/>
      <c r="EZ4" s="209"/>
      <c r="FA4" s="209"/>
      <c r="FB4" s="211"/>
      <c r="FC4" s="211"/>
      <c r="FD4" s="211"/>
      <c r="FE4" s="209"/>
      <c r="FF4" s="209"/>
      <c r="FG4" s="211"/>
      <c r="FH4" s="211"/>
      <c r="FI4" s="211"/>
      <c r="FJ4" s="209"/>
      <c r="FK4" s="212"/>
      <c r="FL4" s="209"/>
      <c r="FM4" s="209"/>
      <c r="FN4" s="211"/>
      <c r="FO4" s="211"/>
      <c r="FP4" s="211"/>
      <c r="FQ4" s="209"/>
      <c r="FR4" s="209"/>
      <c r="FS4" s="211"/>
      <c r="FT4" s="211"/>
      <c r="FU4" s="211"/>
      <c r="FV4" s="209"/>
      <c r="FW4" s="212"/>
      <c r="FX4" s="209"/>
      <c r="FY4" s="209"/>
      <c r="FZ4" s="211"/>
      <c r="GA4" s="211"/>
      <c r="GB4" s="211"/>
      <c r="GC4" s="209"/>
      <c r="GD4" s="209"/>
      <c r="GE4" s="211"/>
      <c r="GF4" s="211"/>
      <c r="GG4" s="211"/>
      <c r="GH4" s="209"/>
      <c r="GI4" s="212"/>
      <c r="GJ4" s="209"/>
      <c r="GK4" s="209"/>
      <c r="GL4" s="211"/>
      <c r="GM4" s="211"/>
      <c r="GN4" s="211"/>
      <c r="GO4" s="209"/>
      <c r="GP4" s="209"/>
      <c r="GQ4" s="211"/>
      <c r="GR4" s="211"/>
      <c r="GS4" s="211"/>
      <c r="GT4" s="209"/>
      <c r="GU4" s="212"/>
      <c r="GV4" s="209"/>
      <c r="GW4" s="209"/>
      <c r="GX4" s="211"/>
      <c r="GY4" s="211"/>
      <c r="GZ4" s="211"/>
      <c r="HA4" s="209"/>
      <c r="HB4" s="209"/>
      <c r="HC4" s="211"/>
      <c r="HD4" s="211"/>
      <c r="HE4" s="211"/>
      <c r="HF4" s="209"/>
      <c r="HG4" s="212"/>
      <c r="HH4" s="209"/>
      <c r="HI4" s="209"/>
      <c r="HJ4" s="211"/>
      <c r="HK4" s="211"/>
      <c r="HL4" s="211"/>
      <c r="HM4" s="209"/>
      <c r="HN4" s="209"/>
      <c r="HO4" s="211"/>
      <c r="HP4" s="211"/>
      <c r="HQ4" s="211"/>
      <c r="HR4" s="209"/>
      <c r="HS4" s="212"/>
      <c r="HT4" s="209"/>
      <c r="HU4" s="209"/>
      <c r="HV4" s="211"/>
      <c r="HW4" s="211"/>
      <c r="HX4" s="211"/>
      <c r="HY4" s="209"/>
      <c r="HZ4" s="209"/>
      <c r="IA4" s="211"/>
      <c r="IB4" s="211"/>
      <c r="IC4" s="211"/>
      <c r="ID4" s="209"/>
      <c r="IE4" s="212"/>
      <c r="IF4" s="209"/>
      <c r="IG4" s="209"/>
      <c r="IH4" s="211"/>
      <c r="II4" s="211"/>
      <c r="IJ4" s="211"/>
      <c r="IK4" s="209"/>
      <c r="IL4" s="209"/>
      <c r="IM4" s="211"/>
      <c r="IN4" s="211"/>
      <c r="IO4" s="211"/>
      <c r="IP4" s="209"/>
      <c r="IQ4" s="212"/>
      <c r="IR4" s="209"/>
      <c r="IS4" s="209"/>
      <c r="IT4" s="211"/>
    </row>
    <row r="5" spans="1:254" s="12" customFormat="1" ht="14.2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row>
    <row r="6" spans="1:254" s="7" customFormat="1" ht="14.25">
      <c r="A6" s="41" t="s">
        <v>32</v>
      </c>
      <c r="B6" s="402">
        <v>-2.6212532999999998</v>
      </c>
      <c r="C6" s="402">
        <v>0.3110445</v>
      </c>
      <c r="D6" s="402">
        <v>-9.6332799999999996E-2</v>
      </c>
      <c r="E6" s="402">
        <v>-1.0561096999999999</v>
      </c>
      <c r="F6" s="402">
        <v>-5.6430728999999999</v>
      </c>
      <c r="G6" s="402">
        <v>-3.869399</v>
      </c>
      <c r="H6" s="402">
        <v>-3.8697229000000002</v>
      </c>
      <c r="I6" s="402">
        <v>-4.0641053999999999</v>
      </c>
      <c r="J6" s="402">
        <v>-2.7761966999999999</v>
      </c>
      <c r="K6" s="462">
        <v>-2.6873784000000001</v>
      </c>
      <c r="L6" s="402">
        <v>-2.7876040999999998</v>
      </c>
      <c r="M6" s="260"/>
      <c r="N6" s="260"/>
      <c r="O6" s="260"/>
      <c r="P6" s="260"/>
      <c r="Q6" s="260"/>
      <c r="R6" s="260"/>
      <c r="S6" s="260"/>
      <c r="T6" s="260"/>
      <c r="U6" s="402"/>
      <c r="V6" s="402"/>
      <c r="W6" s="41"/>
      <c r="X6" s="260"/>
      <c r="Y6" s="260"/>
      <c r="Z6" s="260"/>
      <c r="AA6" s="260"/>
      <c r="AB6" s="260"/>
      <c r="AC6" s="260"/>
      <c r="AD6" s="402"/>
      <c r="AE6" s="402"/>
      <c r="AF6" s="402"/>
      <c r="AG6" s="402"/>
      <c r="AH6" s="402"/>
      <c r="AI6" s="41"/>
      <c r="AJ6" s="260"/>
      <c r="AK6" s="260"/>
      <c r="AL6" s="260"/>
      <c r="AM6" s="260"/>
      <c r="AN6" s="260"/>
      <c r="AO6" s="260"/>
      <c r="AP6" s="402"/>
      <c r="AQ6" s="402"/>
      <c r="AR6" s="402"/>
      <c r="AS6" s="402"/>
      <c r="AT6" s="402"/>
      <c r="AU6" s="41"/>
      <c r="AV6" s="260"/>
      <c r="AW6" s="260"/>
      <c r="AX6" s="260"/>
      <c r="AY6" s="260"/>
      <c r="AZ6" s="260"/>
      <c r="BA6" s="260"/>
      <c r="BB6" s="402"/>
      <c r="BC6" s="402"/>
      <c r="BD6" s="402"/>
      <c r="BE6" s="402"/>
      <c r="BF6" s="402"/>
      <c r="BG6" s="41"/>
      <c r="BH6" s="260"/>
      <c r="BI6" s="260"/>
      <c r="BJ6" s="260"/>
      <c r="BK6" s="260"/>
      <c r="BL6" s="260"/>
      <c r="BM6" s="260"/>
      <c r="BN6" s="402"/>
      <c r="BO6" s="402"/>
      <c r="BP6" s="402"/>
      <c r="BQ6" s="402"/>
      <c r="BR6" s="402"/>
      <c r="BS6" s="41"/>
      <c r="BT6" s="260"/>
      <c r="BU6" s="260"/>
      <c r="BV6" s="260"/>
      <c r="BW6" s="260"/>
      <c r="BX6" s="260"/>
      <c r="BY6" s="260"/>
      <c r="BZ6" s="402"/>
      <c r="CA6" s="402"/>
      <c r="CB6" s="402"/>
      <c r="CC6" s="402"/>
      <c r="CD6" s="402"/>
      <c r="CE6" s="41"/>
      <c r="CF6" s="260"/>
      <c r="CG6" s="260"/>
      <c r="CH6" s="260"/>
      <c r="CI6" s="260"/>
      <c r="CJ6" s="260"/>
      <c r="CK6" s="260"/>
      <c r="CL6" s="402"/>
      <c r="CM6" s="402"/>
      <c r="CN6" s="402"/>
      <c r="CO6" s="402"/>
      <c r="CP6" s="402"/>
      <c r="CQ6" s="41"/>
      <c r="CR6" s="260"/>
      <c r="CS6" s="260"/>
      <c r="CT6" s="260"/>
      <c r="CU6" s="260"/>
      <c r="CV6" s="260"/>
      <c r="CW6" s="260"/>
      <c r="CX6" s="402"/>
      <c r="CY6" s="402"/>
      <c r="CZ6" s="402"/>
      <c r="DA6" s="402"/>
      <c r="DB6" s="402"/>
      <c r="DC6" s="41"/>
      <c r="DD6" s="260"/>
      <c r="DE6" s="260"/>
      <c r="DF6" s="260"/>
      <c r="DG6" s="260"/>
      <c r="DH6" s="260"/>
      <c r="DI6" s="260"/>
      <c r="DJ6" s="402"/>
      <c r="DK6" s="402"/>
      <c r="DL6" s="402"/>
      <c r="DM6" s="402"/>
      <c r="DN6" s="402"/>
      <c r="DO6" s="41"/>
      <c r="DP6" s="260"/>
      <c r="DQ6" s="260"/>
      <c r="DR6" s="260"/>
      <c r="DS6" s="260"/>
      <c r="DT6" s="260"/>
      <c r="DU6" s="260"/>
      <c r="DV6" s="402"/>
      <c r="DW6" s="402"/>
      <c r="DX6" s="402"/>
      <c r="DY6" s="402"/>
      <c r="DZ6" s="402"/>
      <c r="EA6" s="41"/>
      <c r="EB6" s="260"/>
      <c r="EC6" s="260"/>
      <c r="ED6" s="260"/>
      <c r="EE6" s="260"/>
      <c r="EF6" s="260"/>
      <c r="EG6" s="260"/>
      <c r="EH6" s="402"/>
      <c r="EI6" s="402"/>
      <c r="EJ6" s="402"/>
      <c r="EK6" s="402"/>
      <c r="EL6" s="402"/>
      <c r="EM6" s="41"/>
      <c r="EN6" s="260"/>
      <c r="EO6" s="260"/>
      <c r="EP6" s="260"/>
      <c r="EQ6" s="260"/>
      <c r="ER6" s="260"/>
      <c r="ES6" s="260"/>
      <c r="ET6" s="402"/>
      <c r="EU6" s="402"/>
      <c r="EV6" s="402"/>
      <c r="EW6" s="402"/>
      <c r="EX6" s="402"/>
      <c r="EY6" s="41"/>
      <c r="EZ6" s="260"/>
      <c r="FA6" s="260"/>
      <c r="FB6" s="260"/>
      <c r="FC6" s="260"/>
      <c r="FD6" s="260"/>
      <c r="FE6" s="260"/>
      <c r="FF6" s="402"/>
      <c r="FG6" s="402"/>
      <c r="FH6" s="402"/>
      <c r="FI6" s="402"/>
      <c r="FJ6" s="402"/>
      <c r="FK6" s="41"/>
      <c r="FL6" s="260"/>
      <c r="FM6" s="260"/>
      <c r="FN6" s="260"/>
      <c r="FO6" s="260"/>
      <c r="FP6" s="260"/>
      <c r="FQ6" s="260"/>
      <c r="FR6" s="402"/>
      <c r="FS6" s="402"/>
      <c r="FT6" s="402"/>
      <c r="FU6" s="402"/>
      <c r="FV6" s="402"/>
      <c r="FW6" s="41"/>
      <c r="FX6" s="260"/>
      <c r="FY6" s="260"/>
      <c r="FZ6" s="260"/>
      <c r="GA6" s="260"/>
      <c r="GB6" s="260"/>
      <c r="GC6" s="260"/>
      <c r="GD6" s="402"/>
      <c r="GE6" s="402"/>
      <c r="GF6" s="402"/>
      <c r="GG6" s="402"/>
      <c r="GH6" s="402"/>
      <c r="GI6" s="41"/>
      <c r="GJ6" s="260"/>
      <c r="GK6" s="260"/>
      <c r="GL6" s="260"/>
      <c r="GM6" s="260"/>
      <c r="GN6" s="260"/>
      <c r="GO6" s="260"/>
      <c r="GP6" s="402"/>
      <c r="GQ6" s="402"/>
      <c r="GR6" s="402"/>
      <c r="GS6" s="402"/>
      <c r="GT6" s="402"/>
      <c r="GU6" s="41"/>
      <c r="GV6" s="260"/>
      <c r="GW6" s="260"/>
      <c r="GX6" s="260"/>
      <c r="GY6" s="260"/>
      <c r="GZ6" s="260"/>
      <c r="HA6" s="260"/>
      <c r="HB6" s="402"/>
      <c r="HC6" s="402"/>
      <c r="HD6" s="402"/>
      <c r="HE6" s="402"/>
      <c r="HF6" s="402"/>
      <c r="HG6" s="41"/>
      <c r="HH6" s="260"/>
      <c r="HI6" s="260"/>
      <c r="HJ6" s="260"/>
      <c r="HK6" s="260"/>
      <c r="HL6" s="260"/>
      <c r="HM6" s="260"/>
      <c r="HN6" s="402"/>
      <c r="HO6" s="402"/>
      <c r="HP6" s="402"/>
      <c r="HQ6" s="402"/>
      <c r="HR6" s="402"/>
      <c r="HS6" s="41"/>
      <c r="HT6" s="260"/>
      <c r="HU6" s="260"/>
      <c r="HV6" s="260"/>
      <c r="HW6" s="260"/>
      <c r="HX6" s="260"/>
      <c r="HY6" s="260"/>
      <c r="HZ6" s="402"/>
      <c r="IA6" s="402"/>
      <c r="IB6" s="402"/>
      <c r="IC6" s="402"/>
      <c r="ID6" s="402"/>
      <c r="IE6" s="41"/>
      <c r="IF6" s="260"/>
      <c r="IG6" s="260"/>
      <c r="IH6" s="260"/>
      <c r="II6" s="260"/>
      <c r="IJ6" s="260"/>
      <c r="IK6" s="260"/>
      <c r="IL6" s="402"/>
      <c r="IM6" s="402"/>
      <c r="IN6" s="402"/>
      <c r="IO6" s="402"/>
      <c r="IP6" s="402"/>
      <c r="IQ6" s="41"/>
      <c r="IR6" s="260"/>
      <c r="IS6" s="260"/>
      <c r="IT6" s="260"/>
    </row>
    <row r="7" spans="1:254" s="7" customFormat="1" ht="14.25">
      <c r="A7" s="41" t="s">
        <v>31</v>
      </c>
      <c r="B7" s="402">
        <v>-3.3321345</v>
      </c>
      <c r="C7" s="402">
        <v>-1.6526211</v>
      </c>
      <c r="D7" s="402">
        <v>0.2281244</v>
      </c>
      <c r="E7" s="402">
        <v>-7.4379500000000001E-2</v>
      </c>
      <c r="F7" s="402">
        <v>-3.0991491999999998</v>
      </c>
      <c r="G7" s="402">
        <v>-4.1803606999999996</v>
      </c>
      <c r="H7" s="402">
        <v>-0.82187060000000001</v>
      </c>
      <c r="I7" s="402">
        <v>8.4758500000000001E-2</v>
      </c>
      <c r="J7" s="402">
        <v>-6.2098199999999999E-2</v>
      </c>
      <c r="K7" s="462">
        <v>-3.0051100000000001E-2</v>
      </c>
      <c r="L7" s="402">
        <v>-3.0446500000000001E-2</v>
      </c>
      <c r="M7" s="260"/>
      <c r="N7" s="260"/>
      <c r="O7" s="260"/>
      <c r="P7" s="260"/>
      <c r="Q7" s="260"/>
      <c r="R7" s="260"/>
      <c r="S7" s="260"/>
      <c r="T7" s="260"/>
      <c r="U7" s="402"/>
      <c r="V7" s="402"/>
      <c r="W7" s="41"/>
      <c r="X7" s="260"/>
      <c r="Y7" s="260"/>
      <c r="Z7" s="260"/>
      <c r="AA7" s="260"/>
      <c r="AB7" s="260"/>
      <c r="AC7" s="260"/>
      <c r="AD7" s="402"/>
      <c r="AE7" s="402"/>
      <c r="AF7" s="402"/>
      <c r="AG7" s="402"/>
      <c r="AH7" s="402"/>
      <c r="AI7" s="41"/>
      <c r="AJ7" s="260"/>
      <c r="AK7" s="260"/>
      <c r="AL7" s="260"/>
      <c r="AM7" s="260"/>
      <c r="AN7" s="260"/>
      <c r="AO7" s="260"/>
      <c r="AP7" s="402"/>
      <c r="AQ7" s="402"/>
      <c r="AR7" s="402"/>
      <c r="AS7" s="402"/>
      <c r="AT7" s="402"/>
      <c r="AU7" s="41"/>
      <c r="AV7" s="260"/>
      <c r="AW7" s="260"/>
      <c r="AX7" s="260"/>
      <c r="AY7" s="260"/>
      <c r="AZ7" s="260"/>
      <c r="BA7" s="260"/>
      <c r="BB7" s="402"/>
      <c r="BC7" s="402"/>
      <c r="BD7" s="402"/>
      <c r="BE7" s="402"/>
      <c r="BF7" s="402"/>
      <c r="BG7" s="41"/>
      <c r="BH7" s="260"/>
      <c r="BI7" s="260"/>
      <c r="BJ7" s="260"/>
      <c r="BK7" s="260"/>
      <c r="BL7" s="260"/>
      <c r="BM7" s="260"/>
      <c r="BN7" s="402"/>
      <c r="BO7" s="402"/>
      <c r="BP7" s="402"/>
      <c r="BQ7" s="402"/>
      <c r="BR7" s="402"/>
      <c r="BS7" s="41"/>
      <c r="BT7" s="260"/>
      <c r="BU7" s="260"/>
      <c r="BV7" s="260"/>
      <c r="BW7" s="260"/>
      <c r="BX7" s="260"/>
      <c r="BY7" s="260"/>
      <c r="BZ7" s="402"/>
      <c r="CA7" s="402"/>
      <c r="CB7" s="402"/>
      <c r="CC7" s="402"/>
      <c r="CD7" s="402"/>
      <c r="CE7" s="41"/>
      <c r="CF7" s="260"/>
      <c r="CG7" s="260"/>
      <c r="CH7" s="260"/>
      <c r="CI7" s="260"/>
      <c r="CJ7" s="260"/>
      <c r="CK7" s="260"/>
      <c r="CL7" s="402"/>
      <c r="CM7" s="402"/>
      <c r="CN7" s="402"/>
      <c r="CO7" s="402"/>
      <c r="CP7" s="402"/>
      <c r="CQ7" s="41"/>
      <c r="CR7" s="260"/>
      <c r="CS7" s="260"/>
      <c r="CT7" s="260"/>
      <c r="CU7" s="260"/>
      <c r="CV7" s="260"/>
      <c r="CW7" s="260"/>
      <c r="CX7" s="402"/>
      <c r="CY7" s="402"/>
      <c r="CZ7" s="402"/>
      <c r="DA7" s="402"/>
      <c r="DB7" s="402"/>
      <c r="DC7" s="41"/>
      <c r="DD7" s="260"/>
      <c r="DE7" s="260"/>
      <c r="DF7" s="260"/>
      <c r="DG7" s="260"/>
      <c r="DH7" s="260"/>
      <c r="DI7" s="260"/>
      <c r="DJ7" s="402"/>
      <c r="DK7" s="402"/>
      <c r="DL7" s="402"/>
      <c r="DM7" s="402"/>
      <c r="DN7" s="402"/>
      <c r="DO7" s="41"/>
      <c r="DP7" s="260"/>
      <c r="DQ7" s="260"/>
      <c r="DR7" s="260"/>
      <c r="DS7" s="260"/>
      <c r="DT7" s="260"/>
      <c r="DU7" s="260"/>
      <c r="DV7" s="402"/>
      <c r="DW7" s="402"/>
      <c r="DX7" s="402"/>
      <c r="DY7" s="402"/>
      <c r="DZ7" s="402"/>
      <c r="EA7" s="41"/>
      <c r="EB7" s="260"/>
      <c r="EC7" s="260"/>
      <c r="ED7" s="260"/>
      <c r="EE7" s="260"/>
      <c r="EF7" s="260"/>
      <c r="EG7" s="260"/>
      <c r="EH7" s="402"/>
      <c r="EI7" s="402"/>
      <c r="EJ7" s="402"/>
      <c r="EK7" s="402"/>
      <c r="EL7" s="402"/>
      <c r="EM7" s="41"/>
      <c r="EN7" s="260"/>
      <c r="EO7" s="260"/>
      <c r="EP7" s="260"/>
      <c r="EQ7" s="260"/>
      <c r="ER7" s="260"/>
      <c r="ES7" s="260"/>
      <c r="ET7" s="402"/>
      <c r="EU7" s="402"/>
      <c r="EV7" s="402"/>
      <c r="EW7" s="402"/>
      <c r="EX7" s="402"/>
      <c r="EY7" s="41"/>
      <c r="EZ7" s="260"/>
      <c r="FA7" s="260"/>
      <c r="FB7" s="260"/>
      <c r="FC7" s="260"/>
      <c r="FD7" s="260"/>
      <c r="FE7" s="260"/>
      <c r="FF7" s="402"/>
      <c r="FG7" s="402"/>
      <c r="FH7" s="402"/>
      <c r="FI7" s="402"/>
      <c r="FJ7" s="402"/>
      <c r="FK7" s="41"/>
      <c r="FL7" s="260"/>
      <c r="FM7" s="260"/>
      <c r="FN7" s="260"/>
      <c r="FO7" s="260"/>
      <c r="FP7" s="260"/>
      <c r="FQ7" s="260"/>
      <c r="FR7" s="402"/>
      <c r="FS7" s="402"/>
      <c r="FT7" s="402"/>
      <c r="FU7" s="402"/>
      <c r="FV7" s="402"/>
      <c r="FW7" s="41"/>
      <c r="FX7" s="260"/>
      <c r="FY7" s="260"/>
      <c r="FZ7" s="260"/>
      <c r="GA7" s="260"/>
      <c r="GB7" s="260"/>
      <c r="GC7" s="260"/>
      <c r="GD7" s="402"/>
      <c r="GE7" s="402"/>
      <c r="GF7" s="402"/>
      <c r="GG7" s="402"/>
      <c r="GH7" s="402"/>
      <c r="GI7" s="41"/>
      <c r="GJ7" s="260"/>
      <c r="GK7" s="260"/>
      <c r="GL7" s="260"/>
      <c r="GM7" s="260"/>
      <c r="GN7" s="260"/>
      <c r="GO7" s="260"/>
      <c r="GP7" s="402"/>
      <c r="GQ7" s="402"/>
      <c r="GR7" s="402"/>
      <c r="GS7" s="402"/>
      <c r="GT7" s="402"/>
      <c r="GU7" s="41"/>
      <c r="GV7" s="260"/>
      <c r="GW7" s="260"/>
      <c r="GX7" s="260"/>
      <c r="GY7" s="260"/>
      <c r="GZ7" s="260"/>
      <c r="HA7" s="260"/>
      <c r="HB7" s="402"/>
      <c r="HC7" s="402"/>
      <c r="HD7" s="402"/>
      <c r="HE7" s="402"/>
      <c r="HF7" s="402"/>
      <c r="HG7" s="41"/>
      <c r="HH7" s="260"/>
      <c r="HI7" s="260"/>
      <c r="HJ7" s="260"/>
      <c r="HK7" s="260"/>
      <c r="HL7" s="260"/>
      <c r="HM7" s="260"/>
      <c r="HN7" s="402"/>
      <c r="HO7" s="402"/>
      <c r="HP7" s="402"/>
      <c r="HQ7" s="402"/>
      <c r="HR7" s="402"/>
      <c r="HS7" s="41"/>
      <c r="HT7" s="260"/>
      <c r="HU7" s="260"/>
      <c r="HV7" s="260"/>
      <c r="HW7" s="260"/>
      <c r="HX7" s="260"/>
      <c r="HY7" s="260"/>
      <c r="HZ7" s="402"/>
      <c r="IA7" s="402"/>
      <c r="IB7" s="402"/>
      <c r="IC7" s="402"/>
      <c r="ID7" s="402"/>
      <c r="IE7" s="41"/>
      <c r="IF7" s="260"/>
      <c r="IG7" s="260"/>
      <c r="IH7" s="260"/>
      <c r="II7" s="260"/>
      <c r="IJ7" s="260"/>
      <c r="IK7" s="260"/>
      <c r="IL7" s="402"/>
      <c r="IM7" s="402"/>
      <c r="IN7" s="402"/>
      <c r="IO7" s="402"/>
      <c r="IP7" s="402"/>
      <c r="IQ7" s="41"/>
      <c r="IR7" s="260"/>
      <c r="IS7" s="260"/>
      <c r="IT7" s="260"/>
    </row>
    <row r="8" spans="1:254" s="7" customFormat="1" ht="14.25">
      <c r="A8" s="41" t="s">
        <v>30</v>
      </c>
      <c r="B8" s="402">
        <v>1.6392770000000001</v>
      </c>
      <c r="C8" s="402">
        <v>2.9071406999999998</v>
      </c>
      <c r="D8" s="402">
        <v>0.15609419999999999</v>
      </c>
      <c r="E8" s="402">
        <v>-7.3834280999999997</v>
      </c>
      <c r="F8" s="402">
        <v>-13.6579964</v>
      </c>
      <c r="G8" s="402">
        <v>-30.613060099999998</v>
      </c>
      <c r="H8" s="402">
        <v>-13.052905300000001</v>
      </c>
      <c r="I8" s="402">
        <v>-8.1045750000000005</v>
      </c>
      <c r="J8" s="402">
        <v>-7.0700510999999997</v>
      </c>
      <c r="K8" s="462">
        <v>-4.8532704999999998</v>
      </c>
      <c r="L8" s="402">
        <v>-4.3015784999999997</v>
      </c>
      <c r="M8" s="260"/>
      <c r="N8" s="260"/>
      <c r="O8" s="260"/>
      <c r="P8" s="260"/>
      <c r="Q8" s="260"/>
      <c r="R8" s="260"/>
      <c r="S8" s="260"/>
      <c r="T8" s="260"/>
      <c r="U8" s="402"/>
      <c r="V8" s="402"/>
      <c r="W8" s="41"/>
      <c r="X8" s="260"/>
      <c r="Y8" s="260"/>
      <c r="Z8" s="260"/>
      <c r="AA8" s="402"/>
      <c r="AB8" s="260"/>
      <c r="AC8" s="260"/>
      <c r="AD8" s="402"/>
      <c r="AE8" s="402"/>
      <c r="AF8" s="402"/>
      <c r="AG8" s="402"/>
      <c r="AH8" s="402"/>
      <c r="AI8" s="41"/>
      <c r="AJ8" s="260"/>
      <c r="AK8" s="260"/>
      <c r="AL8" s="260"/>
      <c r="AM8" s="402"/>
      <c r="AN8" s="260"/>
      <c r="AO8" s="260"/>
      <c r="AP8" s="402"/>
      <c r="AQ8" s="402"/>
      <c r="AR8" s="402"/>
      <c r="AS8" s="402"/>
      <c r="AT8" s="402"/>
      <c r="AU8" s="41"/>
      <c r="AV8" s="260"/>
      <c r="AW8" s="260"/>
      <c r="AX8" s="260"/>
      <c r="AY8" s="402"/>
      <c r="AZ8" s="260"/>
      <c r="BA8" s="260"/>
      <c r="BB8" s="402"/>
      <c r="BC8" s="402"/>
      <c r="BD8" s="402"/>
      <c r="BE8" s="402"/>
      <c r="BF8" s="402"/>
      <c r="BG8" s="41"/>
      <c r="BH8" s="260"/>
      <c r="BI8" s="260"/>
      <c r="BJ8" s="260"/>
      <c r="BK8" s="402"/>
      <c r="BL8" s="260"/>
      <c r="BM8" s="260"/>
      <c r="BN8" s="402"/>
      <c r="BO8" s="402"/>
      <c r="BP8" s="402"/>
      <c r="BQ8" s="402"/>
      <c r="BR8" s="402"/>
      <c r="BS8" s="41"/>
      <c r="BT8" s="260"/>
      <c r="BU8" s="260"/>
      <c r="BV8" s="260"/>
      <c r="BW8" s="402"/>
      <c r="BX8" s="260"/>
      <c r="BY8" s="260"/>
      <c r="BZ8" s="402"/>
      <c r="CA8" s="402"/>
      <c r="CB8" s="402"/>
      <c r="CC8" s="402"/>
      <c r="CD8" s="402"/>
      <c r="CE8" s="41"/>
      <c r="CF8" s="260"/>
      <c r="CG8" s="260"/>
      <c r="CH8" s="260"/>
      <c r="CI8" s="402"/>
      <c r="CJ8" s="260"/>
      <c r="CK8" s="260"/>
      <c r="CL8" s="402"/>
      <c r="CM8" s="402"/>
      <c r="CN8" s="402"/>
      <c r="CO8" s="402"/>
      <c r="CP8" s="402"/>
      <c r="CQ8" s="41"/>
      <c r="CR8" s="260"/>
      <c r="CS8" s="260"/>
      <c r="CT8" s="260"/>
      <c r="CU8" s="402"/>
      <c r="CV8" s="260"/>
      <c r="CW8" s="260"/>
      <c r="CX8" s="402"/>
      <c r="CY8" s="402"/>
      <c r="CZ8" s="402"/>
      <c r="DA8" s="402"/>
      <c r="DB8" s="402"/>
      <c r="DC8" s="41"/>
      <c r="DD8" s="260"/>
      <c r="DE8" s="260"/>
      <c r="DF8" s="260"/>
      <c r="DG8" s="402"/>
      <c r="DH8" s="260"/>
      <c r="DI8" s="260"/>
      <c r="DJ8" s="402"/>
      <c r="DK8" s="402"/>
      <c r="DL8" s="402"/>
      <c r="DM8" s="402"/>
      <c r="DN8" s="402"/>
      <c r="DO8" s="41"/>
      <c r="DP8" s="260"/>
      <c r="DQ8" s="260"/>
      <c r="DR8" s="260"/>
      <c r="DS8" s="402"/>
      <c r="DT8" s="260"/>
      <c r="DU8" s="260"/>
      <c r="DV8" s="402"/>
      <c r="DW8" s="402"/>
      <c r="DX8" s="402"/>
      <c r="DY8" s="402"/>
      <c r="DZ8" s="402"/>
      <c r="EA8" s="41"/>
      <c r="EB8" s="260"/>
      <c r="EC8" s="260"/>
      <c r="ED8" s="260"/>
      <c r="EE8" s="402"/>
      <c r="EF8" s="260"/>
      <c r="EG8" s="260"/>
      <c r="EH8" s="402"/>
      <c r="EI8" s="402"/>
      <c r="EJ8" s="402"/>
      <c r="EK8" s="402"/>
      <c r="EL8" s="402"/>
      <c r="EM8" s="41"/>
      <c r="EN8" s="260"/>
      <c r="EO8" s="260"/>
      <c r="EP8" s="260"/>
      <c r="EQ8" s="402"/>
      <c r="ER8" s="260"/>
      <c r="ES8" s="260"/>
      <c r="ET8" s="402"/>
      <c r="EU8" s="402"/>
      <c r="EV8" s="402"/>
      <c r="EW8" s="402"/>
      <c r="EX8" s="402"/>
      <c r="EY8" s="41"/>
      <c r="EZ8" s="260"/>
      <c r="FA8" s="260"/>
      <c r="FB8" s="260"/>
      <c r="FC8" s="402"/>
      <c r="FD8" s="260"/>
      <c r="FE8" s="260"/>
      <c r="FF8" s="402"/>
      <c r="FG8" s="402"/>
      <c r="FH8" s="402"/>
      <c r="FI8" s="402"/>
      <c r="FJ8" s="402"/>
      <c r="FK8" s="41"/>
      <c r="FL8" s="260"/>
      <c r="FM8" s="260"/>
      <c r="FN8" s="260"/>
      <c r="FO8" s="402"/>
      <c r="FP8" s="260"/>
      <c r="FQ8" s="260"/>
      <c r="FR8" s="402"/>
      <c r="FS8" s="402"/>
      <c r="FT8" s="402"/>
      <c r="FU8" s="402"/>
      <c r="FV8" s="402"/>
      <c r="FW8" s="41"/>
      <c r="FX8" s="260"/>
      <c r="FY8" s="260"/>
      <c r="FZ8" s="260"/>
      <c r="GA8" s="402"/>
      <c r="GB8" s="260"/>
      <c r="GC8" s="260"/>
      <c r="GD8" s="402"/>
      <c r="GE8" s="402"/>
      <c r="GF8" s="402"/>
      <c r="GG8" s="402"/>
      <c r="GH8" s="402"/>
      <c r="GI8" s="41"/>
      <c r="GJ8" s="260"/>
      <c r="GK8" s="260"/>
      <c r="GL8" s="260"/>
      <c r="GM8" s="402"/>
      <c r="GN8" s="260"/>
      <c r="GO8" s="260"/>
      <c r="GP8" s="402"/>
      <c r="GQ8" s="402"/>
      <c r="GR8" s="402"/>
      <c r="GS8" s="402"/>
      <c r="GT8" s="402"/>
      <c r="GU8" s="41"/>
      <c r="GV8" s="260"/>
      <c r="GW8" s="260"/>
      <c r="GX8" s="260"/>
      <c r="GY8" s="402"/>
      <c r="GZ8" s="260"/>
      <c r="HA8" s="260"/>
      <c r="HB8" s="402"/>
      <c r="HC8" s="402"/>
      <c r="HD8" s="402"/>
      <c r="HE8" s="402"/>
      <c r="HF8" s="402"/>
      <c r="HG8" s="41"/>
      <c r="HH8" s="260"/>
      <c r="HI8" s="260"/>
      <c r="HJ8" s="260"/>
      <c r="HK8" s="402"/>
      <c r="HL8" s="260"/>
      <c r="HM8" s="260"/>
      <c r="HN8" s="402"/>
      <c r="HO8" s="402"/>
      <c r="HP8" s="402"/>
      <c r="HQ8" s="402"/>
      <c r="HR8" s="402"/>
      <c r="HS8" s="41"/>
      <c r="HT8" s="260"/>
      <c r="HU8" s="260"/>
      <c r="HV8" s="260"/>
      <c r="HW8" s="402"/>
      <c r="HX8" s="260"/>
      <c r="HY8" s="260"/>
      <c r="HZ8" s="402"/>
      <c r="IA8" s="402"/>
      <c r="IB8" s="402"/>
      <c r="IC8" s="402"/>
      <c r="ID8" s="402"/>
      <c r="IE8" s="41"/>
      <c r="IF8" s="260"/>
      <c r="IG8" s="260"/>
      <c r="IH8" s="260"/>
      <c r="II8" s="402"/>
      <c r="IJ8" s="260"/>
      <c r="IK8" s="260"/>
      <c r="IL8" s="402"/>
      <c r="IM8" s="402"/>
      <c r="IN8" s="402"/>
      <c r="IO8" s="402"/>
      <c r="IP8" s="402"/>
      <c r="IQ8" s="41"/>
      <c r="IR8" s="260"/>
      <c r="IS8" s="260"/>
      <c r="IT8" s="260"/>
    </row>
    <row r="9" spans="1:254" s="7" customFormat="1" ht="14.25">
      <c r="A9" s="42" t="s">
        <v>29</v>
      </c>
      <c r="B9" s="402">
        <v>-5.6358556000000002</v>
      </c>
      <c r="C9" s="402">
        <v>-6.1652070999999999</v>
      </c>
      <c r="D9" s="402">
        <v>-6.7615145999999999</v>
      </c>
      <c r="E9" s="402">
        <v>-9.9259138999999994</v>
      </c>
      <c r="F9" s="402">
        <v>-15.625674099999999</v>
      </c>
      <c r="G9" s="402">
        <v>-10.8272958</v>
      </c>
      <c r="H9" s="402">
        <v>-9.5899088999999993</v>
      </c>
      <c r="I9" s="402">
        <v>-9.0199193999999991</v>
      </c>
      <c r="J9" s="402">
        <v>-13.1005226</v>
      </c>
      <c r="K9" s="463">
        <v>-2.3858758999999998</v>
      </c>
      <c r="L9" s="402">
        <v>-1.2154392999999999</v>
      </c>
      <c r="M9" s="260"/>
      <c r="N9" s="260"/>
      <c r="O9" s="260"/>
      <c r="P9" s="260"/>
      <c r="Q9" s="260"/>
      <c r="R9" s="260"/>
      <c r="S9" s="260"/>
      <c r="T9" s="260"/>
      <c r="U9" s="260"/>
      <c r="V9" s="260"/>
      <c r="W9" s="42"/>
      <c r="X9" s="260"/>
      <c r="Y9" s="260"/>
      <c r="Z9" s="260"/>
      <c r="AA9" s="260"/>
      <c r="AB9" s="260"/>
      <c r="AC9" s="260"/>
      <c r="AD9" s="260"/>
      <c r="AE9" s="260"/>
      <c r="AF9" s="260"/>
      <c r="AG9" s="260"/>
      <c r="AH9" s="260"/>
      <c r="AI9" s="42"/>
      <c r="AJ9" s="260"/>
      <c r="AK9" s="260"/>
      <c r="AL9" s="260"/>
      <c r="AM9" s="260"/>
      <c r="AN9" s="260"/>
      <c r="AO9" s="260"/>
      <c r="AP9" s="260"/>
      <c r="AQ9" s="260"/>
      <c r="AR9" s="260"/>
      <c r="AS9" s="260"/>
      <c r="AT9" s="260"/>
      <c r="AU9" s="42"/>
      <c r="AV9" s="260"/>
      <c r="AW9" s="260"/>
      <c r="AX9" s="260"/>
      <c r="AY9" s="260"/>
      <c r="AZ9" s="260"/>
      <c r="BA9" s="260"/>
      <c r="BB9" s="260"/>
      <c r="BC9" s="260"/>
      <c r="BD9" s="260"/>
      <c r="BE9" s="260"/>
      <c r="BF9" s="260"/>
      <c r="BG9" s="42"/>
      <c r="BH9" s="260"/>
      <c r="BI9" s="260"/>
      <c r="BJ9" s="260"/>
      <c r="BK9" s="260"/>
      <c r="BL9" s="260"/>
      <c r="BM9" s="260"/>
      <c r="BN9" s="260"/>
      <c r="BO9" s="260"/>
      <c r="BP9" s="260"/>
      <c r="BQ9" s="260"/>
      <c r="BR9" s="260"/>
      <c r="BS9" s="42"/>
      <c r="BT9" s="260"/>
      <c r="BU9" s="260"/>
      <c r="BV9" s="260"/>
      <c r="BW9" s="260"/>
      <c r="BX9" s="260"/>
      <c r="BY9" s="260"/>
      <c r="BZ9" s="260"/>
      <c r="CA9" s="260"/>
      <c r="CB9" s="260"/>
      <c r="CC9" s="260"/>
      <c r="CD9" s="260"/>
      <c r="CE9" s="42"/>
      <c r="CF9" s="260"/>
      <c r="CG9" s="260"/>
      <c r="CH9" s="260"/>
      <c r="CI9" s="260"/>
      <c r="CJ9" s="260"/>
      <c r="CK9" s="260"/>
      <c r="CL9" s="260"/>
      <c r="CM9" s="260"/>
      <c r="CN9" s="260"/>
      <c r="CO9" s="260"/>
      <c r="CP9" s="260"/>
      <c r="CQ9" s="42"/>
      <c r="CR9" s="260"/>
      <c r="CS9" s="260"/>
      <c r="CT9" s="260"/>
      <c r="CU9" s="260"/>
      <c r="CV9" s="260"/>
      <c r="CW9" s="260"/>
      <c r="CX9" s="260"/>
      <c r="CY9" s="260"/>
      <c r="CZ9" s="260"/>
      <c r="DA9" s="260"/>
      <c r="DB9" s="260"/>
      <c r="DC9" s="42"/>
      <c r="DD9" s="260"/>
      <c r="DE9" s="260"/>
      <c r="DF9" s="260"/>
      <c r="DG9" s="260"/>
      <c r="DH9" s="260"/>
      <c r="DI9" s="260"/>
      <c r="DJ9" s="260"/>
      <c r="DK9" s="260"/>
      <c r="DL9" s="260"/>
      <c r="DM9" s="260"/>
      <c r="DN9" s="260"/>
      <c r="DO9" s="42"/>
      <c r="DP9" s="260"/>
      <c r="DQ9" s="260"/>
      <c r="DR9" s="260"/>
      <c r="DS9" s="260"/>
      <c r="DT9" s="260"/>
      <c r="DU9" s="260"/>
      <c r="DV9" s="260"/>
      <c r="DW9" s="260"/>
      <c r="DX9" s="260"/>
      <c r="DY9" s="260"/>
      <c r="DZ9" s="260"/>
      <c r="EA9" s="42"/>
      <c r="EB9" s="260"/>
      <c r="EC9" s="260"/>
      <c r="ED9" s="260"/>
      <c r="EE9" s="260"/>
      <c r="EF9" s="260"/>
      <c r="EG9" s="260"/>
      <c r="EH9" s="260"/>
      <c r="EI9" s="260"/>
      <c r="EJ9" s="260"/>
      <c r="EK9" s="260"/>
      <c r="EL9" s="260"/>
      <c r="EM9" s="42"/>
      <c r="EN9" s="260"/>
      <c r="EO9" s="260"/>
      <c r="EP9" s="260"/>
      <c r="EQ9" s="260"/>
      <c r="ER9" s="260"/>
      <c r="ES9" s="260"/>
      <c r="ET9" s="260"/>
      <c r="EU9" s="260"/>
      <c r="EV9" s="260"/>
      <c r="EW9" s="260"/>
      <c r="EX9" s="260"/>
      <c r="EY9" s="42"/>
      <c r="EZ9" s="260"/>
      <c r="FA9" s="260"/>
      <c r="FB9" s="260"/>
      <c r="FC9" s="260"/>
      <c r="FD9" s="260"/>
      <c r="FE9" s="260"/>
      <c r="FF9" s="260"/>
      <c r="FG9" s="260"/>
      <c r="FH9" s="260"/>
      <c r="FI9" s="260"/>
      <c r="FJ9" s="260"/>
      <c r="FK9" s="42"/>
      <c r="FL9" s="260"/>
      <c r="FM9" s="260"/>
      <c r="FN9" s="260"/>
      <c r="FO9" s="260"/>
      <c r="FP9" s="260"/>
      <c r="FQ9" s="260"/>
      <c r="FR9" s="260"/>
      <c r="FS9" s="260"/>
      <c r="FT9" s="260"/>
      <c r="FU9" s="260"/>
      <c r="FV9" s="260"/>
      <c r="FW9" s="42"/>
      <c r="FX9" s="260"/>
      <c r="FY9" s="260"/>
      <c r="FZ9" s="260"/>
      <c r="GA9" s="260"/>
      <c r="GB9" s="260"/>
      <c r="GC9" s="260"/>
      <c r="GD9" s="260"/>
      <c r="GE9" s="260"/>
      <c r="GF9" s="260"/>
      <c r="GG9" s="260"/>
      <c r="GH9" s="260"/>
      <c r="GI9" s="42"/>
      <c r="GJ9" s="260"/>
      <c r="GK9" s="260"/>
      <c r="GL9" s="260"/>
      <c r="GM9" s="260"/>
      <c r="GN9" s="260"/>
      <c r="GO9" s="260"/>
      <c r="GP9" s="260"/>
      <c r="GQ9" s="260"/>
      <c r="GR9" s="260"/>
      <c r="GS9" s="260"/>
      <c r="GT9" s="260"/>
      <c r="GU9" s="42"/>
      <c r="GV9" s="260"/>
      <c r="GW9" s="260"/>
      <c r="GX9" s="260"/>
      <c r="GY9" s="260"/>
      <c r="GZ9" s="260"/>
      <c r="HA9" s="260"/>
      <c r="HB9" s="260"/>
      <c r="HC9" s="260"/>
      <c r="HD9" s="260"/>
      <c r="HE9" s="260"/>
      <c r="HF9" s="260"/>
      <c r="HG9" s="42"/>
      <c r="HH9" s="260"/>
      <c r="HI9" s="260"/>
      <c r="HJ9" s="260"/>
      <c r="HK9" s="260"/>
      <c r="HL9" s="260"/>
      <c r="HM9" s="260"/>
      <c r="HN9" s="260"/>
      <c r="HO9" s="260"/>
      <c r="HP9" s="260"/>
      <c r="HQ9" s="260"/>
      <c r="HR9" s="260"/>
      <c r="HS9" s="42"/>
      <c r="HT9" s="260"/>
      <c r="HU9" s="260"/>
      <c r="HV9" s="260"/>
      <c r="HW9" s="260"/>
      <c r="HX9" s="260"/>
      <c r="HY9" s="260"/>
      <c r="HZ9" s="260"/>
      <c r="IA9" s="260"/>
      <c r="IB9" s="260"/>
      <c r="IC9" s="260"/>
      <c r="ID9" s="260"/>
      <c r="IE9" s="42"/>
      <c r="IF9" s="260"/>
      <c r="IG9" s="260"/>
      <c r="IH9" s="260"/>
      <c r="II9" s="260"/>
      <c r="IJ9" s="260"/>
      <c r="IK9" s="260"/>
      <c r="IL9" s="260"/>
      <c r="IM9" s="260"/>
      <c r="IN9" s="260"/>
      <c r="IO9" s="260"/>
      <c r="IP9" s="260"/>
      <c r="IQ9" s="42"/>
      <c r="IR9" s="260"/>
      <c r="IS9" s="260"/>
      <c r="IT9" s="260"/>
    </row>
    <row r="10" spans="1:254" s="7" customFormat="1" ht="14.25">
      <c r="A10" s="41" t="s">
        <v>28</v>
      </c>
      <c r="B10" s="402">
        <v>1.2805483</v>
      </c>
      <c r="C10" s="402">
        <v>2.3567623000000002</v>
      </c>
      <c r="D10" s="402">
        <v>1.9692145999999999</v>
      </c>
      <c r="E10" s="402">
        <v>-4.5124601000000002</v>
      </c>
      <c r="F10" s="402">
        <v>-11.1170758</v>
      </c>
      <c r="G10" s="402">
        <v>-9.6152522000000005</v>
      </c>
      <c r="H10" s="402">
        <v>-9.5605867</v>
      </c>
      <c r="I10" s="402">
        <v>-10.632340900000001</v>
      </c>
      <c r="J10" s="402">
        <v>-7.1692701000000003</v>
      </c>
      <c r="K10" s="462">
        <v>-5.7679058999999997</v>
      </c>
      <c r="L10" s="402">
        <v>-6.4449366000000001</v>
      </c>
      <c r="M10" s="260"/>
      <c r="N10" s="260"/>
      <c r="O10" s="260"/>
      <c r="P10" s="260"/>
      <c r="Q10" s="260"/>
      <c r="R10" s="260"/>
      <c r="S10" s="260"/>
      <c r="T10" s="260"/>
      <c r="U10" s="260"/>
      <c r="V10" s="260"/>
      <c r="W10" s="41"/>
      <c r="X10" s="260"/>
      <c r="Y10" s="260"/>
      <c r="Z10" s="260"/>
      <c r="AA10" s="260"/>
      <c r="AB10" s="260"/>
      <c r="AC10" s="260"/>
      <c r="AD10" s="260"/>
      <c r="AE10" s="260"/>
      <c r="AF10" s="260"/>
      <c r="AG10" s="260"/>
      <c r="AH10" s="260"/>
      <c r="AI10" s="41"/>
      <c r="AJ10" s="260"/>
      <c r="AK10" s="260"/>
      <c r="AL10" s="260"/>
      <c r="AM10" s="260"/>
      <c r="AN10" s="260"/>
      <c r="AO10" s="260"/>
      <c r="AP10" s="260"/>
      <c r="AQ10" s="260"/>
      <c r="AR10" s="260"/>
      <c r="AS10" s="260"/>
      <c r="AT10" s="260"/>
      <c r="AU10" s="41"/>
      <c r="AV10" s="260"/>
      <c r="AW10" s="260"/>
      <c r="AX10" s="260"/>
      <c r="AY10" s="260"/>
      <c r="AZ10" s="260"/>
      <c r="BA10" s="260"/>
      <c r="BB10" s="260"/>
      <c r="BC10" s="260"/>
      <c r="BD10" s="260"/>
      <c r="BE10" s="260"/>
      <c r="BF10" s="260"/>
      <c r="BG10" s="41"/>
      <c r="BH10" s="260"/>
      <c r="BI10" s="260"/>
      <c r="BJ10" s="260"/>
      <c r="BK10" s="260"/>
      <c r="BL10" s="260"/>
      <c r="BM10" s="260"/>
      <c r="BN10" s="260"/>
      <c r="BO10" s="260"/>
      <c r="BP10" s="260"/>
      <c r="BQ10" s="260"/>
      <c r="BR10" s="260"/>
      <c r="BS10" s="41"/>
      <c r="BT10" s="260"/>
      <c r="BU10" s="260"/>
      <c r="BV10" s="260"/>
      <c r="BW10" s="260"/>
      <c r="BX10" s="260"/>
      <c r="BY10" s="260"/>
      <c r="BZ10" s="260"/>
      <c r="CA10" s="260"/>
      <c r="CB10" s="260"/>
      <c r="CC10" s="260"/>
      <c r="CD10" s="260"/>
      <c r="CE10" s="41"/>
      <c r="CF10" s="260"/>
      <c r="CG10" s="260"/>
      <c r="CH10" s="260"/>
      <c r="CI10" s="260"/>
      <c r="CJ10" s="260"/>
      <c r="CK10" s="260"/>
      <c r="CL10" s="260"/>
      <c r="CM10" s="260"/>
      <c r="CN10" s="260"/>
      <c r="CO10" s="260"/>
      <c r="CP10" s="260"/>
      <c r="CQ10" s="41"/>
      <c r="CR10" s="260"/>
      <c r="CS10" s="260"/>
      <c r="CT10" s="260"/>
      <c r="CU10" s="260"/>
      <c r="CV10" s="260"/>
      <c r="CW10" s="260"/>
      <c r="CX10" s="260"/>
      <c r="CY10" s="260"/>
      <c r="CZ10" s="260"/>
      <c r="DA10" s="260"/>
      <c r="DB10" s="260"/>
      <c r="DC10" s="41"/>
      <c r="DD10" s="260"/>
      <c r="DE10" s="260"/>
      <c r="DF10" s="260"/>
      <c r="DG10" s="260"/>
      <c r="DH10" s="260"/>
      <c r="DI10" s="260"/>
      <c r="DJ10" s="260"/>
      <c r="DK10" s="260"/>
      <c r="DL10" s="260"/>
      <c r="DM10" s="260"/>
      <c r="DN10" s="260"/>
      <c r="DO10" s="41"/>
      <c r="DP10" s="260"/>
      <c r="DQ10" s="260"/>
      <c r="DR10" s="260"/>
      <c r="DS10" s="260"/>
      <c r="DT10" s="260"/>
      <c r="DU10" s="260"/>
      <c r="DV10" s="260"/>
      <c r="DW10" s="260"/>
      <c r="DX10" s="260"/>
      <c r="DY10" s="260"/>
      <c r="DZ10" s="260"/>
      <c r="EA10" s="41"/>
      <c r="EB10" s="260"/>
      <c r="EC10" s="260"/>
      <c r="ED10" s="260"/>
      <c r="EE10" s="260"/>
      <c r="EF10" s="260"/>
      <c r="EG10" s="260"/>
      <c r="EH10" s="260"/>
      <c r="EI10" s="260"/>
      <c r="EJ10" s="260"/>
      <c r="EK10" s="260"/>
      <c r="EL10" s="260"/>
      <c r="EM10" s="41"/>
      <c r="EN10" s="260"/>
      <c r="EO10" s="260"/>
      <c r="EP10" s="260"/>
      <c r="EQ10" s="260"/>
      <c r="ER10" s="260"/>
      <c r="ES10" s="260"/>
      <c r="ET10" s="260"/>
      <c r="EU10" s="260"/>
      <c r="EV10" s="260"/>
      <c r="EW10" s="260"/>
      <c r="EX10" s="260"/>
      <c r="EY10" s="41"/>
      <c r="EZ10" s="260"/>
      <c r="FA10" s="260"/>
      <c r="FB10" s="260"/>
      <c r="FC10" s="260"/>
      <c r="FD10" s="260"/>
      <c r="FE10" s="260"/>
      <c r="FF10" s="260"/>
      <c r="FG10" s="260"/>
      <c r="FH10" s="260"/>
      <c r="FI10" s="260"/>
      <c r="FJ10" s="260"/>
      <c r="FK10" s="41"/>
      <c r="FL10" s="260"/>
      <c r="FM10" s="260"/>
      <c r="FN10" s="260"/>
      <c r="FO10" s="260"/>
      <c r="FP10" s="260"/>
      <c r="FQ10" s="260"/>
      <c r="FR10" s="260"/>
      <c r="FS10" s="260"/>
      <c r="FT10" s="260"/>
      <c r="FU10" s="260"/>
      <c r="FV10" s="260"/>
      <c r="FW10" s="41"/>
      <c r="FX10" s="260"/>
      <c r="FY10" s="260"/>
      <c r="FZ10" s="260"/>
      <c r="GA10" s="260"/>
      <c r="GB10" s="260"/>
      <c r="GC10" s="260"/>
      <c r="GD10" s="260"/>
      <c r="GE10" s="260"/>
      <c r="GF10" s="260"/>
      <c r="GG10" s="260"/>
      <c r="GH10" s="260"/>
      <c r="GI10" s="41"/>
      <c r="GJ10" s="260"/>
      <c r="GK10" s="260"/>
      <c r="GL10" s="260"/>
      <c r="GM10" s="260"/>
      <c r="GN10" s="260"/>
      <c r="GO10" s="260"/>
      <c r="GP10" s="260"/>
      <c r="GQ10" s="260"/>
      <c r="GR10" s="260"/>
      <c r="GS10" s="260"/>
      <c r="GT10" s="260"/>
      <c r="GU10" s="41"/>
      <c r="GV10" s="260"/>
      <c r="GW10" s="260"/>
      <c r="GX10" s="260"/>
      <c r="GY10" s="260"/>
      <c r="GZ10" s="260"/>
      <c r="HA10" s="260"/>
      <c r="HB10" s="260"/>
      <c r="HC10" s="260"/>
      <c r="HD10" s="260"/>
      <c r="HE10" s="260"/>
      <c r="HF10" s="260"/>
      <c r="HG10" s="41"/>
      <c r="HH10" s="260"/>
      <c r="HI10" s="260"/>
      <c r="HJ10" s="260"/>
      <c r="HK10" s="260"/>
      <c r="HL10" s="260"/>
      <c r="HM10" s="260"/>
      <c r="HN10" s="260"/>
      <c r="HO10" s="260"/>
      <c r="HP10" s="260"/>
      <c r="HQ10" s="260"/>
      <c r="HR10" s="260"/>
      <c r="HS10" s="41"/>
      <c r="HT10" s="260"/>
      <c r="HU10" s="260"/>
      <c r="HV10" s="260"/>
      <c r="HW10" s="260"/>
      <c r="HX10" s="260"/>
      <c r="HY10" s="260"/>
      <c r="HZ10" s="260"/>
      <c r="IA10" s="260"/>
      <c r="IB10" s="260"/>
      <c r="IC10" s="260"/>
      <c r="ID10" s="260"/>
      <c r="IE10" s="41"/>
      <c r="IF10" s="260"/>
      <c r="IG10" s="260"/>
      <c r="IH10" s="260"/>
      <c r="II10" s="260"/>
      <c r="IJ10" s="260"/>
      <c r="IK10" s="260"/>
      <c r="IL10" s="260"/>
      <c r="IM10" s="260"/>
      <c r="IN10" s="260"/>
      <c r="IO10" s="260"/>
      <c r="IP10" s="260"/>
      <c r="IQ10" s="41"/>
      <c r="IR10" s="260"/>
      <c r="IS10" s="260"/>
      <c r="IT10" s="260"/>
    </row>
    <row r="11" spans="1:254" s="7" customFormat="1" ht="14.25">
      <c r="A11" s="41" t="s">
        <v>46</v>
      </c>
      <c r="B11" s="402">
        <v>-2.9659836999999998</v>
      </c>
      <c r="C11" s="402">
        <v>-2.3761638</v>
      </c>
      <c r="D11" s="402">
        <v>-2.7506390000000001</v>
      </c>
      <c r="E11" s="402">
        <v>-3.3429115999999999</v>
      </c>
      <c r="F11" s="402">
        <v>-7.5635167000000001</v>
      </c>
      <c r="G11" s="402">
        <v>-7.0906481000000001</v>
      </c>
      <c r="H11" s="402">
        <v>-5.2891028999999996</v>
      </c>
      <c r="I11" s="402">
        <v>-4.8344809</v>
      </c>
      <c r="J11" s="402">
        <v>-4.1994001000000001</v>
      </c>
      <c r="K11" s="462">
        <v>-4.0589453000000004</v>
      </c>
      <c r="L11" s="402">
        <v>-3.9099390000000001</v>
      </c>
      <c r="M11" s="260"/>
      <c r="N11" s="260"/>
      <c r="O11" s="260"/>
      <c r="P11" s="260"/>
      <c r="Q11" s="260"/>
      <c r="R11" s="260"/>
      <c r="S11" s="260"/>
      <c r="T11" s="260"/>
      <c r="U11" s="402"/>
      <c r="V11" s="402"/>
      <c r="W11" s="41"/>
      <c r="X11" s="260"/>
      <c r="Y11" s="260"/>
      <c r="Z11" s="260"/>
      <c r="AA11" s="260"/>
      <c r="AB11" s="260"/>
      <c r="AC11" s="260"/>
      <c r="AD11" s="402"/>
      <c r="AE11" s="402"/>
      <c r="AF11" s="402"/>
      <c r="AG11" s="402"/>
      <c r="AH11" s="402"/>
      <c r="AI11" s="41"/>
      <c r="AJ11" s="260"/>
      <c r="AK11" s="260"/>
      <c r="AL11" s="260"/>
      <c r="AM11" s="260"/>
      <c r="AN11" s="260"/>
      <c r="AO11" s="260"/>
      <c r="AP11" s="402"/>
      <c r="AQ11" s="402"/>
      <c r="AR11" s="402"/>
      <c r="AS11" s="402"/>
      <c r="AT11" s="402"/>
      <c r="AU11" s="41"/>
      <c r="AV11" s="260"/>
      <c r="AW11" s="260"/>
      <c r="AX11" s="260"/>
      <c r="AY11" s="260"/>
      <c r="AZ11" s="260"/>
      <c r="BA11" s="260"/>
      <c r="BB11" s="402"/>
      <c r="BC11" s="402"/>
      <c r="BD11" s="402"/>
      <c r="BE11" s="402"/>
      <c r="BF11" s="402"/>
      <c r="BG11" s="41"/>
      <c r="BH11" s="260"/>
      <c r="BI11" s="260"/>
      <c r="BJ11" s="260"/>
      <c r="BK11" s="260"/>
      <c r="BL11" s="260"/>
      <c r="BM11" s="260"/>
      <c r="BN11" s="402"/>
      <c r="BO11" s="402"/>
      <c r="BP11" s="402"/>
      <c r="BQ11" s="402"/>
      <c r="BR11" s="402"/>
      <c r="BS11" s="41"/>
      <c r="BT11" s="260"/>
      <c r="BU11" s="260"/>
      <c r="BV11" s="260"/>
      <c r="BW11" s="260"/>
      <c r="BX11" s="260"/>
      <c r="BY11" s="260"/>
      <c r="BZ11" s="402"/>
      <c r="CA11" s="402"/>
      <c r="CB11" s="402"/>
      <c r="CC11" s="402"/>
      <c r="CD11" s="402"/>
      <c r="CE11" s="41"/>
      <c r="CF11" s="260"/>
      <c r="CG11" s="260"/>
      <c r="CH11" s="260"/>
      <c r="CI11" s="260"/>
      <c r="CJ11" s="260"/>
      <c r="CK11" s="260"/>
      <c r="CL11" s="402"/>
      <c r="CM11" s="402"/>
      <c r="CN11" s="402"/>
      <c r="CO11" s="402"/>
      <c r="CP11" s="402"/>
      <c r="CQ11" s="41"/>
      <c r="CR11" s="260"/>
      <c r="CS11" s="260"/>
      <c r="CT11" s="260"/>
      <c r="CU11" s="260"/>
      <c r="CV11" s="260"/>
      <c r="CW11" s="260"/>
      <c r="CX11" s="402"/>
      <c r="CY11" s="402"/>
      <c r="CZ11" s="402"/>
      <c r="DA11" s="402"/>
      <c r="DB11" s="402"/>
      <c r="DC11" s="41"/>
      <c r="DD11" s="260"/>
      <c r="DE11" s="260"/>
      <c r="DF11" s="260"/>
      <c r="DG11" s="260"/>
      <c r="DH11" s="260"/>
      <c r="DI11" s="260"/>
      <c r="DJ11" s="402"/>
      <c r="DK11" s="402"/>
      <c r="DL11" s="402"/>
      <c r="DM11" s="402"/>
      <c r="DN11" s="402"/>
      <c r="DO11" s="41"/>
      <c r="DP11" s="260"/>
      <c r="DQ11" s="260"/>
      <c r="DR11" s="260"/>
      <c r="DS11" s="260"/>
      <c r="DT11" s="260"/>
      <c r="DU11" s="260"/>
      <c r="DV11" s="402"/>
      <c r="DW11" s="402"/>
      <c r="DX11" s="402"/>
      <c r="DY11" s="402"/>
      <c r="DZ11" s="402"/>
      <c r="EA11" s="41"/>
      <c r="EB11" s="260"/>
      <c r="EC11" s="260"/>
      <c r="ED11" s="260"/>
      <c r="EE11" s="260"/>
      <c r="EF11" s="260"/>
      <c r="EG11" s="260"/>
      <c r="EH11" s="402"/>
      <c r="EI11" s="402"/>
      <c r="EJ11" s="402"/>
      <c r="EK11" s="402"/>
      <c r="EL11" s="402"/>
      <c r="EM11" s="41"/>
      <c r="EN11" s="260"/>
      <c r="EO11" s="260"/>
      <c r="EP11" s="260"/>
      <c r="EQ11" s="260"/>
      <c r="ER11" s="260"/>
      <c r="ES11" s="260"/>
      <c r="ET11" s="402"/>
      <c r="EU11" s="402"/>
      <c r="EV11" s="402"/>
      <c r="EW11" s="402"/>
      <c r="EX11" s="402"/>
      <c r="EY11" s="41"/>
      <c r="EZ11" s="260"/>
      <c r="FA11" s="260"/>
      <c r="FB11" s="260"/>
      <c r="FC11" s="260"/>
      <c r="FD11" s="260"/>
      <c r="FE11" s="260"/>
      <c r="FF11" s="402"/>
      <c r="FG11" s="402"/>
      <c r="FH11" s="402"/>
      <c r="FI11" s="402"/>
      <c r="FJ11" s="402"/>
      <c r="FK11" s="41"/>
      <c r="FL11" s="260"/>
      <c r="FM11" s="260"/>
      <c r="FN11" s="260"/>
      <c r="FO11" s="260"/>
      <c r="FP11" s="260"/>
      <c r="FQ11" s="260"/>
      <c r="FR11" s="402"/>
      <c r="FS11" s="402"/>
      <c r="FT11" s="402"/>
      <c r="FU11" s="402"/>
      <c r="FV11" s="402"/>
      <c r="FW11" s="41"/>
      <c r="FX11" s="260"/>
      <c r="FY11" s="260"/>
      <c r="FZ11" s="260"/>
      <c r="GA11" s="260"/>
      <c r="GB11" s="260"/>
      <c r="GC11" s="260"/>
      <c r="GD11" s="402"/>
      <c r="GE11" s="402"/>
      <c r="GF11" s="402"/>
      <c r="GG11" s="402"/>
      <c r="GH11" s="402"/>
      <c r="GI11" s="41"/>
      <c r="GJ11" s="260"/>
      <c r="GK11" s="260"/>
      <c r="GL11" s="260"/>
      <c r="GM11" s="260"/>
      <c r="GN11" s="260"/>
      <c r="GO11" s="260"/>
      <c r="GP11" s="402"/>
      <c r="GQ11" s="402"/>
      <c r="GR11" s="402"/>
      <c r="GS11" s="402"/>
      <c r="GT11" s="402"/>
      <c r="GU11" s="41"/>
      <c r="GV11" s="260"/>
      <c r="GW11" s="260"/>
      <c r="GX11" s="260"/>
      <c r="GY11" s="260"/>
      <c r="GZ11" s="260"/>
      <c r="HA11" s="260"/>
      <c r="HB11" s="402"/>
      <c r="HC11" s="402"/>
      <c r="HD11" s="402"/>
      <c r="HE11" s="402"/>
      <c r="HF11" s="402"/>
      <c r="HG11" s="41"/>
      <c r="HH11" s="260"/>
      <c r="HI11" s="260"/>
      <c r="HJ11" s="260"/>
      <c r="HK11" s="260"/>
      <c r="HL11" s="260"/>
      <c r="HM11" s="260"/>
      <c r="HN11" s="402"/>
      <c r="HO11" s="402"/>
      <c r="HP11" s="402"/>
      <c r="HQ11" s="402"/>
      <c r="HR11" s="402"/>
      <c r="HS11" s="41"/>
      <c r="HT11" s="260"/>
      <c r="HU11" s="260"/>
      <c r="HV11" s="260"/>
      <c r="HW11" s="260"/>
      <c r="HX11" s="260"/>
      <c r="HY11" s="260"/>
      <c r="HZ11" s="402"/>
      <c r="IA11" s="402"/>
      <c r="IB11" s="402"/>
      <c r="IC11" s="402"/>
      <c r="ID11" s="402"/>
      <c r="IE11" s="41"/>
      <c r="IF11" s="260"/>
      <c r="IG11" s="260"/>
      <c r="IH11" s="260"/>
      <c r="II11" s="260"/>
      <c r="IJ11" s="260"/>
      <c r="IK11" s="260"/>
      <c r="IL11" s="402"/>
      <c r="IM11" s="402"/>
      <c r="IN11" s="402"/>
      <c r="IO11" s="402"/>
      <c r="IP11" s="402"/>
      <c r="IQ11" s="41"/>
      <c r="IR11" s="260"/>
      <c r="IS11" s="260"/>
      <c r="IT11" s="260"/>
    </row>
    <row r="12" spans="1:254" s="7" customFormat="1" ht="14.25">
      <c r="A12" s="41" t="s">
        <v>26</v>
      </c>
      <c r="B12" s="402">
        <v>-4.4922668000000003</v>
      </c>
      <c r="C12" s="402">
        <v>-3.4110469999999999</v>
      </c>
      <c r="D12" s="402">
        <v>-1.5895649000000001</v>
      </c>
      <c r="E12" s="402">
        <v>-2.6730890999999999</v>
      </c>
      <c r="F12" s="402">
        <v>-5.4120724999999998</v>
      </c>
      <c r="G12" s="402">
        <v>-4.3396239999999997</v>
      </c>
      <c r="H12" s="402">
        <v>-3.7182754</v>
      </c>
      <c r="I12" s="402">
        <v>-2.8777735999999998</v>
      </c>
      <c r="J12" s="402">
        <v>-2.7837185999999998</v>
      </c>
      <c r="K12" s="462">
        <v>-2.3545948000000001</v>
      </c>
      <c r="L12" s="402">
        <v>-2.0616886000000001</v>
      </c>
      <c r="M12" s="260"/>
      <c r="N12" s="260"/>
      <c r="O12" s="260"/>
      <c r="P12" s="260"/>
      <c r="Q12" s="260"/>
      <c r="R12" s="260"/>
      <c r="S12" s="260"/>
      <c r="T12" s="260"/>
      <c r="U12" s="402"/>
      <c r="V12" s="402"/>
      <c r="W12" s="41"/>
      <c r="X12" s="260"/>
      <c r="Y12" s="260"/>
      <c r="Z12" s="260"/>
      <c r="AA12" s="260"/>
      <c r="AB12" s="260"/>
      <c r="AC12" s="260"/>
      <c r="AD12" s="402"/>
      <c r="AE12" s="402"/>
      <c r="AF12" s="402"/>
      <c r="AG12" s="402"/>
      <c r="AH12" s="402"/>
      <c r="AI12" s="41"/>
      <c r="AJ12" s="260"/>
      <c r="AK12" s="260"/>
      <c r="AL12" s="260"/>
      <c r="AM12" s="260"/>
      <c r="AN12" s="260"/>
      <c r="AO12" s="260"/>
      <c r="AP12" s="402"/>
      <c r="AQ12" s="402"/>
      <c r="AR12" s="402"/>
      <c r="AS12" s="402"/>
      <c r="AT12" s="402"/>
      <c r="AU12" s="41"/>
      <c r="AV12" s="260"/>
      <c r="AW12" s="260"/>
      <c r="AX12" s="260"/>
      <c r="AY12" s="260"/>
      <c r="AZ12" s="260"/>
      <c r="BA12" s="260"/>
      <c r="BB12" s="402"/>
      <c r="BC12" s="402"/>
      <c r="BD12" s="402"/>
      <c r="BE12" s="402"/>
      <c r="BF12" s="402"/>
      <c r="BG12" s="41"/>
      <c r="BH12" s="260"/>
      <c r="BI12" s="260"/>
      <c r="BJ12" s="260"/>
      <c r="BK12" s="260"/>
      <c r="BL12" s="260"/>
      <c r="BM12" s="260"/>
      <c r="BN12" s="402"/>
      <c r="BO12" s="402"/>
      <c r="BP12" s="402"/>
      <c r="BQ12" s="402"/>
      <c r="BR12" s="402"/>
      <c r="BS12" s="41"/>
      <c r="BT12" s="260"/>
      <c r="BU12" s="260"/>
      <c r="BV12" s="260"/>
      <c r="BW12" s="260"/>
      <c r="BX12" s="260"/>
      <c r="BY12" s="260"/>
      <c r="BZ12" s="402"/>
      <c r="CA12" s="402"/>
      <c r="CB12" s="402"/>
      <c r="CC12" s="402"/>
      <c r="CD12" s="402"/>
      <c r="CE12" s="41"/>
      <c r="CF12" s="260"/>
      <c r="CG12" s="260"/>
      <c r="CH12" s="260"/>
      <c r="CI12" s="260"/>
      <c r="CJ12" s="260"/>
      <c r="CK12" s="260"/>
      <c r="CL12" s="402"/>
      <c r="CM12" s="402"/>
      <c r="CN12" s="402"/>
      <c r="CO12" s="402"/>
      <c r="CP12" s="402"/>
      <c r="CQ12" s="41"/>
      <c r="CR12" s="260"/>
      <c r="CS12" s="260"/>
      <c r="CT12" s="260"/>
      <c r="CU12" s="260"/>
      <c r="CV12" s="260"/>
      <c r="CW12" s="260"/>
      <c r="CX12" s="402"/>
      <c r="CY12" s="402"/>
      <c r="CZ12" s="402"/>
      <c r="DA12" s="402"/>
      <c r="DB12" s="402"/>
      <c r="DC12" s="41"/>
      <c r="DD12" s="260"/>
      <c r="DE12" s="260"/>
      <c r="DF12" s="260"/>
      <c r="DG12" s="260"/>
      <c r="DH12" s="260"/>
      <c r="DI12" s="260"/>
      <c r="DJ12" s="402"/>
      <c r="DK12" s="402"/>
      <c r="DL12" s="402"/>
      <c r="DM12" s="402"/>
      <c r="DN12" s="402"/>
      <c r="DO12" s="41"/>
      <c r="DP12" s="260"/>
      <c r="DQ12" s="260"/>
      <c r="DR12" s="260"/>
      <c r="DS12" s="260"/>
      <c r="DT12" s="260"/>
      <c r="DU12" s="260"/>
      <c r="DV12" s="402"/>
      <c r="DW12" s="402"/>
      <c r="DX12" s="402"/>
      <c r="DY12" s="402"/>
      <c r="DZ12" s="402"/>
      <c r="EA12" s="41"/>
      <c r="EB12" s="260"/>
      <c r="EC12" s="260"/>
      <c r="ED12" s="260"/>
      <c r="EE12" s="260"/>
      <c r="EF12" s="260"/>
      <c r="EG12" s="260"/>
      <c r="EH12" s="402"/>
      <c r="EI12" s="402"/>
      <c r="EJ12" s="402"/>
      <c r="EK12" s="402"/>
      <c r="EL12" s="402"/>
      <c r="EM12" s="41"/>
      <c r="EN12" s="260"/>
      <c r="EO12" s="260"/>
      <c r="EP12" s="260"/>
      <c r="EQ12" s="260"/>
      <c r="ER12" s="260"/>
      <c r="ES12" s="260"/>
      <c r="ET12" s="402"/>
      <c r="EU12" s="402"/>
      <c r="EV12" s="402"/>
      <c r="EW12" s="402"/>
      <c r="EX12" s="402"/>
      <c r="EY12" s="41"/>
      <c r="EZ12" s="260"/>
      <c r="FA12" s="260"/>
      <c r="FB12" s="260"/>
      <c r="FC12" s="260"/>
      <c r="FD12" s="260"/>
      <c r="FE12" s="260"/>
      <c r="FF12" s="402"/>
      <c r="FG12" s="402"/>
      <c r="FH12" s="402"/>
      <c r="FI12" s="402"/>
      <c r="FJ12" s="402"/>
      <c r="FK12" s="41"/>
      <c r="FL12" s="260"/>
      <c r="FM12" s="260"/>
      <c r="FN12" s="260"/>
      <c r="FO12" s="260"/>
      <c r="FP12" s="260"/>
      <c r="FQ12" s="260"/>
      <c r="FR12" s="402"/>
      <c r="FS12" s="402"/>
      <c r="FT12" s="402"/>
      <c r="FU12" s="402"/>
      <c r="FV12" s="402"/>
      <c r="FW12" s="41"/>
      <c r="FX12" s="260"/>
      <c r="FY12" s="260"/>
      <c r="FZ12" s="260"/>
      <c r="GA12" s="260"/>
      <c r="GB12" s="260"/>
      <c r="GC12" s="260"/>
      <c r="GD12" s="402"/>
      <c r="GE12" s="402"/>
      <c r="GF12" s="402"/>
      <c r="GG12" s="402"/>
      <c r="GH12" s="402"/>
      <c r="GI12" s="41"/>
      <c r="GJ12" s="260"/>
      <c r="GK12" s="260"/>
      <c r="GL12" s="260"/>
      <c r="GM12" s="260"/>
      <c r="GN12" s="260"/>
      <c r="GO12" s="260"/>
      <c r="GP12" s="402"/>
      <c r="GQ12" s="402"/>
      <c r="GR12" s="402"/>
      <c r="GS12" s="402"/>
      <c r="GT12" s="402"/>
      <c r="GU12" s="41"/>
      <c r="GV12" s="260"/>
      <c r="GW12" s="260"/>
      <c r="GX12" s="260"/>
      <c r="GY12" s="260"/>
      <c r="GZ12" s="260"/>
      <c r="HA12" s="260"/>
      <c r="HB12" s="402"/>
      <c r="HC12" s="402"/>
      <c r="HD12" s="402"/>
      <c r="HE12" s="402"/>
      <c r="HF12" s="402"/>
      <c r="HG12" s="41"/>
      <c r="HH12" s="260"/>
      <c r="HI12" s="260"/>
      <c r="HJ12" s="260"/>
      <c r="HK12" s="260"/>
      <c r="HL12" s="260"/>
      <c r="HM12" s="260"/>
      <c r="HN12" s="402"/>
      <c r="HO12" s="402"/>
      <c r="HP12" s="402"/>
      <c r="HQ12" s="402"/>
      <c r="HR12" s="402"/>
      <c r="HS12" s="41"/>
      <c r="HT12" s="260"/>
      <c r="HU12" s="260"/>
      <c r="HV12" s="260"/>
      <c r="HW12" s="260"/>
      <c r="HX12" s="260"/>
      <c r="HY12" s="260"/>
      <c r="HZ12" s="402"/>
      <c r="IA12" s="402"/>
      <c r="IB12" s="402"/>
      <c r="IC12" s="402"/>
      <c r="ID12" s="402"/>
      <c r="IE12" s="41"/>
      <c r="IF12" s="260"/>
      <c r="IG12" s="260"/>
      <c r="IH12" s="260"/>
      <c r="II12" s="260"/>
      <c r="IJ12" s="260"/>
      <c r="IK12" s="260"/>
      <c r="IL12" s="402"/>
      <c r="IM12" s="402"/>
      <c r="IN12" s="402"/>
      <c r="IO12" s="402"/>
      <c r="IP12" s="402"/>
      <c r="IQ12" s="41"/>
      <c r="IR12" s="260"/>
      <c r="IS12" s="260"/>
      <c r="IT12" s="260"/>
    </row>
    <row r="13" spans="1:254" s="7" customFormat="1" ht="14.25">
      <c r="A13" s="41" t="s">
        <v>25</v>
      </c>
      <c r="B13" s="402">
        <v>-2.4287473999999998</v>
      </c>
      <c r="C13" s="402">
        <v>-1.1952166</v>
      </c>
      <c r="D13" s="402">
        <v>3.4984891999999999</v>
      </c>
      <c r="E13" s="402">
        <v>0.93605559999999999</v>
      </c>
      <c r="F13" s="402">
        <v>-6.1156509000000003</v>
      </c>
      <c r="G13" s="402">
        <v>-5.2860961</v>
      </c>
      <c r="H13" s="402">
        <v>-6.2983646999999996</v>
      </c>
      <c r="I13" s="402">
        <v>-6.3448881999999998</v>
      </c>
      <c r="J13" s="402">
        <v>-5.482024</v>
      </c>
      <c r="K13" s="462">
        <v>-5.8163245999999997</v>
      </c>
      <c r="L13" s="402">
        <v>-6.0685010000000004</v>
      </c>
      <c r="M13" s="260"/>
      <c r="N13" s="260"/>
      <c r="O13" s="260"/>
      <c r="P13" s="260"/>
      <c r="Q13" s="260"/>
      <c r="R13" s="260"/>
      <c r="S13" s="260"/>
      <c r="T13" s="260"/>
      <c r="U13" s="402"/>
      <c r="V13" s="402"/>
      <c r="W13" s="41"/>
      <c r="X13" s="260"/>
      <c r="Y13" s="260"/>
      <c r="Z13" s="260"/>
      <c r="AA13" s="402"/>
      <c r="AB13" s="260"/>
      <c r="AC13" s="260"/>
      <c r="AD13" s="402"/>
      <c r="AE13" s="402"/>
      <c r="AF13" s="402"/>
      <c r="AG13" s="402"/>
      <c r="AH13" s="402"/>
      <c r="AI13" s="41"/>
      <c r="AJ13" s="260"/>
      <c r="AK13" s="260"/>
      <c r="AL13" s="260"/>
      <c r="AM13" s="402"/>
      <c r="AN13" s="260"/>
      <c r="AO13" s="260"/>
      <c r="AP13" s="402"/>
      <c r="AQ13" s="402"/>
      <c r="AR13" s="402"/>
      <c r="AS13" s="402"/>
      <c r="AT13" s="402"/>
      <c r="AU13" s="41"/>
      <c r="AV13" s="260"/>
      <c r="AW13" s="260"/>
      <c r="AX13" s="260"/>
      <c r="AY13" s="402"/>
      <c r="AZ13" s="260"/>
      <c r="BA13" s="260"/>
      <c r="BB13" s="402"/>
      <c r="BC13" s="402"/>
      <c r="BD13" s="402"/>
      <c r="BE13" s="402"/>
      <c r="BF13" s="402"/>
      <c r="BG13" s="41"/>
      <c r="BH13" s="260"/>
      <c r="BI13" s="260"/>
      <c r="BJ13" s="260"/>
      <c r="BK13" s="402"/>
      <c r="BL13" s="260"/>
      <c r="BM13" s="260"/>
      <c r="BN13" s="402"/>
      <c r="BO13" s="402"/>
      <c r="BP13" s="402"/>
      <c r="BQ13" s="402"/>
      <c r="BR13" s="402"/>
      <c r="BS13" s="41"/>
      <c r="BT13" s="260"/>
      <c r="BU13" s="260"/>
      <c r="BV13" s="260"/>
      <c r="BW13" s="402"/>
      <c r="BX13" s="260"/>
      <c r="BY13" s="260"/>
      <c r="BZ13" s="402"/>
      <c r="CA13" s="402"/>
      <c r="CB13" s="402"/>
      <c r="CC13" s="402"/>
      <c r="CD13" s="402"/>
      <c r="CE13" s="41"/>
      <c r="CF13" s="260"/>
      <c r="CG13" s="260"/>
      <c r="CH13" s="260"/>
      <c r="CI13" s="402"/>
      <c r="CJ13" s="260"/>
      <c r="CK13" s="260"/>
      <c r="CL13" s="402"/>
      <c r="CM13" s="402"/>
      <c r="CN13" s="402"/>
      <c r="CO13" s="402"/>
      <c r="CP13" s="402"/>
      <c r="CQ13" s="41"/>
      <c r="CR13" s="260"/>
      <c r="CS13" s="260"/>
      <c r="CT13" s="260"/>
      <c r="CU13" s="402"/>
      <c r="CV13" s="260"/>
      <c r="CW13" s="260"/>
      <c r="CX13" s="402"/>
      <c r="CY13" s="402"/>
      <c r="CZ13" s="402"/>
      <c r="DA13" s="402"/>
      <c r="DB13" s="402"/>
      <c r="DC13" s="41"/>
      <c r="DD13" s="260"/>
      <c r="DE13" s="260"/>
      <c r="DF13" s="260"/>
      <c r="DG13" s="402"/>
      <c r="DH13" s="260"/>
      <c r="DI13" s="260"/>
      <c r="DJ13" s="402"/>
      <c r="DK13" s="402"/>
      <c r="DL13" s="402"/>
      <c r="DM13" s="402"/>
      <c r="DN13" s="402"/>
      <c r="DO13" s="41"/>
      <c r="DP13" s="260"/>
      <c r="DQ13" s="260"/>
      <c r="DR13" s="260"/>
      <c r="DS13" s="402"/>
      <c r="DT13" s="260"/>
      <c r="DU13" s="260"/>
      <c r="DV13" s="402"/>
      <c r="DW13" s="402"/>
      <c r="DX13" s="402"/>
      <c r="DY13" s="402"/>
      <c r="DZ13" s="402"/>
      <c r="EA13" s="41"/>
      <c r="EB13" s="260"/>
      <c r="EC13" s="260"/>
      <c r="ED13" s="260"/>
      <c r="EE13" s="402"/>
      <c r="EF13" s="260"/>
      <c r="EG13" s="260"/>
      <c r="EH13" s="402"/>
      <c r="EI13" s="402"/>
      <c r="EJ13" s="402"/>
      <c r="EK13" s="402"/>
      <c r="EL13" s="402"/>
      <c r="EM13" s="41"/>
      <c r="EN13" s="260"/>
      <c r="EO13" s="260"/>
      <c r="EP13" s="260"/>
      <c r="EQ13" s="402"/>
      <c r="ER13" s="260"/>
      <c r="ES13" s="260"/>
      <c r="ET13" s="402"/>
      <c r="EU13" s="402"/>
      <c r="EV13" s="402"/>
      <c r="EW13" s="402"/>
      <c r="EX13" s="402"/>
      <c r="EY13" s="41"/>
      <c r="EZ13" s="260"/>
      <c r="FA13" s="260"/>
      <c r="FB13" s="260"/>
      <c r="FC13" s="402"/>
      <c r="FD13" s="260"/>
      <c r="FE13" s="260"/>
      <c r="FF13" s="402"/>
      <c r="FG13" s="402"/>
      <c r="FH13" s="402"/>
      <c r="FI13" s="402"/>
      <c r="FJ13" s="402"/>
      <c r="FK13" s="41"/>
      <c r="FL13" s="260"/>
      <c r="FM13" s="260"/>
      <c r="FN13" s="260"/>
      <c r="FO13" s="402"/>
      <c r="FP13" s="260"/>
      <c r="FQ13" s="260"/>
      <c r="FR13" s="402"/>
      <c r="FS13" s="402"/>
      <c r="FT13" s="402"/>
      <c r="FU13" s="402"/>
      <c r="FV13" s="402"/>
      <c r="FW13" s="41"/>
      <c r="FX13" s="260"/>
      <c r="FY13" s="260"/>
      <c r="FZ13" s="260"/>
      <c r="GA13" s="402"/>
      <c r="GB13" s="260"/>
      <c r="GC13" s="260"/>
      <c r="GD13" s="402"/>
      <c r="GE13" s="402"/>
      <c r="GF13" s="402"/>
      <c r="GG13" s="402"/>
      <c r="GH13" s="402"/>
      <c r="GI13" s="41"/>
      <c r="GJ13" s="260"/>
      <c r="GK13" s="260"/>
      <c r="GL13" s="260"/>
      <c r="GM13" s="402"/>
      <c r="GN13" s="260"/>
      <c r="GO13" s="260"/>
      <c r="GP13" s="402"/>
      <c r="GQ13" s="402"/>
      <c r="GR13" s="402"/>
      <c r="GS13" s="402"/>
      <c r="GT13" s="402"/>
      <c r="GU13" s="41"/>
      <c r="GV13" s="260"/>
      <c r="GW13" s="260"/>
      <c r="GX13" s="260"/>
      <c r="GY13" s="402"/>
      <c r="GZ13" s="260"/>
      <c r="HA13" s="260"/>
      <c r="HB13" s="402"/>
      <c r="HC13" s="402"/>
      <c r="HD13" s="402"/>
      <c r="HE13" s="402"/>
      <c r="HF13" s="402"/>
      <c r="HG13" s="41"/>
      <c r="HH13" s="260"/>
      <c r="HI13" s="260"/>
      <c r="HJ13" s="260"/>
      <c r="HK13" s="402"/>
      <c r="HL13" s="260"/>
      <c r="HM13" s="260"/>
      <c r="HN13" s="402"/>
      <c r="HO13" s="402"/>
      <c r="HP13" s="402"/>
      <c r="HQ13" s="402"/>
      <c r="HR13" s="402"/>
      <c r="HS13" s="41"/>
      <c r="HT13" s="260"/>
      <c r="HU13" s="260"/>
      <c r="HV13" s="260"/>
      <c r="HW13" s="402"/>
      <c r="HX13" s="260"/>
      <c r="HY13" s="260"/>
      <c r="HZ13" s="402"/>
      <c r="IA13" s="402"/>
      <c r="IB13" s="402"/>
      <c r="IC13" s="402"/>
      <c r="ID13" s="402"/>
      <c r="IE13" s="41"/>
      <c r="IF13" s="260"/>
      <c r="IG13" s="260"/>
      <c r="IH13" s="260"/>
      <c r="II13" s="402"/>
      <c r="IJ13" s="260"/>
      <c r="IK13" s="260"/>
      <c r="IL13" s="402"/>
      <c r="IM13" s="402"/>
      <c r="IN13" s="402"/>
      <c r="IO13" s="402"/>
      <c r="IP13" s="402"/>
      <c r="IQ13" s="41"/>
      <c r="IR13" s="260"/>
      <c r="IS13" s="260"/>
      <c r="IT13" s="260"/>
    </row>
    <row r="14" spans="1:254" s="7" customFormat="1" ht="14.25">
      <c r="A14" s="42" t="s">
        <v>24</v>
      </c>
      <c r="B14" s="402">
        <v>4.2947999999999997E-3</v>
      </c>
      <c r="C14" s="402">
        <v>1.3540976</v>
      </c>
      <c r="D14" s="402">
        <v>3.6811674999999999</v>
      </c>
      <c r="E14" s="402">
        <v>3.1884993000000001</v>
      </c>
      <c r="F14" s="402">
        <v>-0.66506290000000001</v>
      </c>
      <c r="G14" s="402">
        <v>-0.81142840000000005</v>
      </c>
      <c r="H14" s="402">
        <v>5.08259E-2</v>
      </c>
      <c r="I14" s="402">
        <v>-0.56224770000000002</v>
      </c>
      <c r="J14" s="402">
        <v>-0.2194093</v>
      </c>
      <c r="K14" s="463">
        <v>-0.51024899999999995</v>
      </c>
      <c r="L14" s="402">
        <v>-2.3858795000000002</v>
      </c>
      <c r="M14" s="260"/>
      <c r="N14" s="260"/>
      <c r="O14" s="260"/>
      <c r="P14" s="260"/>
      <c r="Q14" s="260"/>
      <c r="R14" s="260"/>
      <c r="S14" s="260"/>
      <c r="T14" s="260"/>
      <c r="U14" s="260"/>
      <c r="V14" s="260"/>
      <c r="W14" s="42"/>
      <c r="X14" s="260"/>
      <c r="Y14" s="260"/>
      <c r="Z14" s="260"/>
      <c r="AA14" s="260"/>
      <c r="AB14" s="260"/>
      <c r="AC14" s="260"/>
      <c r="AD14" s="260"/>
      <c r="AE14" s="260"/>
      <c r="AF14" s="260"/>
      <c r="AG14" s="260"/>
      <c r="AH14" s="260"/>
      <c r="AI14" s="42"/>
      <c r="AJ14" s="260"/>
      <c r="AK14" s="260"/>
      <c r="AL14" s="260"/>
      <c r="AM14" s="260"/>
      <c r="AN14" s="260"/>
      <c r="AO14" s="260"/>
      <c r="AP14" s="260"/>
      <c r="AQ14" s="260"/>
      <c r="AR14" s="260"/>
      <c r="AS14" s="260"/>
      <c r="AT14" s="260"/>
      <c r="AU14" s="42"/>
      <c r="AV14" s="260"/>
      <c r="AW14" s="260"/>
      <c r="AX14" s="260"/>
      <c r="AY14" s="260"/>
      <c r="AZ14" s="260"/>
      <c r="BA14" s="260"/>
      <c r="BB14" s="260"/>
      <c r="BC14" s="260"/>
      <c r="BD14" s="260"/>
      <c r="BE14" s="260"/>
      <c r="BF14" s="260"/>
      <c r="BG14" s="42"/>
      <c r="BH14" s="260"/>
      <c r="BI14" s="260"/>
      <c r="BJ14" s="260"/>
      <c r="BK14" s="260"/>
      <c r="BL14" s="260"/>
      <c r="BM14" s="260"/>
      <c r="BN14" s="260"/>
      <c r="BO14" s="260"/>
      <c r="BP14" s="260"/>
      <c r="BQ14" s="260"/>
      <c r="BR14" s="260"/>
      <c r="BS14" s="42"/>
      <c r="BT14" s="260"/>
      <c r="BU14" s="260"/>
      <c r="BV14" s="260"/>
      <c r="BW14" s="260"/>
      <c r="BX14" s="260"/>
      <c r="BY14" s="260"/>
      <c r="BZ14" s="260"/>
      <c r="CA14" s="260"/>
      <c r="CB14" s="260"/>
      <c r="CC14" s="260"/>
      <c r="CD14" s="260"/>
      <c r="CE14" s="42"/>
      <c r="CF14" s="260"/>
      <c r="CG14" s="260"/>
      <c r="CH14" s="260"/>
      <c r="CI14" s="260"/>
      <c r="CJ14" s="260"/>
      <c r="CK14" s="260"/>
      <c r="CL14" s="260"/>
      <c r="CM14" s="260"/>
      <c r="CN14" s="260"/>
      <c r="CO14" s="260"/>
      <c r="CP14" s="260"/>
      <c r="CQ14" s="42"/>
      <c r="CR14" s="260"/>
      <c r="CS14" s="260"/>
      <c r="CT14" s="260"/>
      <c r="CU14" s="260"/>
      <c r="CV14" s="260"/>
      <c r="CW14" s="260"/>
      <c r="CX14" s="260"/>
      <c r="CY14" s="260"/>
      <c r="CZ14" s="260"/>
      <c r="DA14" s="260"/>
      <c r="DB14" s="260"/>
      <c r="DC14" s="42"/>
      <c r="DD14" s="260"/>
      <c r="DE14" s="260"/>
      <c r="DF14" s="260"/>
      <c r="DG14" s="260"/>
      <c r="DH14" s="260"/>
      <c r="DI14" s="260"/>
      <c r="DJ14" s="260"/>
      <c r="DK14" s="260"/>
      <c r="DL14" s="260"/>
      <c r="DM14" s="260"/>
      <c r="DN14" s="260"/>
      <c r="DO14" s="42"/>
      <c r="DP14" s="260"/>
      <c r="DQ14" s="260"/>
      <c r="DR14" s="260"/>
      <c r="DS14" s="260"/>
      <c r="DT14" s="260"/>
      <c r="DU14" s="260"/>
      <c r="DV14" s="260"/>
      <c r="DW14" s="260"/>
      <c r="DX14" s="260"/>
      <c r="DY14" s="260"/>
      <c r="DZ14" s="260"/>
      <c r="EA14" s="42"/>
      <c r="EB14" s="260"/>
      <c r="EC14" s="260"/>
      <c r="ED14" s="260"/>
      <c r="EE14" s="260"/>
      <c r="EF14" s="260"/>
      <c r="EG14" s="260"/>
      <c r="EH14" s="260"/>
      <c r="EI14" s="260"/>
      <c r="EJ14" s="260"/>
      <c r="EK14" s="260"/>
      <c r="EL14" s="260"/>
      <c r="EM14" s="42"/>
      <c r="EN14" s="260"/>
      <c r="EO14" s="260"/>
      <c r="EP14" s="260"/>
      <c r="EQ14" s="260"/>
      <c r="ER14" s="260"/>
      <c r="ES14" s="260"/>
      <c r="ET14" s="260"/>
      <c r="EU14" s="260"/>
      <c r="EV14" s="260"/>
      <c r="EW14" s="260"/>
      <c r="EX14" s="260"/>
      <c r="EY14" s="42"/>
      <c r="EZ14" s="260"/>
      <c r="FA14" s="260"/>
      <c r="FB14" s="260"/>
      <c r="FC14" s="260"/>
      <c r="FD14" s="260"/>
      <c r="FE14" s="260"/>
      <c r="FF14" s="260"/>
      <c r="FG14" s="260"/>
      <c r="FH14" s="260"/>
      <c r="FI14" s="260"/>
      <c r="FJ14" s="260"/>
      <c r="FK14" s="42"/>
      <c r="FL14" s="260"/>
      <c r="FM14" s="260"/>
      <c r="FN14" s="260"/>
      <c r="FO14" s="260"/>
      <c r="FP14" s="260"/>
      <c r="FQ14" s="260"/>
      <c r="FR14" s="260"/>
      <c r="FS14" s="260"/>
      <c r="FT14" s="260"/>
      <c r="FU14" s="260"/>
      <c r="FV14" s="260"/>
      <c r="FW14" s="42"/>
      <c r="FX14" s="260"/>
      <c r="FY14" s="260"/>
      <c r="FZ14" s="260"/>
      <c r="GA14" s="260"/>
      <c r="GB14" s="260"/>
      <c r="GC14" s="260"/>
      <c r="GD14" s="260"/>
      <c r="GE14" s="260"/>
      <c r="GF14" s="260"/>
      <c r="GG14" s="260"/>
      <c r="GH14" s="260"/>
      <c r="GI14" s="42"/>
      <c r="GJ14" s="260"/>
      <c r="GK14" s="260"/>
      <c r="GL14" s="260"/>
      <c r="GM14" s="260"/>
      <c r="GN14" s="260"/>
      <c r="GO14" s="260"/>
      <c r="GP14" s="260"/>
      <c r="GQ14" s="260"/>
      <c r="GR14" s="260"/>
      <c r="GS14" s="260"/>
      <c r="GT14" s="260"/>
      <c r="GU14" s="42"/>
      <c r="GV14" s="260"/>
      <c r="GW14" s="260"/>
      <c r="GX14" s="260"/>
      <c r="GY14" s="260"/>
      <c r="GZ14" s="260"/>
      <c r="HA14" s="260"/>
      <c r="HB14" s="260"/>
      <c r="HC14" s="260"/>
      <c r="HD14" s="260"/>
      <c r="HE14" s="260"/>
      <c r="HF14" s="260"/>
      <c r="HG14" s="42"/>
      <c r="HH14" s="260"/>
      <c r="HI14" s="260"/>
      <c r="HJ14" s="260"/>
      <c r="HK14" s="260"/>
      <c r="HL14" s="260"/>
      <c r="HM14" s="260"/>
      <c r="HN14" s="260"/>
      <c r="HO14" s="260"/>
      <c r="HP14" s="260"/>
      <c r="HQ14" s="260"/>
      <c r="HR14" s="260"/>
      <c r="HS14" s="42"/>
      <c r="HT14" s="260"/>
      <c r="HU14" s="260"/>
      <c r="HV14" s="260"/>
      <c r="HW14" s="260"/>
      <c r="HX14" s="260"/>
      <c r="HY14" s="260"/>
      <c r="HZ14" s="260"/>
      <c r="IA14" s="260"/>
      <c r="IB14" s="260"/>
      <c r="IC14" s="260"/>
      <c r="ID14" s="260"/>
      <c r="IE14" s="42"/>
      <c r="IF14" s="260"/>
      <c r="IG14" s="260"/>
      <c r="IH14" s="260"/>
      <c r="II14" s="260"/>
      <c r="IJ14" s="260"/>
      <c r="IK14" s="260"/>
      <c r="IL14" s="260"/>
      <c r="IM14" s="260"/>
      <c r="IN14" s="260"/>
      <c r="IO14" s="260"/>
      <c r="IP14" s="260"/>
      <c r="IQ14" s="42"/>
      <c r="IR14" s="260"/>
      <c r="IS14" s="260"/>
      <c r="IT14" s="260"/>
    </row>
    <row r="15" spans="1:254" s="7" customFormat="1" ht="14.25">
      <c r="A15" s="41" t="s">
        <v>11</v>
      </c>
      <c r="B15" s="402">
        <v>-0.40768870000000001</v>
      </c>
      <c r="C15" s="402">
        <v>-0.49558829999999998</v>
      </c>
      <c r="D15" s="402">
        <v>-0.38595220000000002</v>
      </c>
      <c r="E15" s="402">
        <v>-4.2340811</v>
      </c>
      <c r="F15" s="402">
        <v>-9.7177211999999997</v>
      </c>
      <c r="G15" s="402">
        <v>-8.1104704999999999</v>
      </c>
      <c r="H15" s="402">
        <v>-3.5715656999999998</v>
      </c>
      <c r="I15" s="402">
        <v>-1.3515147000000001</v>
      </c>
      <c r="J15" s="402">
        <v>-1.3069305</v>
      </c>
      <c r="K15" s="462">
        <v>-1.0134316999999999</v>
      </c>
      <c r="L15" s="402">
        <v>-0.97208479999999997</v>
      </c>
      <c r="M15" s="260"/>
      <c r="N15" s="260"/>
      <c r="O15" s="260"/>
      <c r="P15" s="260"/>
      <c r="Q15" s="260"/>
      <c r="R15" s="260"/>
      <c r="S15" s="260"/>
      <c r="T15" s="260"/>
      <c r="U15" s="402"/>
      <c r="V15" s="402"/>
      <c r="W15" s="41"/>
      <c r="X15" s="260"/>
      <c r="Y15" s="260"/>
      <c r="Z15" s="260"/>
      <c r="AA15" s="402"/>
      <c r="AB15" s="260"/>
      <c r="AC15" s="260"/>
      <c r="AD15" s="402"/>
      <c r="AE15" s="402"/>
      <c r="AF15" s="402"/>
      <c r="AG15" s="402"/>
      <c r="AH15" s="402"/>
      <c r="AI15" s="41"/>
      <c r="AJ15" s="260"/>
      <c r="AK15" s="260"/>
      <c r="AL15" s="260"/>
      <c r="AM15" s="402"/>
      <c r="AN15" s="260"/>
      <c r="AO15" s="260"/>
      <c r="AP15" s="402"/>
      <c r="AQ15" s="402"/>
      <c r="AR15" s="402"/>
      <c r="AS15" s="402"/>
      <c r="AT15" s="402"/>
      <c r="AU15" s="41"/>
      <c r="AV15" s="260"/>
      <c r="AW15" s="260"/>
      <c r="AX15" s="260"/>
      <c r="AY15" s="402"/>
      <c r="AZ15" s="260"/>
      <c r="BA15" s="260"/>
      <c r="BB15" s="402"/>
      <c r="BC15" s="402"/>
      <c r="BD15" s="402"/>
      <c r="BE15" s="402"/>
      <c r="BF15" s="402"/>
      <c r="BG15" s="41"/>
      <c r="BH15" s="260"/>
      <c r="BI15" s="260"/>
      <c r="BJ15" s="260"/>
      <c r="BK15" s="402"/>
      <c r="BL15" s="260"/>
      <c r="BM15" s="260"/>
      <c r="BN15" s="402"/>
      <c r="BO15" s="402"/>
      <c r="BP15" s="402"/>
      <c r="BQ15" s="402"/>
      <c r="BR15" s="402"/>
      <c r="BS15" s="41"/>
      <c r="BT15" s="260"/>
      <c r="BU15" s="260"/>
      <c r="BV15" s="260"/>
      <c r="BW15" s="402"/>
      <c r="BX15" s="260"/>
      <c r="BY15" s="260"/>
      <c r="BZ15" s="402"/>
      <c r="CA15" s="402"/>
      <c r="CB15" s="402"/>
      <c r="CC15" s="402"/>
      <c r="CD15" s="402"/>
      <c r="CE15" s="41"/>
      <c r="CF15" s="260"/>
      <c r="CG15" s="260"/>
      <c r="CH15" s="260"/>
      <c r="CI15" s="402"/>
      <c r="CJ15" s="260"/>
      <c r="CK15" s="260"/>
      <c r="CL15" s="402"/>
      <c r="CM15" s="402"/>
      <c r="CN15" s="402"/>
      <c r="CO15" s="402"/>
      <c r="CP15" s="402"/>
      <c r="CQ15" s="41"/>
      <c r="CR15" s="260"/>
      <c r="CS15" s="260"/>
      <c r="CT15" s="260"/>
      <c r="CU15" s="402"/>
      <c r="CV15" s="260"/>
      <c r="CW15" s="260"/>
      <c r="CX15" s="402"/>
      <c r="CY15" s="402"/>
      <c r="CZ15" s="402"/>
      <c r="DA15" s="402"/>
      <c r="DB15" s="402"/>
      <c r="DC15" s="41"/>
      <c r="DD15" s="260"/>
      <c r="DE15" s="260"/>
      <c r="DF15" s="260"/>
      <c r="DG15" s="402"/>
      <c r="DH15" s="260"/>
      <c r="DI15" s="260"/>
      <c r="DJ15" s="402"/>
      <c r="DK15" s="402"/>
      <c r="DL15" s="402"/>
      <c r="DM15" s="402"/>
      <c r="DN15" s="402"/>
      <c r="DO15" s="41"/>
      <c r="DP15" s="260"/>
      <c r="DQ15" s="260"/>
      <c r="DR15" s="260"/>
      <c r="DS15" s="402"/>
      <c r="DT15" s="260"/>
      <c r="DU15" s="260"/>
      <c r="DV15" s="402"/>
      <c r="DW15" s="402"/>
      <c r="DX15" s="402"/>
      <c r="DY15" s="402"/>
      <c r="DZ15" s="402"/>
      <c r="EA15" s="41"/>
      <c r="EB15" s="260"/>
      <c r="EC15" s="260"/>
      <c r="ED15" s="260"/>
      <c r="EE15" s="402"/>
      <c r="EF15" s="260"/>
      <c r="EG15" s="260"/>
      <c r="EH15" s="402"/>
      <c r="EI15" s="402"/>
      <c r="EJ15" s="402"/>
      <c r="EK15" s="402"/>
      <c r="EL15" s="402"/>
      <c r="EM15" s="41"/>
      <c r="EN15" s="260"/>
      <c r="EO15" s="260"/>
      <c r="EP15" s="260"/>
      <c r="EQ15" s="402"/>
      <c r="ER15" s="260"/>
      <c r="ES15" s="260"/>
      <c r="ET15" s="402"/>
      <c r="EU15" s="402"/>
      <c r="EV15" s="402"/>
      <c r="EW15" s="402"/>
      <c r="EX15" s="402"/>
      <c r="EY15" s="41"/>
      <c r="EZ15" s="260"/>
      <c r="FA15" s="260"/>
      <c r="FB15" s="260"/>
      <c r="FC15" s="402"/>
      <c r="FD15" s="260"/>
      <c r="FE15" s="260"/>
      <c r="FF15" s="402"/>
      <c r="FG15" s="402"/>
      <c r="FH15" s="402"/>
      <c r="FI15" s="402"/>
      <c r="FJ15" s="402"/>
      <c r="FK15" s="41"/>
      <c r="FL15" s="260"/>
      <c r="FM15" s="260"/>
      <c r="FN15" s="260"/>
      <c r="FO15" s="402"/>
      <c r="FP15" s="260"/>
      <c r="FQ15" s="260"/>
      <c r="FR15" s="402"/>
      <c r="FS15" s="402"/>
      <c r="FT15" s="402"/>
      <c r="FU15" s="402"/>
      <c r="FV15" s="402"/>
      <c r="FW15" s="41"/>
      <c r="FX15" s="260"/>
      <c r="FY15" s="260"/>
      <c r="FZ15" s="260"/>
      <c r="GA15" s="402"/>
      <c r="GB15" s="260"/>
      <c r="GC15" s="260"/>
      <c r="GD15" s="402"/>
      <c r="GE15" s="402"/>
      <c r="GF15" s="402"/>
      <c r="GG15" s="402"/>
      <c r="GH15" s="402"/>
      <c r="GI15" s="41"/>
      <c r="GJ15" s="260"/>
      <c r="GK15" s="260"/>
      <c r="GL15" s="260"/>
      <c r="GM15" s="402"/>
      <c r="GN15" s="260"/>
      <c r="GO15" s="260"/>
      <c r="GP15" s="402"/>
      <c r="GQ15" s="402"/>
      <c r="GR15" s="402"/>
      <c r="GS15" s="402"/>
      <c r="GT15" s="402"/>
      <c r="GU15" s="41"/>
      <c r="GV15" s="260"/>
      <c r="GW15" s="260"/>
      <c r="GX15" s="260"/>
      <c r="GY15" s="402"/>
      <c r="GZ15" s="260"/>
      <c r="HA15" s="260"/>
      <c r="HB15" s="402"/>
      <c r="HC15" s="402"/>
      <c r="HD15" s="402"/>
      <c r="HE15" s="402"/>
      <c r="HF15" s="402"/>
      <c r="HG15" s="41"/>
      <c r="HH15" s="260"/>
      <c r="HI15" s="260"/>
      <c r="HJ15" s="260"/>
      <c r="HK15" s="402"/>
      <c r="HL15" s="260"/>
      <c r="HM15" s="260"/>
      <c r="HN15" s="402"/>
      <c r="HO15" s="402"/>
      <c r="HP15" s="402"/>
      <c r="HQ15" s="402"/>
      <c r="HR15" s="402"/>
      <c r="HS15" s="41"/>
      <c r="HT15" s="260"/>
      <c r="HU15" s="260"/>
      <c r="HV15" s="260"/>
      <c r="HW15" s="402"/>
      <c r="HX15" s="260"/>
      <c r="HY15" s="260"/>
      <c r="HZ15" s="402"/>
      <c r="IA15" s="402"/>
      <c r="IB15" s="402"/>
      <c r="IC15" s="402"/>
      <c r="ID15" s="402"/>
      <c r="IE15" s="41"/>
      <c r="IF15" s="260"/>
      <c r="IG15" s="260"/>
      <c r="IH15" s="260"/>
      <c r="II15" s="402"/>
      <c r="IJ15" s="260"/>
      <c r="IK15" s="260"/>
      <c r="IL15" s="402"/>
      <c r="IM15" s="402"/>
      <c r="IN15" s="402"/>
      <c r="IO15" s="402"/>
      <c r="IP15" s="402"/>
      <c r="IQ15" s="41"/>
      <c r="IR15" s="260"/>
      <c r="IS15" s="260"/>
      <c r="IT15" s="260"/>
    </row>
    <row r="16" spans="1:254" s="7" customFormat="1" ht="14.25">
      <c r="A16" s="41" t="s">
        <v>23</v>
      </c>
      <c r="B16" s="402">
        <v>-2.8771689999999999</v>
      </c>
      <c r="C16" s="402">
        <v>-2.7069125000000001</v>
      </c>
      <c r="D16" s="402">
        <v>-2.3024192000000001</v>
      </c>
      <c r="E16" s="402">
        <v>-4.5963018</v>
      </c>
      <c r="F16" s="402">
        <v>-3.7061538000000001</v>
      </c>
      <c r="G16" s="402">
        <v>-3.5366824000000001</v>
      </c>
      <c r="H16" s="402">
        <v>-2.7635809</v>
      </c>
      <c r="I16" s="402">
        <v>-3.2910409</v>
      </c>
      <c r="J16" s="402">
        <v>-2.9949735</v>
      </c>
      <c r="K16" s="462">
        <v>-2.7222591999999999</v>
      </c>
      <c r="L16" s="402">
        <v>-2.7379045</v>
      </c>
      <c r="M16" s="260"/>
      <c r="N16" s="260"/>
      <c r="O16" s="260"/>
      <c r="P16" s="260"/>
      <c r="Q16" s="260"/>
      <c r="R16" s="260"/>
      <c r="S16" s="260"/>
      <c r="T16" s="260"/>
      <c r="U16" s="260"/>
      <c r="V16" s="260"/>
      <c r="W16" s="41"/>
      <c r="X16" s="260"/>
      <c r="Y16" s="260"/>
      <c r="Z16" s="260"/>
      <c r="AA16" s="260"/>
      <c r="AB16" s="260"/>
      <c r="AC16" s="260"/>
      <c r="AD16" s="260"/>
      <c r="AE16" s="260"/>
      <c r="AF16" s="260"/>
      <c r="AG16" s="260"/>
      <c r="AH16" s="260"/>
      <c r="AI16" s="41"/>
      <c r="AJ16" s="260"/>
      <c r="AK16" s="260"/>
      <c r="AL16" s="260"/>
      <c r="AM16" s="260"/>
      <c r="AN16" s="260"/>
      <c r="AO16" s="260"/>
      <c r="AP16" s="260"/>
      <c r="AQ16" s="260"/>
      <c r="AR16" s="260"/>
      <c r="AS16" s="260"/>
      <c r="AT16" s="260"/>
      <c r="AU16" s="41"/>
      <c r="AV16" s="260"/>
      <c r="AW16" s="260"/>
      <c r="AX16" s="260"/>
      <c r="AY16" s="260"/>
      <c r="AZ16" s="260"/>
      <c r="BA16" s="260"/>
      <c r="BB16" s="260"/>
      <c r="BC16" s="260"/>
      <c r="BD16" s="260"/>
      <c r="BE16" s="260"/>
      <c r="BF16" s="260"/>
      <c r="BG16" s="41"/>
      <c r="BH16" s="260"/>
      <c r="BI16" s="260"/>
      <c r="BJ16" s="260"/>
      <c r="BK16" s="260"/>
      <c r="BL16" s="260"/>
      <c r="BM16" s="260"/>
      <c r="BN16" s="260"/>
      <c r="BO16" s="260"/>
      <c r="BP16" s="260"/>
      <c r="BQ16" s="260"/>
      <c r="BR16" s="260"/>
      <c r="BS16" s="41"/>
      <c r="BT16" s="260"/>
      <c r="BU16" s="260"/>
      <c r="BV16" s="260"/>
      <c r="BW16" s="260"/>
      <c r="BX16" s="260"/>
      <c r="BY16" s="260"/>
      <c r="BZ16" s="260"/>
      <c r="CA16" s="260"/>
      <c r="CB16" s="260"/>
      <c r="CC16" s="260"/>
      <c r="CD16" s="260"/>
      <c r="CE16" s="41"/>
      <c r="CF16" s="260"/>
      <c r="CG16" s="260"/>
      <c r="CH16" s="260"/>
      <c r="CI16" s="260"/>
      <c r="CJ16" s="260"/>
      <c r="CK16" s="260"/>
      <c r="CL16" s="260"/>
      <c r="CM16" s="260"/>
      <c r="CN16" s="260"/>
      <c r="CO16" s="260"/>
      <c r="CP16" s="260"/>
      <c r="CQ16" s="41"/>
      <c r="CR16" s="260"/>
      <c r="CS16" s="260"/>
      <c r="CT16" s="260"/>
      <c r="CU16" s="260"/>
      <c r="CV16" s="260"/>
      <c r="CW16" s="260"/>
      <c r="CX16" s="260"/>
      <c r="CY16" s="260"/>
      <c r="CZ16" s="260"/>
      <c r="DA16" s="260"/>
      <c r="DB16" s="260"/>
      <c r="DC16" s="41"/>
      <c r="DD16" s="260"/>
      <c r="DE16" s="260"/>
      <c r="DF16" s="260"/>
      <c r="DG16" s="260"/>
      <c r="DH16" s="260"/>
      <c r="DI16" s="260"/>
      <c r="DJ16" s="260"/>
      <c r="DK16" s="260"/>
      <c r="DL16" s="260"/>
      <c r="DM16" s="260"/>
      <c r="DN16" s="260"/>
      <c r="DO16" s="41"/>
      <c r="DP16" s="260"/>
      <c r="DQ16" s="260"/>
      <c r="DR16" s="260"/>
      <c r="DS16" s="260"/>
      <c r="DT16" s="260"/>
      <c r="DU16" s="260"/>
      <c r="DV16" s="260"/>
      <c r="DW16" s="260"/>
      <c r="DX16" s="260"/>
      <c r="DY16" s="260"/>
      <c r="DZ16" s="260"/>
      <c r="EA16" s="41"/>
      <c r="EB16" s="260"/>
      <c r="EC16" s="260"/>
      <c r="ED16" s="260"/>
      <c r="EE16" s="260"/>
      <c r="EF16" s="260"/>
      <c r="EG16" s="260"/>
      <c r="EH16" s="260"/>
      <c r="EI16" s="260"/>
      <c r="EJ16" s="260"/>
      <c r="EK16" s="260"/>
      <c r="EL16" s="260"/>
      <c r="EM16" s="41"/>
      <c r="EN16" s="260"/>
      <c r="EO16" s="260"/>
      <c r="EP16" s="260"/>
      <c r="EQ16" s="260"/>
      <c r="ER16" s="260"/>
      <c r="ES16" s="260"/>
      <c r="ET16" s="260"/>
      <c r="EU16" s="260"/>
      <c r="EV16" s="260"/>
      <c r="EW16" s="260"/>
      <c r="EX16" s="260"/>
      <c r="EY16" s="41"/>
      <c r="EZ16" s="260"/>
      <c r="FA16" s="260"/>
      <c r="FB16" s="260"/>
      <c r="FC16" s="260"/>
      <c r="FD16" s="260"/>
      <c r="FE16" s="260"/>
      <c r="FF16" s="260"/>
      <c r="FG16" s="260"/>
      <c r="FH16" s="260"/>
      <c r="FI16" s="260"/>
      <c r="FJ16" s="260"/>
      <c r="FK16" s="41"/>
      <c r="FL16" s="260"/>
      <c r="FM16" s="260"/>
      <c r="FN16" s="260"/>
      <c r="FO16" s="260"/>
      <c r="FP16" s="260"/>
      <c r="FQ16" s="260"/>
      <c r="FR16" s="260"/>
      <c r="FS16" s="260"/>
      <c r="FT16" s="260"/>
      <c r="FU16" s="260"/>
      <c r="FV16" s="260"/>
      <c r="FW16" s="41"/>
      <c r="FX16" s="260"/>
      <c r="FY16" s="260"/>
      <c r="FZ16" s="260"/>
      <c r="GA16" s="260"/>
      <c r="GB16" s="260"/>
      <c r="GC16" s="260"/>
      <c r="GD16" s="260"/>
      <c r="GE16" s="260"/>
      <c r="GF16" s="260"/>
      <c r="GG16" s="260"/>
      <c r="GH16" s="260"/>
      <c r="GI16" s="41"/>
      <c r="GJ16" s="260"/>
      <c r="GK16" s="260"/>
      <c r="GL16" s="260"/>
      <c r="GM16" s="260"/>
      <c r="GN16" s="260"/>
      <c r="GO16" s="260"/>
      <c r="GP16" s="260"/>
      <c r="GQ16" s="260"/>
      <c r="GR16" s="260"/>
      <c r="GS16" s="260"/>
      <c r="GT16" s="260"/>
      <c r="GU16" s="41"/>
      <c r="GV16" s="260"/>
      <c r="GW16" s="260"/>
      <c r="GX16" s="260"/>
      <c r="GY16" s="260"/>
      <c r="GZ16" s="260"/>
      <c r="HA16" s="260"/>
      <c r="HB16" s="260"/>
      <c r="HC16" s="260"/>
      <c r="HD16" s="260"/>
      <c r="HE16" s="260"/>
      <c r="HF16" s="260"/>
      <c r="HG16" s="41"/>
      <c r="HH16" s="260"/>
      <c r="HI16" s="260"/>
      <c r="HJ16" s="260"/>
      <c r="HK16" s="260"/>
      <c r="HL16" s="260"/>
      <c r="HM16" s="260"/>
      <c r="HN16" s="260"/>
      <c r="HO16" s="260"/>
      <c r="HP16" s="260"/>
      <c r="HQ16" s="260"/>
      <c r="HR16" s="260"/>
      <c r="HS16" s="41"/>
      <c r="HT16" s="260"/>
      <c r="HU16" s="260"/>
      <c r="HV16" s="260"/>
      <c r="HW16" s="260"/>
      <c r="HX16" s="260"/>
      <c r="HY16" s="260"/>
      <c r="HZ16" s="260"/>
      <c r="IA16" s="260"/>
      <c r="IB16" s="260"/>
      <c r="IC16" s="260"/>
      <c r="ID16" s="260"/>
      <c r="IE16" s="41"/>
      <c r="IF16" s="260"/>
      <c r="IG16" s="260"/>
      <c r="IH16" s="260"/>
      <c r="II16" s="260"/>
      <c r="IJ16" s="260"/>
      <c r="IK16" s="260"/>
      <c r="IL16" s="260"/>
      <c r="IM16" s="260"/>
      <c r="IN16" s="260"/>
      <c r="IO16" s="260"/>
      <c r="IP16" s="260"/>
      <c r="IQ16" s="41"/>
      <c r="IR16" s="260"/>
      <c r="IS16" s="260"/>
      <c r="IT16" s="260"/>
    </row>
    <row r="17" spans="1:254" s="7" customFormat="1" ht="14.25">
      <c r="A17" s="41" t="s">
        <v>47</v>
      </c>
      <c r="B17" s="402">
        <v>-0.28223219999999999</v>
      </c>
      <c r="C17" s="402">
        <v>0.51683029999999996</v>
      </c>
      <c r="D17" s="402">
        <v>0.16247710000000001</v>
      </c>
      <c r="E17" s="402">
        <v>0.48832510000000001</v>
      </c>
      <c r="F17" s="402">
        <v>-5.5813060999999999</v>
      </c>
      <c r="G17" s="402">
        <v>-5.0333253999999998</v>
      </c>
      <c r="H17" s="402">
        <v>-4.2752905999999999</v>
      </c>
      <c r="I17" s="402">
        <v>-3.9944071999999999</v>
      </c>
      <c r="J17" s="402">
        <v>-3.0432076000000001</v>
      </c>
      <c r="K17" s="462">
        <v>-3.5133298000000002</v>
      </c>
      <c r="L17" s="402">
        <v>-3.2644831999999999</v>
      </c>
      <c r="M17" s="260"/>
      <c r="N17" s="260"/>
      <c r="O17" s="260"/>
      <c r="P17" s="260"/>
      <c r="Q17" s="260"/>
      <c r="R17" s="260"/>
      <c r="S17" s="260"/>
      <c r="T17" s="260"/>
      <c r="U17" s="402"/>
      <c r="V17" s="402"/>
      <c r="W17" s="41"/>
      <c r="X17" s="260"/>
      <c r="Y17" s="260"/>
      <c r="Z17" s="260"/>
      <c r="AA17" s="260"/>
      <c r="AB17" s="260"/>
      <c r="AC17" s="260"/>
      <c r="AD17" s="402"/>
      <c r="AE17" s="402"/>
      <c r="AF17" s="402"/>
      <c r="AG17" s="402"/>
      <c r="AH17" s="402"/>
      <c r="AI17" s="41"/>
      <c r="AJ17" s="260"/>
      <c r="AK17" s="260"/>
      <c r="AL17" s="260"/>
      <c r="AM17" s="260"/>
      <c r="AN17" s="260"/>
      <c r="AO17" s="260"/>
      <c r="AP17" s="402"/>
      <c r="AQ17" s="402"/>
      <c r="AR17" s="402"/>
      <c r="AS17" s="402"/>
      <c r="AT17" s="402"/>
      <c r="AU17" s="41"/>
      <c r="AV17" s="260"/>
      <c r="AW17" s="260"/>
      <c r="AX17" s="260"/>
      <c r="AY17" s="260"/>
      <c r="AZ17" s="260"/>
      <c r="BA17" s="260"/>
      <c r="BB17" s="402"/>
      <c r="BC17" s="402"/>
      <c r="BD17" s="402"/>
      <c r="BE17" s="402"/>
      <c r="BF17" s="402"/>
      <c r="BG17" s="41"/>
      <c r="BH17" s="260"/>
      <c r="BI17" s="260"/>
      <c r="BJ17" s="260"/>
      <c r="BK17" s="260"/>
      <c r="BL17" s="260"/>
      <c r="BM17" s="260"/>
      <c r="BN17" s="402"/>
      <c r="BO17" s="402"/>
      <c r="BP17" s="402"/>
      <c r="BQ17" s="402"/>
      <c r="BR17" s="402"/>
      <c r="BS17" s="41"/>
      <c r="BT17" s="260"/>
      <c r="BU17" s="260"/>
      <c r="BV17" s="260"/>
      <c r="BW17" s="260"/>
      <c r="BX17" s="260"/>
      <c r="BY17" s="260"/>
      <c r="BZ17" s="402"/>
      <c r="CA17" s="402"/>
      <c r="CB17" s="402"/>
      <c r="CC17" s="402"/>
      <c r="CD17" s="402"/>
      <c r="CE17" s="41"/>
      <c r="CF17" s="260"/>
      <c r="CG17" s="260"/>
      <c r="CH17" s="260"/>
      <c r="CI17" s="260"/>
      <c r="CJ17" s="260"/>
      <c r="CK17" s="260"/>
      <c r="CL17" s="402"/>
      <c r="CM17" s="402"/>
      <c r="CN17" s="402"/>
      <c r="CO17" s="402"/>
      <c r="CP17" s="402"/>
      <c r="CQ17" s="41"/>
      <c r="CR17" s="260"/>
      <c r="CS17" s="260"/>
      <c r="CT17" s="260"/>
      <c r="CU17" s="260"/>
      <c r="CV17" s="260"/>
      <c r="CW17" s="260"/>
      <c r="CX17" s="402"/>
      <c r="CY17" s="402"/>
      <c r="CZ17" s="402"/>
      <c r="DA17" s="402"/>
      <c r="DB17" s="402"/>
      <c r="DC17" s="41"/>
      <c r="DD17" s="260"/>
      <c r="DE17" s="260"/>
      <c r="DF17" s="260"/>
      <c r="DG17" s="260"/>
      <c r="DH17" s="260"/>
      <c r="DI17" s="260"/>
      <c r="DJ17" s="402"/>
      <c r="DK17" s="402"/>
      <c r="DL17" s="402"/>
      <c r="DM17" s="402"/>
      <c r="DN17" s="402"/>
      <c r="DO17" s="41"/>
      <c r="DP17" s="260"/>
      <c r="DQ17" s="260"/>
      <c r="DR17" s="260"/>
      <c r="DS17" s="260"/>
      <c r="DT17" s="260"/>
      <c r="DU17" s="260"/>
      <c r="DV17" s="402"/>
      <c r="DW17" s="402"/>
      <c r="DX17" s="402"/>
      <c r="DY17" s="402"/>
      <c r="DZ17" s="402"/>
      <c r="EA17" s="41"/>
      <c r="EB17" s="260"/>
      <c r="EC17" s="260"/>
      <c r="ED17" s="260"/>
      <c r="EE17" s="260"/>
      <c r="EF17" s="260"/>
      <c r="EG17" s="260"/>
      <c r="EH17" s="402"/>
      <c r="EI17" s="402"/>
      <c r="EJ17" s="402"/>
      <c r="EK17" s="402"/>
      <c r="EL17" s="402"/>
      <c r="EM17" s="41"/>
      <c r="EN17" s="260"/>
      <c r="EO17" s="260"/>
      <c r="EP17" s="260"/>
      <c r="EQ17" s="260"/>
      <c r="ER17" s="260"/>
      <c r="ES17" s="260"/>
      <c r="ET17" s="402"/>
      <c r="EU17" s="402"/>
      <c r="EV17" s="402"/>
      <c r="EW17" s="402"/>
      <c r="EX17" s="402"/>
      <c r="EY17" s="41"/>
      <c r="EZ17" s="260"/>
      <c r="FA17" s="260"/>
      <c r="FB17" s="260"/>
      <c r="FC17" s="260"/>
      <c r="FD17" s="260"/>
      <c r="FE17" s="260"/>
      <c r="FF17" s="402"/>
      <c r="FG17" s="402"/>
      <c r="FH17" s="402"/>
      <c r="FI17" s="402"/>
      <c r="FJ17" s="402"/>
      <c r="FK17" s="41"/>
      <c r="FL17" s="260"/>
      <c r="FM17" s="260"/>
      <c r="FN17" s="260"/>
      <c r="FO17" s="260"/>
      <c r="FP17" s="260"/>
      <c r="FQ17" s="260"/>
      <c r="FR17" s="402"/>
      <c r="FS17" s="402"/>
      <c r="FT17" s="402"/>
      <c r="FU17" s="402"/>
      <c r="FV17" s="402"/>
      <c r="FW17" s="41"/>
      <c r="FX17" s="260"/>
      <c r="FY17" s="260"/>
      <c r="FZ17" s="260"/>
      <c r="GA17" s="260"/>
      <c r="GB17" s="260"/>
      <c r="GC17" s="260"/>
      <c r="GD17" s="402"/>
      <c r="GE17" s="402"/>
      <c r="GF17" s="402"/>
      <c r="GG17" s="402"/>
      <c r="GH17" s="402"/>
      <c r="GI17" s="41"/>
      <c r="GJ17" s="260"/>
      <c r="GK17" s="260"/>
      <c r="GL17" s="260"/>
      <c r="GM17" s="260"/>
      <c r="GN17" s="260"/>
      <c r="GO17" s="260"/>
      <c r="GP17" s="402"/>
      <c r="GQ17" s="402"/>
      <c r="GR17" s="402"/>
      <c r="GS17" s="402"/>
      <c r="GT17" s="402"/>
      <c r="GU17" s="41"/>
      <c r="GV17" s="260"/>
      <c r="GW17" s="260"/>
      <c r="GX17" s="260"/>
      <c r="GY17" s="260"/>
      <c r="GZ17" s="260"/>
      <c r="HA17" s="260"/>
      <c r="HB17" s="402"/>
      <c r="HC17" s="402"/>
      <c r="HD17" s="402"/>
      <c r="HE17" s="402"/>
      <c r="HF17" s="402"/>
      <c r="HG17" s="41"/>
      <c r="HH17" s="260"/>
      <c r="HI17" s="260"/>
      <c r="HJ17" s="260"/>
      <c r="HK17" s="260"/>
      <c r="HL17" s="260"/>
      <c r="HM17" s="260"/>
      <c r="HN17" s="402"/>
      <c r="HO17" s="402"/>
      <c r="HP17" s="402"/>
      <c r="HQ17" s="402"/>
      <c r="HR17" s="402"/>
      <c r="HS17" s="41"/>
      <c r="HT17" s="260"/>
      <c r="HU17" s="260"/>
      <c r="HV17" s="260"/>
      <c r="HW17" s="260"/>
      <c r="HX17" s="260"/>
      <c r="HY17" s="260"/>
      <c r="HZ17" s="402"/>
      <c r="IA17" s="402"/>
      <c r="IB17" s="402"/>
      <c r="IC17" s="402"/>
      <c r="ID17" s="402"/>
      <c r="IE17" s="41"/>
      <c r="IF17" s="260"/>
      <c r="IG17" s="260"/>
      <c r="IH17" s="260"/>
      <c r="II17" s="260"/>
      <c r="IJ17" s="260"/>
      <c r="IK17" s="260"/>
      <c r="IL17" s="402"/>
      <c r="IM17" s="402"/>
      <c r="IN17" s="402"/>
      <c r="IO17" s="402"/>
      <c r="IP17" s="402"/>
      <c r="IQ17" s="41"/>
      <c r="IR17" s="260"/>
      <c r="IS17" s="260"/>
      <c r="IT17" s="260"/>
    </row>
    <row r="18" spans="1:254" s="11" customFormat="1" ht="14.25">
      <c r="A18" s="40" t="s">
        <v>21</v>
      </c>
      <c r="B18" s="266">
        <v>-1.8023889</v>
      </c>
      <c r="C18" s="266">
        <v>-1.6748774</v>
      </c>
      <c r="D18" s="266">
        <v>-0.99413629999999997</v>
      </c>
      <c r="E18" s="266">
        <v>-1.0037233999999999</v>
      </c>
      <c r="F18" s="266">
        <v>-4.1237811000000004</v>
      </c>
      <c r="G18" s="266">
        <v>-4.4984478000000001</v>
      </c>
      <c r="H18" s="266">
        <v>-2.4399711000000002</v>
      </c>
      <c r="I18" s="266">
        <v>-2.5465125999999998</v>
      </c>
      <c r="J18" s="266">
        <v>-1.7413940000000001</v>
      </c>
      <c r="K18" s="464">
        <v>-2.0442798999999998</v>
      </c>
      <c r="L18" s="266">
        <v>-1.7913397</v>
      </c>
      <c r="M18" s="260"/>
      <c r="N18" s="260"/>
      <c r="O18" s="260"/>
      <c r="P18" s="260"/>
      <c r="Q18" s="260"/>
      <c r="R18" s="260"/>
      <c r="S18" s="260"/>
      <c r="T18" s="260"/>
      <c r="U18" s="266"/>
      <c r="V18" s="266"/>
      <c r="W18" s="40"/>
      <c r="X18" s="265"/>
      <c r="Y18" s="265"/>
      <c r="Z18" s="265"/>
      <c r="AA18" s="265"/>
      <c r="AB18" s="265"/>
      <c r="AC18" s="265"/>
      <c r="AD18" s="266"/>
      <c r="AE18" s="266"/>
      <c r="AF18" s="266"/>
      <c r="AG18" s="266"/>
      <c r="AH18" s="266"/>
      <c r="AI18" s="40"/>
      <c r="AJ18" s="265"/>
      <c r="AK18" s="265"/>
      <c r="AL18" s="265"/>
      <c r="AM18" s="265"/>
      <c r="AN18" s="265"/>
      <c r="AO18" s="265"/>
      <c r="AP18" s="266"/>
      <c r="AQ18" s="266"/>
      <c r="AR18" s="266"/>
      <c r="AS18" s="266"/>
      <c r="AT18" s="266"/>
      <c r="AU18" s="40"/>
      <c r="AV18" s="265"/>
      <c r="AW18" s="265"/>
      <c r="AX18" s="265"/>
      <c r="AY18" s="265"/>
      <c r="AZ18" s="265"/>
      <c r="BA18" s="265"/>
      <c r="BB18" s="266"/>
      <c r="BC18" s="266"/>
      <c r="BD18" s="266"/>
      <c r="BE18" s="266"/>
      <c r="BF18" s="266"/>
      <c r="BG18" s="40"/>
      <c r="BH18" s="265"/>
      <c r="BI18" s="265"/>
      <c r="BJ18" s="265"/>
      <c r="BK18" s="265"/>
      <c r="BL18" s="265"/>
      <c r="BM18" s="265"/>
      <c r="BN18" s="266"/>
      <c r="BO18" s="266"/>
      <c r="BP18" s="266"/>
      <c r="BQ18" s="266"/>
      <c r="BR18" s="266"/>
      <c r="BS18" s="40"/>
      <c r="BT18" s="265"/>
      <c r="BU18" s="265"/>
      <c r="BV18" s="265"/>
      <c r="BW18" s="265"/>
      <c r="BX18" s="265"/>
      <c r="BY18" s="265"/>
      <c r="BZ18" s="266"/>
      <c r="CA18" s="266"/>
      <c r="CB18" s="266"/>
      <c r="CC18" s="266"/>
      <c r="CD18" s="266"/>
      <c r="CE18" s="40"/>
      <c r="CF18" s="265"/>
      <c r="CG18" s="265"/>
      <c r="CH18" s="265"/>
      <c r="CI18" s="265"/>
      <c r="CJ18" s="265"/>
      <c r="CK18" s="265"/>
      <c r="CL18" s="266"/>
      <c r="CM18" s="266"/>
      <c r="CN18" s="266"/>
      <c r="CO18" s="266"/>
      <c r="CP18" s="266"/>
      <c r="CQ18" s="40"/>
      <c r="CR18" s="265"/>
      <c r="CS18" s="265"/>
      <c r="CT18" s="265"/>
      <c r="CU18" s="265"/>
      <c r="CV18" s="265"/>
      <c r="CW18" s="265"/>
      <c r="CX18" s="266"/>
      <c r="CY18" s="266"/>
      <c r="CZ18" s="266"/>
      <c r="DA18" s="266"/>
      <c r="DB18" s="266"/>
      <c r="DC18" s="40"/>
      <c r="DD18" s="265"/>
      <c r="DE18" s="265"/>
      <c r="DF18" s="265"/>
      <c r="DG18" s="265"/>
      <c r="DH18" s="265"/>
      <c r="DI18" s="265"/>
      <c r="DJ18" s="266"/>
      <c r="DK18" s="266"/>
      <c r="DL18" s="266"/>
      <c r="DM18" s="266"/>
      <c r="DN18" s="266"/>
      <c r="DO18" s="40"/>
      <c r="DP18" s="265"/>
      <c r="DQ18" s="265"/>
      <c r="DR18" s="265"/>
      <c r="DS18" s="265"/>
      <c r="DT18" s="265"/>
      <c r="DU18" s="265"/>
      <c r="DV18" s="266"/>
      <c r="DW18" s="266"/>
      <c r="DX18" s="266"/>
      <c r="DY18" s="266"/>
      <c r="DZ18" s="266"/>
      <c r="EA18" s="40"/>
      <c r="EB18" s="265"/>
      <c r="EC18" s="265"/>
      <c r="ED18" s="265"/>
      <c r="EE18" s="265"/>
      <c r="EF18" s="265"/>
      <c r="EG18" s="265"/>
      <c r="EH18" s="266"/>
      <c r="EI18" s="266"/>
      <c r="EJ18" s="266"/>
      <c r="EK18" s="266"/>
      <c r="EL18" s="266"/>
      <c r="EM18" s="40"/>
      <c r="EN18" s="265"/>
      <c r="EO18" s="265"/>
      <c r="EP18" s="265"/>
      <c r="EQ18" s="265"/>
      <c r="ER18" s="265"/>
      <c r="ES18" s="265"/>
      <c r="ET18" s="266"/>
      <c r="EU18" s="266"/>
      <c r="EV18" s="266"/>
      <c r="EW18" s="266"/>
      <c r="EX18" s="266"/>
      <c r="EY18" s="40"/>
      <c r="EZ18" s="265"/>
      <c r="FA18" s="265"/>
      <c r="FB18" s="265"/>
      <c r="FC18" s="265"/>
      <c r="FD18" s="265"/>
      <c r="FE18" s="265"/>
      <c r="FF18" s="266"/>
      <c r="FG18" s="266"/>
      <c r="FH18" s="266"/>
      <c r="FI18" s="266"/>
      <c r="FJ18" s="266"/>
      <c r="FK18" s="40"/>
      <c r="FL18" s="265"/>
      <c r="FM18" s="265"/>
      <c r="FN18" s="265"/>
      <c r="FO18" s="265"/>
      <c r="FP18" s="265"/>
      <c r="FQ18" s="265"/>
      <c r="FR18" s="266"/>
      <c r="FS18" s="266"/>
      <c r="FT18" s="266"/>
      <c r="FU18" s="266"/>
      <c r="FV18" s="266"/>
      <c r="FW18" s="40"/>
      <c r="FX18" s="265"/>
      <c r="FY18" s="265"/>
      <c r="FZ18" s="265"/>
      <c r="GA18" s="265"/>
      <c r="GB18" s="265"/>
      <c r="GC18" s="265"/>
      <c r="GD18" s="266"/>
      <c r="GE18" s="266"/>
      <c r="GF18" s="266"/>
      <c r="GG18" s="266"/>
      <c r="GH18" s="266"/>
      <c r="GI18" s="40"/>
      <c r="GJ18" s="265"/>
      <c r="GK18" s="265"/>
      <c r="GL18" s="265"/>
      <c r="GM18" s="265"/>
      <c r="GN18" s="265"/>
      <c r="GO18" s="265"/>
      <c r="GP18" s="266"/>
      <c r="GQ18" s="266"/>
      <c r="GR18" s="266"/>
      <c r="GS18" s="266"/>
      <c r="GT18" s="266"/>
      <c r="GU18" s="40"/>
      <c r="GV18" s="265"/>
      <c r="GW18" s="265"/>
      <c r="GX18" s="265"/>
      <c r="GY18" s="265"/>
      <c r="GZ18" s="265"/>
      <c r="HA18" s="265"/>
      <c r="HB18" s="266"/>
      <c r="HC18" s="266"/>
      <c r="HD18" s="266"/>
      <c r="HE18" s="266"/>
      <c r="HF18" s="266"/>
      <c r="HG18" s="40"/>
      <c r="HH18" s="265"/>
      <c r="HI18" s="265"/>
      <c r="HJ18" s="265"/>
      <c r="HK18" s="265"/>
      <c r="HL18" s="265"/>
      <c r="HM18" s="265"/>
      <c r="HN18" s="266"/>
      <c r="HO18" s="266"/>
      <c r="HP18" s="266"/>
      <c r="HQ18" s="266"/>
      <c r="HR18" s="266"/>
      <c r="HS18" s="40"/>
      <c r="HT18" s="265"/>
      <c r="HU18" s="265"/>
      <c r="HV18" s="265"/>
      <c r="HW18" s="265"/>
      <c r="HX18" s="265"/>
      <c r="HY18" s="265"/>
      <c r="HZ18" s="266"/>
      <c r="IA18" s="266"/>
      <c r="IB18" s="266"/>
      <c r="IC18" s="266"/>
      <c r="ID18" s="266"/>
      <c r="IE18" s="40"/>
      <c r="IF18" s="265"/>
      <c r="IG18" s="265"/>
      <c r="IH18" s="265"/>
      <c r="II18" s="265"/>
      <c r="IJ18" s="265"/>
      <c r="IK18" s="265"/>
      <c r="IL18" s="266"/>
      <c r="IM18" s="266"/>
      <c r="IN18" s="266"/>
      <c r="IO18" s="266"/>
      <c r="IP18" s="266"/>
      <c r="IQ18" s="40"/>
      <c r="IR18" s="265"/>
      <c r="IS18" s="265"/>
      <c r="IT18" s="265"/>
    </row>
    <row r="19" spans="1:254" s="11" customFormat="1" ht="15.75">
      <c r="A19" s="40" t="s">
        <v>594</v>
      </c>
      <c r="B19" s="266">
        <v>-1.7</v>
      </c>
      <c r="C19" s="266">
        <v>-1.5</v>
      </c>
      <c r="D19" s="266">
        <v>-0.9</v>
      </c>
      <c r="E19" s="266">
        <v>-0.9</v>
      </c>
      <c r="F19" s="266">
        <v>-4.0999999999999996</v>
      </c>
      <c r="G19" s="266">
        <v>-4.5</v>
      </c>
      <c r="H19" s="266">
        <v>-2.5</v>
      </c>
      <c r="I19" s="266">
        <v>-2.6</v>
      </c>
      <c r="J19" s="266">
        <v>-1.5</v>
      </c>
      <c r="K19" s="266">
        <v>-2.7</v>
      </c>
      <c r="L19" s="266">
        <v>-1.4</v>
      </c>
      <c r="M19" s="260"/>
      <c r="N19" s="260"/>
      <c r="O19" s="260"/>
      <c r="P19" s="260"/>
      <c r="Q19" s="260"/>
      <c r="R19" s="260"/>
      <c r="S19" s="260"/>
      <c r="T19" s="260"/>
      <c r="U19" s="260"/>
      <c r="V19" s="260"/>
      <c r="W19" s="260"/>
      <c r="X19" s="260"/>
      <c r="Y19" s="265"/>
      <c r="Z19" s="265"/>
      <c r="AA19" s="266"/>
      <c r="AB19" s="265"/>
      <c r="AC19" s="265"/>
      <c r="AD19" s="266"/>
      <c r="AE19" s="266"/>
      <c r="AF19" s="266"/>
      <c r="AG19" s="266"/>
      <c r="AH19" s="266"/>
      <c r="AI19" s="40"/>
      <c r="AJ19" s="265"/>
      <c r="AK19" s="265"/>
      <c r="AL19" s="265"/>
      <c r="AM19" s="266"/>
      <c r="AN19" s="265"/>
      <c r="AO19" s="265"/>
      <c r="AP19" s="266"/>
      <c r="AQ19" s="266"/>
      <c r="AR19" s="266"/>
      <c r="AS19" s="266"/>
      <c r="AT19" s="266"/>
      <c r="AU19" s="40"/>
      <c r="AV19" s="265"/>
      <c r="AW19" s="265"/>
      <c r="AX19" s="265"/>
      <c r="AY19" s="266"/>
      <c r="AZ19" s="265"/>
      <c r="BA19" s="265"/>
      <c r="BB19" s="266"/>
      <c r="BC19" s="266"/>
      <c r="BD19" s="266"/>
      <c r="BE19" s="266"/>
      <c r="BF19" s="266"/>
      <c r="BG19" s="40"/>
      <c r="BH19" s="265"/>
      <c r="BI19" s="265"/>
      <c r="BJ19" s="265"/>
      <c r="BK19" s="266"/>
      <c r="BL19" s="265"/>
      <c r="BM19" s="265"/>
      <c r="BN19" s="266"/>
      <c r="BO19" s="266"/>
      <c r="BP19" s="266"/>
      <c r="BQ19" s="266"/>
      <c r="BR19" s="266"/>
      <c r="BS19" s="40"/>
      <c r="BT19" s="265"/>
      <c r="BU19" s="265"/>
      <c r="BV19" s="265"/>
      <c r="BW19" s="266"/>
      <c r="BX19" s="265"/>
      <c r="BY19" s="265"/>
      <c r="BZ19" s="266"/>
      <c r="CA19" s="266"/>
      <c r="CB19" s="266"/>
      <c r="CC19" s="266"/>
      <c r="CD19" s="266"/>
      <c r="CE19" s="40"/>
      <c r="CF19" s="265"/>
      <c r="CG19" s="265"/>
      <c r="CH19" s="265"/>
      <c r="CI19" s="266"/>
      <c r="CJ19" s="265"/>
      <c r="CK19" s="265"/>
      <c r="CL19" s="266"/>
      <c r="CM19" s="266"/>
      <c r="CN19" s="266"/>
      <c r="CO19" s="266"/>
      <c r="CP19" s="266"/>
      <c r="CQ19" s="40"/>
      <c r="CR19" s="265"/>
      <c r="CS19" s="265"/>
      <c r="CT19" s="265"/>
      <c r="CU19" s="266"/>
      <c r="CV19" s="265"/>
      <c r="CW19" s="265"/>
      <c r="CX19" s="266"/>
      <c r="CY19" s="266"/>
      <c r="CZ19" s="266"/>
      <c r="DA19" s="266"/>
      <c r="DB19" s="266"/>
      <c r="DC19" s="40"/>
      <c r="DD19" s="265"/>
      <c r="DE19" s="265"/>
      <c r="DF19" s="265"/>
      <c r="DG19" s="266"/>
      <c r="DH19" s="265"/>
      <c r="DI19" s="265"/>
      <c r="DJ19" s="266"/>
      <c r="DK19" s="266"/>
      <c r="DL19" s="266"/>
      <c r="DM19" s="266"/>
      <c r="DN19" s="266"/>
      <c r="DO19" s="40"/>
      <c r="DP19" s="265"/>
      <c r="DQ19" s="265"/>
      <c r="DR19" s="265"/>
      <c r="DS19" s="266"/>
      <c r="DT19" s="265"/>
      <c r="DU19" s="265"/>
      <c r="DV19" s="266"/>
      <c r="DW19" s="266"/>
      <c r="DX19" s="266"/>
      <c r="DY19" s="266"/>
      <c r="DZ19" s="266"/>
      <c r="EA19" s="40"/>
      <c r="EB19" s="265"/>
      <c r="EC19" s="265"/>
      <c r="ED19" s="265"/>
      <c r="EE19" s="266"/>
      <c r="EF19" s="265"/>
      <c r="EG19" s="265"/>
      <c r="EH19" s="266"/>
      <c r="EI19" s="266"/>
      <c r="EJ19" s="266"/>
      <c r="EK19" s="266"/>
      <c r="EL19" s="266"/>
      <c r="EM19" s="40"/>
      <c r="EN19" s="265"/>
      <c r="EO19" s="265"/>
      <c r="EP19" s="265"/>
      <c r="EQ19" s="266"/>
      <c r="ER19" s="265"/>
      <c r="ES19" s="265"/>
      <c r="ET19" s="266"/>
      <c r="EU19" s="266"/>
      <c r="EV19" s="266"/>
      <c r="EW19" s="266"/>
      <c r="EX19" s="266"/>
      <c r="EY19" s="40"/>
      <c r="EZ19" s="265"/>
      <c r="FA19" s="265"/>
      <c r="FB19" s="265"/>
      <c r="FC19" s="266"/>
      <c r="FD19" s="265"/>
      <c r="FE19" s="265"/>
      <c r="FF19" s="266"/>
      <c r="FG19" s="266"/>
      <c r="FH19" s="266"/>
      <c r="FI19" s="266"/>
      <c r="FJ19" s="266"/>
      <c r="FK19" s="40"/>
      <c r="FL19" s="265"/>
      <c r="FM19" s="265"/>
      <c r="FN19" s="265"/>
      <c r="FO19" s="266"/>
      <c r="FP19" s="265"/>
      <c r="FQ19" s="265"/>
      <c r="FR19" s="266"/>
      <c r="FS19" s="266"/>
      <c r="FT19" s="266"/>
      <c r="FU19" s="266"/>
      <c r="FV19" s="266"/>
      <c r="FW19" s="40"/>
      <c r="FX19" s="265"/>
      <c r="FY19" s="265"/>
      <c r="FZ19" s="265"/>
      <c r="GA19" s="266"/>
      <c r="GB19" s="265"/>
      <c r="GC19" s="265"/>
      <c r="GD19" s="266"/>
      <c r="GE19" s="266"/>
      <c r="GF19" s="266"/>
      <c r="GG19" s="266"/>
      <c r="GH19" s="266"/>
      <c r="GI19" s="40"/>
      <c r="GJ19" s="265"/>
      <c r="GK19" s="265"/>
      <c r="GL19" s="265"/>
      <c r="GM19" s="266"/>
      <c r="GN19" s="265"/>
      <c r="GO19" s="265"/>
      <c r="GP19" s="266"/>
      <c r="GQ19" s="266"/>
      <c r="GR19" s="266"/>
      <c r="GS19" s="266"/>
      <c r="GT19" s="266"/>
      <c r="GU19" s="40"/>
      <c r="GV19" s="265"/>
      <c r="GW19" s="265"/>
      <c r="GX19" s="265"/>
      <c r="GY19" s="266"/>
      <c r="GZ19" s="265"/>
      <c r="HA19" s="265"/>
      <c r="HB19" s="266"/>
      <c r="HC19" s="266"/>
      <c r="HD19" s="266"/>
      <c r="HE19" s="266"/>
      <c r="HF19" s="266"/>
      <c r="HG19" s="40"/>
      <c r="HH19" s="265"/>
      <c r="HI19" s="265"/>
      <c r="HJ19" s="265"/>
      <c r="HK19" s="266"/>
      <c r="HL19" s="265"/>
      <c r="HM19" s="265"/>
      <c r="HN19" s="266"/>
      <c r="HO19" s="266"/>
      <c r="HP19" s="266"/>
      <c r="HQ19" s="266"/>
      <c r="HR19" s="266"/>
      <c r="HS19" s="40"/>
      <c r="HT19" s="265"/>
      <c r="HU19" s="265"/>
      <c r="HV19" s="265"/>
      <c r="HW19" s="266"/>
      <c r="HX19" s="265"/>
      <c r="HY19" s="265"/>
      <c r="HZ19" s="266"/>
      <c r="IA19" s="266"/>
      <c r="IB19" s="266"/>
      <c r="IC19" s="266"/>
      <c r="ID19" s="266"/>
      <c r="IE19" s="40"/>
      <c r="IF19" s="265"/>
      <c r="IG19" s="265"/>
      <c r="IH19" s="265"/>
      <c r="II19" s="266"/>
      <c r="IJ19" s="265"/>
      <c r="IK19" s="265"/>
      <c r="IL19" s="266"/>
      <c r="IM19" s="266"/>
      <c r="IN19" s="266"/>
      <c r="IO19" s="266"/>
      <c r="IP19" s="266"/>
      <c r="IQ19" s="40"/>
      <c r="IR19" s="265"/>
      <c r="IS19" s="265"/>
      <c r="IT19" s="265"/>
    </row>
    <row r="20" spans="1:254" s="7" customFormat="1" ht="14.25">
      <c r="A20" s="42" t="s">
        <v>20</v>
      </c>
      <c r="B20" s="402">
        <v>-6.4888341</v>
      </c>
      <c r="C20" s="402">
        <v>-4.6271247000000004</v>
      </c>
      <c r="D20" s="402">
        <v>-3.2123054999999998</v>
      </c>
      <c r="E20" s="402">
        <v>-3.6970551</v>
      </c>
      <c r="F20" s="402">
        <v>-10.174076700000001</v>
      </c>
      <c r="G20" s="402">
        <v>-9.8505318000000006</v>
      </c>
      <c r="H20" s="402">
        <v>-4.3123262000000002</v>
      </c>
      <c r="I20" s="402">
        <v>-6.4621534</v>
      </c>
      <c r="J20" s="402">
        <v>-5.8935573999999997</v>
      </c>
      <c r="K20" s="463">
        <v>-4.0366759999999999</v>
      </c>
      <c r="L20" s="402">
        <v>-2.5307520000000001</v>
      </c>
      <c r="M20" s="260"/>
      <c r="N20" s="260"/>
      <c r="O20" s="260"/>
      <c r="P20" s="260"/>
      <c r="Q20" s="260"/>
      <c r="R20" s="260"/>
      <c r="S20" s="260"/>
      <c r="T20" s="260"/>
      <c r="U20" s="260"/>
      <c r="V20" s="260"/>
      <c r="W20" s="42"/>
      <c r="X20" s="260"/>
      <c r="Y20" s="260"/>
      <c r="Z20" s="260"/>
      <c r="AA20" s="260"/>
      <c r="AB20" s="260"/>
      <c r="AC20" s="260"/>
      <c r="AD20" s="260"/>
      <c r="AE20" s="260"/>
      <c r="AF20" s="260"/>
      <c r="AG20" s="260"/>
      <c r="AH20" s="260"/>
      <c r="AI20" s="42"/>
      <c r="AJ20" s="260"/>
      <c r="AK20" s="260"/>
      <c r="AL20" s="260"/>
      <c r="AM20" s="260"/>
      <c r="AN20" s="260"/>
      <c r="AO20" s="260"/>
      <c r="AP20" s="260"/>
      <c r="AQ20" s="260"/>
      <c r="AR20" s="260"/>
      <c r="AS20" s="260"/>
      <c r="AT20" s="260"/>
      <c r="AU20" s="42"/>
      <c r="AV20" s="260"/>
      <c r="AW20" s="260"/>
      <c r="AX20" s="260"/>
      <c r="AY20" s="260"/>
      <c r="AZ20" s="260"/>
      <c r="BA20" s="260"/>
      <c r="BB20" s="260"/>
      <c r="BC20" s="260"/>
      <c r="BD20" s="260"/>
      <c r="BE20" s="260"/>
      <c r="BF20" s="260"/>
      <c r="BG20" s="42"/>
      <c r="BH20" s="260"/>
      <c r="BI20" s="260"/>
      <c r="BJ20" s="260"/>
      <c r="BK20" s="260"/>
      <c r="BL20" s="260"/>
      <c r="BM20" s="260"/>
      <c r="BN20" s="260"/>
      <c r="BO20" s="260"/>
      <c r="BP20" s="260"/>
      <c r="BQ20" s="260"/>
      <c r="BR20" s="260"/>
      <c r="BS20" s="42"/>
      <c r="BT20" s="260"/>
      <c r="BU20" s="260"/>
      <c r="BV20" s="260"/>
      <c r="BW20" s="260"/>
      <c r="BX20" s="260"/>
      <c r="BY20" s="260"/>
      <c r="BZ20" s="260"/>
      <c r="CA20" s="260"/>
      <c r="CB20" s="260"/>
      <c r="CC20" s="260"/>
      <c r="CD20" s="260"/>
      <c r="CE20" s="42"/>
      <c r="CF20" s="260"/>
      <c r="CG20" s="260"/>
      <c r="CH20" s="260"/>
      <c r="CI20" s="260"/>
      <c r="CJ20" s="260"/>
      <c r="CK20" s="260"/>
      <c r="CL20" s="260"/>
      <c r="CM20" s="260"/>
      <c r="CN20" s="260"/>
      <c r="CO20" s="260"/>
      <c r="CP20" s="260"/>
      <c r="CQ20" s="42"/>
      <c r="CR20" s="260"/>
      <c r="CS20" s="260"/>
      <c r="CT20" s="260"/>
      <c r="CU20" s="260"/>
      <c r="CV20" s="260"/>
      <c r="CW20" s="260"/>
      <c r="CX20" s="260"/>
      <c r="CY20" s="260"/>
      <c r="CZ20" s="260"/>
      <c r="DA20" s="260"/>
      <c r="DB20" s="260"/>
      <c r="DC20" s="42"/>
      <c r="DD20" s="260"/>
      <c r="DE20" s="260"/>
      <c r="DF20" s="260"/>
      <c r="DG20" s="260"/>
      <c r="DH20" s="260"/>
      <c r="DI20" s="260"/>
      <c r="DJ20" s="260"/>
      <c r="DK20" s="260"/>
      <c r="DL20" s="260"/>
      <c r="DM20" s="260"/>
      <c r="DN20" s="260"/>
      <c r="DO20" s="42"/>
      <c r="DP20" s="260"/>
      <c r="DQ20" s="260"/>
      <c r="DR20" s="260"/>
      <c r="DS20" s="260"/>
      <c r="DT20" s="260"/>
      <c r="DU20" s="260"/>
      <c r="DV20" s="260"/>
      <c r="DW20" s="260"/>
      <c r="DX20" s="260"/>
      <c r="DY20" s="260"/>
      <c r="DZ20" s="260"/>
      <c r="EA20" s="42"/>
      <c r="EB20" s="260"/>
      <c r="EC20" s="260"/>
      <c r="ED20" s="260"/>
      <c r="EE20" s="260"/>
      <c r="EF20" s="260"/>
      <c r="EG20" s="260"/>
      <c r="EH20" s="260"/>
      <c r="EI20" s="260"/>
      <c r="EJ20" s="260"/>
      <c r="EK20" s="260"/>
      <c r="EL20" s="260"/>
      <c r="EM20" s="42"/>
      <c r="EN20" s="260"/>
      <c r="EO20" s="260"/>
      <c r="EP20" s="260"/>
      <c r="EQ20" s="260"/>
      <c r="ER20" s="260"/>
      <c r="ES20" s="260"/>
      <c r="ET20" s="260"/>
      <c r="EU20" s="260"/>
      <c r="EV20" s="260"/>
      <c r="EW20" s="260"/>
      <c r="EX20" s="260"/>
      <c r="EY20" s="42"/>
      <c r="EZ20" s="260"/>
      <c r="FA20" s="260"/>
      <c r="FB20" s="260"/>
      <c r="FC20" s="260"/>
      <c r="FD20" s="260"/>
      <c r="FE20" s="260"/>
      <c r="FF20" s="260"/>
      <c r="FG20" s="260"/>
      <c r="FH20" s="260"/>
      <c r="FI20" s="260"/>
      <c r="FJ20" s="260"/>
      <c r="FK20" s="42"/>
      <c r="FL20" s="260"/>
      <c r="FM20" s="260"/>
      <c r="FN20" s="260"/>
      <c r="FO20" s="260"/>
      <c r="FP20" s="260"/>
      <c r="FQ20" s="260"/>
      <c r="FR20" s="260"/>
      <c r="FS20" s="260"/>
      <c r="FT20" s="260"/>
      <c r="FU20" s="260"/>
      <c r="FV20" s="260"/>
      <c r="FW20" s="42"/>
      <c r="FX20" s="260"/>
      <c r="FY20" s="260"/>
      <c r="FZ20" s="260"/>
      <c r="GA20" s="260"/>
      <c r="GB20" s="260"/>
      <c r="GC20" s="260"/>
      <c r="GD20" s="260"/>
      <c r="GE20" s="260"/>
      <c r="GF20" s="260"/>
      <c r="GG20" s="260"/>
      <c r="GH20" s="260"/>
      <c r="GI20" s="42"/>
      <c r="GJ20" s="260"/>
      <c r="GK20" s="260"/>
      <c r="GL20" s="260"/>
      <c r="GM20" s="260"/>
      <c r="GN20" s="260"/>
      <c r="GO20" s="260"/>
      <c r="GP20" s="260"/>
      <c r="GQ20" s="260"/>
      <c r="GR20" s="260"/>
      <c r="GS20" s="260"/>
      <c r="GT20" s="260"/>
      <c r="GU20" s="42"/>
      <c r="GV20" s="260"/>
      <c r="GW20" s="260"/>
      <c r="GX20" s="260"/>
      <c r="GY20" s="260"/>
      <c r="GZ20" s="260"/>
      <c r="HA20" s="260"/>
      <c r="HB20" s="260"/>
      <c r="HC20" s="260"/>
      <c r="HD20" s="260"/>
      <c r="HE20" s="260"/>
      <c r="HF20" s="260"/>
      <c r="HG20" s="42"/>
      <c r="HH20" s="260"/>
      <c r="HI20" s="260"/>
      <c r="HJ20" s="260"/>
      <c r="HK20" s="260"/>
      <c r="HL20" s="260"/>
      <c r="HM20" s="260"/>
      <c r="HN20" s="260"/>
      <c r="HO20" s="260"/>
      <c r="HP20" s="260"/>
      <c r="HQ20" s="260"/>
      <c r="HR20" s="260"/>
      <c r="HS20" s="42"/>
      <c r="HT20" s="260"/>
      <c r="HU20" s="260"/>
      <c r="HV20" s="260"/>
      <c r="HW20" s="260"/>
      <c r="HX20" s="260"/>
      <c r="HY20" s="260"/>
      <c r="HZ20" s="260"/>
      <c r="IA20" s="260"/>
      <c r="IB20" s="260"/>
      <c r="IC20" s="260"/>
      <c r="ID20" s="260"/>
      <c r="IE20" s="42"/>
      <c r="IF20" s="260"/>
      <c r="IG20" s="260"/>
      <c r="IH20" s="260"/>
      <c r="II20" s="260"/>
      <c r="IJ20" s="260"/>
      <c r="IK20" s="260"/>
      <c r="IL20" s="260"/>
      <c r="IM20" s="260"/>
      <c r="IN20" s="260"/>
      <c r="IO20" s="260"/>
      <c r="IP20" s="260"/>
      <c r="IQ20" s="42"/>
      <c r="IR20" s="260"/>
      <c r="IS20" s="260"/>
      <c r="IT20" s="260"/>
    </row>
    <row r="21" spans="1:254" s="7" customFormat="1" ht="14.25">
      <c r="A21" s="41" t="s">
        <v>19</v>
      </c>
      <c r="B21" s="402">
        <v>-1.4953907</v>
      </c>
      <c r="C21" s="402">
        <v>-1.3614752999999999</v>
      </c>
      <c r="D21" s="402">
        <v>-4.5904399999999998E-2</v>
      </c>
      <c r="E21" s="402">
        <v>-1.886107</v>
      </c>
      <c r="F21" s="402">
        <v>-6.3441217999999999</v>
      </c>
      <c r="G21" s="402">
        <v>-5.8606068999999996</v>
      </c>
      <c r="H21" s="402">
        <v>-6.3289419999999996</v>
      </c>
      <c r="I21" s="402">
        <v>-3.8347205999999998</v>
      </c>
      <c r="J21" s="402">
        <v>-14.9315186</v>
      </c>
      <c r="K21" s="462">
        <v>-3.9497317999999999</v>
      </c>
      <c r="L21" s="402">
        <v>-3.2654174</v>
      </c>
      <c r="M21" s="260"/>
      <c r="N21" s="260"/>
      <c r="O21" s="260"/>
      <c r="P21" s="260"/>
      <c r="Q21" s="260"/>
      <c r="R21" s="260"/>
      <c r="S21" s="260"/>
      <c r="T21" s="260"/>
      <c r="U21" s="260"/>
      <c r="V21" s="260"/>
      <c r="W21" s="41"/>
      <c r="X21" s="260"/>
      <c r="Y21" s="260"/>
      <c r="Z21" s="260"/>
      <c r="AA21" s="260"/>
      <c r="AB21" s="260"/>
      <c r="AC21" s="260"/>
      <c r="AD21" s="260"/>
      <c r="AE21" s="260"/>
      <c r="AF21" s="260"/>
      <c r="AG21" s="260"/>
      <c r="AH21" s="260"/>
      <c r="AI21" s="41"/>
      <c r="AJ21" s="260"/>
      <c r="AK21" s="260"/>
      <c r="AL21" s="260"/>
      <c r="AM21" s="260"/>
      <c r="AN21" s="260"/>
      <c r="AO21" s="260"/>
      <c r="AP21" s="260"/>
      <c r="AQ21" s="260"/>
      <c r="AR21" s="260"/>
      <c r="AS21" s="260"/>
      <c r="AT21" s="260"/>
      <c r="AU21" s="41"/>
      <c r="AV21" s="260"/>
      <c r="AW21" s="260"/>
      <c r="AX21" s="260"/>
      <c r="AY21" s="260"/>
      <c r="AZ21" s="260"/>
      <c r="BA21" s="260"/>
      <c r="BB21" s="260"/>
      <c r="BC21" s="260"/>
      <c r="BD21" s="260"/>
      <c r="BE21" s="260"/>
      <c r="BF21" s="260"/>
      <c r="BG21" s="41"/>
      <c r="BH21" s="260"/>
      <c r="BI21" s="260"/>
      <c r="BJ21" s="260"/>
      <c r="BK21" s="260"/>
      <c r="BL21" s="260"/>
      <c r="BM21" s="260"/>
      <c r="BN21" s="260"/>
      <c r="BO21" s="260"/>
      <c r="BP21" s="260"/>
      <c r="BQ21" s="260"/>
      <c r="BR21" s="260"/>
      <c r="BS21" s="41"/>
      <c r="BT21" s="260"/>
      <c r="BU21" s="260"/>
      <c r="BV21" s="260"/>
      <c r="BW21" s="260"/>
      <c r="BX21" s="260"/>
      <c r="BY21" s="260"/>
      <c r="BZ21" s="260"/>
      <c r="CA21" s="260"/>
      <c r="CB21" s="260"/>
      <c r="CC21" s="260"/>
      <c r="CD21" s="260"/>
      <c r="CE21" s="41"/>
      <c r="CF21" s="260"/>
      <c r="CG21" s="260"/>
      <c r="CH21" s="260"/>
      <c r="CI21" s="260"/>
      <c r="CJ21" s="260"/>
      <c r="CK21" s="260"/>
      <c r="CL21" s="260"/>
      <c r="CM21" s="260"/>
      <c r="CN21" s="260"/>
      <c r="CO21" s="260"/>
      <c r="CP21" s="260"/>
      <c r="CQ21" s="41"/>
      <c r="CR21" s="260"/>
      <c r="CS21" s="260"/>
      <c r="CT21" s="260"/>
      <c r="CU21" s="260"/>
      <c r="CV21" s="260"/>
      <c r="CW21" s="260"/>
      <c r="CX21" s="260"/>
      <c r="CY21" s="260"/>
      <c r="CZ21" s="260"/>
      <c r="DA21" s="260"/>
      <c r="DB21" s="260"/>
      <c r="DC21" s="41"/>
      <c r="DD21" s="260"/>
      <c r="DE21" s="260"/>
      <c r="DF21" s="260"/>
      <c r="DG21" s="260"/>
      <c r="DH21" s="260"/>
      <c r="DI21" s="260"/>
      <c r="DJ21" s="260"/>
      <c r="DK21" s="260"/>
      <c r="DL21" s="260"/>
      <c r="DM21" s="260"/>
      <c r="DN21" s="260"/>
      <c r="DO21" s="41"/>
      <c r="DP21" s="260"/>
      <c r="DQ21" s="260"/>
      <c r="DR21" s="260"/>
      <c r="DS21" s="260"/>
      <c r="DT21" s="260"/>
      <c r="DU21" s="260"/>
      <c r="DV21" s="260"/>
      <c r="DW21" s="260"/>
      <c r="DX21" s="260"/>
      <c r="DY21" s="260"/>
      <c r="DZ21" s="260"/>
      <c r="EA21" s="41"/>
      <c r="EB21" s="260"/>
      <c r="EC21" s="260"/>
      <c r="ED21" s="260"/>
      <c r="EE21" s="260"/>
      <c r="EF21" s="260"/>
      <c r="EG21" s="260"/>
      <c r="EH21" s="260"/>
      <c r="EI21" s="260"/>
      <c r="EJ21" s="260"/>
      <c r="EK21" s="260"/>
      <c r="EL21" s="260"/>
      <c r="EM21" s="41"/>
      <c r="EN21" s="260"/>
      <c r="EO21" s="260"/>
      <c r="EP21" s="260"/>
      <c r="EQ21" s="260"/>
      <c r="ER21" s="260"/>
      <c r="ES21" s="260"/>
      <c r="ET21" s="260"/>
      <c r="EU21" s="260"/>
      <c r="EV21" s="260"/>
      <c r="EW21" s="260"/>
      <c r="EX21" s="260"/>
      <c r="EY21" s="41"/>
      <c r="EZ21" s="260"/>
      <c r="FA21" s="260"/>
      <c r="FB21" s="260"/>
      <c r="FC21" s="260"/>
      <c r="FD21" s="260"/>
      <c r="FE21" s="260"/>
      <c r="FF21" s="260"/>
      <c r="FG21" s="260"/>
      <c r="FH21" s="260"/>
      <c r="FI21" s="260"/>
      <c r="FJ21" s="260"/>
      <c r="FK21" s="41"/>
      <c r="FL21" s="260"/>
      <c r="FM21" s="260"/>
      <c r="FN21" s="260"/>
      <c r="FO21" s="260"/>
      <c r="FP21" s="260"/>
      <c r="FQ21" s="260"/>
      <c r="FR21" s="260"/>
      <c r="FS21" s="260"/>
      <c r="FT21" s="260"/>
      <c r="FU21" s="260"/>
      <c r="FV21" s="260"/>
      <c r="FW21" s="41"/>
      <c r="FX21" s="260"/>
      <c r="FY21" s="260"/>
      <c r="FZ21" s="260"/>
      <c r="GA21" s="260"/>
      <c r="GB21" s="260"/>
      <c r="GC21" s="260"/>
      <c r="GD21" s="260"/>
      <c r="GE21" s="260"/>
      <c r="GF21" s="260"/>
      <c r="GG21" s="260"/>
      <c r="GH21" s="260"/>
      <c r="GI21" s="41"/>
      <c r="GJ21" s="260"/>
      <c r="GK21" s="260"/>
      <c r="GL21" s="260"/>
      <c r="GM21" s="260"/>
      <c r="GN21" s="260"/>
      <c r="GO21" s="260"/>
      <c r="GP21" s="260"/>
      <c r="GQ21" s="260"/>
      <c r="GR21" s="260"/>
      <c r="GS21" s="260"/>
      <c r="GT21" s="260"/>
      <c r="GU21" s="41"/>
      <c r="GV21" s="260"/>
      <c r="GW21" s="260"/>
      <c r="GX21" s="260"/>
      <c r="GY21" s="260"/>
      <c r="GZ21" s="260"/>
      <c r="HA21" s="260"/>
      <c r="HB21" s="260"/>
      <c r="HC21" s="260"/>
      <c r="HD21" s="260"/>
      <c r="HE21" s="260"/>
      <c r="HF21" s="260"/>
      <c r="HG21" s="41"/>
      <c r="HH21" s="260"/>
      <c r="HI21" s="260"/>
      <c r="HJ21" s="260"/>
      <c r="HK21" s="260"/>
      <c r="HL21" s="260"/>
      <c r="HM21" s="260"/>
      <c r="HN21" s="260"/>
      <c r="HO21" s="260"/>
      <c r="HP21" s="260"/>
      <c r="HQ21" s="260"/>
      <c r="HR21" s="260"/>
      <c r="HS21" s="41"/>
      <c r="HT21" s="260"/>
      <c r="HU21" s="260"/>
      <c r="HV21" s="260"/>
      <c r="HW21" s="260"/>
      <c r="HX21" s="260"/>
      <c r="HY21" s="260"/>
      <c r="HZ21" s="260"/>
      <c r="IA21" s="260"/>
      <c r="IB21" s="260"/>
      <c r="IC21" s="260"/>
      <c r="ID21" s="260"/>
      <c r="IE21" s="41"/>
      <c r="IF21" s="260"/>
      <c r="IG21" s="260"/>
      <c r="IH21" s="260"/>
      <c r="II21" s="260"/>
      <c r="IJ21" s="260"/>
      <c r="IK21" s="260"/>
      <c r="IL21" s="260"/>
      <c r="IM21" s="260"/>
      <c r="IN21" s="260"/>
      <c r="IO21" s="260"/>
      <c r="IP21" s="260"/>
      <c r="IQ21" s="41"/>
      <c r="IR21" s="260"/>
      <c r="IS21" s="260"/>
      <c r="IT21" s="260"/>
    </row>
    <row r="22" spans="1:254" s="7" customFormat="1" ht="14.25">
      <c r="A22" s="41" t="s">
        <v>18</v>
      </c>
      <c r="B22" s="402">
        <v>-2.8134684000000001</v>
      </c>
      <c r="C22" s="402">
        <v>-3.1734184999999999</v>
      </c>
      <c r="D22" s="402">
        <v>-1.8141989999999999</v>
      </c>
      <c r="E22" s="402">
        <v>-2.0903349000000002</v>
      </c>
      <c r="F22" s="402">
        <v>-8.0260525999999999</v>
      </c>
      <c r="G22" s="402">
        <v>-7.6580852999999998</v>
      </c>
      <c r="H22" s="402">
        <v>-5.0735086999999996</v>
      </c>
      <c r="I22" s="402">
        <v>-4.5471602999999998</v>
      </c>
      <c r="J22" s="402">
        <v>-2.5127516999999999</v>
      </c>
      <c r="K22" s="462">
        <v>-3.2653085000000002</v>
      </c>
      <c r="L22" s="402">
        <v>-3.3712019999999998</v>
      </c>
      <c r="M22" s="260"/>
      <c r="N22" s="260"/>
      <c r="O22" s="260"/>
      <c r="P22" s="260"/>
      <c r="Q22" s="260"/>
      <c r="R22" s="260"/>
      <c r="S22" s="260"/>
      <c r="T22" s="260"/>
      <c r="U22" s="402"/>
      <c r="V22" s="402"/>
      <c r="W22" s="41"/>
      <c r="X22" s="260"/>
      <c r="Y22" s="260"/>
      <c r="Z22" s="260"/>
      <c r="AA22" s="260"/>
      <c r="AB22" s="260"/>
      <c r="AC22" s="260"/>
      <c r="AD22" s="402"/>
      <c r="AE22" s="402"/>
      <c r="AF22" s="402"/>
      <c r="AG22" s="402"/>
      <c r="AH22" s="402"/>
      <c r="AI22" s="41"/>
      <c r="AJ22" s="260"/>
      <c r="AK22" s="260"/>
      <c r="AL22" s="260"/>
      <c r="AM22" s="260"/>
      <c r="AN22" s="260"/>
      <c r="AO22" s="260"/>
      <c r="AP22" s="402"/>
      <c r="AQ22" s="402"/>
      <c r="AR22" s="402"/>
      <c r="AS22" s="402"/>
      <c r="AT22" s="402"/>
      <c r="AU22" s="41"/>
      <c r="AV22" s="260"/>
      <c r="AW22" s="260"/>
      <c r="AX22" s="260"/>
      <c r="AY22" s="260"/>
      <c r="AZ22" s="260"/>
      <c r="BA22" s="260"/>
      <c r="BB22" s="402"/>
      <c r="BC22" s="402"/>
      <c r="BD22" s="402"/>
      <c r="BE22" s="402"/>
      <c r="BF22" s="402"/>
      <c r="BG22" s="41"/>
      <c r="BH22" s="260"/>
      <c r="BI22" s="260"/>
      <c r="BJ22" s="260"/>
      <c r="BK22" s="260"/>
      <c r="BL22" s="260"/>
      <c r="BM22" s="260"/>
      <c r="BN22" s="402"/>
      <c r="BO22" s="402"/>
      <c r="BP22" s="402"/>
      <c r="BQ22" s="402"/>
      <c r="BR22" s="402"/>
      <c r="BS22" s="41"/>
      <c r="BT22" s="260"/>
      <c r="BU22" s="260"/>
      <c r="BV22" s="260"/>
      <c r="BW22" s="260"/>
      <c r="BX22" s="260"/>
      <c r="BY22" s="260"/>
      <c r="BZ22" s="402"/>
      <c r="CA22" s="402"/>
      <c r="CB22" s="402"/>
      <c r="CC22" s="402"/>
      <c r="CD22" s="402"/>
      <c r="CE22" s="41"/>
      <c r="CF22" s="260"/>
      <c r="CG22" s="260"/>
      <c r="CH22" s="260"/>
      <c r="CI22" s="260"/>
      <c r="CJ22" s="260"/>
      <c r="CK22" s="260"/>
      <c r="CL22" s="402"/>
      <c r="CM22" s="402"/>
      <c r="CN22" s="402"/>
      <c r="CO22" s="402"/>
      <c r="CP22" s="402"/>
      <c r="CQ22" s="41"/>
      <c r="CR22" s="260"/>
      <c r="CS22" s="260"/>
      <c r="CT22" s="260"/>
      <c r="CU22" s="260"/>
      <c r="CV22" s="260"/>
      <c r="CW22" s="260"/>
      <c r="CX22" s="402"/>
      <c r="CY22" s="402"/>
      <c r="CZ22" s="402"/>
      <c r="DA22" s="402"/>
      <c r="DB22" s="402"/>
      <c r="DC22" s="41"/>
      <c r="DD22" s="260"/>
      <c r="DE22" s="260"/>
      <c r="DF22" s="260"/>
      <c r="DG22" s="260"/>
      <c r="DH22" s="260"/>
      <c r="DI22" s="260"/>
      <c r="DJ22" s="402"/>
      <c r="DK22" s="402"/>
      <c r="DL22" s="402"/>
      <c r="DM22" s="402"/>
      <c r="DN22" s="402"/>
      <c r="DO22" s="41"/>
      <c r="DP22" s="260"/>
      <c r="DQ22" s="260"/>
      <c r="DR22" s="260"/>
      <c r="DS22" s="260"/>
      <c r="DT22" s="260"/>
      <c r="DU22" s="260"/>
      <c r="DV22" s="402"/>
      <c r="DW22" s="402"/>
      <c r="DX22" s="402"/>
      <c r="DY22" s="402"/>
      <c r="DZ22" s="402"/>
      <c r="EA22" s="41"/>
      <c r="EB22" s="260"/>
      <c r="EC22" s="260"/>
      <c r="ED22" s="260"/>
      <c r="EE22" s="260"/>
      <c r="EF22" s="260"/>
      <c r="EG22" s="260"/>
      <c r="EH22" s="402"/>
      <c r="EI22" s="402"/>
      <c r="EJ22" s="402"/>
      <c r="EK22" s="402"/>
      <c r="EL22" s="402"/>
      <c r="EM22" s="41"/>
      <c r="EN22" s="260"/>
      <c r="EO22" s="260"/>
      <c r="EP22" s="260"/>
      <c r="EQ22" s="260"/>
      <c r="ER22" s="260"/>
      <c r="ES22" s="260"/>
      <c r="ET22" s="402"/>
      <c r="EU22" s="402"/>
      <c r="EV22" s="402"/>
      <c r="EW22" s="402"/>
      <c r="EX22" s="402"/>
      <c r="EY22" s="41"/>
      <c r="EZ22" s="260"/>
      <c r="FA22" s="260"/>
      <c r="FB22" s="260"/>
      <c r="FC22" s="260"/>
      <c r="FD22" s="260"/>
      <c r="FE22" s="260"/>
      <c r="FF22" s="402"/>
      <c r="FG22" s="402"/>
      <c r="FH22" s="402"/>
      <c r="FI22" s="402"/>
      <c r="FJ22" s="402"/>
      <c r="FK22" s="41"/>
      <c r="FL22" s="260"/>
      <c r="FM22" s="260"/>
      <c r="FN22" s="260"/>
      <c r="FO22" s="260"/>
      <c r="FP22" s="260"/>
      <c r="FQ22" s="260"/>
      <c r="FR22" s="402"/>
      <c r="FS22" s="402"/>
      <c r="FT22" s="402"/>
      <c r="FU22" s="402"/>
      <c r="FV22" s="402"/>
      <c r="FW22" s="41"/>
      <c r="FX22" s="260"/>
      <c r="FY22" s="260"/>
      <c r="FZ22" s="260"/>
      <c r="GA22" s="260"/>
      <c r="GB22" s="260"/>
      <c r="GC22" s="260"/>
      <c r="GD22" s="402"/>
      <c r="GE22" s="402"/>
      <c r="GF22" s="402"/>
      <c r="GG22" s="402"/>
      <c r="GH22" s="402"/>
      <c r="GI22" s="41"/>
      <c r="GJ22" s="260"/>
      <c r="GK22" s="260"/>
      <c r="GL22" s="260"/>
      <c r="GM22" s="260"/>
      <c r="GN22" s="260"/>
      <c r="GO22" s="260"/>
      <c r="GP22" s="402"/>
      <c r="GQ22" s="402"/>
      <c r="GR22" s="402"/>
      <c r="GS22" s="402"/>
      <c r="GT22" s="402"/>
      <c r="GU22" s="41"/>
      <c r="GV22" s="260"/>
      <c r="GW22" s="260"/>
      <c r="GX22" s="260"/>
      <c r="GY22" s="260"/>
      <c r="GZ22" s="260"/>
      <c r="HA22" s="260"/>
      <c r="HB22" s="402"/>
      <c r="HC22" s="402"/>
      <c r="HD22" s="402"/>
      <c r="HE22" s="402"/>
      <c r="HF22" s="402"/>
      <c r="HG22" s="41"/>
      <c r="HH22" s="260"/>
      <c r="HI22" s="260"/>
      <c r="HJ22" s="260"/>
      <c r="HK22" s="260"/>
      <c r="HL22" s="260"/>
      <c r="HM22" s="260"/>
      <c r="HN22" s="402"/>
      <c r="HO22" s="402"/>
      <c r="HP22" s="402"/>
      <c r="HQ22" s="402"/>
      <c r="HR22" s="402"/>
      <c r="HS22" s="41"/>
      <c r="HT22" s="260"/>
      <c r="HU22" s="260"/>
      <c r="HV22" s="260"/>
      <c r="HW22" s="260"/>
      <c r="HX22" s="260"/>
      <c r="HY22" s="260"/>
      <c r="HZ22" s="402"/>
      <c r="IA22" s="402"/>
      <c r="IB22" s="402"/>
      <c r="IC22" s="402"/>
      <c r="ID22" s="402"/>
      <c r="IE22" s="41"/>
      <c r="IF22" s="260"/>
      <c r="IG22" s="260"/>
      <c r="IH22" s="260"/>
      <c r="II22" s="260"/>
      <c r="IJ22" s="260"/>
      <c r="IK22" s="260"/>
      <c r="IL22" s="402"/>
      <c r="IM22" s="402"/>
      <c r="IN22" s="402"/>
      <c r="IO22" s="402"/>
      <c r="IP22" s="402"/>
      <c r="IQ22" s="41"/>
      <c r="IR22" s="260"/>
      <c r="IS22" s="260"/>
      <c r="IT22" s="260"/>
    </row>
    <row r="23" spans="1:254" s="7" customFormat="1" ht="14.25">
      <c r="A23" s="41" t="s">
        <v>17</v>
      </c>
      <c r="B23" s="402">
        <v>2.6901016000000002</v>
      </c>
      <c r="C23" s="402">
        <v>4.0786655999999999</v>
      </c>
      <c r="D23" s="402">
        <v>5.3389312000000002</v>
      </c>
      <c r="E23" s="402">
        <v>4.3442667000000004</v>
      </c>
      <c r="F23" s="402">
        <v>-2.7159089999999999</v>
      </c>
      <c r="G23" s="402">
        <v>-2.8037645000000002</v>
      </c>
      <c r="H23" s="402">
        <v>-1.0357945</v>
      </c>
      <c r="I23" s="402">
        <v>-2.2219912000000002</v>
      </c>
      <c r="J23" s="402">
        <v>-2.7276969000000002</v>
      </c>
      <c r="K23" s="462">
        <v>-2.8544092000000001</v>
      </c>
      <c r="L23" s="402">
        <v>-2.5977218</v>
      </c>
      <c r="M23" s="260"/>
      <c r="N23" s="260"/>
      <c r="O23" s="260"/>
      <c r="P23" s="260"/>
      <c r="Q23" s="260"/>
      <c r="R23" s="260"/>
      <c r="S23" s="260"/>
      <c r="T23" s="260"/>
      <c r="U23" s="402"/>
      <c r="V23" s="402"/>
      <c r="W23" s="41"/>
      <c r="X23" s="260"/>
      <c r="Y23" s="260"/>
      <c r="Z23" s="260"/>
      <c r="AA23" s="260"/>
      <c r="AB23" s="260"/>
      <c r="AC23" s="260"/>
      <c r="AD23" s="402"/>
      <c r="AE23" s="402"/>
      <c r="AF23" s="402"/>
      <c r="AG23" s="402"/>
      <c r="AH23" s="402"/>
      <c r="AI23" s="41"/>
      <c r="AJ23" s="260"/>
      <c r="AK23" s="260"/>
      <c r="AL23" s="260"/>
      <c r="AM23" s="260"/>
      <c r="AN23" s="260"/>
      <c r="AO23" s="260"/>
      <c r="AP23" s="402"/>
      <c r="AQ23" s="402"/>
      <c r="AR23" s="402"/>
      <c r="AS23" s="402"/>
      <c r="AT23" s="402"/>
      <c r="AU23" s="41"/>
      <c r="AV23" s="260"/>
      <c r="AW23" s="260"/>
      <c r="AX23" s="260"/>
      <c r="AY23" s="260"/>
      <c r="AZ23" s="260"/>
      <c r="BA23" s="260"/>
      <c r="BB23" s="402"/>
      <c r="BC23" s="402"/>
      <c r="BD23" s="402"/>
      <c r="BE23" s="402"/>
      <c r="BF23" s="402"/>
      <c r="BG23" s="41"/>
      <c r="BH23" s="260"/>
      <c r="BI23" s="260"/>
      <c r="BJ23" s="260"/>
      <c r="BK23" s="260"/>
      <c r="BL23" s="260"/>
      <c r="BM23" s="260"/>
      <c r="BN23" s="402"/>
      <c r="BO23" s="402"/>
      <c r="BP23" s="402"/>
      <c r="BQ23" s="402"/>
      <c r="BR23" s="402"/>
      <c r="BS23" s="41"/>
      <c r="BT23" s="260"/>
      <c r="BU23" s="260"/>
      <c r="BV23" s="260"/>
      <c r="BW23" s="260"/>
      <c r="BX23" s="260"/>
      <c r="BY23" s="260"/>
      <c r="BZ23" s="402"/>
      <c r="CA23" s="402"/>
      <c r="CB23" s="402"/>
      <c r="CC23" s="402"/>
      <c r="CD23" s="402"/>
      <c r="CE23" s="41"/>
      <c r="CF23" s="260"/>
      <c r="CG23" s="260"/>
      <c r="CH23" s="260"/>
      <c r="CI23" s="260"/>
      <c r="CJ23" s="260"/>
      <c r="CK23" s="260"/>
      <c r="CL23" s="402"/>
      <c r="CM23" s="402"/>
      <c r="CN23" s="402"/>
      <c r="CO23" s="402"/>
      <c r="CP23" s="402"/>
      <c r="CQ23" s="41"/>
      <c r="CR23" s="260"/>
      <c r="CS23" s="260"/>
      <c r="CT23" s="260"/>
      <c r="CU23" s="260"/>
      <c r="CV23" s="260"/>
      <c r="CW23" s="260"/>
      <c r="CX23" s="402"/>
      <c r="CY23" s="402"/>
      <c r="CZ23" s="402"/>
      <c r="DA23" s="402"/>
      <c r="DB23" s="402"/>
      <c r="DC23" s="41"/>
      <c r="DD23" s="260"/>
      <c r="DE23" s="260"/>
      <c r="DF23" s="260"/>
      <c r="DG23" s="260"/>
      <c r="DH23" s="260"/>
      <c r="DI23" s="260"/>
      <c r="DJ23" s="402"/>
      <c r="DK23" s="402"/>
      <c r="DL23" s="402"/>
      <c r="DM23" s="402"/>
      <c r="DN23" s="402"/>
      <c r="DO23" s="41"/>
      <c r="DP23" s="260"/>
      <c r="DQ23" s="260"/>
      <c r="DR23" s="260"/>
      <c r="DS23" s="260"/>
      <c r="DT23" s="260"/>
      <c r="DU23" s="260"/>
      <c r="DV23" s="402"/>
      <c r="DW23" s="402"/>
      <c r="DX23" s="402"/>
      <c r="DY23" s="402"/>
      <c r="DZ23" s="402"/>
      <c r="EA23" s="41"/>
      <c r="EB23" s="260"/>
      <c r="EC23" s="260"/>
      <c r="ED23" s="260"/>
      <c r="EE23" s="260"/>
      <c r="EF23" s="260"/>
      <c r="EG23" s="260"/>
      <c r="EH23" s="402"/>
      <c r="EI23" s="402"/>
      <c r="EJ23" s="402"/>
      <c r="EK23" s="402"/>
      <c r="EL23" s="402"/>
      <c r="EM23" s="41"/>
      <c r="EN23" s="260"/>
      <c r="EO23" s="260"/>
      <c r="EP23" s="260"/>
      <c r="EQ23" s="260"/>
      <c r="ER23" s="260"/>
      <c r="ES23" s="260"/>
      <c r="ET23" s="402"/>
      <c r="EU23" s="402"/>
      <c r="EV23" s="402"/>
      <c r="EW23" s="402"/>
      <c r="EX23" s="402"/>
      <c r="EY23" s="41"/>
      <c r="EZ23" s="260"/>
      <c r="FA23" s="260"/>
      <c r="FB23" s="260"/>
      <c r="FC23" s="260"/>
      <c r="FD23" s="260"/>
      <c r="FE23" s="260"/>
      <c r="FF23" s="402"/>
      <c r="FG23" s="402"/>
      <c r="FH23" s="402"/>
      <c r="FI23" s="402"/>
      <c r="FJ23" s="402"/>
      <c r="FK23" s="41"/>
      <c r="FL23" s="260"/>
      <c r="FM23" s="260"/>
      <c r="FN23" s="260"/>
      <c r="FO23" s="260"/>
      <c r="FP23" s="260"/>
      <c r="FQ23" s="260"/>
      <c r="FR23" s="402"/>
      <c r="FS23" s="402"/>
      <c r="FT23" s="402"/>
      <c r="FU23" s="402"/>
      <c r="FV23" s="402"/>
      <c r="FW23" s="41"/>
      <c r="FX23" s="260"/>
      <c r="FY23" s="260"/>
      <c r="FZ23" s="260"/>
      <c r="GA23" s="260"/>
      <c r="GB23" s="260"/>
      <c r="GC23" s="260"/>
      <c r="GD23" s="402"/>
      <c r="GE23" s="402"/>
      <c r="GF23" s="402"/>
      <c r="GG23" s="402"/>
      <c r="GH23" s="402"/>
      <c r="GI23" s="41"/>
      <c r="GJ23" s="260"/>
      <c r="GK23" s="260"/>
      <c r="GL23" s="260"/>
      <c r="GM23" s="260"/>
      <c r="GN23" s="260"/>
      <c r="GO23" s="260"/>
      <c r="GP23" s="402"/>
      <c r="GQ23" s="402"/>
      <c r="GR23" s="402"/>
      <c r="GS23" s="402"/>
      <c r="GT23" s="402"/>
      <c r="GU23" s="41"/>
      <c r="GV23" s="260"/>
      <c r="GW23" s="260"/>
      <c r="GX23" s="260"/>
      <c r="GY23" s="260"/>
      <c r="GZ23" s="260"/>
      <c r="HA23" s="260"/>
      <c r="HB23" s="402"/>
      <c r="HC23" s="402"/>
      <c r="HD23" s="402"/>
      <c r="HE23" s="402"/>
      <c r="HF23" s="402"/>
      <c r="HG23" s="41"/>
      <c r="HH23" s="260"/>
      <c r="HI23" s="260"/>
      <c r="HJ23" s="260"/>
      <c r="HK23" s="260"/>
      <c r="HL23" s="260"/>
      <c r="HM23" s="260"/>
      <c r="HN23" s="402"/>
      <c r="HO23" s="402"/>
      <c r="HP23" s="402"/>
      <c r="HQ23" s="402"/>
      <c r="HR23" s="402"/>
      <c r="HS23" s="41"/>
      <c r="HT23" s="260"/>
      <c r="HU23" s="260"/>
      <c r="HV23" s="260"/>
      <c r="HW23" s="260"/>
      <c r="HX23" s="260"/>
      <c r="HY23" s="260"/>
      <c r="HZ23" s="402"/>
      <c r="IA23" s="402"/>
      <c r="IB23" s="402"/>
      <c r="IC23" s="402"/>
      <c r="ID23" s="402"/>
      <c r="IE23" s="41"/>
      <c r="IF23" s="260"/>
      <c r="IG23" s="260"/>
      <c r="IH23" s="260"/>
      <c r="II23" s="260"/>
      <c r="IJ23" s="260"/>
      <c r="IK23" s="260"/>
      <c r="IL23" s="402"/>
      <c r="IM23" s="402"/>
      <c r="IN23" s="402"/>
      <c r="IO23" s="402"/>
      <c r="IP23" s="402"/>
      <c r="IQ23" s="41"/>
      <c r="IR23" s="260"/>
      <c r="IS23" s="260"/>
      <c r="IT23" s="260"/>
    </row>
    <row r="24" spans="1:254" s="7" customFormat="1" ht="14.25">
      <c r="A24" s="41" t="s">
        <v>16</v>
      </c>
      <c r="B24" s="402">
        <v>1.6160276</v>
      </c>
      <c r="C24" s="402">
        <v>2.4606501000000001</v>
      </c>
      <c r="D24" s="402">
        <v>2.3871457999999999</v>
      </c>
      <c r="E24" s="402">
        <v>-2.9479411</v>
      </c>
      <c r="F24" s="402">
        <v>-1.9527950000000001</v>
      </c>
      <c r="G24" s="402">
        <v>0.1962267</v>
      </c>
      <c r="H24" s="402">
        <v>1.1149207000000001</v>
      </c>
      <c r="I24" s="402">
        <v>-0.23657590000000001</v>
      </c>
      <c r="J24" s="402">
        <v>-0.40271489999999999</v>
      </c>
      <c r="K24" s="462">
        <v>-0.35730040000000002</v>
      </c>
      <c r="L24" s="402">
        <v>-0.3981343</v>
      </c>
      <c r="M24" s="260"/>
      <c r="N24" s="260"/>
      <c r="O24" s="260"/>
      <c r="P24" s="260"/>
      <c r="Q24" s="260"/>
      <c r="R24" s="260"/>
      <c r="S24" s="260"/>
      <c r="T24" s="260"/>
      <c r="U24" s="402"/>
      <c r="V24" s="402"/>
      <c r="W24" s="41"/>
      <c r="X24" s="260"/>
      <c r="Y24" s="260"/>
      <c r="Z24" s="260"/>
      <c r="AA24" s="402"/>
      <c r="AB24" s="260"/>
      <c r="AC24" s="260"/>
      <c r="AD24" s="402"/>
      <c r="AE24" s="402"/>
      <c r="AF24" s="402"/>
      <c r="AG24" s="402"/>
      <c r="AH24" s="402"/>
      <c r="AI24" s="41"/>
      <c r="AJ24" s="260"/>
      <c r="AK24" s="260"/>
      <c r="AL24" s="260"/>
      <c r="AM24" s="402"/>
      <c r="AN24" s="260"/>
      <c r="AO24" s="260"/>
      <c r="AP24" s="402"/>
      <c r="AQ24" s="402"/>
      <c r="AR24" s="402"/>
      <c r="AS24" s="402"/>
      <c r="AT24" s="402"/>
      <c r="AU24" s="41"/>
      <c r="AV24" s="260"/>
      <c r="AW24" s="260"/>
      <c r="AX24" s="260"/>
      <c r="AY24" s="402"/>
      <c r="AZ24" s="260"/>
      <c r="BA24" s="260"/>
      <c r="BB24" s="402"/>
      <c r="BC24" s="402"/>
      <c r="BD24" s="402"/>
      <c r="BE24" s="402"/>
      <c r="BF24" s="402"/>
      <c r="BG24" s="41"/>
      <c r="BH24" s="260"/>
      <c r="BI24" s="260"/>
      <c r="BJ24" s="260"/>
      <c r="BK24" s="402"/>
      <c r="BL24" s="260"/>
      <c r="BM24" s="260"/>
      <c r="BN24" s="402"/>
      <c r="BO24" s="402"/>
      <c r="BP24" s="402"/>
      <c r="BQ24" s="402"/>
      <c r="BR24" s="402"/>
      <c r="BS24" s="41"/>
      <c r="BT24" s="260"/>
      <c r="BU24" s="260"/>
      <c r="BV24" s="260"/>
      <c r="BW24" s="402"/>
      <c r="BX24" s="260"/>
      <c r="BY24" s="260"/>
      <c r="BZ24" s="402"/>
      <c r="CA24" s="402"/>
      <c r="CB24" s="402"/>
      <c r="CC24" s="402"/>
      <c r="CD24" s="402"/>
      <c r="CE24" s="41"/>
      <c r="CF24" s="260"/>
      <c r="CG24" s="260"/>
      <c r="CH24" s="260"/>
      <c r="CI24" s="402"/>
      <c r="CJ24" s="260"/>
      <c r="CK24" s="260"/>
      <c r="CL24" s="402"/>
      <c r="CM24" s="402"/>
      <c r="CN24" s="402"/>
      <c r="CO24" s="402"/>
      <c r="CP24" s="402"/>
      <c r="CQ24" s="41"/>
      <c r="CR24" s="260"/>
      <c r="CS24" s="260"/>
      <c r="CT24" s="260"/>
      <c r="CU24" s="402"/>
      <c r="CV24" s="260"/>
      <c r="CW24" s="260"/>
      <c r="CX24" s="402"/>
      <c r="CY24" s="402"/>
      <c r="CZ24" s="402"/>
      <c r="DA24" s="402"/>
      <c r="DB24" s="402"/>
      <c r="DC24" s="41"/>
      <c r="DD24" s="260"/>
      <c r="DE24" s="260"/>
      <c r="DF24" s="260"/>
      <c r="DG24" s="402"/>
      <c r="DH24" s="260"/>
      <c r="DI24" s="260"/>
      <c r="DJ24" s="402"/>
      <c r="DK24" s="402"/>
      <c r="DL24" s="402"/>
      <c r="DM24" s="402"/>
      <c r="DN24" s="402"/>
      <c r="DO24" s="41"/>
      <c r="DP24" s="260"/>
      <c r="DQ24" s="260"/>
      <c r="DR24" s="260"/>
      <c r="DS24" s="402"/>
      <c r="DT24" s="260"/>
      <c r="DU24" s="260"/>
      <c r="DV24" s="402"/>
      <c r="DW24" s="402"/>
      <c r="DX24" s="402"/>
      <c r="DY24" s="402"/>
      <c r="DZ24" s="402"/>
      <c r="EA24" s="41"/>
      <c r="EB24" s="260"/>
      <c r="EC24" s="260"/>
      <c r="ED24" s="260"/>
      <c r="EE24" s="402"/>
      <c r="EF24" s="260"/>
      <c r="EG24" s="260"/>
      <c r="EH24" s="402"/>
      <c r="EI24" s="402"/>
      <c r="EJ24" s="402"/>
      <c r="EK24" s="402"/>
      <c r="EL24" s="402"/>
      <c r="EM24" s="41"/>
      <c r="EN24" s="260"/>
      <c r="EO24" s="260"/>
      <c r="EP24" s="260"/>
      <c r="EQ24" s="402"/>
      <c r="ER24" s="260"/>
      <c r="ES24" s="260"/>
      <c r="ET24" s="402"/>
      <c r="EU24" s="402"/>
      <c r="EV24" s="402"/>
      <c r="EW24" s="402"/>
      <c r="EX24" s="402"/>
      <c r="EY24" s="41"/>
      <c r="EZ24" s="260"/>
      <c r="FA24" s="260"/>
      <c r="FB24" s="260"/>
      <c r="FC24" s="402"/>
      <c r="FD24" s="260"/>
      <c r="FE24" s="260"/>
      <c r="FF24" s="402"/>
      <c r="FG24" s="402"/>
      <c r="FH24" s="402"/>
      <c r="FI24" s="402"/>
      <c r="FJ24" s="402"/>
      <c r="FK24" s="41"/>
      <c r="FL24" s="260"/>
      <c r="FM24" s="260"/>
      <c r="FN24" s="260"/>
      <c r="FO24" s="402"/>
      <c r="FP24" s="260"/>
      <c r="FQ24" s="260"/>
      <c r="FR24" s="402"/>
      <c r="FS24" s="402"/>
      <c r="FT24" s="402"/>
      <c r="FU24" s="402"/>
      <c r="FV24" s="402"/>
      <c r="FW24" s="41"/>
      <c r="FX24" s="260"/>
      <c r="FY24" s="260"/>
      <c r="FZ24" s="260"/>
      <c r="GA24" s="402"/>
      <c r="GB24" s="260"/>
      <c r="GC24" s="260"/>
      <c r="GD24" s="402"/>
      <c r="GE24" s="402"/>
      <c r="GF24" s="402"/>
      <c r="GG24" s="402"/>
      <c r="GH24" s="402"/>
      <c r="GI24" s="41"/>
      <c r="GJ24" s="260"/>
      <c r="GK24" s="260"/>
      <c r="GL24" s="260"/>
      <c r="GM24" s="402"/>
      <c r="GN24" s="260"/>
      <c r="GO24" s="260"/>
      <c r="GP24" s="402"/>
      <c r="GQ24" s="402"/>
      <c r="GR24" s="402"/>
      <c r="GS24" s="402"/>
      <c r="GT24" s="402"/>
      <c r="GU24" s="41"/>
      <c r="GV24" s="260"/>
      <c r="GW24" s="260"/>
      <c r="GX24" s="260"/>
      <c r="GY24" s="402"/>
      <c r="GZ24" s="260"/>
      <c r="HA24" s="260"/>
      <c r="HB24" s="402"/>
      <c r="HC24" s="402"/>
      <c r="HD24" s="402"/>
      <c r="HE24" s="402"/>
      <c r="HF24" s="402"/>
      <c r="HG24" s="41"/>
      <c r="HH24" s="260"/>
      <c r="HI24" s="260"/>
      <c r="HJ24" s="260"/>
      <c r="HK24" s="402"/>
      <c r="HL24" s="260"/>
      <c r="HM24" s="260"/>
      <c r="HN24" s="402"/>
      <c r="HO24" s="402"/>
      <c r="HP24" s="402"/>
      <c r="HQ24" s="402"/>
      <c r="HR24" s="402"/>
      <c r="HS24" s="41"/>
      <c r="HT24" s="260"/>
      <c r="HU24" s="260"/>
      <c r="HV24" s="260"/>
      <c r="HW24" s="402"/>
      <c r="HX24" s="260"/>
      <c r="HY24" s="260"/>
      <c r="HZ24" s="402"/>
      <c r="IA24" s="402"/>
      <c r="IB24" s="402"/>
      <c r="IC24" s="402"/>
      <c r="ID24" s="402"/>
      <c r="IE24" s="41"/>
      <c r="IF24" s="260"/>
      <c r="IG24" s="260"/>
      <c r="IH24" s="260"/>
      <c r="II24" s="402"/>
      <c r="IJ24" s="260"/>
      <c r="IK24" s="260"/>
      <c r="IL24" s="402"/>
      <c r="IM24" s="402"/>
      <c r="IN24" s="402"/>
      <c r="IO24" s="402"/>
      <c r="IP24" s="402"/>
      <c r="IQ24" s="41"/>
      <c r="IR24" s="260"/>
      <c r="IS24" s="260"/>
      <c r="IT24" s="260"/>
    </row>
    <row r="25" spans="1:254" s="47" customFormat="1" ht="14.25">
      <c r="A25" s="48" t="s">
        <v>15</v>
      </c>
      <c r="B25" s="266">
        <v>-2.5450203</v>
      </c>
      <c r="C25" s="266">
        <v>-1.3874420999999999</v>
      </c>
      <c r="D25" s="266">
        <v>-0.68466740000000004</v>
      </c>
      <c r="E25" s="266">
        <v>-2.1413522</v>
      </c>
      <c r="F25" s="266">
        <v>-6.3579163999999997</v>
      </c>
      <c r="G25" s="266">
        <v>-6.2070220999999997</v>
      </c>
      <c r="H25" s="266">
        <v>-4.1451301000000003</v>
      </c>
      <c r="I25" s="266">
        <v>-3.6794783999999998</v>
      </c>
      <c r="J25" s="266">
        <v>-3.1077206999999998</v>
      </c>
      <c r="K25" s="465">
        <v>-2.5707627</v>
      </c>
      <c r="L25" s="266">
        <v>-2.4813622999999998</v>
      </c>
      <c r="M25" s="260"/>
      <c r="N25" s="260"/>
      <c r="O25" s="260"/>
      <c r="P25" s="260"/>
      <c r="Q25" s="260"/>
      <c r="R25" s="260"/>
      <c r="S25" s="260"/>
      <c r="T25" s="260"/>
      <c r="U25" s="265"/>
      <c r="V25" s="265"/>
      <c r="W25" s="48"/>
      <c r="X25" s="265"/>
      <c r="Y25" s="265"/>
      <c r="Z25" s="265"/>
      <c r="AA25" s="265"/>
      <c r="AB25" s="265"/>
      <c r="AC25" s="265"/>
      <c r="AD25" s="265"/>
      <c r="AE25" s="265"/>
      <c r="AF25" s="265"/>
      <c r="AG25" s="265"/>
      <c r="AH25" s="265"/>
      <c r="AI25" s="48"/>
      <c r="AJ25" s="265"/>
      <c r="AK25" s="265"/>
      <c r="AL25" s="265"/>
      <c r="AM25" s="265"/>
      <c r="AN25" s="265"/>
      <c r="AO25" s="265"/>
      <c r="AP25" s="265"/>
      <c r="AQ25" s="265"/>
      <c r="AR25" s="265"/>
      <c r="AS25" s="265"/>
      <c r="AT25" s="265"/>
      <c r="AU25" s="48"/>
      <c r="AV25" s="265"/>
      <c r="AW25" s="265"/>
      <c r="AX25" s="265"/>
      <c r="AY25" s="265"/>
      <c r="AZ25" s="265"/>
      <c r="BA25" s="265"/>
      <c r="BB25" s="265"/>
      <c r="BC25" s="265"/>
      <c r="BD25" s="265"/>
      <c r="BE25" s="265"/>
      <c r="BF25" s="265"/>
      <c r="BG25" s="48"/>
      <c r="BH25" s="265"/>
      <c r="BI25" s="265"/>
      <c r="BJ25" s="265"/>
      <c r="BK25" s="265"/>
      <c r="BL25" s="265"/>
      <c r="BM25" s="265"/>
      <c r="BN25" s="265"/>
      <c r="BO25" s="265"/>
      <c r="BP25" s="265"/>
      <c r="BQ25" s="265"/>
      <c r="BR25" s="265"/>
      <c r="BS25" s="48"/>
      <c r="BT25" s="265"/>
      <c r="BU25" s="265"/>
      <c r="BV25" s="265"/>
      <c r="BW25" s="265"/>
      <c r="BX25" s="265"/>
      <c r="BY25" s="265"/>
      <c r="BZ25" s="265"/>
      <c r="CA25" s="265"/>
      <c r="CB25" s="265"/>
      <c r="CC25" s="265"/>
      <c r="CD25" s="265"/>
      <c r="CE25" s="48"/>
      <c r="CF25" s="265"/>
      <c r="CG25" s="265"/>
      <c r="CH25" s="265"/>
      <c r="CI25" s="265"/>
      <c r="CJ25" s="265"/>
      <c r="CK25" s="265"/>
      <c r="CL25" s="265"/>
      <c r="CM25" s="265"/>
      <c r="CN25" s="265"/>
      <c r="CO25" s="265"/>
      <c r="CP25" s="265"/>
      <c r="CQ25" s="48"/>
      <c r="CR25" s="265"/>
      <c r="CS25" s="265"/>
      <c r="CT25" s="265"/>
      <c r="CU25" s="265"/>
      <c r="CV25" s="265"/>
      <c r="CW25" s="265"/>
      <c r="CX25" s="265"/>
      <c r="CY25" s="265"/>
      <c r="CZ25" s="265"/>
      <c r="DA25" s="265"/>
      <c r="DB25" s="265"/>
      <c r="DC25" s="48"/>
      <c r="DD25" s="265"/>
      <c r="DE25" s="265"/>
      <c r="DF25" s="265"/>
      <c r="DG25" s="265"/>
      <c r="DH25" s="265"/>
      <c r="DI25" s="265"/>
      <c r="DJ25" s="265"/>
      <c r="DK25" s="265"/>
      <c r="DL25" s="265"/>
      <c r="DM25" s="265"/>
      <c r="DN25" s="265"/>
      <c r="DO25" s="48"/>
      <c r="DP25" s="265"/>
      <c r="DQ25" s="265"/>
      <c r="DR25" s="265"/>
      <c r="DS25" s="265"/>
      <c r="DT25" s="265"/>
      <c r="DU25" s="265"/>
      <c r="DV25" s="265"/>
      <c r="DW25" s="265"/>
      <c r="DX25" s="265"/>
      <c r="DY25" s="265"/>
      <c r="DZ25" s="265"/>
      <c r="EA25" s="48"/>
      <c r="EB25" s="265"/>
      <c r="EC25" s="265"/>
      <c r="ED25" s="265"/>
      <c r="EE25" s="265"/>
      <c r="EF25" s="265"/>
      <c r="EG25" s="265"/>
      <c r="EH25" s="265"/>
      <c r="EI25" s="265"/>
      <c r="EJ25" s="265"/>
      <c r="EK25" s="265"/>
      <c r="EL25" s="265"/>
      <c r="EM25" s="48"/>
      <c r="EN25" s="265"/>
      <c r="EO25" s="265"/>
      <c r="EP25" s="265"/>
      <c r="EQ25" s="265"/>
      <c r="ER25" s="265"/>
      <c r="ES25" s="265"/>
      <c r="ET25" s="265"/>
      <c r="EU25" s="265"/>
      <c r="EV25" s="265"/>
      <c r="EW25" s="265"/>
      <c r="EX25" s="265"/>
      <c r="EY25" s="48"/>
      <c r="EZ25" s="265"/>
      <c r="FA25" s="265"/>
      <c r="FB25" s="265"/>
      <c r="FC25" s="265"/>
      <c r="FD25" s="265"/>
      <c r="FE25" s="265"/>
      <c r="FF25" s="265"/>
      <c r="FG25" s="265"/>
      <c r="FH25" s="265"/>
      <c r="FI25" s="265"/>
      <c r="FJ25" s="265"/>
      <c r="FK25" s="48"/>
      <c r="FL25" s="265"/>
      <c r="FM25" s="265"/>
      <c r="FN25" s="265"/>
      <c r="FO25" s="265"/>
      <c r="FP25" s="265"/>
      <c r="FQ25" s="265"/>
      <c r="FR25" s="265"/>
      <c r="FS25" s="265"/>
      <c r="FT25" s="265"/>
      <c r="FU25" s="265"/>
      <c r="FV25" s="265"/>
      <c r="FW25" s="48"/>
      <c r="FX25" s="265"/>
      <c r="FY25" s="265"/>
      <c r="FZ25" s="265"/>
      <c r="GA25" s="265"/>
      <c r="GB25" s="265"/>
      <c r="GC25" s="265"/>
      <c r="GD25" s="265"/>
      <c r="GE25" s="265"/>
      <c r="GF25" s="265"/>
      <c r="GG25" s="265"/>
      <c r="GH25" s="265"/>
      <c r="GI25" s="48"/>
      <c r="GJ25" s="265"/>
      <c r="GK25" s="265"/>
      <c r="GL25" s="265"/>
      <c r="GM25" s="265"/>
      <c r="GN25" s="265"/>
      <c r="GO25" s="265"/>
      <c r="GP25" s="265"/>
      <c r="GQ25" s="265"/>
      <c r="GR25" s="265"/>
      <c r="GS25" s="265"/>
      <c r="GT25" s="265"/>
      <c r="GU25" s="48"/>
      <c r="GV25" s="265"/>
      <c r="GW25" s="265"/>
      <c r="GX25" s="265"/>
      <c r="GY25" s="265"/>
      <c r="GZ25" s="265"/>
      <c r="HA25" s="265"/>
      <c r="HB25" s="265"/>
      <c r="HC25" s="265"/>
      <c r="HD25" s="265"/>
      <c r="HE25" s="265"/>
      <c r="HF25" s="265"/>
      <c r="HG25" s="48"/>
      <c r="HH25" s="265"/>
      <c r="HI25" s="265"/>
      <c r="HJ25" s="265"/>
      <c r="HK25" s="265"/>
      <c r="HL25" s="265"/>
      <c r="HM25" s="265"/>
      <c r="HN25" s="265"/>
      <c r="HO25" s="265"/>
      <c r="HP25" s="265"/>
      <c r="HQ25" s="265"/>
      <c r="HR25" s="265"/>
      <c r="HS25" s="48"/>
      <c r="HT25" s="265"/>
      <c r="HU25" s="265"/>
      <c r="HV25" s="265"/>
      <c r="HW25" s="265"/>
      <c r="HX25" s="265"/>
      <c r="HY25" s="265"/>
      <c r="HZ25" s="265"/>
      <c r="IA25" s="265"/>
      <c r="IB25" s="265"/>
      <c r="IC25" s="265"/>
      <c r="ID25" s="265"/>
      <c r="IE25" s="48"/>
      <c r="IF25" s="265"/>
      <c r="IG25" s="265"/>
      <c r="IH25" s="265"/>
      <c r="II25" s="265"/>
      <c r="IJ25" s="265"/>
      <c r="IK25" s="265"/>
      <c r="IL25" s="265"/>
      <c r="IM25" s="265"/>
      <c r="IN25" s="265"/>
      <c r="IO25" s="265"/>
      <c r="IP25" s="265"/>
      <c r="IQ25" s="48"/>
      <c r="IR25" s="265"/>
      <c r="IS25" s="265"/>
      <c r="IT25" s="265"/>
    </row>
    <row r="26" spans="1:254" s="7" customFormat="1" ht="14.25">
      <c r="A26" s="41" t="s">
        <v>14</v>
      </c>
      <c r="B26" s="402">
        <v>1.0423283000000001</v>
      </c>
      <c r="C26" s="402">
        <v>1.8723101</v>
      </c>
      <c r="D26" s="402">
        <v>1.1608445999999999</v>
      </c>
      <c r="E26" s="402">
        <v>1.6692682999999999</v>
      </c>
      <c r="F26" s="402">
        <v>-4.3333288000000003</v>
      </c>
      <c r="G26" s="402">
        <v>-3.1171342000000002</v>
      </c>
      <c r="H26" s="402">
        <v>-1.9806813999999999</v>
      </c>
      <c r="I26" s="402">
        <v>-0.76359080000000001</v>
      </c>
      <c r="J26" s="402">
        <v>-1.8549233000000001</v>
      </c>
      <c r="K26" s="462">
        <v>-1.8653850999999999</v>
      </c>
      <c r="L26" s="402">
        <v>-1.6710491000000001</v>
      </c>
      <c r="M26" s="260"/>
      <c r="N26" s="260"/>
      <c r="O26" s="260"/>
      <c r="P26" s="260"/>
      <c r="Q26" s="260"/>
      <c r="R26" s="260"/>
      <c r="S26" s="260"/>
      <c r="T26" s="260"/>
      <c r="U26" s="260"/>
      <c r="V26" s="260"/>
      <c r="W26" s="41"/>
      <c r="X26" s="260"/>
      <c r="Y26" s="260"/>
      <c r="Z26" s="260"/>
      <c r="AA26" s="260"/>
      <c r="AB26" s="260"/>
      <c r="AC26" s="260"/>
      <c r="AD26" s="260"/>
      <c r="AE26" s="260"/>
      <c r="AF26" s="260"/>
      <c r="AG26" s="260"/>
      <c r="AH26" s="260"/>
      <c r="AI26" s="41"/>
      <c r="AJ26" s="260"/>
      <c r="AK26" s="260"/>
      <c r="AL26" s="260"/>
      <c r="AM26" s="260"/>
      <c r="AN26" s="260"/>
      <c r="AO26" s="260"/>
      <c r="AP26" s="260"/>
      <c r="AQ26" s="260"/>
      <c r="AR26" s="260"/>
      <c r="AS26" s="260"/>
      <c r="AT26" s="260"/>
      <c r="AU26" s="41"/>
      <c r="AV26" s="260"/>
      <c r="AW26" s="260"/>
      <c r="AX26" s="260"/>
      <c r="AY26" s="260"/>
      <c r="AZ26" s="260"/>
      <c r="BA26" s="260"/>
      <c r="BB26" s="260"/>
      <c r="BC26" s="260"/>
      <c r="BD26" s="260"/>
      <c r="BE26" s="260"/>
      <c r="BF26" s="260"/>
      <c r="BG26" s="41"/>
      <c r="BH26" s="260"/>
      <c r="BI26" s="260"/>
      <c r="BJ26" s="260"/>
      <c r="BK26" s="260"/>
      <c r="BL26" s="260"/>
      <c r="BM26" s="260"/>
      <c r="BN26" s="260"/>
      <c r="BO26" s="260"/>
      <c r="BP26" s="260"/>
      <c r="BQ26" s="260"/>
      <c r="BR26" s="260"/>
      <c r="BS26" s="41"/>
      <c r="BT26" s="260"/>
      <c r="BU26" s="260"/>
      <c r="BV26" s="260"/>
      <c r="BW26" s="260"/>
      <c r="BX26" s="260"/>
      <c r="BY26" s="260"/>
      <c r="BZ26" s="260"/>
      <c r="CA26" s="260"/>
      <c r="CB26" s="260"/>
      <c r="CC26" s="260"/>
      <c r="CD26" s="260"/>
      <c r="CE26" s="41"/>
      <c r="CF26" s="260"/>
      <c r="CG26" s="260"/>
      <c r="CH26" s="260"/>
      <c r="CI26" s="260"/>
      <c r="CJ26" s="260"/>
      <c r="CK26" s="260"/>
      <c r="CL26" s="260"/>
      <c r="CM26" s="260"/>
      <c r="CN26" s="260"/>
      <c r="CO26" s="260"/>
      <c r="CP26" s="260"/>
      <c r="CQ26" s="41"/>
      <c r="CR26" s="260"/>
      <c r="CS26" s="260"/>
      <c r="CT26" s="260"/>
      <c r="CU26" s="260"/>
      <c r="CV26" s="260"/>
      <c r="CW26" s="260"/>
      <c r="CX26" s="260"/>
      <c r="CY26" s="260"/>
      <c r="CZ26" s="260"/>
      <c r="DA26" s="260"/>
      <c r="DB26" s="260"/>
      <c r="DC26" s="41"/>
      <c r="DD26" s="260"/>
      <c r="DE26" s="260"/>
      <c r="DF26" s="260"/>
      <c r="DG26" s="260"/>
      <c r="DH26" s="260"/>
      <c r="DI26" s="260"/>
      <c r="DJ26" s="260"/>
      <c r="DK26" s="260"/>
      <c r="DL26" s="260"/>
      <c r="DM26" s="260"/>
      <c r="DN26" s="260"/>
      <c r="DO26" s="41"/>
      <c r="DP26" s="260"/>
      <c r="DQ26" s="260"/>
      <c r="DR26" s="260"/>
      <c r="DS26" s="260"/>
      <c r="DT26" s="260"/>
      <c r="DU26" s="260"/>
      <c r="DV26" s="260"/>
      <c r="DW26" s="260"/>
      <c r="DX26" s="260"/>
      <c r="DY26" s="260"/>
      <c r="DZ26" s="260"/>
      <c r="EA26" s="41"/>
      <c r="EB26" s="260"/>
      <c r="EC26" s="260"/>
      <c r="ED26" s="260"/>
      <c r="EE26" s="260"/>
      <c r="EF26" s="260"/>
      <c r="EG26" s="260"/>
      <c r="EH26" s="260"/>
      <c r="EI26" s="260"/>
      <c r="EJ26" s="260"/>
      <c r="EK26" s="260"/>
      <c r="EL26" s="260"/>
      <c r="EM26" s="41"/>
      <c r="EN26" s="260"/>
      <c r="EO26" s="260"/>
      <c r="EP26" s="260"/>
      <c r="EQ26" s="260"/>
      <c r="ER26" s="260"/>
      <c r="ES26" s="260"/>
      <c r="ET26" s="260"/>
      <c r="EU26" s="260"/>
      <c r="EV26" s="260"/>
      <c r="EW26" s="260"/>
      <c r="EX26" s="260"/>
      <c r="EY26" s="41"/>
      <c r="EZ26" s="260"/>
      <c r="FA26" s="260"/>
      <c r="FB26" s="260"/>
      <c r="FC26" s="260"/>
      <c r="FD26" s="260"/>
      <c r="FE26" s="260"/>
      <c r="FF26" s="260"/>
      <c r="FG26" s="260"/>
      <c r="FH26" s="260"/>
      <c r="FI26" s="260"/>
      <c r="FJ26" s="260"/>
      <c r="FK26" s="41"/>
      <c r="FL26" s="260"/>
      <c r="FM26" s="260"/>
      <c r="FN26" s="260"/>
      <c r="FO26" s="260"/>
      <c r="FP26" s="260"/>
      <c r="FQ26" s="260"/>
      <c r="FR26" s="260"/>
      <c r="FS26" s="260"/>
      <c r="FT26" s="260"/>
      <c r="FU26" s="260"/>
      <c r="FV26" s="260"/>
      <c r="FW26" s="41"/>
      <c r="FX26" s="260"/>
      <c r="FY26" s="260"/>
      <c r="FZ26" s="260"/>
      <c r="GA26" s="260"/>
      <c r="GB26" s="260"/>
      <c r="GC26" s="260"/>
      <c r="GD26" s="260"/>
      <c r="GE26" s="260"/>
      <c r="GF26" s="260"/>
      <c r="GG26" s="260"/>
      <c r="GH26" s="260"/>
      <c r="GI26" s="41"/>
      <c r="GJ26" s="260"/>
      <c r="GK26" s="260"/>
      <c r="GL26" s="260"/>
      <c r="GM26" s="260"/>
      <c r="GN26" s="260"/>
      <c r="GO26" s="260"/>
      <c r="GP26" s="260"/>
      <c r="GQ26" s="260"/>
      <c r="GR26" s="260"/>
      <c r="GS26" s="260"/>
      <c r="GT26" s="260"/>
      <c r="GU26" s="41"/>
      <c r="GV26" s="260"/>
      <c r="GW26" s="260"/>
      <c r="GX26" s="260"/>
      <c r="GY26" s="260"/>
      <c r="GZ26" s="260"/>
      <c r="HA26" s="260"/>
      <c r="HB26" s="260"/>
      <c r="HC26" s="260"/>
      <c r="HD26" s="260"/>
      <c r="HE26" s="260"/>
      <c r="HF26" s="260"/>
      <c r="HG26" s="41"/>
      <c r="HH26" s="260"/>
      <c r="HI26" s="260"/>
      <c r="HJ26" s="260"/>
      <c r="HK26" s="260"/>
      <c r="HL26" s="260"/>
      <c r="HM26" s="260"/>
      <c r="HN26" s="260"/>
      <c r="HO26" s="260"/>
      <c r="HP26" s="260"/>
      <c r="HQ26" s="260"/>
      <c r="HR26" s="260"/>
      <c r="HS26" s="41"/>
      <c r="HT26" s="260"/>
      <c r="HU26" s="260"/>
      <c r="HV26" s="260"/>
      <c r="HW26" s="260"/>
      <c r="HX26" s="260"/>
      <c r="HY26" s="260"/>
      <c r="HZ26" s="260"/>
      <c r="IA26" s="260"/>
      <c r="IB26" s="260"/>
      <c r="IC26" s="260"/>
      <c r="ID26" s="260"/>
      <c r="IE26" s="41"/>
      <c r="IF26" s="260"/>
      <c r="IG26" s="260"/>
      <c r="IH26" s="260"/>
      <c r="II26" s="260"/>
      <c r="IJ26" s="260"/>
      <c r="IK26" s="260"/>
      <c r="IL26" s="260"/>
      <c r="IM26" s="260"/>
      <c r="IN26" s="260"/>
      <c r="IO26" s="260"/>
      <c r="IP26" s="260"/>
      <c r="IQ26" s="41"/>
      <c r="IR26" s="260"/>
      <c r="IS26" s="260"/>
      <c r="IT26" s="260"/>
    </row>
    <row r="27" spans="1:254" s="7" customFormat="1" ht="14.25">
      <c r="A27" s="41" t="s">
        <v>13</v>
      </c>
      <c r="B27" s="402">
        <v>-3.2442291999999999</v>
      </c>
      <c r="C27" s="402">
        <v>-2.3631815</v>
      </c>
      <c r="D27" s="402">
        <v>-0.72858619999999996</v>
      </c>
      <c r="E27" s="402">
        <v>-2.2074824999999998</v>
      </c>
      <c r="F27" s="402">
        <v>-5.7838045999999999</v>
      </c>
      <c r="G27" s="402">
        <v>-4.6727673000000003</v>
      </c>
      <c r="H27" s="402">
        <v>-3.1894640000000001</v>
      </c>
      <c r="I27" s="402">
        <v>-4.4048949000000004</v>
      </c>
      <c r="J27" s="402">
        <v>-2.6478692000000001</v>
      </c>
      <c r="K27" s="462">
        <v>-2.7829299999999999</v>
      </c>
      <c r="L27" s="402">
        <v>-3.284815</v>
      </c>
      <c r="M27" s="260"/>
      <c r="N27" s="260"/>
      <c r="O27" s="260"/>
      <c r="P27" s="260"/>
      <c r="Q27" s="260"/>
      <c r="R27" s="260"/>
      <c r="S27" s="260"/>
      <c r="T27" s="260"/>
      <c r="U27" s="402"/>
      <c r="V27" s="402"/>
      <c r="W27" s="41"/>
      <c r="X27" s="260"/>
      <c r="Y27" s="260"/>
      <c r="Z27" s="260"/>
      <c r="AA27" s="260"/>
      <c r="AB27" s="260"/>
      <c r="AC27" s="260"/>
      <c r="AD27" s="402"/>
      <c r="AE27" s="402"/>
      <c r="AF27" s="402"/>
      <c r="AG27" s="402"/>
      <c r="AH27" s="402"/>
      <c r="AI27" s="41"/>
      <c r="AJ27" s="260"/>
      <c r="AK27" s="260"/>
      <c r="AL27" s="260"/>
      <c r="AM27" s="260"/>
      <c r="AN27" s="260"/>
      <c r="AO27" s="260"/>
      <c r="AP27" s="402"/>
      <c r="AQ27" s="402"/>
      <c r="AR27" s="402"/>
      <c r="AS27" s="402"/>
      <c r="AT27" s="402"/>
      <c r="AU27" s="41"/>
      <c r="AV27" s="260"/>
      <c r="AW27" s="260"/>
      <c r="AX27" s="260"/>
      <c r="AY27" s="260"/>
      <c r="AZ27" s="260"/>
      <c r="BA27" s="260"/>
      <c r="BB27" s="402"/>
      <c r="BC27" s="402"/>
      <c r="BD27" s="402"/>
      <c r="BE27" s="402"/>
      <c r="BF27" s="402"/>
      <c r="BG27" s="41"/>
      <c r="BH27" s="260"/>
      <c r="BI27" s="260"/>
      <c r="BJ27" s="260"/>
      <c r="BK27" s="260"/>
      <c r="BL27" s="260"/>
      <c r="BM27" s="260"/>
      <c r="BN27" s="402"/>
      <c r="BO27" s="402"/>
      <c r="BP27" s="402"/>
      <c r="BQ27" s="402"/>
      <c r="BR27" s="402"/>
      <c r="BS27" s="41"/>
      <c r="BT27" s="260"/>
      <c r="BU27" s="260"/>
      <c r="BV27" s="260"/>
      <c r="BW27" s="260"/>
      <c r="BX27" s="260"/>
      <c r="BY27" s="260"/>
      <c r="BZ27" s="402"/>
      <c r="CA27" s="402"/>
      <c r="CB27" s="402"/>
      <c r="CC27" s="402"/>
      <c r="CD27" s="402"/>
      <c r="CE27" s="41"/>
      <c r="CF27" s="260"/>
      <c r="CG27" s="260"/>
      <c r="CH27" s="260"/>
      <c r="CI27" s="260"/>
      <c r="CJ27" s="260"/>
      <c r="CK27" s="260"/>
      <c r="CL27" s="402"/>
      <c r="CM27" s="402"/>
      <c r="CN27" s="402"/>
      <c r="CO27" s="402"/>
      <c r="CP27" s="402"/>
      <c r="CQ27" s="41"/>
      <c r="CR27" s="260"/>
      <c r="CS27" s="260"/>
      <c r="CT27" s="260"/>
      <c r="CU27" s="260"/>
      <c r="CV27" s="260"/>
      <c r="CW27" s="260"/>
      <c r="CX27" s="402"/>
      <c r="CY27" s="402"/>
      <c r="CZ27" s="402"/>
      <c r="DA27" s="402"/>
      <c r="DB27" s="402"/>
      <c r="DC27" s="41"/>
      <c r="DD27" s="260"/>
      <c r="DE27" s="260"/>
      <c r="DF27" s="260"/>
      <c r="DG27" s="260"/>
      <c r="DH27" s="260"/>
      <c r="DI27" s="260"/>
      <c r="DJ27" s="402"/>
      <c r="DK27" s="402"/>
      <c r="DL27" s="402"/>
      <c r="DM27" s="402"/>
      <c r="DN27" s="402"/>
      <c r="DO27" s="41"/>
      <c r="DP27" s="260"/>
      <c r="DQ27" s="260"/>
      <c r="DR27" s="260"/>
      <c r="DS27" s="260"/>
      <c r="DT27" s="260"/>
      <c r="DU27" s="260"/>
      <c r="DV27" s="402"/>
      <c r="DW27" s="402"/>
      <c r="DX27" s="402"/>
      <c r="DY27" s="402"/>
      <c r="DZ27" s="402"/>
      <c r="EA27" s="41"/>
      <c r="EB27" s="260"/>
      <c r="EC27" s="260"/>
      <c r="ED27" s="260"/>
      <c r="EE27" s="260"/>
      <c r="EF27" s="260"/>
      <c r="EG27" s="260"/>
      <c r="EH27" s="402"/>
      <c r="EI27" s="402"/>
      <c r="EJ27" s="402"/>
      <c r="EK27" s="402"/>
      <c r="EL27" s="402"/>
      <c r="EM27" s="41"/>
      <c r="EN27" s="260"/>
      <c r="EO27" s="260"/>
      <c r="EP27" s="260"/>
      <c r="EQ27" s="260"/>
      <c r="ER27" s="260"/>
      <c r="ES27" s="260"/>
      <c r="ET27" s="402"/>
      <c r="EU27" s="402"/>
      <c r="EV27" s="402"/>
      <c r="EW27" s="402"/>
      <c r="EX27" s="402"/>
      <c r="EY27" s="41"/>
      <c r="EZ27" s="260"/>
      <c r="FA27" s="260"/>
      <c r="FB27" s="260"/>
      <c r="FC27" s="260"/>
      <c r="FD27" s="260"/>
      <c r="FE27" s="260"/>
      <c r="FF27" s="402"/>
      <c r="FG27" s="402"/>
      <c r="FH27" s="402"/>
      <c r="FI27" s="402"/>
      <c r="FJ27" s="402"/>
      <c r="FK27" s="41"/>
      <c r="FL27" s="260"/>
      <c r="FM27" s="260"/>
      <c r="FN27" s="260"/>
      <c r="FO27" s="260"/>
      <c r="FP27" s="260"/>
      <c r="FQ27" s="260"/>
      <c r="FR27" s="402"/>
      <c r="FS27" s="402"/>
      <c r="FT27" s="402"/>
      <c r="FU27" s="402"/>
      <c r="FV27" s="402"/>
      <c r="FW27" s="41"/>
      <c r="FX27" s="260"/>
      <c r="FY27" s="260"/>
      <c r="FZ27" s="260"/>
      <c r="GA27" s="260"/>
      <c r="GB27" s="260"/>
      <c r="GC27" s="260"/>
      <c r="GD27" s="402"/>
      <c r="GE27" s="402"/>
      <c r="GF27" s="402"/>
      <c r="GG27" s="402"/>
      <c r="GH27" s="402"/>
      <c r="GI27" s="41"/>
      <c r="GJ27" s="260"/>
      <c r="GK27" s="260"/>
      <c r="GL27" s="260"/>
      <c r="GM27" s="260"/>
      <c r="GN27" s="260"/>
      <c r="GO27" s="260"/>
      <c r="GP27" s="402"/>
      <c r="GQ27" s="402"/>
      <c r="GR27" s="402"/>
      <c r="GS27" s="402"/>
      <c r="GT27" s="402"/>
      <c r="GU27" s="41"/>
      <c r="GV27" s="260"/>
      <c r="GW27" s="260"/>
      <c r="GX27" s="260"/>
      <c r="GY27" s="260"/>
      <c r="GZ27" s="260"/>
      <c r="HA27" s="260"/>
      <c r="HB27" s="402"/>
      <c r="HC27" s="402"/>
      <c r="HD27" s="402"/>
      <c r="HE27" s="402"/>
      <c r="HF27" s="402"/>
      <c r="HG27" s="41"/>
      <c r="HH27" s="260"/>
      <c r="HI27" s="260"/>
      <c r="HJ27" s="260"/>
      <c r="HK27" s="260"/>
      <c r="HL27" s="260"/>
      <c r="HM27" s="260"/>
      <c r="HN27" s="402"/>
      <c r="HO27" s="402"/>
      <c r="HP27" s="402"/>
      <c r="HQ27" s="402"/>
      <c r="HR27" s="402"/>
      <c r="HS27" s="41"/>
      <c r="HT27" s="260"/>
      <c r="HU27" s="260"/>
      <c r="HV27" s="260"/>
      <c r="HW27" s="260"/>
      <c r="HX27" s="260"/>
      <c r="HY27" s="260"/>
      <c r="HZ27" s="402"/>
      <c r="IA27" s="402"/>
      <c r="IB27" s="402"/>
      <c r="IC27" s="402"/>
      <c r="ID27" s="402"/>
      <c r="IE27" s="41"/>
      <c r="IF27" s="260"/>
      <c r="IG27" s="260"/>
      <c r="IH27" s="260"/>
      <c r="II27" s="260"/>
      <c r="IJ27" s="260"/>
      <c r="IK27" s="260"/>
      <c r="IL27" s="402"/>
      <c r="IM27" s="402"/>
      <c r="IN27" s="402"/>
      <c r="IO27" s="402"/>
      <c r="IP27" s="402"/>
      <c r="IQ27" s="41"/>
      <c r="IR27" s="260"/>
      <c r="IS27" s="260"/>
      <c r="IT27" s="260"/>
    </row>
    <row r="28" spans="1:254" s="7" customFormat="1" ht="14.25">
      <c r="A28" s="41" t="s">
        <v>632</v>
      </c>
      <c r="B28" s="466" t="s">
        <v>633</v>
      </c>
      <c r="C28" s="466" t="s">
        <v>633</v>
      </c>
      <c r="D28" s="466" t="s">
        <v>633</v>
      </c>
      <c r="E28" s="466" t="s">
        <v>633</v>
      </c>
      <c r="F28" s="402">
        <v>-5.2881377000000001</v>
      </c>
      <c r="G28" s="402">
        <v>-6.3574850999999999</v>
      </c>
      <c r="H28" s="402">
        <v>-7.7955297000000003</v>
      </c>
      <c r="I28" s="402">
        <v>-4.9382650999999997</v>
      </c>
      <c r="J28" s="402">
        <v>-6.0160007999999996</v>
      </c>
      <c r="K28" s="462">
        <v>-5.4354854000000001</v>
      </c>
      <c r="L28" s="402">
        <v>-4.7631937999999998</v>
      </c>
      <c r="M28" s="260"/>
      <c r="N28" s="260"/>
      <c r="O28" s="260"/>
      <c r="P28" s="260"/>
      <c r="Q28" s="260"/>
      <c r="R28" s="260"/>
      <c r="S28" s="260"/>
      <c r="T28" s="260"/>
      <c r="U28" s="402"/>
      <c r="V28" s="402"/>
      <c r="W28" s="41"/>
      <c r="X28" s="260"/>
      <c r="Y28" s="260"/>
      <c r="Z28" s="260"/>
      <c r="AA28" s="260"/>
      <c r="AB28" s="260"/>
      <c r="AC28" s="260"/>
      <c r="AD28" s="402"/>
      <c r="AE28" s="402"/>
      <c r="AF28" s="402"/>
      <c r="AG28" s="402"/>
      <c r="AH28" s="402"/>
      <c r="AI28" s="41"/>
      <c r="AJ28" s="260"/>
      <c r="AK28" s="260"/>
      <c r="AL28" s="260"/>
      <c r="AM28" s="260"/>
      <c r="AN28" s="260"/>
      <c r="AO28" s="260"/>
      <c r="AP28" s="402"/>
      <c r="AQ28" s="402"/>
      <c r="AR28" s="402"/>
      <c r="AS28" s="402"/>
      <c r="AT28" s="402"/>
      <c r="AU28" s="41"/>
      <c r="AV28" s="260"/>
      <c r="AW28" s="260"/>
      <c r="AX28" s="260"/>
      <c r="AY28" s="260"/>
      <c r="AZ28" s="260"/>
      <c r="BA28" s="260"/>
      <c r="BB28" s="402"/>
      <c r="BC28" s="402"/>
      <c r="BD28" s="402"/>
      <c r="BE28" s="402"/>
      <c r="BF28" s="402"/>
      <c r="BG28" s="41"/>
      <c r="BH28" s="260"/>
      <c r="BI28" s="260"/>
      <c r="BJ28" s="260"/>
      <c r="BK28" s="260"/>
      <c r="BL28" s="260"/>
      <c r="BM28" s="260"/>
      <c r="BN28" s="402"/>
      <c r="BO28" s="402"/>
      <c r="BP28" s="402"/>
      <c r="BQ28" s="402"/>
      <c r="BR28" s="402"/>
      <c r="BS28" s="41"/>
      <c r="BT28" s="260"/>
      <c r="BU28" s="260"/>
      <c r="BV28" s="260"/>
      <c r="BW28" s="260"/>
      <c r="BX28" s="260"/>
      <c r="BY28" s="260"/>
      <c r="BZ28" s="402"/>
      <c r="CA28" s="402"/>
      <c r="CB28" s="402"/>
      <c r="CC28" s="402"/>
      <c r="CD28" s="402"/>
      <c r="CE28" s="41"/>
      <c r="CF28" s="260"/>
      <c r="CG28" s="260"/>
      <c r="CH28" s="260"/>
      <c r="CI28" s="260"/>
      <c r="CJ28" s="260"/>
      <c r="CK28" s="260"/>
      <c r="CL28" s="402"/>
      <c r="CM28" s="402"/>
      <c r="CN28" s="402"/>
      <c r="CO28" s="402"/>
      <c r="CP28" s="402"/>
      <c r="CQ28" s="41"/>
      <c r="CR28" s="260"/>
      <c r="CS28" s="260"/>
      <c r="CT28" s="260"/>
      <c r="CU28" s="260"/>
      <c r="CV28" s="260"/>
      <c r="CW28" s="260"/>
      <c r="CX28" s="402"/>
      <c r="CY28" s="402"/>
      <c r="CZ28" s="402"/>
      <c r="DA28" s="402"/>
      <c r="DB28" s="402"/>
      <c r="DC28" s="41"/>
      <c r="DD28" s="260"/>
      <c r="DE28" s="260"/>
      <c r="DF28" s="260"/>
      <c r="DG28" s="260"/>
      <c r="DH28" s="260"/>
      <c r="DI28" s="260"/>
      <c r="DJ28" s="402"/>
      <c r="DK28" s="402"/>
      <c r="DL28" s="402"/>
      <c r="DM28" s="402"/>
      <c r="DN28" s="402"/>
      <c r="DO28" s="41"/>
      <c r="DP28" s="260"/>
      <c r="DQ28" s="260"/>
      <c r="DR28" s="260"/>
      <c r="DS28" s="260"/>
      <c r="DT28" s="260"/>
      <c r="DU28" s="260"/>
      <c r="DV28" s="402"/>
      <c r="DW28" s="402"/>
      <c r="DX28" s="402"/>
      <c r="DY28" s="402"/>
      <c r="DZ28" s="402"/>
      <c r="EA28" s="41"/>
      <c r="EB28" s="260"/>
      <c r="EC28" s="260"/>
      <c r="ED28" s="260"/>
      <c r="EE28" s="260"/>
      <c r="EF28" s="260"/>
      <c r="EG28" s="260"/>
      <c r="EH28" s="402"/>
      <c r="EI28" s="402"/>
      <c r="EJ28" s="402"/>
      <c r="EK28" s="402"/>
      <c r="EL28" s="402"/>
      <c r="EM28" s="41"/>
      <c r="EN28" s="260"/>
      <c r="EO28" s="260"/>
      <c r="EP28" s="260"/>
      <c r="EQ28" s="260"/>
      <c r="ER28" s="260"/>
      <c r="ES28" s="260"/>
      <c r="ET28" s="402"/>
      <c r="EU28" s="402"/>
      <c r="EV28" s="402"/>
      <c r="EW28" s="402"/>
      <c r="EX28" s="402"/>
      <c r="EY28" s="41"/>
      <c r="EZ28" s="260"/>
      <c r="FA28" s="260"/>
      <c r="FB28" s="260"/>
      <c r="FC28" s="260"/>
      <c r="FD28" s="260"/>
      <c r="FE28" s="260"/>
      <c r="FF28" s="402"/>
      <c r="FG28" s="402"/>
      <c r="FH28" s="402"/>
      <c r="FI28" s="402"/>
      <c r="FJ28" s="402"/>
      <c r="FK28" s="41"/>
      <c r="FL28" s="260"/>
      <c r="FM28" s="260"/>
      <c r="FN28" s="260"/>
      <c r="FO28" s="260"/>
      <c r="FP28" s="260"/>
      <c r="FQ28" s="260"/>
      <c r="FR28" s="402"/>
      <c r="FS28" s="402"/>
      <c r="FT28" s="402"/>
      <c r="FU28" s="402"/>
      <c r="FV28" s="402"/>
      <c r="FW28" s="41"/>
      <c r="FX28" s="260"/>
      <c r="FY28" s="260"/>
      <c r="FZ28" s="260"/>
      <c r="GA28" s="260"/>
      <c r="GB28" s="260"/>
      <c r="GC28" s="260"/>
      <c r="GD28" s="402"/>
      <c r="GE28" s="402"/>
      <c r="GF28" s="402"/>
      <c r="GG28" s="402"/>
      <c r="GH28" s="402"/>
      <c r="GI28" s="41"/>
      <c r="GJ28" s="260"/>
      <c r="GK28" s="260"/>
      <c r="GL28" s="260"/>
      <c r="GM28" s="260"/>
      <c r="GN28" s="260"/>
      <c r="GO28" s="260"/>
      <c r="GP28" s="402"/>
      <c r="GQ28" s="402"/>
      <c r="GR28" s="402"/>
      <c r="GS28" s="402"/>
      <c r="GT28" s="402"/>
      <c r="GU28" s="41"/>
      <c r="GV28" s="260"/>
      <c r="GW28" s="260"/>
      <c r="GX28" s="260"/>
      <c r="GY28" s="260"/>
      <c r="GZ28" s="260"/>
      <c r="HA28" s="260"/>
      <c r="HB28" s="402"/>
      <c r="HC28" s="402"/>
      <c r="HD28" s="402"/>
      <c r="HE28" s="402"/>
      <c r="HF28" s="402"/>
      <c r="HG28" s="41"/>
      <c r="HH28" s="260"/>
      <c r="HI28" s="260"/>
      <c r="HJ28" s="260"/>
      <c r="HK28" s="260"/>
      <c r="HL28" s="260"/>
      <c r="HM28" s="260"/>
      <c r="HN28" s="402"/>
      <c r="HO28" s="402"/>
      <c r="HP28" s="402"/>
      <c r="HQ28" s="402"/>
      <c r="HR28" s="402"/>
      <c r="HS28" s="41"/>
      <c r="HT28" s="260"/>
      <c r="HU28" s="260"/>
      <c r="HV28" s="260"/>
      <c r="HW28" s="260"/>
      <c r="HX28" s="260"/>
      <c r="HY28" s="260"/>
      <c r="HZ28" s="402"/>
      <c r="IA28" s="402"/>
      <c r="IB28" s="402"/>
      <c r="IC28" s="402"/>
      <c r="ID28" s="402"/>
      <c r="IE28" s="41"/>
      <c r="IF28" s="260"/>
      <c r="IG28" s="260"/>
      <c r="IH28" s="260"/>
      <c r="II28" s="260"/>
      <c r="IJ28" s="260"/>
      <c r="IK28" s="260"/>
      <c r="IL28" s="402"/>
      <c r="IM28" s="402"/>
      <c r="IN28" s="402"/>
      <c r="IO28" s="402"/>
      <c r="IP28" s="402"/>
      <c r="IQ28" s="41"/>
      <c r="IR28" s="260"/>
      <c r="IS28" s="260"/>
      <c r="IT28" s="260"/>
    </row>
    <row r="29" spans="1:254" s="7" customFormat="1" ht="14.25">
      <c r="A29" s="41" t="s">
        <v>12</v>
      </c>
      <c r="B29" s="402">
        <v>5.0194887000000001</v>
      </c>
      <c r="C29" s="402">
        <v>5.0421075000000002</v>
      </c>
      <c r="D29" s="402">
        <v>4.7990754999999998</v>
      </c>
      <c r="E29" s="402">
        <v>3.2827158999999999</v>
      </c>
      <c r="F29" s="402">
        <v>-2.7673160000000001</v>
      </c>
      <c r="G29" s="402">
        <v>-2.7187849000000002</v>
      </c>
      <c r="H29" s="402">
        <v>-2.0436741</v>
      </c>
      <c r="I29" s="402">
        <v>-3.9408802000000001</v>
      </c>
      <c r="J29" s="402">
        <v>-0.47195150000000002</v>
      </c>
      <c r="K29" s="462">
        <v>-1.4160520999999999</v>
      </c>
      <c r="L29" s="402">
        <v>-2.8532313</v>
      </c>
      <c r="M29" s="260"/>
      <c r="N29" s="260"/>
      <c r="O29" s="260"/>
      <c r="P29" s="260"/>
      <c r="Q29" s="260"/>
      <c r="R29" s="260"/>
      <c r="S29" s="260"/>
      <c r="T29" s="260"/>
      <c r="U29" s="402"/>
      <c r="V29" s="402"/>
      <c r="W29" s="41"/>
      <c r="X29" s="260"/>
      <c r="Y29" s="260"/>
      <c r="Z29" s="260"/>
      <c r="AA29" s="260"/>
      <c r="AB29" s="260"/>
      <c r="AC29" s="260"/>
      <c r="AD29" s="402"/>
      <c r="AE29" s="402"/>
      <c r="AF29" s="402"/>
      <c r="AG29" s="402"/>
      <c r="AH29" s="402"/>
      <c r="AI29" s="41"/>
      <c r="AJ29" s="260"/>
      <c r="AK29" s="260"/>
      <c r="AL29" s="260"/>
      <c r="AM29" s="260"/>
      <c r="AN29" s="260"/>
      <c r="AO29" s="260"/>
      <c r="AP29" s="402"/>
      <c r="AQ29" s="402"/>
      <c r="AR29" s="402"/>
      <c r="AS29" s="402"/>
      <c r="AT29" s="402"/>
      <c r="AU29" s="41"/>
      <c r="AV29" s="260"/>
      <c r="AW29" s="260"/>
      <c r="AX29" s="260"/>
      <c r="AY29" s="260"/>
      <c r="AZ29" s="260"/>
      <c r="BA29" s="260"/>
      <c r="BB29" s="402"/>
      <c r="BC29" s="402"/>
      <c r="BD29" s="402"/>
      <c r="BE29" s="402"/>
      <c r="BF29" s="402"/>
      <c r="BG29" s="41"/>
      <c r="BH29" s="260"/>
      <c r="BI29" s="260"/>
      <c r="BJ29" s="260"/>
      <c r="BK29" s="260"/>
      <c r="BL29" s="260"/>
      <c r="BM29" s="260"/>
      <c r="BN29" s="402"/>
      <c r="BO29" s="402"/>
      <c r="BP29" s="402"/>
      <c r="BQ29" s="402"/>
      <c r="BR29" s="402"/>
      <c r="BS29" s="41"/>
      <c r="BT29" s="260"/>
      <c r="BU29" s="260"/>
      <c r="BV29" s="260"/>
      <c r="BW29" s="260"/>
      <c r="BX29" s="260"/>
      <c r="BY29" s="260"/>
      <c r="BZ29" s="402"/>
      <c r="CA29" s="402"/>
      <c r="CB29" s="402"/>
      <c r="CC29" s="402"/>
      <c r="CD29" s="402"/>
      <c r="CE29" s="41"/>
      <c r="CF29" s="260"/>
      <c r="CG29" s="260"/>
      <c r="CH29" s="260"/>
      <c r="CI29" s="260"/>
      <c r="CJ29" s="260"/>
      <c r="CK29" s="260"/>
      <c r="CL29" s="402"/>
      <c r="CM29" s="402"/>
      <c r="CN29" s="402"/>
      <c r="CO29" s="402"/>
      <c r="CP29" s="402"/>
      <c r="CQ29" s="41"/>
      <c r="CR29" s="260"/>
      <c r="CS29" s="260"/>
      <c r="CT29" s="260"/>
      <c r="CU29" s="260"/>
      <c r="CV29" s="260"/>
      <c r="CW29" s="260"/>
      <c r="CX29" s="402"/>
      <c r="CY29" s="402"/>
      <c r="CZ29" s="402"/>
      <c r="DA29" s="402"/>
      <c r="DB29" s="402"/>
      <c r="DC29" s="41"/>
      <c r="DD29" s="260"/>
      <c r="DE29" s="260"/>
      <c r="DF29" s="260"/>
      <c r="DG29" s="260"/>
      <c r="DH29" s="260"/>
      <c r="DI29" s="260"/>
      <c r="DJ29" s="402"/>
      <c r="DK29" s="402"/>
      <c r="DL29" s="402"/>
      <c r="DM29" s="402"/>
      <c r="DN29" s="402"/>
      <c r="DO29" s="41"/>
      <c r="DP29" s="260"/>
      <c r="DQ29" s="260"/>
      <c r="DR29" s="260"/>
      <c r="DS29" s="260"/>
      <c r="DT29" s="260"/>
      <c r="DU29" s="260"/>
      <c r="DV29" s="402"/>
      <c r="DW29" s="402"/>
      <c r="DX29" s="402"/>
      <c r="DY29" s="402"/>
      <c r="DZ29" s="402"/>
      <c r="EA29" s="41"/>
      <c r="EB29" s="260"/>
      <c r="EC29" s="260"/>
      <c r="ED29" s="260"/>
      <c r="EE29" s="260"/>
      <c r="EF29" s="260"/>
      <c r="EG29" s="260"/>
      <c r="EH29" s="402"/>
      <c r="EI29" s="402"/>
      <c r="EJ29" s="402"/>
      <c r="EK29" s="402"/>
      <c r="EL29" s="402"/>
      <c r="EM29" s="41"/>
      <c r="EN29" s="260"/>
      <c r="EO29" s="260"/>
      <c r="EP29" s="260"/>
      <c r="EQ29" s="260"/>
      <c r="ER29" s="260"/>
      <c r="ES29" s="260"/>
      <c r="ET29" s="402"/>
      <c r="EU29" s="402"/>
      <c r="EV29" s="402"/>
      <c r="EW29" s="402"/>
      <c r="EX29" s="402"/>
      <c r="EY29" s="41"/>
      <c r="EZ29" s="260"/>
      <c r="FA29" s="260"/>
      <c r="FB29" s="260"/>
      <c r="FC29" s="260"/>
      <c r="FD29" s="260"/>
      <c r="FE29" s="260"/>
      <c r="FF29" s="402"/>
      <c r="FG29" s="402"/>
      <c r="FH29" s="402"/>
      <c r="FI29" s="402"/>
      <c r="FJ29" s="402"/>
      <c r="FK29" s="41"/>
      <c r="FL29" s="260"/>
      <c r="FM29" s="260"/>
      <c r="FN29" s="260"/>
      <c r="FO29" s="260"/>
      <c r="FP29" s="260"/>
      <c r="FQ29" s="260"/>
      <c r="FR29" s="402"/>
      <c r="FS29" s="402"/>
      <c r="FT29" s="402"/>
      <c r="FU29" s="402"/>
      <c r="FV29" s="402"/>
      <c r="FW29" s="41"/>
      <c r="FX29" s="260"/>
      <c r="FY29" s="260"/>
      <c r="FZ29" s="260"/>
      <c r="GA29" s="260"/>
      <c r="GB29" s="260"/>
      <c r="GC29" s="260"/>
      <c r="GD29" s="402"/>
      <c r="GE29" s="402"/>
      <c r="GF29" s="402"/>
      <c r="GG29" s="402"/>
      <c r="GH29" s="402"/>
      <c r="GI29" s="41"/>
      <c r="GJ29" s="260"/>
      <c r="GK29" s="260"/>
      <c r="GL29" s="260"/>
      <c r="GM29" s="260"/>
      <c r="GN29" s="260"/>
      <c r="GO29" s="260"/>
      <c r="GP29" s="402"/>
      <c r="GQ29" s="402"/>
      <c r="GR29" s="402"/>
      <c r="GS29" s="402"/>
      <c r="GT29" s="402"/>
      <c r="GU29" s="41"/>
      <c r="GV29" s="260"/>
      <c r="GW29" s="260"/>
      <c r="GX29" s="260"/>
      <c r="GY29" s="260"/>
      <c r="GZ29" s="260"/>
      <c r="HA29" s="260"/>
      <c r="HB29" s="402"/>
      <c r="HC29" s="402"/>
      <c r="HD29" s="402"/>
      <c r="HE29" s="402"/>
      <c r="HF29" s="402"/>
      <c r="HG29" s="41"/>
      <c r="HH29" s="260"/>
      <c r="HI29" s="260"/>
      <c r="HJ29" s="260"/>
      <c r="HK29" s="260"/>
      <c r="HL29" s="260"/>
      <c r="HM29" s="260"/>
      <c r="HN29" s="402"/>
      <c r="HO29" s="402"/>
      <c r="HP29" s="402"/>
      <c r="HQ29" s="402"/>
      <c r="HR29" s="402"/>
      <c r="HS29" s="41"/>
      <c r="HT29" s="260"/>
      <c r="HU29" s="260"/>
      <c r="HV29" s="260"/>
      <c r="HW29" s="260"/>
      <c r="HX29" s="260"/>
      <c r="HY29" s="260"/>
      <c r="HZ29" s="402"/>
      <c r="IA29" s="402"/>
      <c r="IB29" s="402"/>
      <c r="IC29" s="402"/>
      <c r="ID29" s="402"/>
      <c r="IE29" s="41"/>
      <c r="IF29" s="260"/>
      <c r="IG29" s="260"/>
      <c r="IH29" s="260"/>
      <c r="II29" s="260"/>
      <c r="IJ29" s="260"/>
      <c r="IK29" s="260"/>
      <c r="IL29" s="402"/>
      <c r="IM29" s="402"/>
      <c r="IN29" s="402"/>
      <c r="IO29" s="402"/>
      <c r="IP29" s="402"/>
      <c r="IQ29" s="41"/>
      <c r="IR29" s="260"/>
      <c r="IS29" s="260"/>
      <c r="IT29" s="260"/>
    </row>
    <row r="30" spans="1:254" s="7" customFormat="1" ht="14.25">
      <c r="A30" s="42" t="s">
        <v>10</v>
      </c>
      <c r="B30" s="402">
        <v>-0.4999866</v>
      </c>
      <c r="C30" s="402">
        <v>-0.44612849999999998</v>
      </c>
      <c r="D30" s="402">
        <v>-1.0087747</v>
      </c>
      <c r="E30" s="402">
        <v>-3.2941345000000002</v>
      </c>
      <c r="F30" s="402">
        <v>-9.4267888000000006</v>
      </c>
      <c r="G30" s="402">
        <v>-7.2123641000000003</v>
      </c>
      <c r="H30" s="402">
        <v>-5.4973454000000004</v>
      </c>
      <c r="I30" s="402">
        <v>-3.3464721000000002</v>
      </c>
      <c r="J30" s="402">
        <v>-2.7795245999999998</v>
      </c>
      <c r="K30" s="463">
        <v>-2.2616342999999999</v>
      </c>
      <c r="L30" s="402">
        <v>-1.643305</v>
      </c>
      <c r="M30" s="260"/>
      <c r="N30" s="260"/>
      <c r="O30" s="260"/>
      <c r="P30" s="260"/>
      <c r="Q30" s="260"/>
      <c r="R30" s="260"/>
      <c r="S30" s="260"/>
      <c r="T30" s="260"/>
      <c r="U30" s="260"/>
      <c r="V30" s="260"/>
      <c r="W30" s="42"/>
      <c r="X30" s="260"/>
      <c r="Y30" s="260"/>
      <c r="Z30" s="260"/>
      <c r="AA30" s="260"/>
      <c r="AB30" s="260"/>
      <c r="AC30" s="260"/>
      <c r="AD30" s="260"/>
      <c r="AE30" s="260"/>
      <c r="AF30" s="260"/>
      <c r="AG30" s="260"/>
      <c r="AH30" s="260"/>
      <c r="AI30" s="42"/>
      <c r="AJ30" s="260"/>
      <c r="AK30" s="260"/>
      <c r="AL30" s="260"/>
      <c r="AM30" s="260"/>
      <c r="AN30" s="260"/>
      <c r="AO30" s="260"/>
      <c r="AP30" s="260"/>
      <c r="AQ30" s="260"/>
      <c r="AR30" s="260"/>
      <c r="AS30" s="260"/>
      <c r="AT30" s="260"/>
      <c r="AU30" s="42"/>
      <c r="AV30" s="260"/>
      <c r="AW30" s="260"/>
      <c r="AX30" s="260"/>
      <c r="AY30" s="260"/>
      <c r="AZ30" s="260"/>
      <c r="BA30" s="260"/>
      <c r="BB30" s="260"/>
      <c r="BC30" s="260"/>
      <c r="BD30" s="260"/>
      <c r="BE30" s="260"/>
      <c r="BF30" s="260"/>
      <c r="BG30" s="42"/>
      <c r="BH30" s="260"/>
      <c r="BI30" s="260"/>
      <c r="BJ30" s="260"/>
      <c r="BK30" s="260"/>
      <c r="BL30" s="260"/>
      <c r="BM30" s="260"/>
      <c r="BN30" s="260"/>
      <c r="BO30" s="260"/>
      <c r="BP30" s="260"/>
      <c r="BQ30" s="260"/>
      <c r="BR30" s="260"/>
      <c r="BS30" s="42"/>
      <c r="BT30" s="260"/>
      <c r="BU30" s="260"/>
      <c r="BV30" s="260"/>
      <c r="BW30" s="260"/>
      <c r="BX30" s="260"/>
      <c r="BY30" s="260"/>
      <c r="BZ30" s="260"/>
      <c r="CA30" s="260"/>
      <c r="CB30" s="260"/>
      <c r="CC30" s="260"/>
      <c r="CD30" s="260"/>
      <c r="CE30" s="42"/>
      <c r="CF30" s="260"/>
      <c r="CG30" s="260"/>
      <c r="CH30" s="260"/>
      <c r="CI30" s="260"/>
      <c r="CJ30" s="260"/>
      <c r="CK30" s="260"/>
      <c r="CL30" s="260"/>
      <c r="CM30" s="260"/>
      <c r="CN30" s="260"/>
      <c r="CO30" s="260"/>
      <c r="CP30" s="260"/>
      <c r="CQ30" s="42"/>
      <c r="CR30" s="260"/>
      <c r="CS30" s="260"/>
      <c r="CT30" s="260"/>
      <c r="CU30" s="260"/>
      <c r="CV30" s="260"/>
      <c r="CW30" s="260"/>
      <c r="CX30" s="260"/>
      <c r="CY30" s="260"/>
      <c r="CZ30" s="260"/>
      <c r="DA30" s="260"/>
      <c r="DB30" s="260"/>
      <c r="DC30" s="42"/>
      <c r="DD30" s="260"/>
      <c r="DE30" s="260"/>
      <c r="DF30" s="260"/>
      <c r="DG30" s="260"/>
      <c r="DH30" s="260"/>
      <c r="DI30" s="260"/>
      <c r="DJ30" s="260"/>
      <c r="DK30" s="260"/>
      <c r="DL30" s="260"/>
      <c r="DM30" s="260"/>
      <c r="DN30" s="260"/>
      <c r="DO30" s="42"/>
      <c r="DP30" s="260"/>
      <c r="DQ30" s="260"/>
      <c r="DR30" s="260"/>
      <c r="DS30" s="260"/>
      <c r="DT30" s="260"/>
      <c r="DU30" s="260"/>
      <c r="DV30" s="260"/>
      <c r="DW30" s="260"/>
      <c r="DX30" s="260"/>
      <c r="DY30" s="260"/>
      <c r="DZ30" s="260"/>
      <c r="EA30" s="42"/>
      <c r="EB30" s="260"/>
      <c r="EC30" s="260"/>
      <c r="ED30" s="260"/>
      <c r="EE30" s="260"/>
      <c r="EF30" s="260"/>
      <c r="EG30" s="260"/>
      <c r="EH30" s="260"/>
      <c r="EI30" s="260"/>
      <c r="EJ30" s="260"/>
      <c r="EK30" s="260"/>
      <c r="EL30" s="260"/>
      <c r="EM30" s="42"/>
      <c r="EN30" s="260"/>
      <c r="EO30" s="260"/>
      <c r="EP30" s="260"/>
      <c r="EQ30" s="260"/>
      <c r="ER30" s="260"/>
      <c r="ES30" s="260"/>
      <c r="ET30" s="260"/>
      <c r="EU30" s="260"/>
      <c r="EV30" s="260"/>
      <c r="EW30" s="260"/>
      <c r="EX30" s="260"/>
      <c r="EY30" s="42"/>
      <c r="EZ30" s="260"/>
      <c r="FA30" s="260"/>
      <c r="FB30" s="260"/>
      <c r="FC30" s="260"/>
      <c r="FD30" s="260"/>
      <c r="FE30" s="260"/>
      <c r="FF30" s="260"/>
      <c r="FG30" s="260"/>
      <c r="FH30" s="260"/>
      <c r="FI30" s="260"/>
      <c r="FJ30" s="260"/>
      <c r="FK30" s="42"/>
      <c r="FL30" s="260"/>
      <c r="FM30" s="260"/>
      <c r="FN30" s="260"/>
      <c r="FO30" s="260"/>
      <c r="FP30" s="260"/>
      <c r="FQ30" s="260"/>
      <c r="FR30" s="260"/>
      <c r="FS30" s="260"/>
      <c r="FT30" s="260"/>
      <c r="FU30" s="260"/>
      <c r="FV30" s="260"/>
      <c r="FW30" s="42"/>
      <c r="FX30" s="260"/>
      <c r="FY30" s="260"/>
      <c r="FZ30" s="260"/>
      <c r="GA30" s="260"/>
      <c r="GB30" s="260"/>
      <c r="GC30" s="260"/>
      <c r="GD30" s="260"/>
      <c r="GE30" s="260"/>
      <c r="GF30" s="260"/>
      <c r="GG30" s="260"/>
      <c r="GH30" s="260"/>
      <c r="GI30" s="42"/>
      <c r="GJ30" s="260"/>
      <c r="GK30" s="260"/>
      <c r="GL30" s="260"/>
      <c r="GM30" s="260"/>
      <c r="GN30" s="260"/>
      <c r="GO30" s="260"/>
      <c r="GP30" s="260"/>
      <c r="GQ30" s="260"/>
      <c r="GR30" s="260"/>
      <c r="GS30" s="260"/>
      <c r="GT30" s="260"/>
      <c r="GU30" s="42"/>
      <c r="GV30" s="260"/>
      <c r="GW30" s="260"/>
      <c r="GX30" s="260"/>
      <c r="GY30" s="260"/>
      <c r="GZ30" s="260"/>
      <c r="HA30" s="260"/>
      <c r="HB30" s="260"/>
      <c r="HC30" s="260"/>
      <c r="HD30" s="260"/>
      <c r="HE30" s="260"/>
      <c r="HF30" s="260"/>
      <c r="HG30" s="42"/>
      <c r="HH30" s="260"/>
      <c r="HI30" s="260"/>
      <c r="HJ30" s="260"/>
      <c r="HK30" s="260"/>
      <c r="HL30" s="260"/>
      <c r="HM30" s="260"/>
      <c r="HN30" s="260"/>
      <c r="HO30" s="260"/>
      <c r="HP30" s="260"/>
      <c r="HQ30" s="260"/>
      <c r="HR30" s="260"/>
      <c r="HS30" s="42"/>
      <c r="HT30" s="260"/>
      <c r="HU30" s="260"/>
      <c r="HV30" s="260"/>
      <c r="HW30" s="260"/>
      <c r="HX30" s="260"/>
      <c r="HY30" s="260"/>
      <c r="HZ30" s="260"/>
      <c r="IA30" s="260"/>
      <c r="IB30" s="260"/>
      <c r="IC30" s="260"/>
      <c r="ID30" s="260"/>
      <c r="IE30" s="42"/>
      <c r="IF30" s="260"/>
      <c r="IG30" s="260"/>
      <c r="IH30" s="260"/>
      <c r="II30" s="260"/>
      <c r="IJ30" s="260"/>
      <c r="IK30" s="260"/>
      <c r="IL30" s="260"/>
      <c r="IM30" s="260"/>
      <c r="IN30" s="260"/>
      <c r="IO30" s="260"/>
      <c r="IP30" s="260"/>
      <c r="IQ30" s="42"/>
      <c r="IR30" s="260"/>
      <c r="IS30" s="260"/>
      <c r="IT30" s="260"/>
    </row>
    <row r="31" spans="1:254" s="7" customFormat="1" ht="14.25">
      <c r="A31" s="41" t="s">
        <v>9</v>
      </c>
      <c r="B31" s="402">
        <v>-7.9304049000000001</v>
      </c>
      <c r="C31" s="402">
        <v>-9.4513969000000007</v>
      </c>
      <c r="D31" s="402">
        <v>-5.1210974</v>
      </c>
      <c r="E31" s="402">
        <v>-3.6936018000000002</v>
      </c>
      <c r="F31" s="402">
        <v>-4.5514405</v>
      </c>
      <c r="G31" s="402">
        <v>-4.3932621999999997</v>
      </c>
      <c r="H31" s="402">
        <v>4.2352182999999997</v>
      </c>
      <c r="I31" s="402">
        <v>-2.1325283000000002</v>
      </c>
      <c r="J31" s="402">
        <v>-2.6065293999999999</v>
      </c>
      <c r="K31" s="462">
        <v>-3.2392037999999999</v>
      </c>
      <c r="L31" s="402">
        <v>-3.0916302999999998</v>
      </c>
      <c r="M31" s="260"/>
      <c r="N31" s="260"/>
      <c r="O31" s="260"/>
      <c r="P31" s="260"/>
      <c r="Q31" s="260"/>
      <c r="R31" s="260"/>
      <c r="S31" s="260"/>
      <c r="T31" s="260"/>
      <c r="U31" s="260"/>
      <c r="V31" s="260"/>
      <c r="W31" s="41"/>
      <c r="X31" s="260"/>
      <c r="Y31" s="260"/>
      <c r="Z31" s="260"/>
      <c r="AA31" s="260"/>
      <c r="AB31" s="260"/>
      <c r="AC31" s="260"/>
      <c r="AD31" s="260"/>
      <c r="AE31" s="260"/>
      <c r="AF31" s="260"/>
      <c r="AG31" s="260"/>
      <c r="AH31" s="260"/>
      <c r="AI31" s="41"/>
      <c r="AJ31" s="260"/>
      <c r="AK31" s="260"/>
      <c r="AL31" s="260"/>
      <c r="AM31" s="260"/>
      <c r="AN31" s="260"/>
      <c r="AO31" s="260"/>
      <c r="AP31" s="260"/>
      <c r="AQ31" s="260"/>
      <c r="AR31" s="260"/>
      <c r="AS31" s="260"/>
      <c r="AT31" s="260"/>
      <c r="AU31" s="41"/>
      <c r="AV31" s="260"/>
      <c r="AW31" s="260"/>
      <c r="AX31" s="260"/>
      <c r="AY31" s="260"/>
      <c r="AZ31" s="260"/>
      <c r="BA31" s="260"/>
      <c r="BB31" s="260"/>
      <c r="BC31" s="260"/>
      <c r="BD31" s="260"/>
      <c r="BE31" s="260"/>
      <c r="BF31" s="260"/>
      <c r="BG31" s="41"/>
      <c r="BH31" s="260"/>
      <c r="BI31" s="260"/>
      <c r="BJ31" s="260"/>
      <c r="BK31" s="260"/>
      <c r="BL31" s="260"/>
      <c r="BM31" s="260"/>
      <c r="BN31" s="260"/>
      <c r="BO31" s="260"/>
      <c r="BP31" s="260"/>
      <c r="BQ31" s="260"/>
      <c r="BR31" s="260"/>
      <c r="BS31" s="41"/>
      <c r="BT31" s="260"/>
      <c r="BU31" s="260"/>
      <c r="BV31" s="260"/>
      <c r="BW31" s="260"/>
      <c r="BX31" s="260"/>
      <c r="BY31" s="260"/>
      <c r="BZ31" s="260"/>
      <c r="CA31" s="260"/>
      <c r="CB31" s="260"/>
      <c r="CC31" s="260"/>
      <c r="CD31" s="260"/>
      <c r="CE31" s="41"/>
      <c r="CF31" s="260"/>
      <c r="CG31" s="260"/>
      <c r="CH31" s="260"/>
      <c r="CI31" s="260"/>
      <c r="CJ31" s="260"/>
      <c r="CK31" s="260"/>
      <c r="CL31" s="260"/>
      <c r="CM31" s="260"/>
      <c r="CN31" s="260"/>
      <c r="CO31" s="260"/>
      <c r="CP31" s="260"/>
      <c r="CQ31" s="41"/>
      <c r="CR31" s="260"/>
      <c r="CS31" s="260"/>
      <c r="CT31" s="260"/>
      <c r="CU31" s="260"/>
      <c r="CV31" s="260"/>
      <c r="CW31" s="260"/>
      <c r="CX31" s="260"/>
      <c r="CY31" s="260"/>
      <c r="CZ31" s="260"/>
      <c r="DA31" s="260"/>
      <c r="DB31" s="260"/>
      <c r="DC31" s="41"/>
      <c r="DD31" s="260"/>
      <c r="DE31" s="260"/>
      <c r="DF31" s="260"/>
      <c r="DG31" s="260"/>
      <c r="DH31" s="260"/>
      <c r="DI31" s="260"/>
      <c r="DJ31" s="260"/>
      <c r="DK31" s="260"/>
      <c r="DL31" s="260"/>
      <c r="DM31" s="260"/>
      <c r="DN31" s="260"/>
      <c r="DO31" s="41"/>
      <c r="DP31" s="260"/>
      <c r="DQ31" s="260"/>
      <c r="DR31" s="260"/>
      <c r="DS31" s="260"/>
      <c r="DT31" s="260"/>
      <c r="DU31" s="260"/>
      <c r="DV31" s="260"/>
      <c r="DW31" s="260"/>
      <c r="DX31" s="260"/>
      <c r="DY31" s="260"/>
      <c r="DZ31" s="260"/>
      <c r="EA31" s="41"/>
      <c r="EB31" s="260"/>
      <c r="EC31" s="260"/>
      <c r="ED31" s="260"/>
      <c r="EE31" s="260"/>
      <c r="EF31" s="260"/>
      <c r="EG31" s="260"/>
      <c r="EH31" s="260"/>
      <c r="EI31" s="260"/>
      <c r="EJ31" s="260"/>
      <c r="EK31" s="260"/>
      <c r="EL31" s="260"/>
      <c r="EM31" s="41"/>
      <c r="EN31" s="260"/>
      <c r="EO31" s="260"/>
      <c r="EP31" s="260"/>
      <c r="EQ31" s="260"/>
      <c r="ER31" s="260"/>
      <c r="ES31" s="260"/>
      <c r="ET31" s="260"/>
      <c r="EU31" s="260"/>
      <c r="EV31" s="260"/>
      <c r="EW31" s="260"/>
      <c r="EX31" s="260"/>
      <c r="EY31" s="41"/>
      <c r="EZ31" s="260"/>
      <c r="FA31" s="260"/>
      <c r="FB31" s="260"/>
      <c r="FC31" s="260"/>
      <c r="FD31" s="260"/>
      <c r="FE31" s="260"/>
      <c r="FF31" s="260"/>
      <c r="FG31" s="260"/>
      <c r="FH31" s="260"/>
      <c r="FI31" s="260"/>
      <c r="FJ31" s="260"/>
      <c r="FK31" s="41"/>
      <c r="FL31" s="260"/>
      <c r="FM31" s="260"/>
      <c r="FN31" s="260"/>
      <c r="FO31" s="260"/>
      <c r="FP31" s="260"/>
      <c r="FQ31" s="260"/>
      <c r="FR31" s="260"/>
      <c r="FS31" s="260"/>
      <c r="FT31" s="260"/>
      <c r="FU31" s="260"/>
      <c r="FV31" s="260"/>
      <c r="FW31" s="41"/>
      <c r="FX31" s="260"/>
      <c r="FY31" s="260"/>
      <c r="FZ31" s="260"/>
      <c r="GA31" s="260"/>
      <c r="GB31" s="260"/>
      <c r="GC31" s="260"/>
      <c r="GD31" s="260"/>
      <c r="GE31" s="260"/>
      <c r="GF31" s="260"/>
      <c r="GG31" s="260"/>
      <c r="GH31" s="260"/>
      <c r="GI31" s="41"/>
      <c r="GJ31" s="260"/>
      <c r="GK31" s="260"/>
      <c r="GL31" s="260"/>
      <c r="GM31" s="260"/>
      <c r="GN31" s="260"/>
      <c r="GO31" s="260"/>
      <c r="GP31" s="260"/>
      <c r="GQ31" s="260"/>
      <c r="GR31" s="260"/>
      <c r="GS31" s="260"/>
      <c r="GT31" s="260"/>
      <c r="GU31" s="41"/>
      <c r="GV31" s="260"/>
      <c r="GW31" s="260"/>
      <c r="GX31" s="260"/>
      <c r="GY31" s="260"/>
      <c r="GZ31" s="260"/>
      <c r="HA31" s="260"/>
      <c r="HB31" s="260"/>
      <c r="HC31" s="260"/>
      <c r="HD31" s="260"/>
      <c r="HE31" s="260"/>
      <c r="HF31" s="260"/>
      <c r="HG31" s="41"/>
      <c r="HH31" s="260"/>
      <c r="HI31" s="260"/>
      <c r="HJ31" s="260"/>
      <c r="HK31" s="260"/>
      <c r="HL31" s="260"/>
      <c r="HM31" s="260"/>
      <c r="HN31" s="260"/>
      <c r="HO31" s="260"/>
      <c r="HP31" s="260"/>
      <c r="HQ31" s="260"/>
      <c r="HR31" s="260"/>
      <c r="HS31" s="41"/>
      <c r="HT31" s="260"/>
      <c r="HU31" s="260"/>
      <c r="HV31" s="260"/>
      <c r="HW31" s="260"/>
      <c r="HX31" s="260"/>
      <c r="HY31" s="260"/>
      <c r="HZ31" s="260"/>
      <c r="IA31" s="260"/>
      <c r="IB31" s="260"/>
      <c r="IC31" s="260"/>
      <c r="ID31" s="260"/>
      <c r="IE31" s="41"/>
      <c r="IF31" s="260"/>
      <c r="IG31" s="260"/>
      <c r="IH31" s="260"/>
      <c r="II31" s="260"/>
      <c r="IJ31" s="260"/>
      <c r="IK31" s="260"/>
      <c r="IL31" s="260"/>
      <c r="IM31" s="260"/>
      <c r="IN31" s="260"/>
      <c r="IO31" s="260"/>
      <c r="IP31" s="260"/>
      <c r="IQ31" s="41"/>
      <c r="IR31" s="260"/>
      <c r="IS31" s="260"/>
      <c r="IT31" s="260"/>
    </row>
    <row r="32" spans="1:254" s="7" customFormat="1" ht="14.25">
      <c r="A32" s="41" t="s">
        <v>8</v>
      </c>
      <c r="B32" s="402">
        <v>-4.0731127999999996</v>
      </c>
      <c r="C32" s="402">
        <v>-3.6291391000000002</v>
      </c>
      <c r="D32" s="402">
        <v>-1.8811340000000001</v>
      </c>
      <c r="E32" s="402">
        <v>-3.6836304000000002</v>
      </c>
      <c r="F32" s="402">
        <v>-7.4674322999999996</v>
      </c>
      <c r="G32" s="402">
        <v>-7.8922197000000001</v>
      </c>
      <c r="H32" s="402">
        <v>-5.0014168000000003</v>
      </c>
      <c r="I32" s="402">
        <v>-3.9153098000000002</v>
      </c>
      <c r="J32" s="402">
        <v>-4.4224994999999998</v>
      </c>
      <c r="K32" s="462">
        <v>4.9683517000000004</v>
      </c>
      <c r="L32" s="402">
        <v>-2.9248992</v>
      </c>
      <c r="M32" s="260"/>
      <c r="N32" s="260"/>
      <c r="O32" s="260"/>
      <c r="P32" s="260"/>
      <c r="Q32" s="260"/>
      <c r="R32" s="260"/>
      <c r="S32" s="260"/>
      <c r="T32" s="260"/>
      <c r="U32" s="402"/>
      <c r="V32" s="402"/>
      <c r="W32" s="41"/>
      <c r="X32" s="260"/>
      <c r="Y32" s="260"/>
      <c r="Z32" s="260"/>
      <c r="AA32" s="260"/>
      <c r="AB32" s="260"/>
      <c r="AC32" s="260"/>
      <c r="AD32" s="402"/>
      <c r="AE32" s="402"/>
      <c r="AF32" s="402"/>
      <c r="AG32" s="402"/>
      <c r="AH32" s="402"/>
      <c r="AI32" s="41"/>
      <c r="AJ32" s="260"/>
      <c r="AK32" s="260"/>
      <c r="AL32" s="260"/>
      <c r="AM32" s="260"/>
      <c r="AN32" s="260"/>
      <c r="AO32" s="260"/>
      <c r="AP32" s="402"/>
      <c r="AQ32" s="402"/>
      <c r="AR32" s="402"/>
      <c r="AS32" s="402"/>
      <c r="AT32" s="402"/>
      <c r="AU32" s="41"/>
      <c r="AV32" s="260"/>
      <c r="AW32" s="260"/>
      <c r="AX32" s="260"/>
      <c r="AY32" s="260"/>
      <c r="AZ32" s="260"/>
      <c r="BA32" s="260"/>
      <c r="BB32" s="402"/>
      <c r="BC32" s="402"/>
      <c r="BD32" s="402"/>
      <c r="BE32" s="402"/>
      <c r="BF32" s="402"/>
      <c r="BG32" s="41"/>
      <c r="BH32" s="260"/>
      <c r="BI32" s="260"/>
      <c r="BJ32" s="260"/>
      <c r="BK32" s="260"/>
      <c r="BL32" s="260"/>
      <c r="BM32" s="260"/>
      <c r="BN32" s="402"/>
      <c r="BO32" s="402"/>
      <c r="BP32" s="402"/>
      <c r="BQ32" s="402"/>
      <c r="BR32" s="402"/>
      <c r="BS32" s="41"/>
      <c r="BT32" s="260"/>
      <c r="BU32" s="260"/>
      <c r="BV32" s="260"/>
      <c r="BW32" s="260"/>
      <c r="BX32" s="260"/>
      <c r="BY32" s="260"/>
      <c r="BZ32" s="402"/>
      <c r="CA32" s="402"/>
      <c r="CB32" s="402"/>
      <c r="CC32" s="402"/>
      <c r="CD32" s="402"/>
      <c r="CE32" s="41"/>
      <c r="CF32" s="260"/>
      <c r="CG32" s="260"/>
      <c r="CH32" s="260"/>
      <c r="CI32" s="260"/>
      <c r="CJ32" s="260"/>
      <c r="CK32" s="260"/>
      <c r="CL32" s="402"/>
      <c r="CM32" s="402"/>
      <c r="CN32" s="402"/>
      <c r="CO32" s="402"/>
      <c r="CP32" s="402"/>
      <c r="CQ32" s="41"/>
      <c r="CR32" s="260"/>
      <c r="CS32" s="260"/>
      <c r="CT32" s="260"/>
      <c r="CU32" s="260"/>
      <c r="CV32" s="260"/>
      <c r="CW32" s="260"/>
      <c r="CX32" s="402"/>
      <c r="CY32" s="402"/>
      <c r="CZ32" s="402"/>
      <c r="DA32" s="402"/>
      <c r="DB32" s="402"/>
      <c r="DC32" s="41"/>
      <c r="DD32" s="260"/>
      <c r="DE32" s="260"/>
      <c r="DF32" s="260"/>
      <c r="DG32" s="260"/>
      <c r="DH32" s="260"/>
      <c r="DI32" s="260"/>
      <c r="DJ32" s="402"/>
      <c r="DK32" s="402"/>
      <c r="DL32" s="402"/>
      <c r="DM32" s="402"/>
      <c r="DN32" s="402"/>
      <c r="DO32" s="41"/>
      <c r="DP32" s="260"/>
      <c r="DQ32" s="260"/>
      <c r="DR32" s="260"/>
      <c r="DS32" s="260"/>
      <c r="DT32" s="260"/>
      <c r="DU32" s="260"/>
      <c r="DV32" s="402"/>
      <c r="DW32" s="402"/>
      <c r="DX32" s="402"/>
      <c r="DY32" s="402"/>
      <c r="DZ32" s="402"/>
      <c r="EA32" s="41"/>
      <c r="EB32" s="260"/>
      <c r="EC32" s="260"/>
      <c r="ED32" s="260"/>
      <c r="EE32" s="260"/>
      <c r="EF32" s="260"/>
      <c r="EG32" s="260"/>
      <c r="EH32" s="402"/>
      <c r="EI32" s="402"/>
      <c r="EJ32" s="402"/>
      <c r="EK32" s="402"/>
      <c r="EL32" s="402"/>
      <c r="EM32" s="41"/>
      <c r="EN32" s="260"/>
      <c r="EO32" s="260"/>
      <c r="EP32" s="260"/>
      <c r="EQ32" s="260"/>
      <c r="ER32" s="260"/>
      <c r="ES32" s="260"/>
      <c r="ET32" s="402"/>
      <c r="EU32" s="402"/>
      <c r="EV32" s="402"/>
      <c r="EW32" s="402"/>
      <c r="EX32" s="402"/>
      <c r="EY32" s="41"/>
      <c r="EZ32" s="260"/>
      <c r="FA32" s="260"/>
      <c r="FB32" s="260"/>
      <c r="FC32" s="260"/>
      <c r="FD32" s="260"/>
      <c r="FE32" s="260"/>
      <c r="FF32" s="402"/>
      <c r="FG32" s="402"/>
      <c r="FH32" s="402"/>
      <c r="FI32" s="402"/>
      <c r="FJ32" s="402"/>
      <c r="FK32" s="41"/>
      <c r="FL32" s="260"/>
      <c r="FM32" s="260"/>
      <c r="FN32" s="260"/>
      <c r="FO32" s="260"/>
      <c r="FP32" s="260"/>
      <c r="FQ32" s="260"/>
      <c r="FR32" s="402"/>
      <c r="FS32" s="402"/>
      <c r="FT32" s="402"/>
      <c r="FU32" s="402"/>
      <c r="FV32" s="402"/>
      <c r="FW32" s="41"/>
      <c r="FX32" s="260"/>
      <c r="FY32" s="260"/>
      <c r="FZ32" s="260"/>
      <c r="GA32" s="260"/>
      <c r="GB32" s="260"/>
      <c r="GC32" s="260"/>
      <c r="GD32" s="402"/>
      <c r="GE32" s="402"/>
      <c r="GF32" s="402"/>
      <c r="GG32" s="402"/>
      <c r="GH32" s="402"/>
      <c r="GI32" s="41"/>
      <c r="GJ32" s="260"/>
      <c r="GK32" s="260"/>
      <c r="GL32" s="260"/>
      <c r="GM32" s="260"/>
      <c r="GN32" s="260"/>
      <c r="GO32" s="260"/>
      <c r="GP32" s="402"/>
      <c r="GQ32" s="402"/>
      <c r="GR32" s="402"/>
      <c r="GS32" s="402"/>
      <c r="GT32" s="402"/>
      <c r="GU32" s="41"/>
      <c r="GV32" s="260"/>
      <c r="GW32" s="260"/>
      <c r="GX32" s="260"/>
      <c r="GY32" s="260"/>
      <c r="GZ32" s="260"/>
      <c r="HA32" s="260"/>
      <c r="HB32" s="402"/>
      <c r="HC32" s="402"/>
      <c r="HD32" s="402"/>
      <c r="HE32" s="402"/>
      <c r="HF32" s="402"/>
      <c r="HG32" s="41"/>
      <c r="HH32" s="260"/>
      <c r="HI32" s="260"/>
      <c r="HJ32" s="260"/>
      <c r="HK32" s="260"/>
      <c r="HL32" s="260"/>
      <c r="HM32" s="260"/>
      <c r="HN32" s="402"/>
      <c r="HO32" s="402"/>
      <c r="HP32" s="402"/>
      <c r="HQ32" s="402"/>
      <c r="HR32" s="402"/>
      <c r="HS32" s="41"/>
      <c r="HT32" s="260"/>
      <c r="HU32" s="260"/>
      <c r="HV32" s="260"/>
      <c r="HW32" s="260"/>
      <c r="HX32" s="260"/>
      <c r="HY32" s="260"/>
      <c r="HZ32" s="402"/>
      <c r="IA32" s="402"/>
      <c r="IB32" s="402"/>
      <c r="IC32" s="402"/>
      <c r="ID32" s="402"/>
      <c r="IE32" s="41"/>
      <c r="IF32" s="260"/>
      <c r="IG32" s="260"/>
      <c r="IH32" s="260"/>
      <c r="II32" s="260"/>
      <c r="IJ32" s="260"/>
      <c r="IK32" s="260"/>
      <c r="IL32" s="402"/>
      <c r="IM32" s="402"/>
      <c r="IN32" s="402"/>
      <c r="IO32" s="402"/>
      <c r="IP32" s="402"/>
      <c r="IQ32" s="41"/>
      <c r="IR32" s="260"/>
      <c r="IS32" s="260"/>
      <c r="IT32" s="260"/>
    </row>
    <row r="33" spans="1:254" s="7" customFormat="1" ht="14.25">
      <c r="A33" s="41" t="s">
        <v>7</v>
      </c>
      <c r="B33" s="402">
        <v>-1.1573097999999999</v>
      </c>
      <c r="C33" s="402">
        <v>-2.2369031000000001</v>
      </c>
      <c r="D33" s="402">
        <v>-2.9123803000000001</v>
      </c>
      <c r="E33" s="402">
        <v>-5.6813871999999996</v>
      </c>
      <c r="F33" s="402">
        <v>-9.0291843000000007</v>
      </c>
      <c r="G33" s="402">
        <v>-6.7886490000000004</v>
      </c>
      <c r="H33" s="402">
        <v>-5.5443258000000002</v>
      </c>
      <c r="I33" s="402">
        <v>-2.9694935</v>
      </c>
      <c r="J33" s="402">
        <v>-2.5782386000000002</v>
      </c>
      <c r="K33" s="462">
        <v>-2.1560964999999999</v>
      </c>
      <c r="L33" s="402">
        <v>-1.8278885</v>
      </c>
      <c r="M33" s="260"/>
      <c r="N33" s="260"/>
      <c r="O33" s="260"/>
      <c r="P33" s="260"/>
      <c r="Q33" s="260"/>
      <c r="R33" s="260"/>
      <c r="S33" s="260"/>
      <c r="T33" s="260"/>
      <c r="U33" s="402"/>
      <c r="V33" s="402"/>
      <c r="W33" s="41"/>
      <c r="X33" s="260"/>
      <c r="Y33" s="260"/>
      <c r="Z33" s="260"/>
      <c r="AA33" s="260"/>
      <c r="AB33" s="260"/>
      <c r="AC33" s="260"/>
      <c r="AD33" s="402"/>
      <c r="AE33" s="402"/>
      <c r="AF33" s="402"/>
      <c r="AG33" s="402"/>
      <c r="AH33" s="402"/>
      <c r="AI33" s="41"/>
      <c r="AJ33" s="260"/>
      <c r="AK33" s="260"/>
      <c r="AL33" s="260"/>
      <c r="AM33" s="260"/>
      <c r="AN33" s="260"/>
      <c r="AO33" s="260"/>
      <c r="AP33" s="402"/>
      <c r="AQ33" s="402"/>
      <c r="AR33" s="402"/>
      <c r="AS33" s="402"/>
      <c r="AT33" s="402"/>
      <c r="AU33" s="41"/>
      <c r="AV33" s="260"/>
      <c r="AW33" s="260"/>
      <c r="AX33" s="260"/>
      <c r="AY33" s="260"/>
      <c r="AZ33" s="260"/>
      <c r="BA33" s="260"/>
      <c r="BB33" s="402"/>
      <c r="BC33" s="402"/>
      <c r="BD33" s="402"/>
      <c r="BE33" s="402"/>
      <c r="BF33" s="402"/>
      <c r="BG33" s="41"/>
      <c r="BH33" s="260"/>
      <c r="BI33" s="260"/>
      <c r="BJ33" s="260"/>
      <c r="BK33" s="260"/>
      <c r="BL33" s="260"/>
      <c r="BM33" s="260"/>
      <c r="BN33" s="402"/>
      <c r="BO33" s="402"/>
      <c r="BP33" s="402"/>
      <c r="BQ33" s="402"/>
      <c r="BR33" s="402"/>
      <c r="BS33" s="41"/>
      <c r="BT33" s="260"/>
      <c r="BU33" s="260"/>
      <c r="BV33" s="260"/>
      <c r="BW33" s="260"/>
      <c r="BX33" s="260"/>
      <c r="BY33" s="260"/>
      <c r="BZ33" s="402"/>
      <c r="CA33" s="402"/>
      <c r="CB33" s="402"/>
      <c r="CC33" s="402"/>
      <c r="CD33" s="402"/>
      <c r="CE33" s="41"/>
      <c r="CF33" s="260"/>
      <c r="CG33" s="260"/>
      <c r="CH33" s="260"/>
      <c r="CI33" s="260"/>
      <c r="CJ33" s="260"/>
      <c r="CK33" s="260"/>
      <c r="CL33" s="402"/>
      <c r="CM33" s="402"/>
      <c r="CN33" s="402"/>
      <c r="CO33" s="402"/>
      <c r="CP33" s="402"/>
      <c r="CQ33" s="41"/>
      <c r="CR33" s="260"/>
      <c r="CS33" s="260"/>
      <c r="CT33" s="260"/>
      <c r="CU33" s="260"/>
      <c r="CV33" s="260"/>
      <c r="CW33" s="260"/>
      <c r="CX33" s="402"/>
      <c r="CY33" s="402"/>
      <c r="CZ33" s="402"/>
      <c r="DA33" s="402"/>
      <c r="DB33" s="402"/>
      <c r="DC33" s="41"/>
      <c r="DD33" s="260"/>
      <c r="DE33" s="260"/>
      <c r="DF33" s="260"/>
      <c r="DG33" s="260"/>
      <c r="DH33" s="260"/>
      <c r="DI33" s="260"/>
      <c r="DJ33" s="402"/>
      <c r="DK33" s="402"/>
      <c r="DL33" s="402"/>
      <c r="DM33" s="402"/>
      <c r="DN33" s="402"/>
      <c r="DO33" s="41"/>
      <c r="DP33" s="260"/>
      <c r="DQ33" s="260"/>
      <c r="DR33" s="260"/>
      <c r="DS33" s="260"/>
      <c r="DT33" s="260"/>
      <c r="DU33" s="260"/>
      <c r="DV33" s="402"/>
      <c r="DW33" s="402"/>
      <c r="DX33" s="402"/>
      <c r="DY33" s="402"/>
      <c r="DZ33" s="402"/>
      <c r="EA33" s="41"/>
      <c r="EB33" s="260"/>
      <c r="EC33" s="260"/>
      <c r="ED33" s="260"/>
      <c r="EE33" s="260"/>
      <c r="EF33" s="260"/>
      <c r="EG33" s="260"/>
      <c r="EH33" s="402"/>
      <c r="EI33" s="402"/>
      <c r="EJ33" s="402"/>
      <c r="EK33" s="402"/>
      <c r="EL33" s="402"/>
      <c r="EM33" s="41"/>
      <c r="EN33" s="260"/>
      <c r="EO33" s="260"/>
      <c r="EP33" s="260"/>
      <c r="EQ33" s="260"/>
      <c r="ER33" s="260"/>
      <c r="ES33" s="260"/>
      <c r="ET33" s="402"/>
      <c r="EU33" s="402"/>
      <c r="EV33" s="402"/>
      <c r="EW33" s="402"/>
      <c r="EX33" s="402"/>
      <c r="EY33" s="41"/>
      <c r="EZ33" s="260"/>
      <c r="FA33" s="260"/>
      <c r="FB33" s="260"/>
      <c r="FC33" s="260"/>
      <c r="FD33" s="260"/>
      <c r="FE33" s="260"/>
      <c r="FF33" s="402"/>
      <c r="FG33" s="402"/>
      <c r="FH33" s="402"/>
      <c r="FI33" s="402"/>
      <c r="FJ33" s="402"/>
      <c r="FK33" s="41"/>
      <c r="FL33" s="260"/>
      <c r="FM33" s="260"/>
      <c r="FN33" s="260"/>
      <c r="FO33" s="260"/>
      <c r="FP33" s="260"/>
      <c r="FQ33" s="260"/>
      <c r="FR33" s="402"/>
      <c r="FS33" s="402"/>
      <c r="FT33" s="402"/>
      <c r="FU33" s="402"/>
      <c r="FV33" s="402"/>
      <c r="FW33" s="41"/>
      <c r="FX33" s="260"/>
      <c r="FY33" s="260"/>
      <c r="FZ33" s="260"/>
      <c r="GA33" s="260"/>
      <c r="GB33" s="260"/>
      <c r="GC33" s="260"/>
      <c r="GD33" s="402"/>
      <c r="GE33" s="402"/>
      <c r="GF33" s="402"/>
      <c r="GG33" s="402"/>
      <c r="GH33" s="402"/>
      <c r="GI33" s="41"/>
      <c r="GJ33" s="260"/>
      <c r="GK33" s="260"/>
      <c r="GL33" s="260"/>
      <c r="GM33" s="260"/>
      <c r="GN33" s="260"/>
      <c r="GO33" s="260"/>
      <c r="GP33" s="402"/>
      <c r="GQ33" s="402"/>
      <c r="GR33" s="402"/>
      <c r="GS33" s="402"/>
      <c r="GT33" s="402"/>
      <c r="GU33" s="41"/>
      <c r="GV33" s="260"/>
      <c r="GW33" s="260"/>
      <c r="GX33" s="260"/>
      <c r="GY33" s="260"/>
      <c r="GZ33" s="260"/>
      <c r="HA33" s="260"/>
      <c r="HB33" s="402"/>
      <c r="HC33" s="402"/>
      <c r="HD33" s="402"/>
      <c r="HE33" s="402"/>
      <c r="HF33" s="402"/>
      <c r="HG33" s="41"/>
      <c r="HH33" s="260"/>
      <c r="HI33" s="260"/>
      <c r="HJ33" s="260"/>
      <c r="HK33" s="260"/>
      <c r="HL33" s="260"/>
      <c r="HM33" s="260"/>
      <c r="HN33" s="402"/>
      <c r="HO33" s="402"/>
      <c r="HP33" s="402"/>
      <c r="HQ33" s="402"/>
      <c r="HR33" s="402"/>
      <c r="HS33" s="41"/>
      <c r="HT33" s="260"/>
      <c r="HU33" s="260"/>
      <c r="HV33" s="260"/>
      <c r="HW33" s="260"/>
      <c r="HX33" s="260"/>
      <c r="HY33" s="260"/>
      <c r="HZ33" s="402"/>
      <c r="IA33" s="402"/>
      <c r="IB33" s="402"/>
      <c r="IC33" s="402"/>
      <c r="ID33" s="402"/>
      <c r="IE33" s="41"/>
      <c r="IF33" s="260"/>
      <c r="IG33" s="260"/>
      <c r="IH33" s="260"/>
      <c r="II33" s="260"/>
      <c r="IJ33" s="260"/>
      <c r="IK33" s="260"/>
      <c r="IL33" s="402"/>
      <c r="IM33" s="402"/>
      <c r="IN33" s="402"/>
      <c r="IO33" s="402"/>
      <c r="IP33" s="402"/>
      <c r="IQ33" s="41"/>
      <c r="IR33" s="260"/>
      <c r="IS33" s="260"/>
      <c r="IT33" s="260"/>
    </row>
    <row r="34" spans="1:254" s="7" customFormat="1" ht="14.25">
      <c r="A34" s="41" t="s">
        <v>6</v>
      </c>
      <c r="B34" s="402">
        <v>1.9463957999999999</v>
      </c>
      <c r="C34" s="402">
        <v>2.2158411999999998</v>
      </c>
      <c r="D34" s="402">
        <v>3.5804656000000001</v>
      </c>
      <c r="E34" s="402">
        <v>2.1685724</v>
      </c>
      <c r="F34" s="402">
        <v>-0.97875259999999997</v>
      </c>
      <c r="G34" s="402">
        <v>-8.4493999999999993E-3</v>
      </c>
      <c r="H34" s="402">
        <v>-1.12339E-2</v>
      </c>
      <c r="I34" s="402">
        <v>-0.40197660000000002</v>
      </c>
      <c r="J34" s="402">
        <v>-1.2659762000000001</v>
      </c>
      <c r="K34" s="462">
        <v>-1.627427</v>
      </c>
      <c r="L34" s="402">
        <v>-0.87105010000000005</v>
      </c>
      <c r="M34" s="260"/>
      <c r="N34" s="260"/>
      <c r="O34" s="260"/>
      <c r="P34" s="260"/>
      <c r="Q34" s="260"/>
      <c r="R34" s="260"/>
      <c r="S34" s="260"/>
      <c r="T34" s="260"/>
      <c r="U34" s="402"/>
      <c r="V34" s="402"/>
      <c r="W34" s="41"/>
      <c r="X34" s="260"/>
      <c r="Y34" s="260"/>
      <c r="Z34" s="260"/>
      <c r="AA34" s="402"/>
      <c r="AB34" s="260"/>
      <c r="AC34" s="260"/>
      <c r="AD34" s="402"/>
      <c r="AE34" s="402"/>
      <c r="AF34" s="402"/>
      <c r="AG34" s="402"/>
      <c r="AH34" s="402"/>
      <c r="AI34" s="41"/>
      <c r="AJ34" s="260"/>
      <c r="AK34" s="260"/>
      <c r="AL34" s="260"/>
      <c r="AM34" s="402"/>
      <c r="AN34" s="260"/>
      <c r="AO34" s="260"/>
      <c r="AP34" s="402"/>
      <c r="AQ34" s="402"/>
      <c r="AR34" s="402"/>
      <c r="AS34" s="402"/>
      <c r="AT34" s="402"/>
      <c r="AU34" s="41"/>
      <c r="AV34" s="260"/>
      <c r="AW34" s="260"/>
      <c r="AX34" s="260"/>
      <c r="AY34" s="402"/>
      <c r="AZ34" s="260"/>
      <c r="BA34" s="260"/>
      <c r="BB34" s="402"/>
      <c r="BC34" s="402"/>
      <c r="BD34" s="402"/>
      <c r="BE34" s="402"/>
      <c r="BF34" s="402"/>
      <c r="BG34" s="41"/>
      <c r="BH34" s="260"/>
      <c r="BI34" s="260"/>
      <c r="BJ34" s="260"/>
      <c r="BK34" s="402"/>
      <c r="BL34" s="260"/>
      <c r="BM34" s="260"/>
      <c r="BN34" s="402"/>
      <c r="BO34" s="402"/>
      <c r="BP34" s="402"/>
      <c r="BQ34" s="402"/>
      <c r="BR34" s="402"/>
      <c r="BS34" s="41"/>
      <c r="BT34" s="260"/>
      <c r="BU34" s="260"/>
      <c r="BV34" s="260"/>
      <c r="BW34" s="402"/>
      <c r="BX34" s="260"/>
      <c r="BY34" s="260"/>
      <c r="BZ34" s="402"/>
      <c r="CA34" s="402"/>
      <c r="CB34" s="402"/>
      <c r="CC34" s="402"/>
      <c r="CD34" s="402"/>
      <c r="CE34" s="41"/>
      <c r="CF34" s="260"/>
      <c r="CG34" s="260"/>
      <c r="CH34" s="260"/>
      <c r="CI34" s="402"/>
      <c r="CJ34" s="260"/>
      <c r="CK34" s="260"/>
      <c r="CL34" s="402"/>
      <c r="CM34" s="402"/>
      <c r="CN34" s="402"/>
      <c r="CO34" s="402"/>
      <c r="CP34" s="402"/>
      <c r="CQ34" s="41"/>
      <c r="CR34" s="260"/>
      <c r="CS34" s="260"/>
      <c r="CT34" s="260"/>
      <c r="CU34" s="402"/>
      <c r="CV34" s="260"/>
      <c r="CW34" s="260"/>
      <c r="CX34" s="402"/>
      <c r="CY34" s="402"/>
      <c r="CZ34" s="402"/>
      <c r="DA34" s="402"/>
      <c r="DB34" s="402"/>
      <c r="DC34" s="41"/>
      <c r="DD34" s="260"/>
      <c r="DE34" s="260"/>
      <c r="DF34" s="260"/>
      <c r="DG34" s="402"/>
      <c r="DH34" s="260"/>
      <c r="DI34" s="260"/>
      <c r="DJ34" s="402"/>
      <c r="DK34" s="402"/>
      <c r="DL34" s="402"/>
      <c r="DM34" s="402"/>
      <c r="DN34" s="402"/>
      <c r="DO34" s="41"/>
      <c r="DP34" s="260"/>
      <c r="DQ34" s="260"/>
      <c r="DR34" s="260"/>
      <c r="DS34" s="402"/>
      <c r="DT34" s="260"/>
      <c r="DU34" s="260"/>
      <c r="DV34" s="402"/>
      <c r="DW34" s="402"/>
      <c r="DX34" s="402"/>
      <c r="DY34" s="402"/>
      <c r="DZ34" s="402"/>
      <c r="EA34" s="41"/>
      <c r="EB34" s="260"/>
      <c r="EC34" s="260"/>
      <c r="ED34" s="260"/>
      <c r="EE34" s="402"/>
      <c r="EF34" s="260"/>
      <c r="EG34" s="260"/>
      <c r="EH34" s="402"/>
      <c r="EI34" s="402"/>
      <c r="EJ34" s="402"/>
      <c r="EK34" s="402"/>
      <c r="EL34" s="402"/>
      <c r="EM34" s="41"/>
      <c r="EN34" s="260"/>
      <c r="EO34" s="260"/>
      <c r="EP34" s="260"/>
      <c r="EQ34" s="402"/>
      <c r="ER34" s="260"/>
      <c r="ES34" s="260"/>
      <c r="ET34" s="402"/>
      <c r="EU34" s="402"/>
      <c r="EV34" s="402"/>
      <c r="EW34" s="402"/>
      <c r="EX34" s="402"/>
      <c r="EY34" s="41"/>
      <c r="EZ34" s="260"/>
      <c r="FA34" s="260"/>
      <c r="FB34" s="260"/>
      <c r="FC34" s="402"/>
      <c r="FD34" s="260"/>
      <c r="FE34" s="260"/>
      <c r="FF34" s="402"/>
      <c r="FG34" s="402"/>
      <c r="FH34" s="402"/>
      <c r="FI34" s="402"/>
      <c r="FJ34" s="402"/>
      <c r="FK34" s="41"/>
      <c r="FL34" s="260"/>
      <c r="FM34" s="260"/>
      <c r="FN34" s="260"/>
      <c r="FO34" s="402"/>
      <c r="FP34" s="260"/>
      <c r="FQ34" s="260"/>
      <c r="FR34" s="402"/>
      <c r="FS34" s="402"/>
      <c r="FT34" s="402"/>
      <c r="FU34" s="402"/>
      <c r="FV34" s="402"/>
      <c r="FW34" s="41"/>
      <c r="FX34" s="260"/>
      <c r="FY34" s="260"/>
      <c r="FZ34" s="260"/>
      <c r="GA34" s="402"/>
      <c r="GB34" s="260"/>
      <c r="GC34" s="260"/>
      <c r="GD34" s="402"/>
      <c r="GE34" s="402"/>
      <c r="GF34" s="402"/>
      <c r="GG34" s="402"/>
      <c r="GH34" s="402"/>
      <c r="GI34" s="41"/>
      <c r="GJ34" s="260"/>
      <c r="GK34" s="260"/>
      <c r="GL34" s="260"/>
      <c r="GM34" s="402"/>
      <c r="GN34" s="260"/>
      <c r="GO34" s="260"/>
      <c r="GP34" s="402"/>
      <c r="GQ34" s="402"/>
      <c r="GR34" s="402"/>
      <c r="GS34" s="402"/>
      <c r="GT34" s="402"/>
      <c r="GU34" s="41"/>
      <c r="GV34" s="260"/>
      <c r="GW34" s="260"/>
      <c r="GX34" s="260"/>
      <c r="GY34" s="402"/>
      <c r="GZ34" s="260"/>
      <c r="HA34" s="260"/>
      <c r="HB34" s="402"/>
      <c r="HC34" s="402"/>
      <c r="HD34" s="402"/>
      <c r="HE34" s="402"/>
      <c r="HF34" s="402"/>
      <c r="HG34" s="41"/>
      <c r="HH34" s="260"/>
      <c r="HI34" s="260"/>
      <c r="HJ34" s="260"/>
      <c r="HK34" s="402"/>
      <c r="HL34" s="260"/>
      <c r="HM34" s="260"/>
      <c r="HN34" s="402"/>
      <c r="HO34" s="402"/>
      <c r="HP34" s="402"/>
      <c r="HQ34" s="402"/>
      <c r="HR34" s="402"/>
      <c r="HS34" s="41"/>
      <c r="HT34" s="260"/>
      <c r="HU34" s="260"/>
      <c r="HV34" s="260"/>
      <c r="HW34" s="402"/>
      <c r="HX34" s="260"/>
      <c r="HY34" s="260"/>
      <c r="HZ34" s="402"/>
      <c r="IA34" s="402"/>
      <c r="IB34" s="402"/>
      <c r="IC34" s="402"/>
      <c r="ID34" s="402"/>
      <c r="IE34" s="41"/>
      <c r="IF34" s="260"/>
      <c r="IG34" s="260"/>
      <c r="IH34" s="260"/>
      <c r="II34" s="402"/>
      <c r="IJ34" s="260"/>
      <c r="IK34" s="260"/>
      <c r="IL34" s="402"/>
      <c r="IM34" s="402"/>
      <c r="IN34" s="402"/>
      <c r="IO34" s="402"/>
      <c r="IP34" s="402"/>
      <c r="IQ34" s="41"/>
      <c r="IR34" s="260"/>
      <c r="IS34" s="260"/>
      <c r="IT34" s="260"/>
    </row>
    <row r="35" spans="1:254" s="7" customFormat="1" ht="14.25">
      <c r="A35" s="42" t="s">
        <v>48</v>
      </c>
      <c r="B35" s="402">
        <v>-3.4146261</v>
      </c>
      <c r="C35" s="402">
        <v>-2.8090017</v>
      </c>
      <c r="D35" s="402">
        <v>-2.8388061000000002</v>
      </c>
      <c r="E35" s="402">
        <v>-4.9716497999999998</v>
      </c>
      <c r="F35" s="402">
        <v>-11.3292398</v>
      </c>
      <c r="G35" s="402">
        <v>-10.050989</v>
      </c>
      <c r="H35" s="402">
        <v>-7.6796901999999996</v>
      </c>
      <c r="I35" s="402">
        <v>-6.0798126999999997</v>
      </c>
      <c r="J35" s="402">
        <v>-6.1916184999999997</v>
      </c>
      <c r="K35" s="463">
        <v>-5.1070444999999998</v>
      </c>
      <c r="L35" s="402">
        <v>-4.0895935999999997</v>
      </c>
      <c r="M35" s="260"/>
      <c r="N35" s="260"/>
      <c r="O35" s="260"/>
      <c r="P35" s="260"/>
      <c r="Q35" s="260"/>
      <c r="R35" s="260"/>
      <c r="S35" s="260"/>
      <c r="T35" s="260"/>
      <c r="U35" s="260"/>
      <c r="V35" s="260"/>
      <c r="W35" s="42"/>
      <c r="X35" s="260"/>
      <c r="Y35" s="260"/>
      <c r="Z35" s="260"/>
      <c r="AA35" s="260"/>
      <c r="AB35" s="260"/>
      <c r="AC35" s="260"/>
      <c r="AD35" s="260"/>
      <c r="AE35" s="260"/>
      <c r="AF35" s="260"/>
      <c r="AG35" s="260"/>
      <c r="AH35" s="260"/>
      <c r="AI35" s="42"/>
      <c r="AJ35" s="260"/>
      <c r="AK35" s="260"/>
      <c r="AL35" s="260"/>
      <c r="AM35" s="260"/>
      <c r="AN35" s="260"/>
      <c r="AO35" s="260"/>
      <c r="AP35" s="260"/>
      <c r="AQ35" s="260"/>
      <c r="AR35" s="260"/>
      <c r="AS35" s="260"/>
      <c r="AT35" s="260"/>
      <c r="AU35" s="42"/>
      <c r="AV35" s="260"/>
      <c r="AW35" s="260"/>
      <c r="AX35" s="260"/>
      <c r="AY35" s="260"/>
      <c r="AZ35" s="260"/>
      <c r="BA35" s="260"/>
      <c r="BB35" s="260"/>
      <c r="BC35" s="260"/>
      <c r="BD35" s="260"/>
      <c r="BE35" s="260"/>
      <c r="BF35" s="260"/>
      <c r="BG35" s="42"/>
      <c r="BH35" s="260"/>
      <c r="BI35" s="260"/>
      <c r="BJ35" s="260"/>
      <c r="BK35" s="260"/>
      <c r="BL35" s="260"/>
      <c r="BM35" s="260"/>
      <c r="BN35" s="260"/>
      <c r="BO35" s="260"/>
      <c r="BP35" s="260"/>
      <c r="BQ35" s="260"/>
      <c r="BR35" s="260"/>
      <c r="BS35" s="42"/>
      <c r="BT35" s="260"/>
      <c r="BU35" s="260"/>
      <c r="BV35" s="260"/>
      <c r="BW35" s="260"/>
      <c r="BX35" s="260"/>
      <c r="BY35" s="260"/>
      <c r="BZ35" s="260"/>
      <c r="CA35" s="260"/>
      <c r="CB35" s="260"/>
      <c r="CC35" s="260"/>
      <c r="CD35" s="260"/>
      <c r="CE35" s="42"/>
      <c r="CF35" s="260"/>
      <c r="CG35" s="260"/>
      <c r="CH35" s="260"/>
      <c r="CI35" s="260"/>
      <c r="CJ35" s="260"/>
      <c r="CK35" s="260"/>
      <c r="CL35" s="260"/>
      <c r="CM35" s="260"/>
      <c r="CN35" s="260"/>
      <c r="CO35" s="260"/>
      <c r="CP35" s="260"/>
      <c r="CQ35" s="42"/>
      <c r="CR35" s="260"/>
      <c r="CS35" s="260"/>
      <c r="CT35" s="260"/>
      <c r="CU35" s="260"/>
      <c r="CV35" s="260"/>
      <c r="CW35" s="260"/>
      <c r="CX35" s="260"/>
      <c r="CY35" s="260"/>
      <c r="CZ35" s="260"/>
      <c r="DA35" s="260"/>
      <c r="DB35" s="260"/>
      <c r="DC35" s="42"/>
      <c r="DD35" s="260"/>
      <c r="DE35" s="260"/>
      <c r="DF35" s="260"/>
      <c r="DG35" s="260"/>
      <c r="DH35" s="260"/>
      <c r="DI35" s="260"/>
      <c r="DJ35" s="260"/>
      <c r="DK35" s="260"/>
      <c r="DL35" s="260"/>
      <c r="DM35" s="260"/>
      <c r="DN35" s="260"/>
      <c r="DO35" s="42"/>
      <c r="DP35" s="260"/>
      <c r="DQ35" s="260"/>
      <c r="DR35" s="260"/>
      <c r="DS35" s="260"/>
      <c r="DT35" s="260"/>
      <c r="DU35" s="260"/>
      <c r="DV35" s="260"/>
      <c r="DW35" s="260"/>
      <c r="DX35" s="260"/>
      <c r="DY35" s="260"/>
      <c r="DZ35" s="260"/>
      <c r="EA35" s="42"/>
      <c r="EB35" s="260"/>
      <c r="EC35" s="260"/>
      <c r="ED35" s="260"/>
      <c r="EE35" s="260"/>
      <c r="EF35" s="260"/>
      <c r="EG35" s="260"/>
      <c r="EH35" s="260"/>
      <c r="EI35" s="260"/>
      <c r="EJ35" s="260"/>
      <c r="EK35" s="260"/>
      <c r="EL35" s="260"/>
      <c r="EM35" s="42"/>
      <c r="EN35" s="260"/>
      <c r="EO35" s="260"/>
      <c r="EP35" s="260"/>
      <c r="EQ35" s="260"/>
      <c r="ER35" s="260"/>
      <c r="ES35" s="260"/>
      <c r="ET35" s="260"/>
      <c r="EU35" s="260"/>
      <c r="EV35" s="260"/>
      <c r="EW35" s="260"/>
      <c r="EX35" s="260"/>
      <c r="EY35" s="42"/>
      <c r="EZ35" s="260"/>
      <c r="FA35" s="260"/>
      <c r="FB35" s="260"/>
      <c r="FC35" s="260"/>
      <c r="FD35" s="260"/>
      <c r="FE35" s="260"/>
      <c r="FF35" s="260"/>
      <c r="FG35" s="260"/>
      <c r="FH35" s="260"/>
      <c r="FI35" s="260"/>
      <c r="FJ35" s="260"/>
      <c r="FK35" s="42"/>
      <c r="FL35" s="260"/>
      <c r="FM35" s="260"/>
      <c r="FN35" s="260"/>
      <c r="FO35" s="260"/>
      <c r="FP35" s="260"/>
      <c r="FQ35" s="260"/>
      <c r="FR35" s="260"/>
      <c r="FS35" s="260"/>
      <c r="FT35" s="260"/>
      <c r="FU35" s="260"/>
      <c r="FV35" s="260"/>
      <c r="FW35" s="42"/>
      <c r="FX35" s="260"/>
      <c r="FY35" s="260"/>
      <c r="FZ35" s="260"/>
      <c r="GA35" s="260"/>
      <c r="GB35" s="260"/>
      <c r="GC35" s="260"/>
      <c r="GD35" s="260"/>
      <c r="GE35" s="260"/>
      <c r="GF35" s="260"/>
      <c r="GG35" s="260"/>
      <c r="GH35" s="260"/>
      <c r="GI35" s="42"/>
      <c r="GJ35" s="260"/>
      <c r="GK35" s="260"/>
      <c r="GL35" s="260"/>
      <c r="GM35" s="260"/>
      <c r="GN35" s="260"/>
      <c r="GO35" s="260"/>
      <c r="GP35" s="260"/>
      <c r="GQ35" s="260"/>
      <c r="GR35" s="260"/>
      <c r="GS35" s="260"/>
      <c r="GT35" s="260"/>
      <c r="GU35" s="42"/>
      <c r="GV35" s="260"/>
      <c r="GW35" s="260"/>
      <c r="GX35" s="260"/>
      <c r="GY35" s="260"/>
      <c r="GZ35" s="260"/>
      <c r="HA35" s="260"/>
      <c r="HB35" s="260"/>
      <c r="HC35" s="260"/>
      <c r="HD35" s="260"/>
      <c r="HE35" s="260"/>
      <c r="HF35" s="260"/>
      <c r="HG35" s="42"/>
      <c r="HH35" s="260"/>
      <c r="HI35" s="260"/>
      <c r="HJ35" s="260"/>
      <c r="HK35" s="260"/>
      <c r="HL35" s="260"/>
      <c r="HM35" s="260"/>
      <c r="HN35" s="260"/>
      <c r="HO35" s="260"/>
      <c r="HP35" s="260"/>
      <c r="HQ35" s="260"/>
      <c r="HR35" s="260"/>
      <c r="HS35" s="42"/>
      <c r="HT35" s="260"/>
      <c r="HU35" s="260"/>
      <c r="HV35" s="260"/>
      <c r="HW35" s="260"/>
      <c r="HX35" s="260"/>
      <c r="HY35" s="260"/>
      <c r="HZ35" s="260"/>
      <c r="IA35" s="260"/>
      <c r="IB35" s="260"/>
      <c r="IC35" s="260"/>
      <c r="ID35" s="260"/>
      <c r="IE35" s="42"/>
      <c r="IF35" s="260"/>
      <c r="IG35" s="260"/>
      <c r="IH35" s="260"/>
      <c r="II35" s="260"/>
      <c r="IJ35" s="260"/>
      <c r="IK35" s="260"/>
      <c r="IL35" s="260"/>
      <c r="IM35" s="260"/>
      <c r="IN35" s="260"/>
      <c r="IO35" s="260"/>
      <c r="IP35" s="260"/>
      <c r="IQ35" s="42"/>
      <c r="IR35" s="260"/>
      <c r="IS35" s="260"/>
      <c r="IT35" s="260"/>
    </row>
    <row r="36" spans="1:254" s="406" customFormat="1" ht="14.25">
      <c r="A36" s="405" t="s">
        <v>4</v>
      </c>
      <c r="B36" s="266">
        <v>-2.5</v>
      </c>
      <c r="C36" s="266">
        <v>-1.5</v>
      </c>
      <c r="D36" s="266">
        <v>-0.9</v>
      </c>
      <c r="E36" s="266">
        <v>-2.4</v>
      </c>
      <c r="F36" s="266">
        <v>-6.8580518000000001</v>
      </c>
      <c r="G36" s="266">
        <v>-6.5192442000000002</v>
      </c>
      <c r="H36" s="266">
        <v>-4.4444604999999999</v>
      </c>
      <c r="I36" s="266">
        <v>-3.9302454</v>
      </c>
      <c r="J36" s="266">
        <v>-3.4783257999999999</v>
      </c>
      <c r="K36" s="464">
        <v>-2.6865798999999999</v>
      </c>
      <c r="L36" s="266">
        <v>-2.7057342000000002</v>
      </c>
      <c r="M36" s="260"/>
      <c r="N36" s="260"/>
      <c r="O36" s="260"/>
      <c r="P36" s="260"/>
      <c r="Q36" s="260"/>
      <c r="R36" s="260"/>
      <c r="S36" s="260"/>
      <c r="T36" s="260"/>
      <c r="U36" s="266"/>
      <c r="V36" s="266"/>
      <c r="W36" s="405"/>
      <c r="X36" s="266"/>
      <c r="Y36" s="266"/>
      <c r="Z36" s="266"/>
      <c r="AA36" s="266"/>
      <c r="AB36" s="266"/>
      <c r="AC36" s="266"/>
      <c r="AD36" s="266"/>
      <c r="AE36" s="266"/>
      <c r="AF36" s="266"/>
      <c r="AG36" s="266"/>
      <c r="AH36" s="266"/>
      <c r="AI36" s="405"/>
      <c r="AJ36" s="266"/>
      <c r="AK36" s="266"/>
      <c r="AL36" s="266"/>
      <c r="AM36" s="266"/>
      <c r="AN36" s="266"/>
      <c r="AO36" s="266"/>
      <c r="AP36" s="266"/>
      <c r="AQ36" s="266"/>
      <c r="AR36" s="266"/>
      <c r="AS36" s="266"/>
      <c r="AT36" s="266"/>
      <c r="AU36" s="405"/>
      <c r="AV36" s="266"/>
      <c r="AW36" s="266"/>
      <c r="AX36" s="266"/>
      <c r="AY36" s="266"/>
      <c r="AZ36" s="266"/>
      <c r="BA36" s="266"/>
      <c r="BB36" s="266"/>
      <c r="BC36" s="266"/>
      <c r="BD36" s="266"/>
      <c r="BE36" s="266"/>
      <c r="BF36" s="266"/>
      <c r="BG36" s="405"/>
      <c r="BH36" s="266"/>
      <c r="BI36" s="266"/>
      <c r="BJ36" s="266"/>
      <c r="BK36" s="266"/>
      <c r="BL36" s="266"/>
      <c r="BM36" s="266"/>
      <c r="BN36" s="266"/>
      <c r="BO36" s="266"/>
      <c r="BP36" s="266"/>
      <c r="BQ36" s="266"/>
      <c r="BR36" s="266"/>
      <c r="BS36" s="405"/>
      <c r="BT36" s="266"/>
      <c r="BU36" s="266"/>
      <c r="BV36" s="266"/>
      <c r="BW36" s="266"/>
      <c r="BX36" s="266"/>
      <c r="BY36" s="266"/>
      <c r="BZ36" s="266"/>
      <c r="CA36" s="266"/>
      <c r="CB36" s="266"/>
      <c r="CC36" s="266"/>
      <c r="CD36" s="266"/>
      <c r="CE36" s="405"/>
      <c r="CF36" s="266"/>
      <c r="CG36" s="266"/>
      <c r="CH36" s="266"/>
      <c r="CI36" s="266"/>
      <c r="CJ36" s="266"/>
      <c r="CK36" s="266"/>
      <c r="CL36" s="266"/>
      <c r="CM36" s="266"/>
      <c r="CN36" s="266"/>
      <c r="CO36" s="266"/>
      <c r="CP36" s="266"/>
      <c r="CQ36" s="405"/>
      <c r="CR36" s="266"/>
      <c r="CS36" s="266"/>
      <c r="CT36" s="266"/>
      <c r="CU36" s="266"/>
      <c r="CV36" s="266"/>
      <c r="CW36" s="266"/>
      <c r="CX36" s="266"/>
      <c r="CY36" s="266"/>
      <c r="CZ36" s="266"/>
      <c r="DA36" s="266"/>
      <c r="DB36" s="266"/>
      <c r="DC36" s="405"/>
      <c r="DD36" s="266"/>
      <c r="DE36" s="266"/>
      <c r="DF36" s="266"/>
      <c r="DG36" s="266"/>
      <c r="DH36" s="266"/>
      <c r="DI36" s="266"/>
      <c r="DJ36" s="266"/>
      <c r="DK36" s="266"/>
      <c r="DL36" s="266"/>
      <c r="DM36" s="266"/>
      <c r="DN36" s="266"/>
      <c r="DO36" s="405"/>
      <c r="DP36" s="266"/>
      <c r="DQ36" s="266"/>
      <c r="DR36" s="266"/>
      <c r="DS36" s="266"/>
      <c r="DT36" s="266"/>
      <c r="DU36" s="266"/>
      <c r="DV36" s="266"/>
      <c r="DW36" s="266"/>
      <c r="DX36" s="266"/>
      <c r="DY36" s="266"/>
      <c r="DZ36" s="266"/>
      <c r="EA36" s="405"/>
      <c r="EB36" s="266"/>
      <c r="EC36" s="266"/>
      <c r="ED36" s="266"/>
      <c r="EE36" s="266"/>
      <c r="EF36" s="266"/>
      <c r="EG36" s="266"/>
      <c r="EH36" s="266"/>
      <c r="EI36" s="266"/>
      <c r="EJ36" s="266"/>
      <c r="EK36" s="266"/>
      <c r="EL36" s="266"/>
      <c r="EM36" s="405"/>
      <c r="EN36" s="266"/>
      <c r="EO36" s="266"/>
      <c r="EP36" s="266"/>
      <c r="EQ36" s="266"/>
      <c r="ER36" s="266"/>
      <c r="ES36" s="266"/>
      <c r="ET36" s="266"/>
      <c r="EU36" s="266"/>
      <c r="EV36" s="266"/>
      <c r="EW36" s="266"/>
      <c r="EX36" s="266"/>
      <c r="EY36" s="405"/>
      <c r="EZ36" s="266"/>
      <c r="FA36" s="266"/>
      <c r="FB36" s="266"/>
      <c r="FC36" s="266"/>
      <c r="FD36" s="266"/>
      <c r="FE36" s="266"/>
      <c r="FF36" s="266"/>
      <c r="FG36" s="266"/>
      <c r="FH36" s="266"/>
      <c r="FI36" s="266"/>
      <c r="FJ36" s="266"/>
      <c r="FK36" s="405"/>
      <c r="FL36" s="266"/>
      <c r="FM36" s="266"/>
      <c r="FN36" s="266"/>
      <c r="FO36" s="266"/>
      <c r="FP36" s="266"/>
      <c r="FQ36" s="266"/>
      <c r="FR36" s="266"/>
      <c r="FS36" s="266"/>
      <c r="FT36" s="266"/>
      <c r="FU36" s="266"/>
      <c r="FV36" s="266"/>
      <c r="FW36" s="405"/>
      <c r="FX36" s="266"/>
      <c r="FY36" s="266"/>
      <c r="FZ36" s="266"/>
      <c r="GA36" s="266"/>
      <c r="GB36" s="266"/>
      <c r="GC36" s="266"/>
      <c r="GD36" s="266"/>
      <c r="GE36" s="266"/>
      <c r="GF36" s="266"/>
      <c r="GG36" s="266"/>
      <c r="GH36" s="266"/>
      <c r="GI36" s="405"/>
      <c r="GJ36" s="266"/>
      <c r="GK36" s="266"/>
      <c r="GL36" s="266"/>
      <c r="GM36" s="266"/>
      <c r="GN36" s="266"/>
      <c r="GO36" s="266"/>
      <c r="GP36" s="266"/>
      <c r="GQ36" s="266"/>
      <c r="GR36" s="266"/>
      <c r="GS36" s="266"/>
      <c r="GT36" s="266"/>
      <c r="GU36" s="405"/>
      <c r="GV36" s="266"/>
      <c r="GW36" s="266"/>
      <c r="GX36" s="266"/>
      <c r="GY36" s="266"/>
      <c r="GZ36" s="266"/>
      <c r="HA36" s="266"/>
      <c r="HB36" s="266"/>
      <c r="HC36" s="266"/>
      <c r="HD36" s="266"/>
      <c r="HE36" s="266"/>
      <c r="HF36" s="266"/>
      <c r="HG36" s="405"/>
      <c r="HH36" s="266"/>
      <c r="HI36" s="266"/>
      <c r="HJ36" s="266"/>
      <c r="HK36" s="266"/>
      <c r="HL36" s="266"/>
      <c r="HM36" s="266"/>
      <c r="HN36" s="266"/>
      <c r="HO36" s="266"/>
      <c r="HP36" s="266"/>
      <c r="HQ36" s="266"/>
      <c r="HR36" s="266"/>
      <c r="HS36" s="405"/>
      <c r="HT36" s="266"/>
      <c r="HU36" s="266"/>
      <c r="HV36" s="266"/>
      <c r="HW36" s="266"/>
      <c r="HX36" s="266"/>
      <c r="HY36" s="266"/>
      <c r="HZ36" s="266"/>
      <c r="IA36" s="266"/>
      <c r="IB36" s="266"/>
      <c r="IC36" s="266"/>
      <c r="ID36" s="266"/>
      <c r="IE36" s="405"/>
      <c r="IF36" s="266"/>
      <c r="IG36" s="266"/>
      <c r="IH36" s="266"/>
      <c r="II36" s="266"/>
      <c r="IJ36" s="266"/>
      <c r="IK36" s="266"/>
      <c r="IL36" s="266"/>
      <c r="IM36" s="266"/>
      <c r="IN36" s="266"/>
      <c r="IO36" s="266"/>
      <c r="IP36" s="266"/>
      <c r="IQ36" s="405"/>
      <c r="IR36" s="266"/>
      <c r="IS36" s="266"/>
      <c r="IT36" s="266"/>
    </row>
    <row r="37" spans="1:254" s="7" customFormat="1" ht="15.75">
      <c r="A37" s="41" t="s">
        <v>595</v>
      </c>
      <c r="B37" s="402">
        <v>-4.1554744000000001</v>
      </c>
      <c r="C37" s="402">
        <v>-2.9796073000000001</v>
      </c>
      <c r="D37" s="402">
        <v>-3.5594014</v>
      </c>
      <c r="E37" s="402">
        <v>-7.0320169999999997</v>
      </c>
      <c r="F37" s="402">
        <v>-12.6858211</v>
      </c>
      <c r="G37" s="402">
        <v>-12.0243544</v>
      </c>
      <c r="H37" s="402">
        <v>-10.5939049</v>
      </c>
      <c r="I37" s="402">
        <v>-9.1501853000000004</v>
      </c>
      <c r="J37" s="402">
        <v>-6.2477869999999998</v>
      </c>
      <c r="K37" s="462">
        <v>-5.3633370999999999</v>
      </c>
      <c r="L37" s="402">
        <v>-4.8496877999999999</v>
      </c>
      <c r="M37" s="260"/>
      <c r="N37" s="260"/>
      <c r="O37" s="260"/>
      <c r="P37" s="260"/>
      <c r="Q37" s="260"/>
      <c r="R37" s="260"/>
      <c r="S37" s="260"/>
      <c r="T37" s="260"/>
      <c r="U37" s="402"/>
      <c r="V37" s="402"/>
      <c r="W37" s="41"/>
      <c r="X37" s="260"/>
      <c r="Y37" s="260"/>
      <c r="Z37" s="260"/>
      <c r="AA37" s="260"/>
      <c r="AB37" s="260"/>
      <c r="AC37" s="260"/>
      <c r="AD37" s="402"/>
      <c r="AE37" s="402"/>
      <c r="AF37" s="402"/>
      <c r="AG37" s="402"/>
      <c r="AH37" s="402"/>
      <c r="AI37" s="41"/>
      <c r="AJ37" s="260"/>
      <c r="AK37" s="260"/>
      <c r="AL37" s="260"/>
      <c r="AM37" s="260"/>
      <c r="AN37" s="260"/>
      <c r="AO37" s="260"/>
      <c r="AP37" s="402"/>
      <c r="AQ37" s="402"/>
      <c r="AR37" s="402"/>
      <c r="AS37" s="402"/>
      <c r="AT37" s="402"/>
      <c r="AU37" s="41"/>
      <c r="AV37" s="260"/>
      <c r="AW37" s="260"/>
      <c r="AX37" s="260"/>
      <c r="AY37" s="260"/>
      <c r="AZ37" s="260"/>
      <c r="BA37" s="260"/>
      <c r="BB37" s="402"/>
      <c r="BC37" s="402"/>
      <c r="BD37" s="402"/>
      <c r="BE37" s="402"/>
      <c r="BF37" s="402"/>
      <c r="BG37" s="41"/>
      <c r="BH37" s="260"/>
      <c r="BI37" s="260"/>
      <c r="BJ37" s="260"/>
      <c r="BK37" s="260"/>
      <c r="BL37" s="260"/>
      <c r="BM37" s="260"/>
      <c r="BN37" s="402"/>
      <c r="BO37" s="402"/>
      <c r="BP37" s="402"/>
      <c r="BQ37" s="402"/>
      <c r="BR37" s="402"/>
      <c r="BS37" s="41"/>
      <c r="BT37" s="260"/>
      <c r="BU37" s="260"/>
      <c r="BV37" s="260"/>
      <c r="BW37" s="260"/>
      <c r="BX37" s="260"/>
      <c r="BY37" s="260"/>
      <c r="BZ37" s="402"/>
      <c r="CA37" s="402"/>
      <c r="CB37" s="402"/>
      <c r="CC37" s="402"/>
      <c r="CD37" s="402"/>
      <c r="CE37" s="41"/>
      <c r="CF37" s="260"/>
      <c r="CG37" s="260"/>
      <c r="CH37" s="260"/>
      <c r="CI37" s="260"/>
      <c r="CJ37" s="260"/>
      <c r="CK37" s="260"/>
      <c r="CL37" s="402"/>
      <c r="CM37" s="402"/>
      <c r="CN37" s="402"/>
      <c r="CO37" s="402"/>
      <c r="CP37" s="402"/>
      <c r="CQ37" s="41"/>
      <c r="CR37" s="260"/>
      <c r="CS37" s="260"/>
      <c r="CT37" s="260"/>
      <c r="CU37" s="260"/>
      <c r="CV37" s="260"/>
      <c r="CW37" s="260"/>
      <c r="CX37" s="402"/>
      <c r="CY37" s="402"/>
      <c r="CZ37" s="402"/>
      <c r="DA37" s="402"/>
      <c r="DB37" s="402"/>
      <c r="DC37" s="41"/>
      <c r="DD37" s="260"/>
      <c r="DE37" s="260"/>
      <c r="DF37" s="260"/>
      <c r="DG37" s="260"/>
      <c r="DH37" s="260"/>
      <c r="DI37" s="260"/>
      <c r="DJ37" s="402"/>
      <c r="DK37" s="402"/>
      <c r="DL37" s="402"/>
      <c r="DM37" s="402"/>
      <c r="DN37" s="402"/>
      <c r="DO37" s="41"/>
      <c r="DP37" s="260"/>
      <c r="DQ37" s="260"/>
      <c r="DR37" s="260"/>
      <c r="DS37" s="260"/>
      <c r="DT37" s="260"/>
      <c r="DU37" s="260"/>
      <c r="DV37" s="402"/>
      <c r="DW37" s="402"/>
      <c r="DX37" s="402"/>
      <c r="DY37" s="402"/>
      <c r="DZ37" s="402"/>
      <c r="EA37" s="41"/>
      <c r="EB37" s="260"/>
      <c r="EC37" s="260"/>
      <c r="ED37" s="260"/>
      <c r="EE37" s="260"/>
      <c r="EF37" s="260"/>
      <c r="EG37" s="260"/>
      <c r="EH37" s="402"/>
      <c r="EI37" s="402"/>
      <c r="EJ37" s="402"/>
      <c r="EK37" s="402"/>
      <c r="EL37" s="402"/>
      <c r="EM37" s="41"/>
      <c r="EN37" s="260"/>
      <c r="EO37" s="260"/>
      <c r="EP37" s="260"/>
      <c r="EQ37" s="260"/>
      <c r="ER37" s="260"/>
      <c r="ES37" s="260"/>
      <c r="ET37" s="402"/>
      <c r="EU37" s="402"/>
      <c r="EV37" s="402"/>
      <c r="EW37" s="402"/>
      <c r="EX37" s="402"/>
      <c r="EY37" s="41"/>
      <c r="EZ37" s="260"/>
      <c r="FA37" s="260"/>
      <c r="FB37" s="260"/>
      <c r="FC37" s="260"/>
      <c r="FD37" s="260"/>
      <c r="FE37" s="260"/>
      <c r="FF37" s="402"/>
      <c r="FG37" s="402"/>
      <c r="FH37" s="402"/>
      <c r="FI37" s="402"/>
      <c r="FJ37" s="402"/>
      <c r="FK37" s="41"/>
      <c r="FL37" s="260"/>
      <c r="FM37" s="260"/>
      <c r="FN37" s="260"/>
      <c r="FO37" s="260"/>
      <c r="FP37" s="260"/>
      <c r="FQ37" s="260"/>
      <c r="FR37" s="402"/>
      <c r="FS37" s="402"/>
      <c r="FT37" s="402"/>
      <c r="FU37" s="402"/>
      <c r="FV37" s="402"/>
      <c r="FW37" s="41"/>
      <c r="FX37" s="260"/>
      <c r="FY37" s="260"/>
      <c r="FZ37" s="260"/>
      <c r="GA37" s="260"/>
      <c r="GB37" s="260"/>
      <c r="GC37" s="260"/>
      <c r="GD37" s="402"/>
      <c r="GE37" s="402"/>
      <c r="GF37" s="402"/>
      <c r="GG37" s="402"/>
      <c r="GH37" s="402"/>
      <c r="GI37" s="41"/>
      <c r="GJ37" s="260"/>
      <c r="GK37" s="260"/>
      <c r="GL37" s="260"/>
      <c r="GM37" s="260"/>
      <c r="GN37" s="260"/>
      <c r="GO37" s="260"/>
      <c r="GP37" s="402"/>
      <c r="GQ37" s="402"/>
      <c r="GR37" s="402"/>
      <c r="GS37" s="402"/>
      <c r="GT37" s="402"/>
      <c r="GU37" s="41"/>
      <c r="GV37" s="260"/>
      <c r="GW37" s="260"/>
      <c r="GX37" s="260"/>
      <c r="GY37" s="260"/>
      <c r="GZ37" s="260"/>
      <c r="HA37" s="260"/>
      <c r="HB37" s="402"/>
      <c r="HC37" s="402"/>
      <c r="HD37" s="402"/>
      <c r="HE37" s="402"/>
      <c r="HF37" s="402"/>
      <c r="HG37" s="41"/>
      <c r="HH37" s="260"/>
      <c r="HI37" s="260"/>
      <c r="HJ37" s="260"/>
      <c r="HK37" s="260"/>
      <c r="HL37" s="260"/>
      <c r="HM37" s="260"/>
      <c r="HN37" s="402"/>
      <c r="HO37" s="402"/>
      <c r="HP37" s="402"/>
      <c r="HQ37" s="402"/>
      <c r="HR37" s="402"/>
      <c r="HS37" s="41"/>
      <c r="HT37" s="260"/>
      <c r="HU37" s="260"/>
      <c r="HV37" s="260"/>
      <c r="HW37" s="260"/>
      <c r="HX37" s="260"/>
      <c r="HY37" s="260"/>
      <c r="HZ37" s="402"/>
      <c r="IA37" s="402"/>
      <c r="IB37" s="402"/>
      <c r="IC37" s="402"/>
      <c r="ID37" s="402"/>
      <c r="IE37" s="41"/>
      <c r="IF37" s="260"/>
      <c r="IG37" s="260"/>
      <c r="IH37" s="260"/>
      <c r="II37" s="260"/>
      <c r="IJ37" s="260"/>
      <c r="IK37" s="260"/>
      <c r="IL37" s="402"/>
      <c r="IM37" s="402"/>
      <c r="IN37" s="402"/>
      <c r="IO37" s="402"/>
      <c r="IP37" s="402"/>
      <c r="IQ37" s="41"/>
      <c r="IR37" s="260"/>
      <c r="IS37" s="260"/>
      <c r="IT37" s="260"/>
    </row>
    <row r="38" spans="1:254" s="7" customFormat="1" ht="15.75">
      <c r="A38" s="41" t="s">
        <v>596</v>
      </c>
      <c r="B38" s="402">
        <v>-4.8140216999999996</v>
      </c>
      <c r="C38" s="402">
        <v>-1.2818761999999999</v>
      </c>
      <c r="D38" s="402">
        <v>-2.0878592</v>
      </c>
      <c r="E38" s="402">
        <v>-1.8554923000000001</v>
      </c>
      <c r="F38" s="402">
        <v>-8.8433618000000003</v>
      </c>
      <c r="G38" s="402">
        <v>-8.3077728000000004</v>
      </c>
      <c r="H38" s="402">
        <v>-8.8103434000000007</v>
      </c>
      <c r="I38" s="402">
        <v>-8.7057395</v>
      </c>
      <c r="J38" s="402">
        <v>-8.9726779000000008</v>
      </c>
      <c r="K38" s="462">
        <v>-7.4574825000000002</v>
      </c>
      <c r="L38" s="402">
        <v>-6.2090740000000002</v>
      </c>
      <c r="M38" s="260"/>
      <c r="N38" s="260"/>
      <c r="O38" s="260"/>
      <c r="P38" s="260"/>
      <c r="Q38" s="260"/>
      <c r="R38" s="260"/>
      <c r="S38" s="260"/>
      <c r="T38" s="260"/>
      <c r="U38" s="402"/>
      <c r="V38" s="402"/>
      <c r="W38" s="41"/>
      <c r="X38" s="260"/>
      <c r="Y38" s="260"/>
      <c r="Z38" s="260"/>
      <c r="AA38" s="260"/>
      <c r="AB38" s="260"/>
      <c r="AC38" s="260"/>
      <c r="AD38" s="402"/>
      <c r="AE38" s="402"/>
      <c r="AF38" s="402"/>
      <c r="AG38" s="402"/>
      <c r="AH38" s="402"/>
      <c r="AI38" s="41"/>
      <c r="AJ38" s="260"/>
      <c r="AK38" s="260"/>
      <c r="AL38" s="260"/>
      <c r="AM38" s="260"/>
      <c r="AN38" s="260"/>
      <c r="AO38" s="260"/>
      <c r="AP38" s="402"/>
      <c r="AQ38" s="402"/>
      <c r="AR38" s="402"/>
      <c r="AS38" s="402"/>
      <c r="AT38" s="402"/>
      <c r="AU38" s="41"/>
      <c r="AV38" s="260"/>
      <c r="AW38" s="260"/>
      <c r="AX38" s="260"/>
      <c r="AY38" s="260"/>
      <c r="AZ38" s="260"/>
      <c r="BA38" s="260"/>
      <c r="BB38" s="402"/>
      <c r="BC38" s="402"/>
      <c r="BD38" s="402"/>
      <c r="BE38" s="402"/>
      <c r="BF38" s="402"/>
      <c r="BG38" s="41"/>
      <c r="BH38" s="260"/>
      <c r="BI38" s="260"/>
      <c r="BJ38" s="260"/>
      <c r="BK38" s="260"/>
      <c r="BL38" s="260"/>
      <c r="BM38" s="260"/>
      <c r="BN38" s="402"/>
      <c r="BO38" s="402"/>
      <c r="BP38" s="402"/>
      <c r="BQ38" s="402"/>
      <c r="BR38" s="402"/>
      <c r="BS38" s="41"/>
      <c r="BT38" s="260"/>
      <c r="BU38" s="260"/>
      <c r="BV38" s="260"/>
      <c r="BW38" s="260"/>
      <c r="BX38" s="260"/>
      <c r="BY38" s="260"/>
      <c r="BZ38" s="402"/>
      <c r="CA38" s="402"/>
      <c r="CB38" s="402"/>
      <c r="CC38" s="402"/>
      <c r="CD38" s="402"/>
      <c r="CE38" s="41"/>
      <c r="CF38" s="260"/>
      <c r="CG38" s="260"/>
      <c r="CH38" s="260"/>
      <c r="CI38" s="260"/>
      <c r="CJ38" s="260"/>
      <c r="CK38" s="260"/>
      <c r="CL38" s="402"/>
      <c r="CM38" s="402"/>
      <c r="CN38" s="402"/>
      <c r="CO38" s="402"/>
      <c r="CP38" s="402"/>
      <c r="CQ38" s="41"/>
      <c r="CR38" s="260"/>
      <c r="CS38" s="260"/>
      <c r="CT38" s="260"/>
      <c r="CU38" s="260"/>
      <c r="CV38" s="260"/>
      <c r="CW38" s="260"/>
      <c r="CX38" s="402"/>
      <c r="CY38" s="402"/>
      <c r="CZ38" s="402"/>
      <c r="DA38" s="402"/>
      <c r="DB38" s="402"/>
      <c r="DC38" s="41"/>
      <c r="DD38" s="260"/>
      <c r="DE38" s="260"/>
      <c r="DF38" s="260"/>
      <c r="DG38" s="260"/>
      <c r="DH38" s="260"/>
      <c r="DI38" s="260"/>
      <c r="DJ38" s="402"/>
      <c r="DK38" s="402"/>
      <c r="DL38" s="402"/>
      <c r="DM38" s="402"/>
      <c r="DN38" s="402"/>
      <c r="DO38" s="41"/>
      <c r="DP38" s="260"/>
      <c r="DQ38" s="260"/>
      <c r="DR38" s="260"/>
      <c r="DS38" s="260"/>
      <c r="DT38" s="260"/>
      <c r="DU38" s="260"/>
      <c r="DV38" s="402"/>
      <c r="DW38" s="402"/>
      <c r="DX38" s="402"/>
      <c r="DY38" s="402"/>
      <c r="DZ38" s="402"/>
      <c r="EA38" s="41"/>
      <c r="EB38" s="260"/>
      <c r="EC38" s="260"/>
      <c r="ED38" s="260"/>
      <c r="EE38" s="260"/>
      <c r="EF38" s="260"/>
      <c r="EG38" s="260"/>
      <c r="EH38" s="402"/>
      <c r="EI38" s="402"/>
      <c r="EJ38" s="402"/>
      <c r="EK38" s="402"/>
      <c r="EL38" s="402"/>
      <c r="EM38" s="41"/>
      <c r="EN38" s="260"/>
      <c r="EO38" s="260"/>
      <c r="EP38" s="260"/>
      <c r="EQ38" s="260"/>
      <c r="ER38" s="260"/>
      <c r="ES38" s="260"/>
      <c r="ET38" s="402"/>
      <c r="EU38" s="402"/>
      <c r="EV38" s="402"/>
      <c r="EW38" s="402"/>
      <c r="EX38" s="402"/>
      <c r="EY38" s="41"/>
      <c r="EZ38" s="260"/>
      <c r="FA38" s="260"/>
      <c r="FB38" s="260"/>
      <c r="FC38" s="260"/>
      <c r="FD38" s="260"/>
      <c r="FE38" s="260"/>
      <c r="FF38" s="402"/>
      <c r="FG38" s="402"/>
      <c r="FH38" s="402"/>
      <c r="FI38" s="402"/>
      <c r="FJ38" s="402"/>
      <c r="FK38" s="41"/>
      <c r="FL38" s="260"/>
      <c r="FM38" s="260"/>
      <c r="FN38" s="260"/>
      <c r="FO38" s="260"/>
      <c r="FP38" s="260"/>
      <c r="FQ38" s="260"/>
      <c r="FR38" s="402"/>
      <c r="FS38" s="402"/>
      <c r="FT38" s="402"/>
      <c r="FU38" s="402"/>
      <c r="FV38" s="402"/>
      <c r="FW38" s="41"/>
      <c r="FX38" s="260"/>
      <c r="FY38" s="260"/>
      <c r="FZ38" s="260"/>
      <c r="GA38" s="260"/>
      <c r="GB38" s="260"/>
      <c r="GC38" s="260"/>
      <c r="GD38" s="402"/>
      <c r="GE38" s="402"/>
      <c r="GF38" s="402"/>
      <c r="GG38" s="402"/>
      <c r="GH38" s="402"/>
      <c r="GI38" s="41"/>
      <c r="GJ38" s="260"/>
      <c r="GK38" s="260"/>
      <c r="GL38" s="260"/>
      <c r="GM38" s="260"/>
      <c r="GN38" s="260"/>
      <c r="GO38" s="260"/>
      <c r="GP38" s="402"/>
      <c r="GQ38" s="402"/>
      <c r="GR38" s="402"/>
      <c r="GS38" s="402"/>
      <c r="GT38" s="402"/>
      <c r="GU38" s="41"/>
      <c r="GV38" s="260"/>
      <c r="GW38" s="260"/>
      <c r="GX38" s="260"/>
      <c r="GY38" s="260"/>
      <c r="GZ38" s="260"/>
      <c r="HA38" s="260"/>
      <c r="HB38" s="402"/>
      <c r="HC38" s="402"/>
      <c r="HD38" s="402"/>
      <c r="HE38" s="402"/>
      <c r="HF38" s="402"/>
      <c r="HG38" s="41"/>
      <c r="HH38" s="260"/>
      <c r="HI38" s="260"/>
      <c r="HJ38" s="260"/>
      <c r="HK38" s="260"/>
      <c r="HL38" s="260"/>
      <c r="HM38" s="260"/>
      <c r="HN38" s="402"/>
      <c r="HO38" s="402"/>
      <c r="HP38" s="402"/>
      <c r="HQ38" s="402"/>
      <c r="HR38" s="402"/>
      <c r="HS38" s="41"/>
      <c r="HT38" s="260"/>
      <c r="HU38" s="260"/>
      <c r="HV38" s="260"/>
      <c r="HW38" s="260"/>
      <c r="HX38" s="260"/>
      <c r="HY38" s="260"/>
      <c r="HZ38" s="402"/>
      <c r="IA38" s="402"/>
      <c r="IB38" s="402"/>
      <c r="IC38" s="402"/>
      <c r="ID38" s="402"/>
      <c r="IE38" s="41"/>
      <c r="IF38" s="260"/>
      <c r="IG38" s="260"/>
      <c r="IH38" s="260"/>
      <c r="II38" s="260"/>
      <c r="IJ38" s="260"/>
      <c r="IK38" s="260"/>
      <c r="IL38" s="402"/>
      <c r="IM38" s="402"/>
      <c r="IN38" s="402"/>
      <c r="IO38" s="402"/>
      <c r="IP38" s="402"/>
      <c r="IQ38" s="41"/>
      <c r="IR38" s="260"/>
      <c r="IS38" s="260"/>
      <c r="IT38" s="260"/>
    </row>
    <row r="39" spans="1:254" s="7" customFormat="1" ht="14.25">
      <c r="A39" s="43"/>
      <c r="B39" s="261"/>
      <c r="C39" s="261"/>
      <c r="D39" s="261"/>
      <c r="E39" s="261"/>
      <c r="F39" s="403"/>
      <c r="G39" s="403"/>
      <c r="H39" s="403"/>
      <c r="I39" s="403"/>
      <c r="J39" s="403"/>
      <c r="K39" s="43"/>
      <c r="L39" s="261"/>
      <c r="M39" s="260"/>
      <c r="N39" s="260"/>
      <c r="O39" s="260"/>
      <c r="P39" s="260"/>
      <c r="Q39" s="260"/>
      <c r="R39" s="402"/>
      <c r="S39" s="402"/>
      <c r="T39" s="402"/>
      <c r="U39" s="402"/>
      <c r="V39" s="402"/>
      <c r="W39" s="41"/>
      <c r="X39" s="260"/>
      <c r="Y39" s="260"/>
      <c r="Z39" s="260"/>
      <c r="AA39" s="260"/>
      <c r="AB39" s="260"/>
      <c r="AC39" s="260"/>
      <c r="AD39" s="402"/>
      <c r="AE39" s="402"/>
      <c r="AF39" s="402"/>
      <c r="AG39" s="402"/>
      <c r="AH39" s="402"/>
      <c r="AI39" s="41"/>
      <c r="AJ39" s="260"/>
      <c r="AK39" s="260"/>
      <c r="AL39" s="260"/>
      <c r="AM39" s="260"/>
      <c r="AN39" s="260"/>
      <c r="AO39" s="260"/>
      <c r="AP39" s="402"/>
      <c r="AQ39" s="402"/>
      <c r="AR39" s="402"/>
      <c r="AS39" s="402"/>
      <c r="AT39" s="402"/>
      <c r="AU39" s="41"/>
      <c r="AV39" s="260"/>
      <c r="AW39" s="260"/>
      <c r="AX39" s="260"/>
      <c r="AY39" s="260"/>
      <c r="AZ39" s="260"/>
      <c r="BA39" s="260"/>
      <c r="BB39" s="402"/>
      <c r="BC39" s="402"/>
      <c r="BD39" s="402"/>
      <c r="BE39" s="402"/>
      <c r="BF39" s="402"/>
      <c r="BG39" s="41"/>
      <c r="BH39" s="260"/>
      <c r="BI39" s="260"/>
      <c r="BJ39" s="260"/>
      <c r="BK39" s="260"/>
      <c r="BL39" s="260"/>
      <c r="BM39" s="260"/>
      <c r="BN39" s="402"/>
      <c r="BO39" s="402"/>
      <c r="BP39" s="402"/>
      <c r="BQ39" s="402"/>
      <c r="BR39" s="402"/>
      <c r="BS39" s="41"/>
      <c r="BT39" s="260"/>
      <c r="BU39" s="260"/>
      <c r="BV39" s="260"/>
      <c r="BW39" s="260"/>
      <c r="BX39" s="260"/>
      <c r="BY39" s="260"/>
      <c r="BZ39" s="402"/>
      <c r="CA39" s="402"/>
      <c r="CB39" s="402"/>
      <c r="CC39" s="402"/>
      <c r="CD39" s="402"/>
      <c r="CE39" s="41"/>
      <c r="CF39" s="260"/>
      <c r="CG39" s="260"/>
      <c r="CH39" s="260"/>
      <c r="CI39" s="260"/>
      <c r="CJ39" s="260"/>
      <c r="CK39" s="260"/>
      <c r="CL39" s="402"/>
      <c r="CM39" s="402"/>
      <c r="CN39" s="402"/>
      <c r="CO39" s="402"/>
      <c r="CP39" s="402"/>
      <c r="CQ39" s="41"/>
      <c r="CR39" s="260"/>
      <c r="CS39" s="260"/>
      <c r="CT39" s="260"/>
      <c r="CU39" s="260"/>
      <c r="CV39" s="260"/>
      <c r="CW39" s="260"/>
      <c r="CX39" s="402"/>
      <c r="CY39" s="402"/>
      <c r="CZ39" s="402"/>
      <c r="DA39" s="402"/>
      <c r="DB39" s="402"/>
      <c r="DC39" s="41"/>
      <c r="DD39" s="260"/>
      <c r="DE39" s="260"/>
      <c r="DF39" s="260"/>
      <c r="DG39" s="260"/>
      <c r="DH39" s="260"/>
      <c r="DI39" s="260"/>
      <c r="DJ39" s="402"/>
      <c r="DK39" s="402"/>
      <c r="DL39" s="402"/>
      <c r="DM39" s="402"/>
      <c r="DN39" s="402"/>
      <c r="DO39" s="41"/>
      <c r="DP39" s="260"/>
      <c r="DQ39" s="260"/>
      <c r="DR39" s="260"/>
      <c r="DS39" s="260"/>
      <c r="DT39" s="260"/>
      <c r="DU39" s="260"/>
      <c r="DV39" s="402"/>
      <c r="DW39" s="402"/>
      <c r="DX39" s="402"/>
      <c r="DY39" s="402"/>
      <c r="DZ39" s="402"/>
      <c r="EA39" s="41"/>
      <c r="EB39" s="260"/>
      <c r="EC39" s="260"/>
      <c r="ED39" s="260"/>
      <c r="EE39" s="260"/>
      <c r="EF39" s="260"/>
      <c r="EG39" s="260"/>
      <c r="EH39" s="402"/>
      <c r="EI39" s="402"/>
      <c r="EJ39" s="402"/>
      <c r="EK39" s="402"/>
      <c r="EL39" s="402"/>
      <c r="EM39" s="41"/>
      <c r="EN39" s="260"/>
      <c r="EO39" s="260"/>
      <c r="EP39" s="260"/>
      <c r="EQ39" s="260"/>
      <c r="ER39" s="260"/>
      <c r="ES39" s="260"/>
      <c r="ET39" s="402"/>
      <c r="EU39" s="402"/>
      <c r="EV39" s="402"/>
      <c r="EW39" s="402"/>
      <c r="EX39" s="402"/>
      <c r="EY39" s="41"/>
      <c r="EZ39" s="260"/>
      <c r="FA39" s="260"/>
      <c r="FB39" s="260"/>
      <c r="FC39" s="260"/>
      <c r="FD39" s="260"/>
      <c r="FE39" s="260"/>
      <c r="FF39" s="402"/>
      <c r="FG39" s="402"/>
      <c r="FH39" s="402"/>
      <c r="FI39" s="402"/>
      <c r="FJ39" s="402"/>
      <c r="FK39" s="41"/>
      <c r="FL39" s="260"/>
      <c r="FM39" s="260"/>
      <c r="FN39" s="260"/>
      <c r="FO39" s="260"/>
      <c r="FP39" s="260"/>
      <c r="FQ39" s="260"/>
      <c r="FR39" s="402"/>
      <c r="FS39" s="402"/>
      <c r="FT39" s="402"/>
      <c r="FU39" s="402"/>
      <c r="FV39" s="402"/>
      <c r="FW39" s="41"/>
      <c r="FX39" s="260"/>
      <c r="FY39" s="260"/>
      <c r="FZ39" s="260"/>
      <c r="GA39" s="260"/>
      <c r="GB39" s="260"/>
      <c r="GC39" s="260"/>
      <c r="GD39" s="402"/>
      <c r="GE39" s="402"/>
      <c r="GF39" s="402"/>
      <c r="GG39" s="402"/>
      <c r="GH39" s="402"/>
      <c r="GI39" s="41"/>
      <c r="GJ39" s="260"/>
      <c r="GK39" s="260"/>
      <c r="GL39" s="260"/>
      <c r="GM39" s="260"/>
      <c r="GN39" s="260"/>
      <c r="GO39" s="260"/>
      <c r="GP39" s="402"/>
      <c r="GQ39" s="402"/>
      <c r="GR39" s="402"/>
      <c r="GS39" s="402"/>
      <c r="GT39" s="402"/>
      <c r="GU39" s="41"/>
      <c r="GV39" s="260"/>
      <c r="GW39" s="260"/>
      <c r="GX39" s="260"/>
      <c r="GY39" s="260"/>
      <c r="GZ39" s="260"/>
      <c r="HA39" s="260"/>
      <c r="HB39" s="402"/>
      <c r="HC39" s="402"/>
      <c r="HD39" s="402"/>
      <c r="HE39" s="402"/>
      <c r="HF39" s="402"/>
      <c r="HG39" s="41"/>
      <c r="HH39" s="260"/>
      <c r="HI39" s="260"/>
      <c r="HJ39" s="260"/>
      <c r="HK39" s="260"/>
      <c r="HL39" s="260"/>
      <c r="HM39" s="260"/>
      <c r="HN39" s="402"/>
      <c r="HO39" s="402"/>
      <c r="HP39" s="402"/>
      <c r="HQ39" s="402"/>
      <c r="HR39" s="402"/>
      <c r="HS39" s="41"/>
      <c r="HT39" s="260"/>
      <c r="HU39" s="260"/>
      <c r="HV39" s="260"/>
      <c r="HW39" s="260"/>
      <c r="HX39" s="260"/>
      <c r="HY39" s="260"/>
      <c r="HZ39" s="402"/>
      <c r="IA39" s="402"/>
      <c r="IB39" s="402"/>
      <c r="IC39" s="402"/>
      <c r="ID39" s="402"/>
      <c r="IE39" s="41"/>
      <c r="IF39" s="260"/>
      <c r="IG39" s="260"/>
      <c r="IH39" s="260"/>
      <c r="II39" s="260"/>
      <c r="IJ39" s="260"/>
      <c r="IK39" s="260"/>
      <c r="IL39" s="402"/>
      <c r="IM39" s="402"/>
      <c r="IN39" s="402"/>
      <c r="IO39" s="402"/>
      <c r="IP39" s="402"/>
      <c r="IQ39" s="41"/>
      <c r="IR39" s="260"/>
      <c r="IS39" s="260"/>
      <c r="IT39" s="260"/>
    </row>
    <row r="40" spans="1:254" s="7" customFormat="1" ht="14.25">
      <c r="A40" s="41"/>
      <c r="B40" s="260"/>
      <c r="C40" s="260"/>
      <c r="D40" s="260"/>
      <c r="E40" s="260"/>
      <c r="F40" s="402"/>
      <c r="G40" s="402"/>
      <c r="H40" s="402"/>
      <c r="I40" s="402"/>
      <c r="J40" s="402"/>
      <c r="K40" s="41"/>
      <c r="L40" s="260"/>
      <c r="M40" s="260"/>
      <c r="N40" s="260"/>
      <c r="O40" s="260"/>
      <c r="P40" s="260"/>
      <c r="Q40" s="260"/>
      <c r="R40" s="402"/>
      <c r="S40" s="402"/>
      <c r="T40" s="402"/>
      <c r="U40" s="402"/>
      <c r="V40" s="402"/>
      <c r="W40" s="41"/>
      <c r="X40" s="260"/>
      <c r="Y40" s="260"/>
      <c r="Z40" s="260"/>
      <c r="AA40" s="260"/>
      <c r="AB40" s="260"/>
      <c r="AC40" s="260"/>
      <c r="AD40" s="402"/>
      <c r="AE40" s="402"/>
      <c r="AF40" s="402"/>
      <c r="AG40" s="402"/>
      <c r="AH40" s="402"/>
      <c r="AI40" s="41"/>
      <c r="AJ40" s="260"/>
      <c r="AK40" s="260"/>
      <c r="AL40" s="260"/>
      <c r="AM40" s="260"/>
      <c r="AN40" s="260"/>
      <c r="AO40" s="260"/>
      <c r="AP40" s="402"/>
      <c r="AQ40" s="402"/>
      <c r="AR40" s="402"/>
      <c r="AS40" s="402"/>
      <c r="AT40" s="402"/>
      <c r="AU40" s="41"/>
      <c r="AV40" s="260"/>
      <c r="AW40" s="260"/>
      <c r="AX40" s="260"/>
      <c r="AY40" s="260"/>
      <c r="AZ40" s="260"/>
      <c r="BA40" s="260"/>
      <c r="BB40" s="402"/>
      <c r="BC40" s="402"/>
      <c r="BD40" s="402"/>
      <c r="BE40" s="402"/>
      <c r="BF40" s="402"/>
      <c r="BG40" s="41"/>
      <c r="BH40" s="260"/>
      <c r="BI40" s="260"/>
      <c r="BJ40" s="260"/>
      <c r="BK40" s="260"/>
      <c r="BL40" s="260"/>
      <c r="BM40" s="260"/>
      <c r="BN40" s="402"/>
      <c r="BO40" s="402"/>
      <c r="BP40" s="402"/>
      <c r="BQ40" s="402"/>
      <c r="BR40" s="402"/>
      <c r="BS40" s="41"/>
      <c r="BT40" s="260"/>
      <c r="BU40" s="260"/>
      <c r="BV40" s="260"/>
      <c r="BW40" s="260"/>
      <c r="BX40" s="260"/>
      <c r="BY40" s="260"/>
      <c r="BZ40" s="402"/>
      <c r="CA40" s="402"/>
      <c r="CB40" s="402"/>
      <c r="CC40" s="402"/>
      <c r="CD40" s="402"/>
      <c r="CE40" s="41"/>
      <c r="CF40" s="260"/>
      <c r="CG40" s="260"/>
      <c r="CH40" s="260"/>
      <c r="CI40" s="260"/>
      <c r="CJ40" s="260"/>
      <c r="CK40" s="260"/>
      <c r="CL40" s="402"/>
      <c r="CM40" s="402"/>
      <c r="CN40" s="402"/>
      <c r="CO40" s="402"/>
      <c r="CP40" s="402"/>
      <c r="CQ40" s="41"/>
      <c r="CR40" s="260"/>
      <c r="CS40" s="260"/>
      <c r="CT40" s="260"/>
      <c r="CU40" s="260"/>
      <c r="CV40" s="260"/>
      <c r="CW40" s="260"/>
      <c r="CX40" s="402"/>
      <c r="CY40" s="402"/>
      <c r="CZ40" s="402"/>
      <c r="DA40" s="402"/>
      <c r="DB40" s="402"/>
      <c r="DC40" s="41"/>
      <c r="DD40" s="260"/>
      <c r="DE40" s="260"/>
      <c r="DF40" s="260"/>
      <c r="DG40" s="260"/>
      <c r="DH40" s="260"/>
      <c r="DI40" s="260"/>
      <c r="DJ40" s="402"/>
      <c r="DK40" s="402"/>
      <c r="DL40" s="402"/>
      <c r="DM40" s="402"/>
      <c r="DN40" s="402"/>
      <c r="DO40" s="41"/>
      <c r="DP40" s="260"/>
      <c r="DQ40" s="260"/>
      <c r="DR40" s="260"/>
      <c r="DS40" s="260"/>
      <c r="DT40" s="260"/>
      <c r="DU40" s="260"/>
      <c r="DV40" s="402"/>
      <c r="DW40" s="402"/>
      <c r="DX40" s="402"/>
      <c r="DY40" s="402"/>
      <c r="DZ40" s="402"/>
      <c r="EA40" s="41"/>
      <c r="EB40" s="260"/>
      <c r="EC40" s="260"/>
      <c r="ED40" s="260"/>
      <c r="EE40" s="260"/>
      <c r="EF40" s="260"/>
      <c r="EG40" s="260"/>
      <c r="EH40" s="402"/>
      <c r="EI40" s="402"/>
      <c r="EJ40" s="402"/>
      <c r="EK40" s="402"/>
      <c r="EL40" s="402"/>
      <c r="EM40" s="41"/>
      <c r="EN40" s="260"/>
      <c r="EO40" s="260"/>
      <c r="EP40" s="260"/>
      <c r="EQ40" s="260"/>
      <c r="ER40" s="260"/>
      <c r="ES40" s="260"/>
      <c r="ET40" s="402"/>
      <c r="EU40" s="402"/>
      <c r="EV40" s="402"/>
      <c r="EW40" s="402"/>
      <c r="EX40" s="402"/>
      <c r="EY40" s="41"/>
      <c r="EZ40" s="260"/>
      <c r="FA40" s="260"/>
      <c r="FB40" s="260"/>
      <c r="FC40" s="260"/>
      <c r="FD40" s="260"/>
      <c r="FE40" s="260"/>
      <c r="FF40" s="402"/>
      <c r="FG40" s="402"/>
      <c r="FH40" s="402"/>
      <c r="FI40" s="402"/>
      <c r="FJ40" s="402"/>
      <c r="FK40" s="41"/>
      <c r="FL40" s="260"/>
      <c r="FM40" s="260"/>
      <c r="FN40" s="260"/>
      <c r="FO40" s="260"/>
      <c r="FP40" s="260"/>
      <c r="FQ40" s="260"/>
      <c r="FR40" s="402"/>
      <c r="FS40" s="402"/>
      <c r="FT40" s="402"/>
      <c r="FU40" s="402"/>
      <c r="FV40" s="402"/>
      <c r="FW40" s="41"/>
      <c r="FX40" s="260"/>
      <c r="FY40" s="260"/>
      <c r="FZ40" s="260"/>
      <c r="GA40" s="260"/>
      <c r="GB40" s="260"/>
      <c r="GC40" s="260"/>
      <c r="GD40" s="402"/>
      <c r="GE40" s="402"/>
      <c r="GF40" s="402"/>
      <c r="GG40" s="402"/>
      <c r="GH40" s="402"/>
      <c r="GI40" s="41"/>
      <c r="GJ40" s="260"/>
      <c r="GK40" s="260"/>
      <c r="GL40" s="260"/>
      <c r="GM40" s="260"/>
      <c r="GN40" s="260"/>
      <c r="GO40" s="260"/>
      <c r="GP40" s="402"/>
      <c r="GQ40" s="402"/>
      <c r="GR40" s="402"/>
      <c r="GS40" s="402"/>
      <c r="GT40" s="402"/>
      <c r="GU40" s="41"/>
      <c r="GV40" s="260"/>
      <c r="GW40" s="260"/>
      <c r="GX40" s="260"/>
      <c r="GY40" s="260"/>
      <c r="GZ40" s="260"/>
      <c r="HA40" s="260"/>
      <c r="HB40" s="402"/>
      <c r="HC40" s="402"/>
      <c r="HD40" s="402"/>
      <c r="HE40" s="402"/>
      <c r="HF40" s="402"/>
      <c r="HG40" s="41"/>
      <c r="HH40" s="260"/>
      <c r="HI40" s="260"/>
      <c r="HJ40" s="260"/>
      <c r="HK40" s="260"/>
      <c r="HL40" s="260"/>
      <c r="HM40" s="260"/>
      <c r="HN40" s="402"/>
      <c r="HO40" s="402"/>
      <c r="HP40" s="402"/>
      <c r="HQ40" s="402"/>
      <c r="HR40" s="402"/>
      <c r="HS40" s="41"/>
      <c r="HT40" s="260"/>
      <c r="HU40" s="260"/>
      <c r="HV40" s="260"/>
      <c r="HW40" s="260"/>
      <c r="HX40" s="260"/>
      <c r="HY40" s="260"/>
      <c r="HZ40" s="402"/>
      <c r="IA40" s="402"/>
      <c r="IB40" s="402"/>
      <c r="IC40" s="402"/>
      <c r="ID40" s="402"/>
      <c r="IE40" s="41"/>
      <c r="IF40" s="260"/>
      <c r="IG40" s="260"/>
      <c r="IH40" s="260"/>
      <c r="II40" s="260"/>
      <c r="IJ40" s="260"/>
      <c r="IK40" s="260"/>
      <c r="IL40" s="402"/>
      <c r="IM40" s="402"/>
      <c r="IN40" s="402"/>
      <c r="IO40" s="402"/>
      <c r="IP40" s="402"/>
      <c r="IQ40" s="41"/>
      <c r="IR40" s="260"/>
      <c r="IS40" s="260"/>
      <c r="IT40" s="260"/>
    </row>
    <row r="41" spans="1:254" s="395" customFormat="1" ht="14.25" customHeight="1">
      <c r="A41" s="50" t="s">
        <v>618</v>
      </c>
      <c r="B41" s="216"/>
      <c r="C41" s="216"/>
      <c r="D41" s="216"/>
      <c r="E41" s="216"/>
      <c r="F41" s="216"/>
      <c r="G41" s="216"/>
    </row>
    <row r="42" spans="1:254" s="10" customFormat="1" ht="14.25" customHeight="1">
      <c r="A42" s="50" t="s">
        <v>597</v>
      </c>
    </row>
    <row r="43" spans="1:254" ht="14.25" customHeight="1">
      <c r="A43" s="50" t="s">
        <v>634</v>
      </c>
    </row>
    <row r="44" spans="1:254" ht="14.25">
      <c r="A44" s="50" t="s">
        <v>784</v>
      </c>
    </row>
  </sheetData>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I42"/>
  <sheetViews>
    <sheetView workbookViewId="0"/>
  </sheetViews>
  <sheetFormatPr baseColWidth="10" defaultColWidth="11.42578125" defaultRowHeight="11.45" customHeight="1"/>
  <cols>
    <col min="1" max="1" width="28.7109375" style="13" customWidth="1"/>
    <col min="2" max="7" width="10.140625" style="13" customWidth="1"/>
    <col min="8" max="16384" width="11.42578125" style="13"/>
  </cols>
  <sheetData>
    <row r="1" spans="1:243" s="1" customFormat="1" ht="15">
      <c r="A1" s="154" t="s">
        <v>565</v>
      </c>
      <c r="B1" s="145"/>
      <c r="C1" s="145"/>
      <c r="D1" s="145"/>
      <c r="E1" s="145"/>
      <c r="F1" s="145"/>
      <c r="G1" s="145"/>
      <c r="H1" s="145"/>
      <c r="I1" s="201"/>
      <c r="J1" s="201"/>
      <c r="K1" s="201"/>
      <c r="L1" s="145"/>
      <c r="M1" s="145"/>
      <c r="N1" s="145"/>
      <c r="O1" s="145"/>
      <c r="P1" s="145"/>
      <c r="Q1" s="145"/>
      <c r="R1" s="145"/>
      <c r="S1" s="145"/>
      <c r="T1" s="145"/>
      <c r="U1" s="201"/>
      <c r="V1" s="201"/>
      <c r="W1" s="201"/>
      <c r="X1" s="145"/>
      <c r="Y1" s="145"/>
      <c r="Z1" s="145"/>
      <c r="AA1" s="145"/>
      <c r="AB1" s="145"/>
      <c r="AC1" s="145"/>
      <c r="AD1" s="145"/>
      <c r="AE1" s="145"/>
      <c r="AF1" s="145"/>
      <c r="AG1" s="201"/>
      <c r="AH1" s="201"/>
      <c r="AI1" s="201"/>
      <c r="AJ1" s="145"/>
      <c r="AK1" s="145"/>
      <c r="AL1" s="145"/>
      <c r="AM1" s="145"/>
      <c r="AN1" s="145"/>
      <c r="AO1" s="145"/>
      <c r="AP1" s="145"/>
      <c r="AQ1" s="145"/>
      <c r="AR1" s="145"/>
      <c r="AS1" s="201"/>
      <c r="AT1" s="201"/>
      <c r="AU1" s="201"/>
      <c r="AV1" s="145"/>
      <c r="AW1" s="145"/>
      <c r="AX1" s="145"/>
      <c r="AY1" s="145"/>
      <c r="AZ1" s="145"/>
      <c r="BA1" s="145"/>
      <c r="BB1" s="145"/>
      <c r="BC1" s="145"/>
      <c r="BD1" s="145"/>
      <c r="BE1" s="201"/>
      <c r="BF1" s="201"/>
      <c r="BG1" s="201"/>
      <c r="BH1" s="145"/>
      <c r="BI1" s="145"/>
      <c r="BJ1" s="145"/>
      <c r="BK1" s="145"/>
      <c r="BL1" s="145"/>
      <c r="BM1" s="145"/>
      <c r="BN1" s="145"/>
      <c r="BO1" s="145"/>
      <c r="BP1" s="145"/>
      <c r="BQ1" s="201"/>
      <c r="BR1" s="201"/>
      <c r="BS1" s="201"/>
      <c r="BT1" s="145"/>
      <c r="BU1" s="145"/>
      <c r="BV1" s="145"/>
      <c r="BW1" s="145"/>
      <c r="BX1" s="145"/>
      <c r="BY1" s="145"/>
      <c r="BZ1" s="145"/>
      <c r="CA1" s="145"/>
      <c r="CB1" s="145"/>
      <c r="CC1" s="201"/>
      <c r="CD1" s="201"/>
      <c r="CE1" s="201"/>
      <c r="CF1" s="145"/>
      <c r="CG1" s="145"/>
      <c r="CH1" s="145"/>
      <c r="CI1" s="145"/>
      <c r="CJ1" s="145"/>
      <c r="CK1" s="145"/>
      <c r="CL1" s="145"/>
      <c r="CM1" s="145"/>
      <c r="CN1" s="145"/>
      <c r="CO1" s="201"/>
      <c r="CP1" s="201"/>
      <c r="CQ1" s="201"/>
      <c r="CR1" s="145"/>
      <c r="CS1" s="145"/>
      <c r="CT1" s="145"/>
      <c r="CU1" s="145"/>
      <c r="CV1" s="145"/>
      <c r="CW1" s="145"/>
      <c r="CX1" s="145"/>
      <c r="CY1" s="145"/>
      <c r="CZ1" s="145"/>
      <c r="DA1" s="201"/>
      <c r="DB1" s="201"/>
      <c r="DC1" s="201"/>
      <c r="DD1" s="145"/>
      <c r="DE1" s="145"/>
      <c r="DF1" s="145"/>
      <c r="DG1" s="145"/>
      <c r="DH1" s="145"/>
      <c r="DI1" s="145"/>
      <c r="DJ1" s="145"/>
      <c r="DK1" s="145"/>
      <c r="DL1" s="145"/>
      <c r="DM1" s="201"/>
      <c r="DN1" s="201"/>
      <c r="DO1" s="201"/>
      <c r="DP1" s="145"/>
      <c r="DQ1" s="145"/>
      <c r="DR1" s="145"/>
      <c r="DS1" s="145"/>
      <c r="DT1" s="145"/>
      <c r="DU1" s="145"/>
      <c r="DV1" s="145"/>
      <c r="DW1" s="145"/>
      <c r="DX1" s="145"/>
      <c r="DY1" s="201"/>
      <c r="DZ1" s="201"/>
      <c r="EA1" s="201"/>
      <c r="EB1" s="145"/>
      <c r="EC1" s="145"/>
      <c r="ED1" s="145"/>
      <c r="EE1" s="145"/>
      <c r="EF1" s="145"/>
      <c r="EG1" s="145"/>
      <c r="EH1" s="145"/>
      <c r="EI1" s="145"/>
      <c r="EJ1" s="145"/>
      <c r="EK1" s="201"/>
      <c r="EL1" s="201"/>
      <c r="EM1" s="201"/>
      <c r="EN1" s="145"/>
      <c r="EO1" s="145"/>
      <c r="EP1" s="145"/>
      <c r="EQ1" s="145"/>
      <c r="ER1" s="145"/>
      <c r="ES1" s="145"/>
      <c r="ET1" s="145"/>
      <c r="EU1" s="145"/>
      <c r="EV1" s="145"/>
      <c r="EW1" s="201"/>
      <c r="EX1" s="201"/>
      <c r="EY1" s="201"/>
      <c r="EZ1" s="145"/>
      <c r="FA1" s="145"/>
      <c r="FB1" s="145"/>
      <c r="FC1" s="145"/>
      <c r="FD1" s="145"/>
      <c r="FE1" s="145"/>
      <c r="FF1" s="145"/>
      <c r="FG1" s="145"/>
      <c r="FH1" s="145"/>
      <c r="FI1" s="201"/>
      <c r="FJ1" s="201"/>
      <c r="FK1" s="201"/>
      <c r="FL1" s="145"/>
      <c r="FM1" s="145"/>
      <c r="FN1" s="145"/>
      <c r="FO1" s="145"/>
      <c r="FP1" s="145"/>
      <c r="FQ1" s="145"/>
      <c r="FR1" s="145"/>
      <c r="FS1" s="145"/>
      <c r="FT1" s="145"/>
      <c r="FU1" s="201"/>
      <c r="FV1" s="201"/>
      <c r="FW1" s="201"/>
      <c r="FX1" s="145"/>
      <c r="FY1" s="145"/>
      <c r="FZ1" s="145"/>
      <c r="GA1" s="145"/>
      <c r="GB1" s="145"/>
      <c r="GC1" s="145"/>
      <c r="GD1" s="145"/>
      <c r="GE1" s="145"/>
      <c r="GF1" s="145"/>
      <c r="GG1" s="201"/>
      <c r="GH1" s="201"/>
      <c r="GI1" s="201"/>
      <c r="GJ1" s="145"/>
      <c r="GK1" s="145"/>
      <c r="GL1" s="145"/>
      <c r="GM1" s="145"/>
      <c r="GN1" s="145"/>
      <c r="GO1" s="145"/>
      <c r="GP1" s="145"/>
      <c r="GQ1" s="145"/>
      <c r="GR1" s="145"/>
      <c r="GS1" s="201"/>
      <c r="GT1" s="201"/>
      <c r="GU1" s="201"/>
      <c r="GV1" s="145"/>
      <c r="GW1" s="145"/>
      <c r="GX1" s="145"/>
      <c r="GY1" s="145"/>
      <c r="GZ1" s="145"/>
      <c r="HA1" s="145"/>
      <c r="HB1" s="145"/>
      <c r="HC1" s="145"/>
      <c r="HD1" s="145"/>
      <c r="HE1" s="201"/>
      <c r="HF1" s="201"/>
      <c r="HG1" s="201"/>
      <c r="HH1" s="145"/>
      <c r="HI1" s="145"/>
      <c r="HJ1" s="145"/>
      <c r="HK1" s="145"/>
      <c r="HL1" s="145"/>
      <c r="HM1" s="145"/>
      <c r="HN1" s="145"/>
      <c r="HO1" s="145"/>
      <c r="HP1" s="145"/>
      <c r="HQ1" s="201"/>
      <c r="HR1" s="201"/>
      <c r="HS1" s="201"/>
      <c r="HT1" s="145"/>
      <c r="HU1" s="145"/>
      <c r="HV1" s="145"/>
      <c r="HW1" s="145"/>
      <c r="HX1" s="145"/>
      <c r="HY1" s="145"/>
      <c r="HZ1" s="145"/>
      <c r="IA1" s="145"/>
      <c r="IB1" s="145"/>
      <c r="IC1" s="201"/>
      <c r="ID1" s="201"/>
      <c r="IE1" s="201"/>
      <c r="IF1" s="145"/>
      <c r="IG1" s="145"/>
      <c r="IH1" s="145"/>
      <c r="II1" s="145"/>
    </row>
    <row r="2" spans="1:243" s="9" customFormat="1" ht="15">
      <c r="A2" s="152" t="s">
        <v>566</v>
      </c>
      <c r="B2" s="202"/>
      <c r="C2" s="202"/>
      <c r="D2" s="202"/>
      <c r="E2" s="202"/>
      <c r="F2" s="150"/>
      <c r="G2" s="150"/>
      <c r="H2" s="150"/>
      <c r="I2" s="203"/>
      <c r="J2" s="203"/>
      <c r="K2" s="203"/>
      <c r="L2" s="202"/>
      <c r="M2" s="202"/>
      <c r="N2" s="202"/>
      <c r="O2" s="202"/>
      <c r="P2" s="202"/>
      <c r="Q2" s="202"/>
      <c r="R2" s="150"/>
      <c r="S2" s="150"/>
      <c r="T2" s="150"/>
      <c r="U2" s="203"/>
      <c r="V2" s="203"/>
      <c r="W2" s="203"/>
      <c r="X2" s="202"/>
      <c r="Y2" s="202"/>
      <c r="Z2" s="202"/>
      <c r="AA2" s="202"/>
      <c r="AB2" s="202"/>
      <c r="AC2" s="202"/>
      <c r="AD2" s="150"/>
      <c r="AE2" s="150"/>
      <c r="AF2" s="150"/>
      <c r="AG2" s="203"/>
      <c r="AH2" s="203"/>
      <c r="AI2" s="203"/>
      <c r="AJ2" s="202"/>
      <c r="AK2" s="202"/>
      <c r="AL2" s="202"/>
      <c r="AM2" s="202"/>
      <c r="AN2" s="202"/>
      <c r="AO2" s="202"/>
      <c r="AP2" s="150"/>
      <c r="AQ2" s="150"/>
      <c r="AR2" s="150"/>
      <c r="AS2" s="203"/>
      <c r="AT2" s="203"/>
      <c r="AU2" s="203"/>
      <c r="AV2" s="202"/>
      <c r="AW2" s="202"/>
      <c r="AX2" s="202"/>
      <c r="AY2" s="202"/>
      <c r="AZ2" s="202"/>
      <c r="BA2" s="202"/>
      <c r="BB2" s="150"/>
      <c r="BC2" s="150"/>
      <c r="BD2" s="150"/>
      <c r="BE2" s="203"/>
      <c r="BF2" s="203"/>
      <c r="BG2" s="203"/>
      <c r="BH2" s="202"/>
      <c r="BI2" s="202"/>
      <c r="BJ2" s="202"/>
      <c r="BK2" s="202"/>
      <c r="BL2" s="202"/>
      <c r="BM2" s="202"/>
      <c r="BN2" s="150"/>
      <c r="BO2" s="150"/>
      <c r="BP2" s="150"/>
      <c r="BQ2" s="203"/>
      <c r="BR2" s="203"/>
      <c r="BS2" s="203"/>
      <c r="BT2" s="202"/>
      <c r="BU2" s="202"/>
      <c r="BV2" s="202"/>
      <c r="BW2" s="202"/>
      <c r="BX2" s="202"/>
      <c r="BY2" s="202"/>
      <c r="BZ2" s="150"/>
      <c r="CA2" s="150"/>
      <c r="CB2" s="150"/>
      <c r="CC2" s="203"/>
      <c r="CD2" s="203"/>
      <c r="CE2" s="203"/>
      <c r="CF2" s="202"/>
      <c r="CG2" s="202"/>
      <c r="CH2" s="202"/>
      <c r="CI2" s="202"/>
      <c r="CJ2" s="202"/>
      <c r="CK2" s="202"/>
      <c r="CL2" s="150"/>
      <c r="CM2" s="150"/>
      <c r="CN2" s="150"/>
      <c r="CO2" s="203"/>
      <c r="CP2" s="203"/>
      <c r="CQ2" s="203"/>
      <c r="CR2" s="202"/>
      <c r="CS2" s="202"/>
      <c r="CT2" s="202"/>
      <c r="CU2" s="202"/>
      <c r="CV2" s="202"/>
      <c r="CW2" s="202"/>
      <c r="CX2" s="150"/>
      <c r="CY2" s="150"/>
      <c r="CZ2" s="150"/>
      <c r="DA2" s="203"/>
      <c r="DB2" s="203"/>
      <c r="DC2" s="203"/>
      <c r="DD2" s="202"/>
      <c r="DE2" s="202"/>
      <c r="DF2" s="202"/>
      <c r="DG2" s="202"/>
      <c r="DH2" s="202"/>
      <c r="DI2" s="202"/>
      <c r="DJ2" s="150"/>
      <c r="DK2" s="150"/>
      <c r="DL2" s="150"/>
      <c r="DM2" s="203"/>
      <c r="DN2" s="203"/>
      <c r="DO2" s="203"/>
      <c r="DP2" s="202"/>
      <c r="DQ2" s="202"/>
      <c r="DR2" s="202"/>
      <c r="DS2" s="202"/>
      <c r="DT2" s="202"/>
      <c r="DU2" s="202"/>
      <c r="DV2" s="150"/>
      <c r="DW2" s="150"/>
      <c r="DX2" s="150"/>
      <c r="DY2" s="203"/>
      <c r="DZ2" s="203"/>
      <c r="EA2" s="203"/>
      <c r="EB2" s="202"/>
      <c r="EC2" s="202"/>
      <c r="ED2" s="202"/>
      <c r="EE2" s="202"/>
      <c r="EF2" s="202"/>
      <c r="EG2" s="202"/>
      <c r="EH2" s="150"/>
      <c r="EI2" s="150"/>
      <c r="EJ2" s="150"/>
      <c r="EK2" s="203"/>
      <c r="EL2" s="203"/>
      <c r="EM2" s="203"/>
      <c r="EN2" s="202"/>
      <c r="EO2" s="202"/>
      <c r="EP2" s="202"/>
      <c r="EQ2" s="202"/>
      <c r="ER2" s="202"/>
      <c r="ES2" s="202"/>
      <c r="ET2" s="150"/>
      <c r="EU2" s="150"/>
      <c r="EV2" s="150"/>
      <c r="EW2" s="203"/>
      <c r="EX2" s="203"/>
      <c r="EY2" s="203"/>
      <c r="EZ2" s="202"/>
      <c r="FA2" s="202"/>
      <c r="FB2" s="202"/>
      <c r="FC2" s="202"/>
      <c r="FD2" s="202"/>
      <c r="FE2" s="202"/>
      <c r="FF2" s="150"/>
      <c r="FG2" s="150"/>
      <c r="FH2" s="150"/>
      <c r="FI2" s="203"/>
      <c r="FJ2" s="203"/>
      <c r="FK2" s="203"/>
      <c r="FL2" s="202"/>
      <c r="FM2" s="202"/>
      <c r="FN2" s="202"/>
      <c r="FO2" s="202"/>
      <c r="FP2" s="202"/>
      <c r="FQ2" s="202"/>
      <c r="FR2" s="150"/>
      <c r="FS2" s="150"/>
      <c r="FT2" s="150"/>
      <c r="FU2" s="203"/>
      <c r="FV2" s="203"/>
      <c r="FW2" s="203"/>
      <c r="FX2" s="202"/>
      <c r="FY2" s="202"/>
      <c r="FZ2" s="202"/>
      <c r="GA2" s="202"/>
      <c r="GB2" s="202"/>
      <c r="GC2" s="202"/>
      <c r="GD2" s="150"/>
      <c r="GE2" s="150"/>
      <c r="GF2" s="150"/>
      <c r="GG2" s="203"/>
      <c r="GH2" s="203"/>
      <c r="GI2" s="203"/>
      <c r="GJ2" s="202"/>
      <c r="GK2" s="202"/>
      <c r="GL2" s="202"/>
      <c r="GM2" s="202"/>
      <c r="GN2" s="202"/>
      <c r="GO2" s="202"/>
      <c r="GP2" s="150"/>
      <c r="GQ2" s="150"/>
      <c r="GR2" s="150"/>
      <c r="GS2" s="203"/>
      <c r="GT2" s="203"/>
      <c r="GU2" s="203"/>
      <c r="GV2" s="202"/>
      <c r="GW2" s="202"/>
      <c r="GX2" s="202"/>
      <c r="GY2" s="202"/>
      <c r="GZ2" s="202"/>
      <c r="HA2" s="202"/>
      <c r="HB2" s="150"/>
      <c r="HC2" s="150"/>
      <c r="HD2" s="150"/>
      <c r="HE2" s="203"/>
      <c r="HF2" s="203"/>
      <c r="HG2" s="203"/>
      <c r="HH2" s="202"/>
      <c r="HI2" s="202"/>
      <c r="HJ2" s="202"/>
      <c r="HK2" s="202"/>
      <c r="HL2" s="202"/>
      <c r="HM2" s="202"/>
      <c r="HN2" s="150"/>
      <c r="HO2" s="150"/>
      <c r="HP2" s="150"/>
      <c r="HQ2" s="203"/>
      <c r="HR2" s="203"/>
      <c r="HS2" s="203"/>
      <c r="HT2" s="202"/>
      <c r="HU2" s="202"/>
      <c r="HV2" s="202"/>
      <c r="HW2" s="202"/>
      <c r="HX2" s="202"/>
      <c r="HY2" s="202"/>
      <c r="HZ2" s="150"/>
      <c r="IA2" s="150"/>
      <c r="IB2" s="150"/>
      <c r="IC2" s="203"/>
      <c r="ID2" s="203"/>
      <c r="IE2" s="203"/>
      <c r="IF2" s="202"/>
      <c r="IG2" s="202"/>
      <c r="IH2" s="202"/>
      <c r="II2" s="202"/>
    </row>
    <row r="3" spans="1:243" s="3" customFormat="1" ht="18" customHeight="1">
      <c r="A3" s="136"/>
      <c r="B3" s="204"/>
      <c r="C3" s="204"/>
      <c r="D3" s="204"/>
      <c r="E3" s="204"/>
      <c r="F3" s="205"/>
      <c r="G3" s="205"/>
      <c r="H3" s="205"/>
      <c r="I3" s="206"/>
      <c r="J3" s="206"/>
      <c r="K3" s="206"/>
      <c r="L3" s="204"/>
      <c r="M3" s="204"/>
      <c r="N3" s="204"/>
      <c r="O3" s="204"/>
      <c r="P3" s="204"/>
      <c r="Q3" s="204"/>
      <c r="R3" s="205"/>
      <c r="S3" s="205"/>
      <c r="T3" s="205"/>
      <c r="U3" s="206"/>
      <c r="V3" s="206"/>
      <c r="W3" s="206"/>
      <c r="X3" s="204"/>
      <c r="Y3" s="204"/>
      <c r="Z3" s="204"/>
      <c r="AA3" s="204"/>
      <c r="AB3" s="204"/>
      <c r="AC3" s="204"/>
      <c r="AD3" s="205"/>
      <c r="AE3" s="205"/>
      <c r="AF3" s="205"/>
      <c r="AG3" s="206"/>
      <c r="AH3" s="206"/>
      <c r="AI3" s="206"/>
      <c r="AJ3" s="204"/>
      <c r="AK3" s="204"/>
      <c r="AL3" s="204"/>
      <c r="AM3" s="204"/>
      <c r="AN3" s="204"/>
      <c r="AO3" s="204"/>
      <c r="AP3" s="205"/>
      <c r="AQ3" s="205"/>
      <c r="AR3" s="205"/>
      <c r="AS3" s="206"/>
      <c r="AT3" s="206"/>
      <c r="AU3" s="206"/>
      <c r="AV3" s="204"/>
      <c r="AW3" s="204"/>
      <c r="AX3" s="204"/>
      <c r="AY3" s="204"/>
      <c r="AZ3" s="204"/>
      <c r="BA3" s="204"/>
      <c r="BB3" s="205"/>
      <c r="BC3" s="205"/>
      <c r="BD3" s="205"/>
      <c r="BE3" s="206"/>
      <c r="BF3" s="206"/>
      <c r="BG3" s="206"/>
      <c r="BH3" s="204"/>
      <c r="BI3" s="204"/>
      <c r="BJ3" s="204"/>
      <c r="BK3" s="204"/>
      <c r="BL3" s="204"/>
      <c r="BM3" s="204"/>
      <c r="BN3" s="205"/>
      <c r="BO3" s="205"/>
      <c r="BP3" s="205"/>
      <c r="BQ3" s="206"/>
      <c r="BR3" s="206"/>
      <c r="BS3" s="206"/>
      <c r="BT3" s="204"/>
      <c r="BU3" s="204"/>
      <c r="BV3" s="204"/>
      <c r="BW3" s="204"/>
      <c r="BX3" s="204"/>
      <c r="BY3" s="204"/>
      <c r="BZ3" s="205"/>
      <c r="CA3" s="205"/>
      <c r="CB3" s="205"/>
      <c r="CC3" s="206"/>
      <c r="CD3" s="206"/>
      <c r="CE3" s="206"/>
      <c r="CF3" s="204"/>
      <c r="CG3" s="204"/>
      <c r="CH3" s="204"/>
      <c r="CI3" s="204"/>
      <c r="CJ3" s="204"/>
      <c r="CK3" s="204"/>
      <c r="CL3" s="205"/>
      <c r="CM3" s="205"/>
      <c r="CN3" s="205"/>
      <c r="CO3" s="206"/>
      <c r="CP3" s="206"/>
      <c r="CQ3" s="206"/>
      <c r="CR3" s="204"/>
      <c r="CS3" s="204"/>
      <c r="CT3" s="204"/>
      <c r="CU3" s="204"/>
      <c r="CV3" s="204"/>
      <c r="CW3" s="204"/>
      <c r="CX3" s="205"/>
      <c r="CY3" s="205"/>
      <c r="CZ3" s="205"/>
      <c r="DA3" s="206"/>
      <c r="DB3" s="206"/>
      <c r="DC3" s="206"/>
      <c r="DD3" s="204"/>
      <c r="DE3" s="204"/>
      <c r="DF3" s="204"/>
      <c r="DG3" s="204"/>
      <c r="DH3" s="204"/>
      <c r="DI3" s="204"/>
      <c r="DJ3" s="205"/>
      <c r="DK3" s="205"/>
      <c r="DL3" s="205"/>
      <c r="DM3" s="206"/>
      <c r="DN3" s="206"/>
      <c r="DO3" s="206"/>
      <c r="DP3" s="204"/>
      <c r="DQ3" s="204"/>
      <c r="DR3" s="204"/>
      <c r="DS3" s="204"/>
      <c r="DT3" s="204"/>
      <c r="DU3" s="204"/>
      <c r="DV3" s="205"/>
      <c r="DW3" s="205"/>
      <c r="DX3" s="205"/>
      <c r="DY3" s="206"/>
      <c r="DZ3" s="206"/>
      <c r="EA3" s="206"/>
      <c r="EB3" s="204"/>
      <c r="EC3" s="204"/>
      <c r="ED3" s="204"/>
      <c r="EE3" s="204"/>
      <c r="EF3" s="204"/>
      <c r="EG3" s="204"/>
      <c r="EH3" s="205"/>
      <c r="EI3" s="205"/>
      <c r="EJ3" s="205"/>
      <c r="EK3" s="206"/>
      <c r="EL3" s="206"/>
      <c r="EM3" s="206"/>
      <c r="EN3" s="204"/>
      <c r="EO3" s="204"/>
      <c r="EP3" s="204"/>
      <c r="EQ3" s="204"/>
      <c r="ER3" s="204"/>
      <c r="ES3" s="204"/>
      <c r="ET3" s="205"/>
      <c r="EU3" s="205"/>
      <c r="EV3" s="205"/>
      <c r="EW3" s="206"/>
      <c r="EX3" s="206"/>
      <c r="EY3" s="206"/>
      <c r="EZ3" s="204"/>
      <c r="FA3" s="204"/>
      <c r="FB3" s="204"/>
      <c r="FC3" s="204"/>
      <c r="FD3" s="204"/>
      <c r="FE3" s="204"/>
      <c r="FF3" s="205"/>
      <c r="FG3" s="205"/>
      <c r="FH3" s="205"/>
      <c r="FI3" s="206"/>
      <c r="FJ3" s="206"/>
      <c r="FK3" s="206"/>
      <c r="FL3" s="204"/>
      <c r="FM3" s="204"/>
      <c r="FN3" s="204"/>
      <c r="FO3" s="204"/>
      <c r="FP3" s="204"/>
      <c r="FQ3" s="204"/>
      <c r="FR3" s="205"/>
      <c r="FS3" s="205"/>
      <c r="FT3" s="205"/>
      <c r="FU3" s="206"/>
      <c r="FV3" s="206"/>
      <c r="FW3" s="206"/>
      <c r="FX3" s="204"/>
      <c r="FY3" s="204"/>
      <c r="FZ3" s="204"/>
      <c r="GA3" s="204"/>
      <c r="GB3" s="204"/>
      <c r="GC3" s="204"/>
      <c r="GD3" s="205"/>
      <c r="GE3" s="205"/>
      <c r="GF3" s="205"/>
      <c r="GG3" s="206"/>
      <c r="GH3" s="206"/>
      <c r="GI3" s="206"/>
      <c r="GJ3" s="204"/>
      <c r="GK3" s="204"/>
      <c r="GL3" s="204"/>
      <c r="GM3" s="204"/>
      <c r="GN3" s="204"/>
      <c r="GO3" s="204"/>
      <c r="GP3" s="205"/>
      <c r="GQ3" s="205"/>
      <c r="GR3" s="205"/>
      <c r="GS3" s="206"/>
      <c r="GT3" s="206"/>
      <c r="GU3" s="206"/>
      <c r="GV3" s="204"/>
      <c r="GW3" s="204"/>
      <c r="GX3" s="204"/>
      <c r="GY3" s="204"/>
      <c r="GZ3" s="204"/>
      <c r="HA3" s="204"/>
      <c r="HB3" s="205"/>
      <c r="HC3" s="205"/>
      <c r="HD3" s="205"/>
      <c r="HE3" s="206"/>
      <c r="HF3" s="206"/>
      <c r="HG3" s="206"/>
      <c r="HH3" s="204"/>
      <c r="HI3" s="204"/>
      <c r="HJ3" s="204"/>
      <c r="HK3" s="204"/>
      <c r="HL3" s="204"/>
      <c r="HM3" s="204"/>
      <c r="HN3" s="205"/>
      <c r="HO3" s="205"/>
      <c r="HP3" s="205"/>
      <c r="HQ3" s="206"/>
      <c r="HR3" s="206"/>
      <c r="HS3" s="206"/>
      <c r="HT3" s="204"/>
      <c r="HU3" s="204"/>
      <c r="HV3" s="204"/>
      <c r="HW3" s="204"/>
      <c r="HX3" s="204"/>
      <c r="HY3" s="204"/>
      <c r="HZ3" s="205"/>
      <c r="IA3" s="205"/>
      <c r="IB3" s="205"/>
      <c r="IC3" s="206"/>
      <c r="ID3" s="206"/>
      <c r="IE3" s="206"/>
      <c r="IF3" s="204"/>
      <c r="IG3" s="204"/>
      <c r="IH3" s="204"/>
      <c r="II3" s="204"/>
    </row>
    <row r="4" spans="1:243" s="4" customFormat="1" ht="28.5" customHeight="1">
      <c r="A4" s="410" t="s">
        <v>33</v>
      </c>
      <c r="B4" s="411">
        <v>2010</v>
      </c>
      <c r="C4" s="411">
        <v>2011</v>
      </c>
      <c r="D4" s="411">
        <v>2012</v>
      </c>
      <c r="E4" s="411">
        <v>2013</v>
      </c>
      <c r="F4" s="411">
        <v>2014</v>
      </c>
      <c r="G4" s="411">
        <v>2015</v>
      </c>
      <c r="H4" s="211"/>
      <c r="I4" s="211"/>
      <c r="J4" s="211"/>
      <c r="K4" s="209"/>
      <c r="L4" s="212"/>
      <c r="M4" s="209"/>
      <c r="N4" s="209"/>
      <c r="O4" s="211"/>
      <c r="P4" s="211"/>
      <c r="Q4" s="211"/>
      <c r="R4" s="209"/>
      <c r="S4" s="209"/>
      <c r="T4" s="211"/>
      <c r="U4" s="211"/>
      <c r="V4" s="211"/>
      <c r="W4" s="209"/>
      <c r="X4" s="212"/>
      <c r="Y4" s="209"/>
      <c r="Z4" s="209"/>
      <c r="AA4" s="211"/>
      <c r="AB4" s="211"/>
      <c r="AC4" s="211"/>
      <c r="AD4" s="209"/>
      <c r="AE4" s="209"/>
      <c r="AF4" s="211"/>
      <c r="AG4" s="211"/>
      <c r="AH4" s="211"/>
      <c r="AI4" s="209"/>
      <c r="AJ4" s="212"/>
      <c r="AK4" s="209"/>
      <c r="AL4" s="209"/>
      <c r="AM4" s="211"/>
      <c r="AN4" s="211"/>
      <c r="AO4" s="211"/>
      <c r="AP4" s="209"/>
      <c r="AQ4" s="209"/>
      <c r="AR4" s="211"/>
      <c r="AS4" s="211"/>
      <c r="AT4" s="211"/>
      <c r="AU4" s="209"/>
      <c r="AV4" s="212"/>
      <c r="AW4" s="209"/>
      <c r="AX4" s="209"/>
      <c r="AY4" s="211"/>
      <c r="AZ4" s="211"/>
      <c r="BA4" s="211"/>
      <c r="BB4" s="209"/>
      <c r="BC4" s="209"/>
      <c r="BD4" s="211"/>
      <c r="BE4" s="211"/>
      <c r="BF4" s="211"/>
      <c r="BG4" s="209"/>
      <c r="BH4" s="212"/>
      <c r="BI4" s="209"/>
      <c r="BJ4" s="209"/>
      <c r="BK4" s="211"/>
      <c r="BL4" s="211"/>
      <c r="BM4" s="211"/>
      <c r="BN4" s="209"/>
      <c r="BO4" s="209"/>
      <c r="BP4" s="211"/>
      <c r="BQ4" s="211"/>
      <c r="BR4" s="211"/>
      <c r="BS4" s="209"/>
      <c r="BT4" s="212"/>
      <c r="BU4" s="209"/>
      <c r="BV4" s="209"/>
      <c r="BW4" s="211"/>
      <c r="BX4" s="211"/>
      <c r="BY4" s="211"/>
      <c r="BZ4" s="209"/>
      <c r="CA4" s="209"/>
      <c r="CB4" s="211"/>
      <c r="CC4" s="211"/>
      <c r="CD4" s="211"/>
      <c r="CE4" s="209"/>
      <c r="CF4" s="212"/>
      <c r="CG4" s="209"/>
      <c r="CH4" s="209"/>
      <c r="CI4" s="211"/>
      <c r="CJ4" s="211"/>
      <c r="CK4" s="211"/>
      <c r="CL4" s="209"/>
      <c r="CM4" s="209"/>
      <c r="CN4" s="211"/>
      <c r="CO4" s="211"/>
      <c r="CP4" s="211"/>
      <c r="CQ4" s="209"/>
      <c r="CR4" s="212"/>
      <c r="CS4" s="209"/>
      <c r="CT4" s="209"/>
      <c r="CU4" s="211"/>
      <c r="CV4" s="211"/>
      <c r="CW4" s="211"/>
      <c r="CX4" s="209"/>
      <c r="CY4" s="209"/>
      <c r="CZ4" s="211"/>
      <c r="DA4" s="211"/>
      <c r="DB4" s="211"/>
      <c r="DC4" s="209"/>
      <c r="DD4" s="212"/>
      <c r="DE4" s="209"/>
      <c r="DF4" s="209"/>
      <c r="DG4" s="211"/>
      <c r="DH4" s="211"/>
      <c r="DI4" s="211"/>
      <c r="DJ4" s="209"/>
      <c r="DK4" s="209"/>
      <c r="DL4" s="211"/>
      <c r="DM4" s="211"/>
      <c r="DN4" s="211"/>
      <c r="DO4" s="209"/>
      <c r="DP4" s="212"/>
      <c r="DQ4" s="209"/>
      <c r="DR4" s="209"/>
      <c r="DS4" s="211"/>
      <c r="DT4" s="211"/>
      <c r="DU4" s="211"/>
      <c r="DV4" s="209"/>
      <c r="DW4" s="209"/>
      <c r="DX4" s="211"/>
      <c r="DY4" s="211"/>
      <c r="DZ4" s="211"/>
      <c r="EA4" s="209"/>
      <c r="EB4" s="212"/>
      <c r="EC4" s="209"/>
      <c r="ED4" s="209"/>
      <c r="EE4" s="211"/>
      <c r="EF4" s="211"/>
      <c r="EG4" s="211"/>
      <c r="EH4" s="209"/>
      <c r="EI4" s="209"/>
      <c r="EJ4" s="211"/>
      <c r="EK4" s="211"/>
      <c r="EL4" s="211"/>
      <c r="EM4" s="209"/>
      <c r="EN4" s="212"/>
      <c r="EO4" s="209"/>
      <c r="EP4" s="209"/>
      <c r="EQ4" s="211"/>
      <c r="ER4" s="211"/>
      <c r="ES4" s="211"/>
      <c r="ET4" s="209"/>
      <c r="EU4" s="209"/>
      <c r="EV4" s="211"/>
      <c r="EW4" s="211"/>
      <c r="EX4" s="211"/>
      <c r="EY4" s="209"/>
      <c r="EZ4" s="212"/>
      <c r="FA4" s="209"/>
      <c r="FB4" s="209"/>
      <c r="FC4" s="211"/>
      <c r="FD4" s="211"/>
      <c r="FE4" s="211"/>
      <c r="FF4" s="209"/>
      <c r="FG4" s="209"/>
      <c r="FH4" s="211"/>
      <c r="FI4" s="211"/>
      <c r="FJ4" s="211"/>
      <c r="FK4" s="209"/>
      <c r="FL4" s="212"/>
      <c r="FM4" s="209"/>
      <c r="FN4" s="209"/>
      <c r="FO4" s="211"/>
      <c r="FP4" s="211"/>
      <c r="FQ4" s="211"/>
      <c r="FR4" s="209"/>
      <c r="FS4" s="209"/>
      <c r="FT4" s="211"/>
      <c r="FU4" s="211"/>
      <c r="FV4" s="211"/>
      <c r="FW4" s="209"/>
      <c r="FX4" s="212"/>
      <c r="FY4" s="209"/>
      <c r="FZ4" s="209"/>
      <c r="GA4" s="211"/>
      <c r="GB4" s="211"/>
      <c r="GC4" s="211"/>
      <c r="GD4" s="209"/>
      <c r="GE4" s="209"/>
      <c r="GF4" s="211"/>
      <c r="GG4" s="211"/>
      <c r="GH4" s="211"/>
      <c r="GI4" s="209"/>
      <c r="GJ4" s="212"/>
      <c r="GK4" s="209"/>
      <c r="GL4" s="209"/>
      <c r="GM4" s="211"/>
      <c r="GN4" s="211"/>
      <c r="GO4" s="211"/>
      <c r="GP4" s="209"/>
      <c r="GQ4" s="209"/>
      <c r="GR4" s="211"/>
      <c r="GS4" s="211"/>
      <c r="GT4" s="211"/>
      <c r="GU4" s="209"/>
      <c r="GV4" s="212"/>
      <c r="GW4" s="209"/>
      <c r="GX4" s="209"/>
      <c r="GY4" s="211"/>
      <c r="GZ4" s="211"/>
      <c r="HA4" s="211"/>
      <c r="HB4" s="209"/>
      <c r="HC4" s="209"/>
      <c r="HD4" s="211"/>
      <c r="HE4" s="211"/>
      <c r="HF4" s="211"/>
      <c r="HG4" s="209"/>
      <c r="HH4" s="212"/>
      <c r="HI4" s="209"/>
      <c r="HJ4" s="209"/>
      <c r="HK4" s="211"/>
      <c r="HL4" s="211"/>
      <c r="HM4" s="211"/>
      <c r="HN4" s="209"/>
      <c r="HO4" s="209"/>
      <c r="HP4" s="211"/>
      <c r="HQ4" s="211"/>
      <c r="HR4" s="211"/>
      <c r="HS4" s="209"/>
      <c r="HT4" s="212"/>
      <c r="HU4" s="209"/>
      <c r="HV4" s="209"/>
      <c r="HW4" s="211"/>
      <c r="HX4" s="211"/>
      <c r="HY4" s="211"/>
      <c r="HZ4" s="209"/>
      <c r="IA4" s="209"/>
      <c r="IB4" s="211"/>
      <c r="IC4" s="211"/>
      <c r="ID4" s="211"/>
      <c r="IE4" s="209"/>
      <c r="IF4" s="212"/>
      <c r="IG4" s="209"/>
      <c r="IH4" s="209"/>
      <c r="II4" s="211"/>
    </row>
    <row r="5" spans="1:243" s="12" customFormat="1" ht="14.25">
      <c r="A5" s="405"/>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row>
    <row r="6" spans="1:243" s="7" customFormat="1" ht="14.25">
      <c r="A6" s="396" t="s">
        <v>32</v>
      </c>
      <c r="B6" s="260">
        <v>-3.3279999999999998</v>
      </c>
      <c r="C6" s="260">
        <v>-3.3216999999999999</v>
      </c>
      <c r="D6" s="260">
        <v>-2.8999000000000001</v>
      </c>
      <c r="E6" s="260">
        <v>-2.1785000000000001</v>
      </c>
      <c r="F6" s="260">
        <v>-2.0488</v>
      </c>
      <c r="G6" s="402">
        <v>-2.4826000000000001</v>
      </c>
      <c r="H6" s="402"/>
      <c r="I6" s="402"/>
      <c r="J6" s="402"/>
      <c r="K6" s="402"/>
      <c r="L6" s="41"/>
      <c r="M6" s="260"/>
      <c r="N6" s="260"/>
      <c r="O6" s="260"/>
      <c r="P6" s="260"/>
      <c r="Q6" s="260"/>
      <c r="R6" s="260"/>
      <c r="S6" s="402"/>
      <c r="T6" s="402"/>
      <c r="U6" s="402"/>
      <c r="V6" s="402"/>
      <c r="W6" s="402"/>
      <c r="X6" s="41"/>
      <c r="Y6" s="260"/>
      <c r="Z6" s="260"/>
      <c r="AA6" s="260"/>
      <c r="AB6" s="260"/>
      <c r="AC6" s="260"/>
      <c r="AD6" s="260"/>
      <c r="AE6" s="402"/>
      <c r="AF6" s="402"/>
      <c r="AG6" s="402"/>
      <c r="AH6" s="402"/>
      <c r="AI6" s="402"/>
      <c r="AJ6" s="41"/>
      <c r="AK6" s="260"/>
      <c r="AL6" s="260"/>
      <c r="AM6" s="260"/>
      <c r="AN6" s="260"/>
      <c r="AO6" s="260"/>
      <c r="AP6" s="260"/>
      <c r="AQ6" s="402"/>
      <c r="AR6" s="402"/>
      <c r="AS6" s="402"/>
      <c r="AT6" s="402"/>
      <c r="AU6" s="402"/>
      <c r="AV6" s="41"/>
      <c r="AW6" s="260"/>
      <c r="AX6" s="260"/>
      <c r="AY6" s="260"/>
      <c r="AZ6" s="260"/>
      <c r="BA6" s="260"/>
      <c r="BB6" s="260"/>
      <c r="BC6" s="402"/>
      <c r="BD6" s="402"/>
      <c r="BE6" s="402"/>
      <c r="BF6" s="402"/>
      <c r="BG6" s="402"/>
      <c r="BH6" s="41"/>
      <c r="BI6" s="260"/>
      <c r="BJ6" s="260"/>
      <c r="BK6" s="260"/>
      <c r="BL6" s="260"/>
      <c r="BM6" s="260"/>
      <c r="BN6" s="260"/>
      <c r="BO6" s="402"/>
      <c r="BP6" s="402"/>
      <c r="BQ6" s="402"/>
      <c r="BR6" s="402"/>
      <c r="BS6" s="402"/>
      <c r="BT6" s="41"/>
      <c r="BU6" s="260"/>
      <c r="BV6" s="260"/>
      <c r="BW6" s="260"/>
      <c r="BX6" s="260"/>
      <c r="BY6" s="260"/>
      <c r="BZ6" s="260"/>
      <c r="CA6" s="402"/>
      <c r="CB6" s="402"/>
      <c r="CC6" s="402"/>
      <c r="CD6" s="402"/>
      <c r="CE6" s="402"/>
      <c r="CF6" s="41"/>
      <c r="CG6" s="260"/>
      <c r="CH6" s="260"/>
      <c r="CI6" s="260"/>
      <c r="CJ6" s="260"/>
      <c r="CK6" s="260"/>
      <c r="CL6" s="260"/>
      <c r="CM6" s="402"/>
      <c r="CN6" s="402"/>
      <c r="CO6" s="402"/>
      <c r="CP6" s="402"/>
      <c r="CQ6" s="402"/>
      <c r="CR6" s="41"/>
      <c r="CS6" s="260"/>
      <c r="CT6" s="260"/>
      <c r="CU6" s="260"/>
      <c r="CV6" s="260"/>
      <c r="CW6" s="260"/>
      <c r="CX6" s="260"/>
      <c r="CY6" s="402"/>
      <c r="CZ6" s="402"/>
      <c r="DA6" s="402"/>
      <c r="DB6" s="402"/>
      <c r="DC6" s="402"/>
      <c r="DD6" s="41"/>
      <c r="DE6" s="260"/>
      <c r="DF6" s="260"/>
      <c r="DG6" s="260"/>
      <c r="DH6" s="260"/>
      <c r="DI6" s="260"/>
      <c r="DJ6" s="260"/>
      <c r="DK6" s="402"/>
      <c r="DL6" s="402"/>
      <c r="DM6" s="402"/>
      <c r="DN6" s="402"/>
      <c r="DO6" s="402"/>
      <c r="DP6" s="41"/>
      <c r="DQ6" s="260"/>
      <c r="DR6" s="260"/>
      <c r="DS6" s="260"/>
      <c r="DT6" s="260"/>
      <c r="DU6" s="260"/>
      <c r="DV6" s="260"/>
      <c r="DW6" s="402"/>
      <c r="DX6" s="402"/>
      <c r="DY6" s="402"/>
      <c r="DZ6" s="402"/>
      <c r="EA6" s="402"/>
      <c r="EB6" s="41"/>
      <c r="EC6" s="260"/>
      <c r="ED6" s="260"/>
      <c r="EE6" s="260"/>
      <c r="EF6" s="260"/>
      <c r="EG6" s="260"/>
      <c r="EH6" s="260"/>
      <c r="EI6" s="402"/>
      <c r="EJ6" s="402"/>
      <c r="EK6" s="402"/>
      <c r="EL6" s="402"/>
      <c r="EM6" s="402"/>
      <c r="EN6" s="41"/>
      <c r="EO6" s="260"/>
      <c r="EP6" s="260"/>
      <c r="EQ6" s="260"/>
      <c r="ER6" s="260"/>
      <c r="ES6" s="260"/>
      <c r="ET6" s="260"/>
      <c r="EU6" s="402"/>
      <c r="EV6" s="402"/>
      <c r="EW6" s="402"/>
      <c r="EX6" s="402"/>
      <c r="EY6" s="402"/>
      <c r="EZ6" s="41"/>
      <c r="FA6" s="260"/>
      <c r="FB6" s="260"/>
      <c r="FC6" s="260"/>
      <c r="FD6" s="260"/>
      <c r="FE6" s="260"/>
      <c r="FF6" s="260"/>
      <c r="FG6" s="402"/>
      <c r="FH6" s="402"/>
      <c r="FI6" s="402"/>
      <c r="FJ6" s="402"/>
      <c r="FK6" s="402"/>
      <c r="FL6" s="41"/>
      <c r="FM6" s="260"/>
      <c r="FN6" s="260"/>
      <c r="FO6" s="260"/>
      <c r="FP6" s="260"/>
      <c r="FQ6" s="260"/>
      <c r="FR6" s="260"/>
      <c r="FS6" s="402"/>
      <c r="FT6" s="402"/>
      <c r="FU6" s="402"/>
      <c r="FV6" s="402"/>
      <c r="FW6" s="402"/>
      <c r="FX6" s="41"/>
      <c r="FY6" s="260"/>
      <c r="FZ6" s="260"/>
      <c r="GA6" s="260"/>
      <c r="GB6" s="260"/>
      <c r="GC6" s="260"/>
      <c r="GD6" s="260"/>
      <c r="GE6" s="402"/>
      <c r="GF6" s="402"/>
      <c r="GG6" s="402"/>
      <c r="GH6" s="402"/>
      <c r="GI6" s="402"/>
      <c r="GJ6" s="41"/>
      <c r="GK6" s="260"/>
      <c r="GL6" s="260"/>
      <c r="GM6" s="260"/>
      <c r="GN6" s="260"/>
      <c r="GO6" s="260"/>
      <c r="GP6" s="260"/>
      <c r="GQ6" s="402"/>
      <c r="GR6" s="402"/>
      <c r="GS6" s="402"/>
      <c r="GT6" s="402"/>
      <c r="GU6" s="402"/>
      <c r="GV6" s="41"/>
      <c r="GW6" s="260"/>
      <c r="GX6" s="260"/>
      <c r="GY6" s="260"/>
      <c r="GZ6" s="260"/>
      <c r="HA6" s="260"/>
      <c r="HB6" s="260"/>
      <c r="HC6" s="402"/>
      <c r="HD6" s="402"/>
      <c r="HE6" s="402"/>
      <c r="HF6" s="402"/>
      <c r="HG6" s="402"/>
      <c r="HH6" s="41"/>
      <c r="HI6" s="260"/>
      <c r="HJ6" s="260"/>
      <c r="HK6" s="260"/>
      <c r="HL6" s="260"/>
      <c r="HM6" s="260"/>
      <c r="HN6" s="260"/>
      <c r="HO6" s="402"/>
      <c r="HP6" s="402"/>
      <c r="HQ6" s="402"/>
      <c r="HR6" s="402"/>
      <c r="HS6" s="402"/>
      <c r="HT6" s="41"/>
      <c r="HU6" s="260"/>
      <c r="HV6" s="260"/>
      <c r="HW6" s="260"/>
      <c r="HX6" s="260"/>
      <c r="HY6" s="260"/>
      <c r="HZ6" s="260"/>
      <c r="IA6" s="402"/>
      <c r="IB6" s="402"/>
      <c r="IC6" s="402"/>
      <c r="ID6" s="402"/>
      <c r="IE6" s="402"/>
      <c r="IF6" s="41"/>
      <c r="IG6" s="260"/>
      <c r="IH6" s="260"/>
      <c r="II6" s="260"/>
    </row>
    <row r="7" spans="1:243" s="7" customFormat="1" ht="14.25">
      <c r="A7" s="396" t="s">
        <v>31</v>
      </c>
      <c r="B7" s="260">
        <v>-2.1919</v>
      </c>
      <c r="C7" s="260">
        <v>-0.97119999999999995</v>
      </c>
      <c r="D7" s="260">
        <v>0.2681</v>
      </c>
      <c r="E7" s="260">
        <v>0.58409999999999995</v>
      </c>
      <c r="F7" s="260">
        <v>0.46529999999999999</v>
      </c>
      <c r="G7" s="402">
        <v>0.19819999999999999</v>
      </c>
      <c r="H7" s="402"/>
      <c r="I7" s="402"/>
      <c r="J7" s="402"/>
      <c r="K7" s="402"/>
      <c r="L7" s="41"/>
      <c r="M7" s="260"/>
      <c r="N7" s="260"/>
      <c r="O7" s="260"/>
      <c r="P7" s="260"/>
      <c r="Q7" s="260"/>
      <c r="R7" s="260"/>
      <c r="S7" s="402"/>
      <c r="T7" s="402"/>
      <c r="U7" s="402"/>
      <c r="V7" s="402"/>
      <c r="W7" s="402"/>
      <c r="X7" s="41"/>
      <c r="Y7" s="260"/>
      <c r="Z7" s="260"/>
      <c r="AA7" s="260"/>
      <c r="AB7" s="260"/>
      <c r="AC7" s="260"/>
      <c r="AD7" s="260"/>
      <c r="AE7" s="402"/>
      <c r="AF7" s="402"/>
      <c r="AG7" s="402"/>
      <c r="AH7" s="402"/>
      <c r="AI7" s="402"/>
      <c r="AJ7" s="41"/>
      <c r="AK7" s="260"/>
      <c r="AL7" s="260"/>
      <c r="AM7" s="260"/>
      <c r="AN7" s="260"/>
      <c r="AO7" s="260"/>
      <c r="AP7" s="260"/>
      <c r="AQ7" s="402"/>
      <c r="AR7" s="402"/>
      <c r="AS7" s="402"/>
      <c r="AT7" s="402"/>
      <c r="AU7" s="402"/>
      <c r="AV7" s="41"/>
      <c r="AW7" s="260"/>
      <c r="AX7" s="260"/>
      <c r="AY7" s="260"/>
      <c r="AZ7" s="260"/>
      <c r="BA7" s="260"/>
      <c r="BB7" s="260"/>
      <c r="BC7" s="402"/>
      <c r="BD7" s="402"/>
      <c r="BE7" s="402"/>
      <c r="BF7" s="402"/>
      <c r="BG7" s="402"/>
      <c r="BH7" s="41"/>
      <c r="BI7" s="260"/>
      <c r="BJ7" s="260"/>
      <c r="BK7" s="260"/>
      <c r="BL7" s="260"/>
      <c r="BM7" s="260"/>
      <c r="BN7" s="260"/>
      <c r="BO7" s="402"/>
      <c r="BP7" s="402"/>
      <c r="BQ7" s="402"/>
      <c r="BR7" s="402"/>
      <c r="BS7" s="402"/>
      <c r="BT7" s="41"/>
      <c r="BU7" s="260"/>
      <c r="BV7" s="260"/>
      <c r="BW7" s="260"/>
      <c r="BX7" s="260"/>
      <c r="BY7" s="260"/>
      <c r="BZ7" s="260"/>
      <c r="CA7" s="402"/>
      <c r="CB7" s="402"/>
      <c r="CC7" s="402"/>
      <c r="CD7" s="402"/>
      <c r="CE7" s="402"/>
      <c r="CF7" s="41"/>
      <c r="CG7" s="260"/>
      <c r="CH7" s="260"/>
      <c r="CI7" s="260"/>
      <c r="CJ7" s="260"/>
      <c r="CK7" s="260"/>
      <c r="CL7" s="260"/>
      <c r="CM7" s="402"/>
      <c r="CN7" s="402"/>
      <c r="CO7" s="402"/>
      <c r="CP7" s="402"/>
      <c r="CQ7" s="402"/>
      <c r="CR7" s="41"/>
      <c r="CS7" s="260"/>
      <c r="CT7" s="260"/>
      <c r="CU7" s="260"/>
      <c r="CV7" s="260"/>
      <c r="CW7" s="260"/>
      <c r="CX7" s="260"/>
      <c r="CY7" s="402"/>
      <c r="CZ7" s="402"/>
      <c r="DA7" s="402"/>
      <c r="DB7" s="402"/>
      <c r="DC7" s="402"/>
      <c r="DD7" s="41"/>
      <c r="DE7" s="260"/>
      <c r="DF7" s="260"/>
      <c r="DG7" s="260"/>
      <c r="DH7" s="260"/>
      <c r="DI7" s="260"/>
      <c r="DJ7" s="260"/>
      <c r="DK7" s="402"/>
      <c r="DL7" s="402"/>
      <c r="DM7" s="402"/>
      <c r="DN7" s="402"/>
      <c r="DO7" s="402"/>
      <c r="DP7" s="41"/>
      <c r="DQ7" s="260"/>
      <c r="DR7" s="260"/>
      <c r="DS7" s="260"/>
      <c r="DT7" s="260"/>
      <c r="DU7" s="260"/>
      <c r="DV7" s="260"/>
      <c r="DW7" s="402"/>
      <c r="DX7" s="402"/>
      <c r="DY7" s="402"/>
      <c r="DZ7" s="402"/>
      <c r="EA7" s="402"/>
      <c r="EB7" s="41"/>
      <c r="EC7" s="260"/>
      <c r="ED7" s="260"/>
      <c r="EE7" s="260"/>
      <c r="EF7" s="260"/>
      <c r="EG7" s="260"/>
      <c r="EH7" s="260"/>
      <c r="EI7" s="402"/>
      <c r="EJ7" s="402"/>
      <c r="EK7" s="402"/>
      <c r="EL7" s="402"/>
      <c r="EM7" s="402"/>
      <c r="EN7" s="41"/>
      <c r="EO7" s="260"/>
      <c r="EP7" s="260"/>
      <c r="EQ7" s="260"/>
      <c r="ER7" s="260"/>
      <c r="ES7" s="260"/>
      <c r="ET7" s="260"/>
      <c r="EU7" s="402"/>
      <c r="EV7" s="402"/>
      <c r="EW7" s="402"/>
      <c r="EX7" s="402"/>
      <c r="EY7" s="402"/>
      <c r="EZ7" s="41"/>
      <c r="FA7" s="260"/>
      <c r="FB7" s="260"/>
      <c r="FC7" s="260"/>
      <c r="FD7" s="260"/>
      <c r="FE7" s="260"/>
      <c r="FF7" s="260"/>
      <c r="FG7" s="402"/>
      <c r="FH7" s="402"/>
      <c r="FI7" s="402"/>
      <c r="FJ7" s="402"/>
      <c r="FK7" s="402"/>
      <c r="FL7" s="41"/>
      <c r="FM7" s="260"/>
      <c r="FN7" s="260"/>
      <c r="FO7" s="260"/>
      <c r="FP7" s="260"/>
      <c r="FQ7" s="260"/>
      <c r="FR7" s="260"/>
      <c r="FS7" s="402"/>
      <c r="FT7" s="402"/>
      <c r="FU7" s="402"/>
      <c r="FV7" s="402"/>
      <c r="FW7" s="402"/>
      <c r="FX7" s="41"/>
      <c r="FY7" s="260"/>
      <c r="FZ7" s="260"/>
      <c r="GA7" s="260"/>
      <c r="GB7" s="260"/>
      <c r="GC7" s="260"/>
      <c r="GD7" s="260"/>
      <c r="GE7" s="402"/>
      <c r="GF7" s="402"/>
      <c r="GG7" s="402"/>
      <c r="GH7" s="402"/>
      <c r="GI7" s="402"/>
      <c r="GJ7" s="41"/>
      <c r="GK7" s="260"/>
      <c r="GL7" s="260"/>
      <c r="GM7" s="260"/>
      <c r="GN7" s="260"/>
      <c r="GO7" s="260"/>
      <c r="GP7" s="260"/>
      <c r="GQ7" s="402"/>
      <c r="GR7" s="402"/>
      <c r="GS7" s="402"/>
      <c r="GT7" s="402"/>
      <c r="GU7" s="402"/>
      <c r="GV7" s="41"/>
      <c r="GW7" s="260"/>
      <c r="GX7" s="260"/>
      <c r="GY7" s="260"/>
      <c r="GZ7" s="260"/>
      <c r="HA7" s="260"/>
      <c r="HB7" s="260"/>
      <c r="HC7" s="402"/>
      <c r="HD7" s="402"/>
      <c r="HE7" s="402"/>
      <c r="HF7" s="402"/>
      <c r="HG7" s="402"/>
      <c r="HH7" s="41"/>
      <c r="HI7" s="260"/>
      <c r="HJ7" s="260"/>
      <c r="HK7" s="260"/>
      <c r="HL7" s="260"/>
      <c r="HM7" s="260"/>
      <c r="HN7" s="260"/>
      <c r="HO7" s="402"/>
      <c r="HP7" s="402"/>
      <c r="HQ7" s="402"/>
      <c r="HR7" s="402"/>
      <c r="HS7" s="402"/>
      <c r="HT7" s="41"/>
      <c r="HU7" s="260"/>
      <c r="HV7" s="260"/>
      <c r="HW7" s="260"/>
      <c r="HX7" s="260"/>
      <c r="HY7" s="260"/>
      <c r="HZ7" s="260"/>
      <c r="IA7" s="402"/>
      <c r="IB7" s="402"/>
      <c r="IC7" s="402"/>
      <c r="ID7" s="402"/>
      <c r="IE7" s="402"/>
      <c r="IF7" s="41"/>
      <c r="IG7" s="260"/>
      <c r="IH7" s="260"/>
      <c r="II7" s="260"/>
    </row>
    <row r="8" spans="1:243" s="7" customFormat="1" ht="14.25">
      <c r="A8" s="396" t="s">
        <v>30</v>
      </c>
      <c r="B8" s="467">
        <v>-8.8844999999999992</v>
      </c>
      <c r="C8" s="467">
        <v>-8.0833999999999993</v>
      </c>
      <c r="D8" s="402">
        <v>-7.7320000000000002</v>
      </c>
      <c r="E8" s="260">
        <v>-6.3686999999999996</v>
      </c>
      <c r="F8" s="260">
        <v>-4.8506</v>
      </c>
      <c r="G8" s="402">
        <v>-4.6497999999999999</v>
      </c>
      <c r="H8" s="402"/>
      <c r="I8" s="402"/>
      <c r="J8" s="402"/>
      <c r="K8" s="402"/>
      <c r="L8" s="41"/>
      <c r="M8" s="260"/>
      <c r="N8" s="260"/>
      <c r="O8" s="260"/>
      <c r="P8" s="402"/>
      <c r="Q8" s="260"/>
      <c r="R8" s="260"/>
      <c r="S8" s="402"/>
      <c r="T8" s="402"/>
      <c r="U8" s="402"/>
      <c r="V8" s="402"/>
      <c r="W8" s="402"/>
      <c r="X8" s="41"/>
      <c r="Y8" s="260"/>
      <c r="Z8" s="260"/>
      <c r="AA8" s="260"/>
      <c r="AB8" s="402"/>
      <c r="AC8" s="260"/>
      <c r="AD8" s="260"/>
      <c r="AE8" s="402"/>
      <c r="AF8" s="402"/>
      <c r="AG8" s="402"/>
      <c r="AH8" s="402"/>
      <c r="AI8" s="402"/>
      <c r="AJ8" s="41"/>
      <c r="AK8" s="260"/>
      <c r="AL8" s="260"/>
      <c r="AM8" s="260"/>
      <c r="AN8" s="402"/>
      <c r="AO8" s="260"/>
      <c r="AP8" s="260"/>
      <c r="AQ8" s="402"/>
      <c r="AR8" s="402"/>
      <c r="AS8" s="402"/>
      <c r="AT8" s="402"/>
      <c r="AU8" s="402"/>
      <c r="AV8" s="41"/>
      <c r="AW8" s="260"/>
      <c r="AX8" s="260"/>
      <c r="AY8" s="260"/>
      <c r="AZ8" s="402"/>
      <c r="BA8" s="260"/>
      <c r="BB8" s="260"/>
      <c r="BC8" s="402"/>
      <c r="BD8" s="402"/>
      <c r="BE8" s="402"/>
      <c r="BF8" s="402"/>
      <c r="BG8" s="402"/>
      <c r="BH8" s="41"/>
      <c r="BI8" s="260"/>
      <c r="BJ8" s="260"/>
      <c r="BK8" s="260"/>
      <c r="BL8" s="402"/>
      <c r="BM8" s="260"/>
      <c r="BN8" s="260"/>
      <c r="BO8" s="402"/>
      <c r="BP8" s="402"/>
      <c r="BQ8" s="402"/>
      <c r="BR8" s="402"/>
      <c r="BS8" s="402"/>
      <c r="BT8" s="41"/>
      <c r="BU8" s="260"/>
      <c r="BV8" s="260"/>
      <c r="BW8" s="260"/>
      <c r="BX8" s="402"/>
      <c r="BY8" s="260"/>
      <c r="BZ8" s="260"/>
      <c r="CA8" s="402"/>
      <c r="CB8" s="402"/>
      <c r="CC8" s="402"/>
      <c r="CD8" s="402"/>
      <c r="CE8" s="402"/>
      <c r="CF8" s="41"/>
      <c r="CG8" s="260"/>
      <c r="CH8" s="260"/>
      <c r="CI8" s="260"/>
      <c r="CJ8" s="402"/>
      <c r="CK8" s="260"/>
      <c r="CL8" s="260"/>
      <c r="CM8" s="402"/>
      <c r="CN8" s="402"/>
      <c r="CO8" s="402"/>
      <c r="CP8" s="402"/>
      <c r="CQ8" s="402"/>
      <c r="CR8" s="41"/>
      <c r="CS8" s="260"/>
      <c r="CT8" s="260"/>
      <c r="CU8" s="260"/>
      <c r="CV8" s="402"/>
      <c r="CW8" s="260"/>
      <c r="CX8" s="260"/>
      <c r="CY8" s="402"/>
      <c r="CZ8" s="402"/>
      <c r="DA8" s="402"/>
      <c r="DB8" s="402"/>
      <c r="DC8" s="402"/>
      <c r="DD8" s="41"/>
      <c r="DE8" s="260"/>
      <c r="DF8" s="260"/>
      <c r="DG8" s="260"/>
      <c r="DH8" s="402"/>
      <c r="DI8" s="260"/>
      <c r="DJ8" s="260"/>
      <c r="DK8" s="402"/>
      <c r="DL8" s="402"/>
      <c r="DM8" s="402"/>
      <c r="DN8" s="402"/>
      <c r="DO8" s="402"/>
      <c r="DP8" s="41"/>
      <c r="DQ8" s="260"/>
      <c r="DR8" s="260"/>
      <c r="DS8" s="260"/>
      <c r="DT8" s="402"/>
      <c r="DU8" s="260"/>
      <c r="DV8" s="260"/>
      <c r="DW8" s="402"/>
      <c r="DX8" s="402"/>
      <c r="DY8" s="402"/>
      <c r="DZ8" s="402"/>
      <c r="EA8" s="402"/>
      <c r="EB8" s="41"/>
      <c r="EC8" s="260"/>
      <c r="ED8" s="260"/>
      <c r="EE8" s="260"/>
      <c r="EF8" s="402"/>
      <c r="EG8" s="260"/>
      <c r="EH8" s="260"/>
      <c r="EI8" s="402"/>
      <c r="EJ8" s="402"/>
      <c r="EK8" s="402"/>
      <c r="EL8" s="402"/>
      <c r="EM8" s="402"/>
      <c r="EN8" s="41"/>
      <c r="EO8" s="260"/>
      <c r="EP8" s="260"/>
      <c r="EQ8" s="260"/>
      <c r="ER8" s="402"/>
      <c r="ES8" s="260"/>
      <c r="ET8" s="260"/>
      <c r="EU8" s="402"/>
      <c r="EV8" s="402"/>
      <c r="EW8" s="402"/>
      <c r="EX8" s="402"/>
      <c r="EY8" s="402"/>
      <c r="EZ8" s="41"/>
      <c r="FA8" s="260"/>
      <c r="FB8" s="260"/>
      <c r="FC8" s="260"/>
      <c r="FD8" s="402"/>
      <c r="FE8" s="260"/>
      <c r="FF8" s="260"/>
      <c r="FG8" s="402"/>
      <c r="FH8" s="402"/>
      <c r="FI8" s="402"/>
      <c r="FJ8" s="402"/>
      <c r="FK8" s="402"/>
      <c r="FL8" s="41"/>
      <c r="FM8" s="260"/>
      <c r="FN8" s="260"/>
      <c r="FO8" s="260"/>
      <c r="FP8" s="402"/>
      <c r="FQ8" s="260"/>
      <c r="FR8" s="260"/>
      <c r="FS8" s="402"/>
      <c r="FT8" s="402"/>
      <c r="FU8" s="402"/>
      <c r="FV8" s="402"/>
      <c r="FW8" s="402"/>
      <c r="FX8" s="41"/>
      <c r="FY8" s="260"/>
      <c r="FZ8" s="260"/>
      <c r="GA8" s="260"/>
      <c r="GB8" s="402"/>
      <c r="GC8" s="260"/>
      <c r="GD8" s="260"/>
      <c r="GE8" s="402"/>
      <c r="GF8" s="402"/>
      <c r="GG8" s="402"/>
      <c r="GH8" s="402"/>
      <c r="GI8" s="402"/>
      <c r="GJ8" s="41"/>
      <c r="GK8" s="260"/>
      <c r="GL8" s="260"/>
      <c r="GM8" s="260"/>
      <c r="GN8" s="402"/>
      <c r="GO8" s="260"/>
      <c r="GP8" s="260"/>
      <c r="GQ8" s="402"/>
      <c r="GR8" s="402"/>
      <c r="GS8" s="402"/>
      <c r="GT8" s="402"/>
      <c r="GU8" s="402"/>
      <c r="GV8" s="41"/>
      <c r="GW8" s="260"/>
      <c r="GX8" s="260"/>
      <c r="GY8" s="260"/>
      <c r="GZ8" s="402"/>
      <c r="HA8" s="260"/>
      <c r="HB8" s="260"/>
      <c r="HC8" s="402"/>
      <c r="HD8" s="402"/>
      <c r="HE8" s="402"/>
      <c r="HF8" s="402"/>
      <c r="HG8" s="402"/>
      <c r="HH8" s="41"/>
      <c r="HI8" s="260"/>
      <c r="HJ8" s="260"/>
      <c r="HK8" s="260"/>
      <c r="HL8" s="402"/>
      <c r="HM8" s="260"/>
      <c r="HN8" s="260"/>
      <c r="HO8" s="402"/>
      <c r="HP8" s="402"/>
      <c r="HQ8" s="402"/>
      <c r="HR8" s="402"/>
      <c r="HS8" s="402"/>
      <c r="HT8" s="41"/>
      <c r="HU8" s="260"/>
      <c r="HV8" s="260"/>
      <c r="HW8" s="260"/>
      <c r="HX8" s="402"/>
      <c r="HY8" s="260"/>
      <c r="HZ8" s="260"/>
      <c r="IA8" s="402"/>
      <c r="IB8" s="402"/>
      <c r="IC8" s="402"/>
      <c r="ID8" s="402"/>
      <c r="IE8" s="402"/>
      <c r="IF8" s="41"/>
      <c r="IG8" s="260"/>
      <c r="IH8" s="260"/>
      <c r="II8" s="260"/>
    </row>
    <row r="9" spans="1:243" s="7" customFormat="1" ht="14.25">
      <c r="A9" s="412" t="s">
        <v>29</v>
      </c>
      <c r="B9" s="467">
        <v>-8.9083000000000006</v>
      </c>
      <c r="C9" s="467">
        <v>-5.9023000000000003</v>
      </c>
      <c r="D9" s="260">
        <v>-0.1</v>
      </c>
      <c r="E9" s="260">
        <v>1.7141</v>
      </c>
      <c r="F9" s="260">
        <v>0.66390000000000005</v>
      </c>
      <c r="G9" s="260">
        <v>-0.10680000000000001</v>
      </c>
      <c r="H9" s="260"/>
      <c r="I9" s="260"/>
      <c r="J9" s="260"/>
      <c r="K9" s="260"/>
      <c r="L9" s="42"/>
      <c r="M9" s="260"/>
      <c r="N9" s="260"/>
      <c r="O9" s="260"/>
      <c r="P9" s="260"/>
      <c r="Q9" s="260"/>
      <c r="R9" s="260"/>
      <c r="S9" s="260"/>
      <c r="T9" s="260"/>
      <c r="U9" s="260"/>
      <c r="V9" s="260"/>
      <c r="W9" s="260"/>
      <c r="X9" s="42"/>
      <c r="Y9" s="260"/>
      <c r="Z9" s="260"/>
      <c r="AA9" s="260"/>
      <c r="AB9" s="260"/>
      <c r="AC9" s="260"/>
      <c r="AD9" s="260"/>
      <c r="AE9" s="260"/>
      <c r="AF9" s="260"/>
      <c r="AG9" s="260"/>
      <c r="AH9" s="260"/>
      <c r="AI9" s="260"/>
      <c r="AJ9" s="42"/>
      <c r="AK9" s="260"/>
      <c r="AL9" s="260"/>
      <c r="AM9" s="260"/>
      <c r="AN9" s="260"/>
      <c r="AO9" s="260"/>
      <c r="AP9" s="260"/>
      <c r="AQ9" s="260"/>
      <c r="AR9" s="260"/>
      <c r="AS9" s="260"/>
      <c r="AT9" s="260"/>
      <c r="AU9" s="260"/>
      <c r="AV9" s="42"/>
      <c r="AW9" s="260"/>
      <c r="AX9" s="260"/>
      <c r="AY9" s="260"/>
      <c r="AZ9" s="260"/>
      <c r="BA9" s="260"/>
      <c r="BB9" s="260"/>
      <c r="BC9" s="260"/>
      <c r="BD9" s="260"/>
      <c r="BE9" s="260"/>
      <c r="BF9" s="260"/>
      <c r="BG9" s="260"/>
      <c r="BH9" s="42"/>
      <c r="BI9" s="260"/>
      <c r="BJ9" s="260"/>
      <c r="BK9" s="260"/>
      <c r="BL9" s="260"/>
      <c r="BM9" s="260"/>
      <c r="BN9" s="260"/>
      <c r="BO9" s="260"/>
      <c r="BP9" s="260"/>
      <c r="BQ9" s="260"/>
      <c r="BR9" s="260"/>
      <c r="BS9" s="260"/>
      <c r="BT9" s="42"/>
      <c r="BU9" s="260"/>
      <c r="BV9" s="260"/>
      <c r="BW9" s="260"/>
      <c r="BX9" s="260"/>
      <c r="BY9" s="260"/>
      <c r="BZ9" s="260"/>
      <c r="CA9" s="260"/>
      <c r="CB9" s="260"/>
      <c r="CC9" s="260"/>
      <c r="CD9" s="260"/>
      <c r="CE9" s="260"/>
      <c r="CF9" s="42"/>
      <c r="CG9" s="260"/>
      <c r="CH9" s="260"/>
      <c r="CI9" s="260"/>
      <c r="CJ9" s="260"/>
      <c r="CK9" s="260"/>
      <c r="CL9" s="260"/>
      <c r="CM9" s="260"/>
      <c r="CN9" s="260"/>
      <c r="CO9" s="260"/>
      <c r="CP9" s="260"/>
      <c r="CQ9" s="260"/>
      <c r="CR9" s="42"/>
      <c r="CS9" s="260"/>
      <c r="CT9" s="260"/>
      <c r="CU9" s="260"/>
      <c r="CV9" s="260"/>
      <c r="CW9" s="260"/>
      <c r="CX9" s="260"/>
      <c r="CY9" s="260"/>
      <c r="CZ9" s="260"/>
      <c r="DA9" s="260"/>
      <c r="DB9" s="260"/>
      <c r="DC9" s="260"/>
      <c r="DD9" s="42"/>
      <c r="DE9" s="260"/>
      <c r="DF9" s="260"/>
      <c r="DG9" s="260"/>
      <c r="DH9" s="260"/>
      <c r="DI9" s="260"/>
      <c r="DJ9" s="260"/>
      <c r="DK9" s="260"/>
      <c r="DL9" s="260"/>
      <c r="DM9" s="260"/>
      <c r="DN9" s="260"/>
      <c r="DO9" s="260"/>
      <c r="DP9" s="42"/>
      <c r="DQ9" s="260"/>
      <c r="DR9" s="260"/>
      <c r="DS9" s="260"/>
      <c r="DT9" s="260"/>
      <c r="DU9" s="260"/>
      <c r="DV9" s="260"/>
      <c r="DW9" s="260"/>
      <c r="DX9" s="260"/>
      <c r="DY9" s="260"/>
      <c r="DZ9" s="260"/>
      <c r="EA9" s="260"/>
      <c r="EB9" s="42"/>
      <c r="EC9" s="260"/>
      <c r="ED9" s="260"/>
      <c r="EE9" s="260"/>
      <c r="EF9" s="260"/>
      <c r="EG9" s="260"/>
      <c r="EH9" s="260"/>
      <c r="EI9" s="260"/>
      <c r="EJ9" s="260"/>
      <c r="EK9" s="260"/>
      <c r="EL9" s="260"/>
      <c r="EM9" s="260"/>
      <c r="EN9" s="42"/>
      <c r="EO9" s="260"/>
      <c r="EP9" s="260"/>
      <c r="EQ9" s="260"/>
      <c r="ER9" s="260"/>
      <c r="ES9" s="260"/>
      <c r="ET9" s="260"/>
      <c r="EU9" s="260"/>
      <c r="EV9" s="260"/>
      <c r="EW9" s="260"/>
      <c r="EX9" s="260"/>
      <c r="EY9" s="260"/>
      <c r="EZ9" s="42"/>
      <c r="FA9" s="260"/>
      <c r="FB9" s="260"/>
      <c r="FC9" s="260"/>
      <c r="FD9" s="260"/>
      <c r="FE9" s="260"/>
      <c r="FF9" s="260"/>
      <c r="FG9" s="260"/>
      <c r="FH9" s="260"/>
      <c r="FI9" s="260"/>
      <c r="FJ9" s="260"/>
      <c r="FK9" s="260"/>
      <c r="FL9" s="42"/>
      <c r="FM9" s="260"/>
      <c r="FN9" s="260"/>
      <c r="FO9" s="260"/>
      <c r="FP9" s="260"/>
      <c r="FQ9" s="260"/>
      <c r="FR9" s="260"/>
      <c r="FS9" s="260"/>
      <c r="FT9" s="260"/>
      <c r="FU9" s="260"/>
      <c r="FV9" s="260"/>
      <c r="FW9" s="260"/>
      <c r="FX9" s="42"/>
      <c r="FY9" s="260"/>
      <c r="FZ9" s="260"/>
      <c r="GA9" s="260"/>
      <c r="GB9" s="260"/>
      <c r="GC9" s="260"/>
      <c r="GD9" s="260"/>
      <c r="GE9" s="260"/>
      <c r="GF9" s="260"/>
      <c r="GG9" s="260"/>
      <c r="GH9" s="260"/>
      <c r="GI9" s="260"/>
      <c r="GJ9" s="42"/>
      <c r="GK9" s="260"/>
      <c r="GL9" s="260"/>
      <c r="GM9" s="260"/>
      <c r="GN9" s="260"/>
      <c r="GO9" s="260"/>
      <c r="GP9" s="260"/>
      <c r="GQ9" s="260"/>
      <c r="GR9" s="260"/>
      <c r="GS9" s="260"/>
      <c r="GT9" s="260"/>
      <c r="GU9" s="260"/>
      <c r="GV9" s="42"/>
      <c r="GW9" s="260"/>
      <c r="GX9" s="260"/>
      <c r="GY9" s="260"/>
      <c r="GZ9" s="260"/>
      <c r="HA9" s="260"/>
      <c r="HB9" s="260"/>
      <c r="HC9" s="260"/>
      <c r="HD9" s="260"/>
      <c r="HE9" s="260"/>
      <c r="HF9" s="260"/>
      <c r="HG9" s="260"/>
      <c r="HH9" s="42"/>
      <c r="HI9" s="260"/>
      <c r="HJ9" s="260"/>
      <c r="HK9" s="260"/>
      <c r="HL9" s="260"/>
      <c r="HM9" s="260"/>
      <c r="HN9" s="260"/>
      <c r="HO9" s="260"/>
      <c r="HP9" s="260"/>
      <c r="HQ9" s="260"/>
      <c r="HR9" s="260"/>
      <c r="HS9" s="260"/>
      <c r="HT9" s="42"/>
      <c r="HU9" s="260"/>
      <c r="HV9" s="260"/>
      <c r="HW9" s="260"/>
      <c r="HX9" s="260"/>
      <c r="HY9" s="260"/>
      <c r="HZ9" s="260"/>
      <c r="IA9" s="260"/>
      <c r="IB9" s="260"/>
      <c r="IC9" s="260"/>
      <c r="ID9" s="260"/>
      <c r="IE9" s="260"/>
      <c r="IF9" s="42"/>
      <c r="IG9" s="260"/>
      <c r="IH9" s="260"/>
      <c r="II9" s="260"/>
    </row>
    <row r="10" spans="1:243" s="7" customFormat="1" ht="14.25">
      <c r="A10" s="396" t="s">
        <v>28</v>
      </c>
      <c r="B10" s="467">
        <v>-7.3841000000000001</v>
      </c>
      <c r="C10" s="467">
        <v>-7.2130000000000001</v>
      </c>
      <c r="D10" s="260">
        <v>-5.1276999999999999</v>
      </c>
      <c r="E10" s="260">
        <v>-4.3019999999999996</v>
      </c>
      <c r="F10" s="260">
        <v>-4.218</v>
      </c>
      <c r="G10" s="260">
        <v>-5.8307000000000002</v>
      </c>
      <c r="H10" s="260"/>
      <c r="I10" s="260"/>
      <c r="J10" s="260"/>
      <c r="K10" s="260"/>
      <c r="L10" s="41"/>
      <c r="M10" s="260"/>
      <c r="N10" s="260"/>
      <c r="O10" s="260"/>
      <c r="P10" s="260"/>
      <c r="Q10" s="260"/>
      <c r="R10" s="260"/>
      <c r="S10" s="260"/>
      <c r="T10" s="260"/>
      <c r="U10" s="260"/>
      <c r="V10" s="260"/>
      <c r="W10" s="260"/>
      <c r="X10" s="41"/>
      <c r="Y10" s="260"/>
      <c r="Z10" s="260"/>
      <c r="AA10" s="260"/>
      <c r="AB10" s="260"/>
      <c r="AC10" s="260"/>
      <c r="AD10" s="260"/>
      <c r="AE10" s="260"/>
      <c r="AF10" s="260"/>
      <c r="AG10" s="260"/>
      <c r="AH10" s="260"/>
      <c r="AI10" s="260"/>
      <c r="AJ10" s="41"/>
      <c r="AK10" s="260"/>
      <c r="AL10" s="260"/>
      <c r="AM10" s="260"/>
      <c r="AN10" s="260"/>
      <c r="AO10" s="260"/>
      <c r="AP10" s="260"/>
      <c r="AQ10" s="260"/>
      <c r="AR10" s="260"/>
      <c r="AS10" s="260"/>
      <c r="AT10" s="260"/>
      <c r="AU10" s="260"/>
      <c r="AV10" s="41"/>
      <c r="AW10" s="260"/>
      <c r="AX10" s="260"/>
      <c r="AY10" s="260"/>
      <c r="AZ10" s="260"/>
      <c r="BA10" s="260"/>
      <c r="BB10" s="260"/>
      <c r="BC10" s="260"/>
      <c r="BD10" s="260"/>
      <c r="BE10" s="260"/>
      <c r="BF10" s="260"/>
      <c r="BG10" s="260"/>
      <c r="BH10" s="41"/>
      <c r="BI10" s="260"/>
      <c r="BJ10" s="260"/>
      <c r="BK10" s="260"/>
      <c r="BL10" s="260"/>
      <c r="BM10" s="260"/>
      <c r="BN10" s="260"/>
      <c r="BO10" s="260"/>
      <c r="BP10" s="260"/>
      <c r="BQ10" s="260"/>
      <c r="BR10" s="260"/>
      <c r="BS10" s="260"/>
      <c r="BT10" s="41"/>
      <c r="BU10" s="260"/>
      <c r="BV10" s="260"/>
      <c r="BW10" s="260"/>
      <c r="BX10" s="260"/>
      <c r="BY10" s="260"/>
      <c r="BZ10" s="260"/>
      <c r="CA10" s="260"/>
      <c r="CB10" s="260"/>
      <c r="CC10" s="260"/>
      <c r="CD10" s="260"/>
      <c r="CE10" s="260"/>
      <c r="CF10" s="41"/>
      <c r="CG10" s="260"/>
      <c r="CH10" s="260"/>
      <c r="CI10" s="260"/>
      <c r="CJ10" s="260"/>
      <c r="CK10" s="260"/>
      <c r="CL10" s="260"/>
      <c r="CM10" s="260"/>
      <c r="CN10" s="260"/>
      <c r="CO10" s="260"/>
      <c r="CP10" s="260"/>
      <c r="CQ10" s="260"/>
      <c r="CR10" s="41"/>
      <c r="CS10" s="260"/>
      <c r="CT10" s="260"/>
      <c r="CU10" s="260"/>
      <c r="CV10" s="260"/>
      <c r="CW10" s="260"/>
      <c r="CX10" s="260"/>
      <c r="CY10" s="260"/>
      <c r="CZ10" s="260"/>
      <c r="DA10" s="260"/>
      <c r="DB10" s="260"/>
      <c r="DC10" s="260"/>
      <c r="DD10" s="41"/>
      <c r="DE10" s="260"/>
      <c r="DF10" s="260"/>
      <c r="DG10" s="260"/>
      <c r="DH10" s="260"/>
      <c r="DI10" s="260"/>
      <c r="DJ10" s="260"/>
      <c r="DK10" s="260"/>
      <c r="DL10" s="260"/>
      <c r="DM10" s="260"/>
      <c r="DN10" s="260"/>
      <c r="DO10" s="260"/>
      <c r="DP10" s="41"/>
      <c r="DQ10" s="260"/>
      <c r="DR10" s="260"/>
      <c r="DS10" s="260"/>
      <c r="DT10" s="260"/>
      <c r="DU10" s="260"/>
      <c r="DV10" s="260"/>
      <c r="DW10" s="260"/>
      <c r="DX10" s="260"/>
      <c r="DY10" s="260"/>
      <c r="DZ10" s="260"/>
      <c r="EA10" s="260"/>
      <c r="EB10" s="41"/>
      <c r="EC10" s="260"/>
      <c r="ED10" s="260"/>
      <c r="EE10" s="260"/>
      <c r="EF10" s="260"/>
      <c r="EG10" s="260"/>
      <c r="EH10" s="260"/>
      <c r="EI10" s="260"/>
      <c r="EJ10" s="260"/>
      <c r="EK10" s="260"/>
      <c r="EL10" s="260"/>
      <c r="EM10" s="260"/>
      <c r="EN10" s="41"/>
      <c r="EO10" s="260"/>
      <c r="EP10" s="260"/>
      <c r="EQ10" s="260"/>
      <c r="ER10" s="260"/>
      <c r="ES10" s="260"/>
      <c r="ET10" s="260"/>
      <c r="EU10" s="260"/>
      <c r="EV10" s="260"/>
      <c r="EW10" s="260"/>
      <c r="EX10" s="260"/>
      <c r="EY10" s="260"/>
      <c r="EZ10" s="41"/>
      <c r="FA10" s="260"/>
      <c r="FB10" s="260"/>
      <c r="FC10" s="260"/>
      <c r="FD10" s="260"/>
      <c r="FE10" s="260"/>
      <c r="FF10" s="260"/>
      <c r="FG10" s="260"/>
      <c r="FH10" s="260"/>
      <c r="FI10" s="260"/>
      <c r="FJ10" s="260"/>
      <c r="FK10" s="260"/>
      <c r="FL10" s="41"/>
      <c r="FM10" s="260"/>
      <c r="FN10" s="260"/>
      <c r="FO10" s="260"/>
      <c r="FP10" s="260"/>
      <c r="FQ10" s="260"/>
      <c r="FR10" s="260"/>
      <c r="FS10" s="260"/>
      <c r="FT10" s="260"/>
      <c r="FU10" s="260"/>
      <c r="FV10" s="260"/>
      <c r="FW10" s="260"/>
      <c r="FX10" s="41"/>
      <c r="FY10" s="260"/>
      <c r="FZ10" s="260"/>
      <c r="GA10" s="260"/>
      <c r="GB10" s="260"/>
      <c r="GC10" s="260"/>
      <c r="GD10" s="260"/>
      <c r="GE10" s="260"/>
      <c r="GF10" s="260"/>
      <c r="GG10" s="260"/>
      <c r="GH10" s="260"/>
      <c r="GI10" s="260"/>
      <c r="GJ10" s="41"/>
      <c r="GK10" s="260"/>
      <c r="GL10" s="260"/>
      <c r="GM10" s="260"/>
      <c r="GN10" s="260"/>
      <c r="GO10" s="260"/>
      <c r="GP10" s="260"/>
      <c r="GQ10" s="260"/>
      <c r="GR10" s="260"/>
      <c r="GS10" s="260"/>
      <c r="GT10" s="260"/>
      <c r="GU10" s="260"/>
      <c r="GV10" s="41"/>
      <c r="GW10" s="260"/>
      <c r="GX10" s="260"/>
      <c r="GY10" s="260"/>
      <c r="GZ10" s="260"/>
      <c r="HA10" s="260"/>
      <c r="HB10" s="260"/>
      <c r="HC10" s="260"/>
      <c r="HD10" s="260"/>
      <c r="HE10" s="260"/>
      <c r="HF10" s="260"/>
      <c r="HG10" s="260"/>
      <c r="HH10" s="41"/>
      <c r="HI10" s="260"/>
      <c r="HJ10" s="260"/>
      <c r="HK10" s="260"/>
      <c r="HL10" s="260"/>
      <c r="HM10" s="260"/>
      <c r="HN10" s="260"/>
      <c r="HO10" s="260"/>
      <c r="HP10" s="260"/>
      <c r="HQ10" s="260"/>
      <c r="HR10" s="260"/>
      <c r="HS10" s="260"/>
      <c r="HT10" s="41"/>
      <c r="HU10" s="260"/>
      <c r="HV10" s="260"/>
      <c r="HW10" s="260"/>
      <c r="HX10" s="260"/>
      <c r="HY10" s="260"/>
      <c r="HZ10" s="260"/>
      <c r="IA10" s="260"/>
      <c r="IB10" s="260"/>
      <c r="IC10" s="260"/>
      <c r="ID10" s="260"/>
      <c r="IE10" s="260"/>
      <c r="IF10" s="41"/>
      <c r="IG10" s="260"/>
      <c r="IH10" s="260"/>
      <c r="II10" s="260"/>
    </row>
    <row r="11" spans="1:243" s="7" customFormat="1" ht="14.25">
      <c r="A11" s="396" t="s">
        <v>27</v>
      </c>
      <c r="B11" s="467">
        <v>-5.7420999999999998</v>
      </c>
      <c r="C11" s="467">
        <v>-4.7332999999999998</v>
      </c>
      <c r="D11" s="260">
        <v>-3.6291000000000002</v>
      </c>
      <c r="E11" s="260">
        <v>-2.7791000000000001</v>
      </c>
      <c r="F11" s="260">
        <v>-2.3243</v>
      </c>
      <c r="G11" s="402">
        <v>-2.661</v>
      </c>
      <c r="H11" s="402"/>
      <c r="I11" s="402"/>
      <c r="J11" s="402"/>
      <c r="K11" s="402"/>
      <c r="L11" s="41"/>
      <c r="M11" s="260"/>
      <c r="N11" s="260"/>
      <c r="O11" s="260"/>
      <c r="P11" s="260"/>
      <c r="Q11" s="260"/>
      <c r="R11" s="260"/>
      <c r="S11" s="402"/>
      <c r="T11" s="402"/>
      <c r="U11" s="402"/>
      <c r="V11" s="402"/>
      <c r="W11" s="402"/>
      <c r="X11" s="41"/>
      <c r="Y11" s="260"/>
      <c r="Z11" s="260"/>
      <c r="AA11" s="260"/>
      <c r="AB11" s="260"/>
      <c r="AC11" s="260"/>
      <c r="AD11" s="260"/>
      <c r="AE11" s="402"/>
      <c r="AF11" s="402"/>
      <c r="AG11" s="402"/>
      <c r="AH11" s="402"/>
      <c r="AI11" s="402"/>
      <c r="AJ11" s="41"/>
      <c r="AK11" s="260"/>
      <c r="AL11" s="260"/>
      <c r="AM11" s="260"/>
      <c r="AN11" s="260"/>
      <c r="AO11" s="260"/>
      <c r="AP11" s="260"/>
      <c r="AQ11" s="402"/>
      <c r="AR11" s="402"/>
      <c r="AS11" s="402"/>
      <c r="AT11" s="402"/>
      <c r="AU11" s="402"/>
      <c r="AV11" s="41"/>
      <c r="AW11" s="260"/>
      <c r="AX11" s="260"/>
      <c r="AY11" s="260"/>
      <c r="AZ11" s="260"/>
      <c r="BA11" s="260"/>
      <c r="BB11" s="260"/>
      <c r="BC11" s="402"/>
      <c r="BD11" s="402"/>
      <c r="BE11" s="402"/>
      <c r="BF11" s="402"/>
      <c r="BG11" s="402"/>
      <c r="BH11" s="41"/>
      <c r="BI11" s="260"/>
      <c r="BJ11" s="260"/>
      <c r="BK11" s="260"/>
      <c r="BL11" s="260"/>
      <c r="BM11" s="260"/>
      <c r="BN11" s="260"/>
      <c r="BO11" s="402"/>
      <c r="BP11" s="402"/>
      <c r="BQ11" s="402"/>
      <c r="BR11" s="402"/>
      <c r="BS11" s="402"/>
      <c r="BT11" s="41"/>
      <c r="BU11" s="260"/>
      <c r="BV11" s="260"/>
      <c r="BW11" s="260"/>
      <c r="BX11" s="260"/>
      <c r="BY11" s="260"/>
      <c r="BZ11" s="260"/>
      <c r="CA11" s="402"/>
      <c r="CB11" s="402"/>
      <c r="CC11" s="402"/>
      <c r="CD11" s="402"/>
      <c r="CE11" s="402"/>
      <c r="CF11" s="41"/>
      <c r="CG11" s="260"/>
      <c r="CH11" s="260"/>
      <c r="CI11" s="260"/>
      <c r="CJ11" s="260"/>
      <c r="CK11" s="260"/>
      <c r="CL11" s="260"/>
      <c r="CM11" s="402"/>
      <c r="CN11" s="402"/>
      <c r="CO11" s="402"/>
      <c r="CP11" s="402"/>
      <c r="CQ11" s="402"/>
      <c r="CR11" s="41"/>
      <c r="CS11" s="260"/>
      <c r="CT11" s="260"/>
      <c r="CU11" s="260"/>
      <c r="CV11" s="260"/>
      <c r="CW11" s="260"/>
      <c r="CX11" s="260"/>
      <c r="CY11" s="402"/>
      <c r="CZ11" s="402"/>
      <c r="DA11" s="402"/>
      <c r="DB11" s="402"/>
      <c r="DC11" s="402"/>
      <c r="DD11" s="41"/>
      <c r="DE11" s="260"/>
      <c r="DF11" s="260"/>
      <c r="DG11" s="260"/>
      <c r="DH11" s="260"/>
      <c r="DI11" s="260"/>
      <c r="DJ11" s="260"/>
      <c r="DK11" s="402"/>
      <c r="DL11" s="402"/>
      <c r="DM11" s="402"/>
      <c r="DN11" s="402"/>
      <c r="DO11" s="402"/>
      <c r="DP11" s="41"/>
      <c r="DQ11" s="260"/>
      <c r="DR11" s="260"/>
      <c r="DS11" s="260"/>
      <c r="DT11" s="260"/>
      <c r="DU11" s="260"/>
      <c r="DV11" s="260"/>
      <c r="DW11" s="402"/>
      <c r="DX11" s="402"/>
      <c r="DY11" s="402"/>
      <c r="DZ11" s="402"/>
      <c r="EA11" s="402"/>
      <c r="EB11" s="41"/>
      <c r="EC11" s="260"/>
      <c r="ED11" s="260"/>
      <c r="EE11" s="260"/>
      <c r="EF11" s="260"/>
      <c r="EG11" s="260"/>
      <c r="EH11" s="260"/>
      <c r="EI11" s="402"/>
      <c r="EJ11" s="402"/>
      <c r="EK11" s="402"/>
      <c r="EL11" s="402"/>
      <c r="EM11" s="402"/>
      <c r="EN11" s="41"/>
      <c r="EO11" s="260"/>
      <c r="EP11" s="260"/>
      <c r="EQ11" s="260"/>
      <c r="ER11" s="260"/>
      <c r="ES11" s="260"/>
      <c r="ET11" s="260"/>
      <c r="EU11" s="402"/>
      <c r="EV11" s="402"/>
      <c r="EW11" s="402"/>
      <c r="EX11" s="402"/>
      <c r="EY11" s="402"/>
      <c r="EZ11" s="41"/>
      <c r="FA11" s="260"/>
      <c r="FB11" s="260"/>
      <c r="FC11" s="260"/>
      <c r="FD11" s="260"/>
      <c r="FE11" s="260"/>
      <c r="FF11" s="260"/>
      <c r="FG11" s="402"/>
      <c r="FH11" s="402"/>
      <c r="FI11" s="402"/>
      <c r="FJ11" s="402"/>
      <c r="FK11" s="402"/>
      <c r="FL11" s="41"/>
      <c r="FM11" s="260"/>
      <c r="FN11" s="260"/>
      <c r="FO11" s="260"/>
      <c r="FP11" s="260"/>
      <c r="FQ11" s="260"/>
      <c r="FR11" s="260"/>
      <c r="FS11" s="402"/>
      <c r="FT11" s="402"/>
      <c r="FU11" s="402"/>
      <c r="FV11" s="402"/>
      <c r="FW11" s="402"/>
      <c r="FX11" s="41"/>
      <c r="FY11" s="260"/>
      <c r="FZ11" s="260"/>
      <c r="GA11" s="260"/>
      <c r="GB11" s="260"/>
      <c r="GC11" s="260"/>
      <c r="GD11" s="260"/>
      <c r="GE11" s="402"/>
      <c r="GF11" s="402"/>
      <c r="GG11" s="402"/>
      <c r="GH11" s="402"/>
      <c r="GI11" s="402"/>
      <c r="GJ11" s="41"/>
      <c r="GK11" s="260"/>
      <c r="GL11" s="260"/>
      <c r="GM11" s="260"/>
      <c r="GN11" s="260"/>
      <c r="GO11" s="260"/>
      <c r="GP11" s="260"/>
      <c r="GQ11" s="402"/>
      <c r="GR11" s="402"/>
      <c r="GS11" s="402"/>
      <c r="GT11" s="402"/>
      <c r="GU11" s="402"/>
      <c r="GV11" s="41"/>
      <c r="GW11" s="260"/>
      <c r="GX11" s="260"/>
      <c r="GY11" s="260"/>
      <c r="GZ11" s="260"/>
      <c r="HA11" s="260"/>
      <c r="HB11" s="260"/>
      <c r="HC11" s="402"/>
      <c r="HD11" s="402"/>
      <c r="HE11" s="402"/>
      <c r="HF11" s="402"/>
      <c r="HG11" s="402"/>
      <c r="HH11" s="41"/>
      <c r="HI11" s="260"/>
      <c r="HJ11" s="260"/>
      <c r="HK11" s="260"/>
      <c r="HL11" s="260"/>
      <c r="HM11" s="260"/>
      <c r="HN11" s="260"/>
      <c r="HO11" s="402"/>
      <c r="HP11" s="402"/>
      <c r="HQ11" s="402"/>
      <c r="HR11" s="402"/>
      <c r="HS11" s="402"/>
      <c r="HT11" s="41"/>
      <c r="HU11" s="260"/>
      <c r="HV11" s="260"/>
      <c r="HW11" s="260"/>
      <c r="HX11" s="260"/>
      <c r="HY11" s="260"/>
      <c r="HZ11" s="260"/>
      <c r="IA11" s="402"/>
      <c r="IB11" s="402"/>
      <c r="IC11" s="402"/>
      <c r="ID11" s="402"/>
      <c r="IE11" s="402"/>
      <c r="IF11" s="41"/>
      <c r="IG11" s="260"/>
      <c r="IH11" s="260"/>
      <c r="II11" s="260"/>
    </row>
    <row r="12" spans="1:243" s="7" customFormat="1" ht="14.25">
      <c r="A12" s="396" t="s">
        <v>26</v>
      </c>
      <c r="B12" s="467">
        <v>-3.7218</v>
      </c>
      <c r="C12" s="467">
        <v>-3.7610999999999999</v>
      </c>
      <c r="D12" s="260">
        <v>-1.4379</v>
      </c>
      <c r="E12" s="260">
        <v>-0.82430000000000003</v>
      </c>
      <c r="F12" s="260">
        <v>-0.61209999999999998</v>
      </c>
      <c r="G12" s="402">
        <v>-0.81469999999999998</v>
      </c>
      <c r="H12" s="402"/>
      <c r="I12" s="402"/>
      <c r="J12" s="402"/>
      <c r="K12" s="402"/>
      <c r="L12" s="41"/>
      <c r="M12" s="260"/>
      <c r="N12" s="260"/>
      <c r="O12" s="260"/>
      <c r="P12" s="260"/>
      <c r="Q12" s="260"/>
      <c r="R12" s="260"/>
      <c r="S12" s="402"/>
      <c r="T12" s="402"/>
      <c r="U12" s="402"/>
      <c r="V12" s="402"/>
      <c r="W12" s="402"/>
      <c r="X12" s="41"/>
      <c r="Y12" s="260"/>
      <c r="Z12" s="260"/>
      <c r="AA12" s="260"/>
      <c r="AB12" s="260"/>
      <c r="AC12" s="260"/>
      <c r="AD12" s="260"/>
      <c r="AE12" s="402"/>
      <c r="AF12" s="402"/>
      <c r="AG12" s="402"/>
      <c r="AH12" s="402"/>
      <c r="AI12" s="402"/>
      <c r="AJ12" s="41"/>
      <c r="AK12" s="260"/>
      <c r="AL12" s="260"/>
      <c r="AM12" s="260"/>
      <c r="AN12" s="260"/>
      <c r="AO12" s="260"/>
      <c r="AP12" s="260"/>
      <c r="AQ12" s="402"/>
      <c r="AR12" s="402"/>
      <c r="AS12" s="402"/>
      <c r="AT12" s="402"/>
      <c r="AU12" s="402"/>
      <c r="AV12" s="41"/>
      <c r="AW12" s="260"/>
      <c r="AX12" s="260"/>
      <c r="AY12" s="260"/>
      <c r="AZ12" s="260"/>
      <c r="BA12" s="260"/>
      <c r="BB12" s="260"/>
      <c r="BC12" s="402"/>
      <c r="BD12" s="402"/>
      <c r="BE12" s="402"/>
      <c r="BF12" s="402"/>
      <c r="BG12" s="402"/>
      <c r="BH12" s="41"/>
      <c r="BI12" s="260"/>
      <c r="BJ12" s="260"/>
      <c r="BK12" s="260"/>
      <c r="BL12" s="260"/>
      <c r="BM12" s="260"/>
      <c r="BN12" s="260"/>
      <c r="BO12" s="402"/>
      <c r="BP12" s="402"/>
      <c r="BQ12" s="402"/>
      <c r="BR12" s="402"/>
      <c r="BS12" s="402"/>
      <c r="BT12" s="41"/>
      <c r="BU12" s="260"/>
      <c r="BV12" s="260"/>
      <c r="BW12" s="260"/>
      <c r="BX12" s="260"/>
      <c r="BY12" s="260"/>
      <c r="BZ12" s="260"/>
      <c r="CA12" s="402"/>
      <c r="CB12" s="402"/>
      <c r="CC12" s="402"/>
      <c r="CD12" s="402"/>
      <c r="CE12" s="402"/>
      <c r="CF12" s="41"/>
      <c r="CG12" s="260"/>
      <c r="CH12" s="260"/>
      <c r="CI12" s="260"/>
      <c r="CJ12" s="260"/>
      <c r="CK12" s="260"/>
      <c r="CL12" s="260"/>
      <c r="CM12" s="402"/>
      <c r="CN12" s="402"/>
      <c r="CO12" s="402"/>
      <c r="CP12" s="402"/>
      <c r="CQ12" s="402"/>
      <c r="CR12" s="41"/>
      <c r="CS12" s="260"/>
      <c r="CT12" s="260"/>
      <c r="CU12" s="260"/>
      <c r="CV12" s="260"/>
      <c r="CW12" s="260"/>
      <c r="CX12" s="260"/>
      <c r="CY12" s="402"/>
      <c r="CZ12" s="402"/>
      <c r="DA12" s="402"/>
      <c r="DB12" s="402"/>
      <c r="DC12" s="402"/>
      <c r="DD12" s="41"/>
      <c r="DE12" s="260"/>
      <c r="DF12" s="260"/>
      <c r="DG12" s="260"/>
      <c r="DH12" s="260"/>
      <c r="DI12" s="260"/>
      <c r="DJ12" s="260"/>
      <c r="DK12" s="402"/>
      <c r="DL12" s="402"/>
      <c r="DM12" s="402"/>
      <c r="DN12" s="402"/>
      <c r="DO12" s="402"/>
      <c r="DP12" s="41"/>
      <c r="DQ12" s="260"/>
      <c r="DR12" s="260"/>
      <c r="DS12" s="260"/>
      <c r="DT12" s="260"/>
      <c r="DU12" s="260"/>
      <c r="DV12" s="260"/>
      <c r="DW12" s="402"/>
      <c r="DX12" s="402"/>
      <c r="DY12" s="402"/>
      <c r="DZ12" s="402"/>
      <c r="EA12" s="402"/>
      <c r="EB12" s="41"/>
      <c r="EC12" s="260"/>
      <c r="ED12" s="260"/>
      <c r="EE12" s="260"/>
      <c r="EF12" s="260"/>
      <c r="EG12" s="260"/>
      <c r="EH12" s="260"/>
      <c r="EI12" s="402"/>
      <c r="EJ12" s="402"/>
      <c r="EK12" s="402"/>
      <c r="EL12" s="402"/>
      <c r="EM12" s="402"/>
      <c r="EN12" s="41"/>
      <c r="EO12" s="260"/>
      <c r="EP12" s="260"/>
      <c r="EQ12" s="260"/>
      <c r="ER12" s="260"/>
      <c r="ES12" s="260"/>
      <c r="ET12" s="260"/>
      <c r="EU12" s="402"/>
      <c r="EV12" s="402"/>
      <c r="EW12" s="402"/>
      <c r="EX12" s="402"/>
      <c r="EY12" s="402"/>
      <c r="EZ12" s="41"/>
      <c r="FA12" s="260"/>
      <c r="FB12" s="260"/>
      <c r="FC12" s="260"/>
      <c r="FD12" s="260"/>
      <c r="FE12" s="260"/>
      <c r="FF12" s="260"/>
      <c r="FG12" s="402"/>
      <c r="FH12" s="402"/>
      <c r="FI12" s="402"/>
      <c r="FJ12" s="402"/>
      <c r="FK12" s="402"/>
      <c r="FL12" s="41"/>
      <c r="FM12" s="260"/>
      <c r="FN12" s="260"/>
      <c r="FO12" s="260"/>
      <c r="FP12" s="260"/>
      <c r="FQ12" s="260"/>
      <c r="FR12" s="260"/>
      <c r="FS12" s="402"/>
      <c r="FT12" s="402"/>
      <c r="FU12" s="402"/>
      <c r="FV12" s="402"/>
      <c r="FW12" s="402"/>
      <c r="FX12" s="41"/>
      <c r="FY12" s="260"/>
      <c r="FZ12" s="260"/>
      <c r="GA12" s="260"/>
      <c r="GB12" s="260"/>
      <c r="GC12" s="260"/>
      <c r="GD12" s="260"/>
      <c r="GE12" s="402"/>
      <c r="GF12" s="402"/>
      <c r="GG12" s="402"/>
      <c r="GH12" s="402"/>
      <c r="GI12" s="402"/>
      <c r="GJ12" s="41"/>
      <c r="GK12" s="260"/>
      <c r="GL12" s="260"/>
      <c r="GM12" s="260"/>
      <c r="GN12" s="260"/>
      <c r="GO12" s="260"/>
      <c r="GP12" s="260"/>
      <c r="GQ12" s="402"/>
      <c r="GR12" s="402"/>
      <c r="GS12" s="402"/>
      <c r="GT12" s="402"/>
      <c r="GU12" s="402"/>
      <c r="GV12" s="41"/>
      <c r="GW12" s="260"/>
      <c r="GX12" s="260"/>
      <c r="GY12" s="260"/>
      <c r="GZ12" s="260"/>
      <c r="HA12" s="260"/>
      <c r="HB12" s="260"/>
      <c r="HC12" s="402"/>
      <c r="HD12" s="402"/>
      <c r="HE12" s="402"/>
      <c r="HF12" s="402"/>
      <c r="HG12" s="402"/>
      <c r="HH12" s="41"/>
      <c r="HI12" s="260"/>
      <c r="HJ12" s="260"/>
      <c r="HK12" s="260"/>
      <c r="HL12" s="260"/>
      <c r="HM12" s="260"/>
      <c r="HN12" s="260"/>
      <c r="HO12" s="402"/>
      <c r="HP12" s="402"/>
      <c r="HQ12" s="402"/>
      <c r="HR12" s="402"/>
      <c r="HS12" s="402"/>
      <c r="HT12" s="41"/>
      <c r="HU12" s="260"/>
      <c r="HV12" s="260"/>
      <c r="HW12" s="260"/>
      <c r="HX12" s="260"/>
      <c r="HY12" s="260"/>
      <c r="HZ12" s="260"/>
      <c r="IA12" s="402"/>
      <c r="IB12" s="402"/>
      <c r="IC12" s="402"/>
      <c r="ID12" s="402"/>
      <c r="IE12" s="402"/>
      <c r="IF12" s="41"/>
      <c r="IG12" s="260"/>
      <c r="IH12" s="260"/>
      <c r="II12" s="260"/>
    </row>
    <row r="13" spans="1:243" s="7" customFormat="1" ht="14.25">
      <c r="A13" s="396" t="s">
        <v>25</v>
      </c>
      <c r="B13" s="467">
        <v>-5.3059000000000003</v>
      </c>
      <c r="C13" s="467">
        <v>-6.1841999999999997</v>
      </c>
      <c r="D13" s="402">
        <v>-6.4463999999999997</v>
      </c>
      <c r="E13" s="260">
        <v>-3.8001999999999998</v>
      </c>
      <c r="F13" s="260">
        <v>-4.5484999999999998</v>
      </c>
      <c r="G13" s="402">
        <v>-5.2484000000000002</v>
      </c>
      <c r="H13" s="402"/>
      <c r="I13" s="402"/>
      <c r="J13" s="402"/>
      <c r="K13" s="402"/>
      <c r="L13" s="41"/>
      <c r="M13" s="260"/>
      <c r="N13" s="260"/>
      <c r="O13" s="260"/>
      <c r="P13" s="402"/>
      <c r="Q13" s="260"/>
      <c r="R13" s="260"/>
      <c r="S13" s="402"/>
      <c r="T13" s="402"/>
      <c r="U13" s="402"/>
      <c r="V13" s="402"/>
      <c r="W13" s="402"/>
      <c r="X13" s="41"/>
      <c r="Y13" s="260"/>
      <c r="Z13" s="260"/>
      <c r="AA13" s="260"/>
      <c r="AB13" s="402"/>
      <c r="AC13" s="260"/>
      <c r="AD13" s="260"/>
      <c r="AE13" s="402"/>
      <c r="AF13" s="402"/>
      <c r="AG13" s="402"/>
      <c r="AH13" s="402"/>
      <c r="AI13" s="402"/>
      <c r="AJ13" s="41"/>
      <c r="AK13" s="260"/>
      <c r="AL13" s="260"/>
      <c r="AM13" s="260"/>
      <c r="AN13" s="402"/>
      <c r="AO13" s="260"/>
      <c r="AP13" s="260"/>
      <c r="AQ13" s="402"/>
      <c r="AR13" s="402"/>
      <c r="AS13" s="402"/>
      <c r="AT13" s="402"/>
      <c r="AU13" s="402"/>
      <c r="AV13" s="41"/>
      <c r="AW13" s="260"/>
      <c r="AX13" s="260"/>
      <c r="AY13" s="260"/>
      <c r="AZ13" s="402"/>
      <c r="BA13" s="260"/>
      <c r="BB13" s="260"/>
      <c r="BC13" s="402"/>
      <c r="BD13" s="402"/>
      <c r="BE13" s="402"/>
      <c r="BF13" s="402"/>
      <c r="BG13" s="402"/>
      <c r="BH13" s="41"/>
      <c r="BI13" s="260"/>
      <c r="BJ13" s="260"/>
      <c r="BK13" s="260"/>
      <c r="BL13" s="402"/>
      <c r="BM13" s="260"/>
      <c r="BN13" s="260"/>
      <c r="BO13" s="402"/>
      <c r="BP13" s="402"/>
      <c r="BQ13" s="402"/>
      <c r="BR13" s="402"/>
      <c r="BS13" s="402"/>
      <c r="BT13" s="41"/>
      <c r="BU13" s="260"/>
      <c r="BV13" s="260"/>
      <c r="BW13" s="260"/>
      <c r="BX13" s="402"/>
      <c r="BY13" s="260"/>
      <c r="BZ13" s="260"/>
      <c r="CA13" s="402"/>
      <c r="CB13" s="402"/>
      <c r="CC13" s="402"/>
      <c r="CD13" s="402"/>
      <c r="CE13" s="402"/>
      <c r="CF13" s="41"/>
      <c r="CG13" s="260"/>
      <c r="CH13" s="260"/>
      <c r="CI13" s="260"/>
      <c r="CJ13" s="402"/>
      <c r="CK13" s="260"/>
      <c r="CL13" s="260"/>
      <c r="CM13" s="402"/>
      <c r="CN13" s="402"/>
      <c r="CO13" s="402"/>
      <c r="CP13" s="402"/>
      <c r="CQ13" s="402"/>
      <c r="CR13" s="41"/>
      <c r="CS13" s="260"/>
      <c r="CT13" s="260"/>
      <c r="CU13" s="260"/>
      <c r="CV13" s="402"/>
      <c r="CW13" s="260"/>
      <c r="CX13" s="260"/>
      <c r="CY13" s="402"/>
      <c r="CZ13" s="402"/>
      <c r="DA13" s="402"/>
      <c r="DB13" s="402"/>
      <c r="DC13" s="402"/>
      <c r="DD13" s="41"/>
      <c r="DE13" s="260"/>
      <c r="DF13" s="260"/>
      <c r="DG13" s="260"/>
      <c r="DH13" s="402"/>
      <c r="DI13" s="260"/>
      <c r="DJ13" s="260"/>
      <c r="DK13" s="402"/>
      <c r="DL13" s="402"/>
      <c r="DM13" s="402"/>
      <c r="DN13" s="402"/>
      <c r="DO13" s="402"/>
      <c r="DP13" s="41"/>
      <c r="DQ13" s="260"/>
      <c r="DR13" s="260"/>
      <c r="DS13" s="260"/>
      <c r="DT13" s="402"/>
      <c r="DU13" s="260"/>
      <c r="DV13" s="260"/>
      <c r="DW13" s="402"/>
      <c r="DX13" s="402"/>
      <c r="DY13" s="402"/>
      <c r="DZ13" s="402"/>
      <c r="EA13" s="402"/>
      <c r="EB13" s="41"/>
      <c r="EC13" s="260"/>
      <c r="ED13" s="260"/>
      <c r="EE13" s="260"/>
      <c r="EF13" s="402"/>
      <c r="EG13" s="260"/>
      <c r="EH13" s="260"/>
      <c r="EI13" s="402"/>
      <c r="EJ13" s="402"/>
      <c r="EK13" s="402"/>
      <c r="EL13" s="402"/>
      <c r="EM13" s="402"/>
      <c r="EN13" s="41"/>
      <c r="EO13" s="260"/>
      <c r="EP13" s="260"/>
      <c r="EQ13" s="260"/>
      <c r="ER13" s="402"/>
      <c r="ES13" s="260"/>
      <c r="ET13" s="260"/>
      <c r="EU13" s="402"/>
      <c r="EV13" s="402"/>
      <c r="EW13" s="402"/>
      <c r="EX13" s="402"/>
      <c r="EY13" s="402"/>
      <c r="EZ13" s="41"/>
      <c r="FA13" s="260"/>
      <c r="FB13" s="260"/>
      <c r="FC13" s="260"/>
      <c r="FD13" s="402"/>
      <c r="FE13" s="260"/>
      <c r="FF13" s="260"/>
      <c r="FG13" s="402"/>
      <c r="FH13" s="402"/>
      <c r="FI13" s="402"/>
      <c r="FJ13" s="402"/>
      <c r="FK13" s="402"/>
      <c r="FL13" s="41"/>
      <c r="FM13" s="260"/>
      <c r="FN13" s="260"/>
      <c r="FO13" s="260"/>
      <c r="FP13" s="402"/>
      <c r="FQ13" s="260"/>
      <c r="FR13" s="260"/>
      <c r="FS13" s="402"/>
      <c r="FT13" s="402"/>
      <c r="FU13" s="402"/>
      <c r="FV13" s="402"/>
      <c r="FW13" s="402"/>
      <c r="FX13" s="41"/>
      <c r="FY13" s="260"/>
      <c r="FZ13" s="260"/>
      <c r="GA13" s="260"/>
      <c r="GB13" s="402"/>
      <c r="GC13" s="260"/>
      <c r="GD13" s="260"/>
      <c r="GE13" s="402"/>
      <c r="GF13" s="402"/>
      <c r="GG13" s="402"/>
      <c r="GH13" s="402"/>
      <c r="GI13" s="402"/>
      <c r="GJ13" s="41"/>
      <c r="GK13" s="260"/>
      <c r="GL13" s="260"/>
      <c r="GM13" s="260"/>
      <c r="GN13" s="402"/>
      <c r="GO13" s="260"/>
      <c r="GP13" s="260"/>
      <c r="GQ13" s="402"/>
      <c r="GR13" s="402"/>
      <c r="GS13" s="402"/>
      <c r="GT13" s="402"/>
      <c r="GU13" s="402"/>
      <c r="GV13" s="41"/>
      <c r="GW13" s="260"/>
      <c r="GX13" s="260"/>
      <c r="GY13" s="260"/>
      <c r="GZ13" s="402"/>
      <c r="HA13" s="260"/>
      <c r="HB13" s="260"/>
      <c r="HC13" s="402"/>
      <c r="HD13" s="402"/>
      <c r="HE13" s="402"/>
      <c r="HF13" s="402"/>
      <c r="HG13" s="402"/>
      <c r="HH13" s="41"/>
      <c r="HI13" s="260"/>
      <c r="HJ13" s="260"/>
      <c r="HK13" s="260"/>
      <c r="HL13" s="402"/>
      <c r="HM13" s="260"/>
      <c r="HN13" s="260"/>
      <c r="HO13" s="402"/>
      <c r="HP13" s="402"/>
      <c r="HQ13" s="402"/>
      <c r="HR13" s="402"/>
      <c r="HS13" s="402"/>
      <c r="HT13" s="41"/>
      <c r="HU13" s="260"/>
      <c r="HV13" s="260"/>
      <c r="HW13" s="260"/>
      <c r="HX13" s="402"/>
      <c r="HY13" s="260"/>
      <c r="HZ13" s="260"/>
      <c r="IA13" s="402"/>
      <c r="IB13" s="402"/>
      <c r="IC13" s="402"/>
      <c r="ID13" s="402"/>
      <c r="IE13" s="402"/>
      <c r="IF13" s="41"/>
      <c r="IG13" s="260"/>
      <c r="IH13" s="260"/>
      <c r="II13" s="260"/>
    </row>
    <row r="14" spans="1:243" s="7" customFormat="1" ht="14.25">
      <c r="A14" s="412" t="s">
        <v>24</v>
      </c>
      <c r="B14" s="260">
        <v>0.30220000000000002</v>
      </c>
      <c r="C14" s="260">
        <v>0.81589999999999996</v>
      </c>
      <c r="D14" s="260">
        <v>0.99399999999999999</v>
      </c>
      <c r="E14" s="260">
        <v>1.0458000000000001</v>
      </c>
      <c r="F14" s="260">
        <v>0.32640000000000002</v>
      </c>
      <c r="G14" s="260">
        <v>-2.0568</v>
      </c>
      <c r="H14" s="260"/>
      <c r="I14" s="260"/>
      <c r="J14" s="260"/>
      <c r="K14" s="260"/>
      <c r="L14" s="42"/>
      <c r="M14" s="260"/>
      <c r="N14" s="260"/>
      <c r="O14" s="260"/>
      <c r="P14" s="260"/>
      <c r="Q14" s="260"/>
      <c r="R14" s="260"/>
      <c r="S14" s="260"/>
      <c r="T14" s="260"/>
      <c r="U14" s="260"/>
      <c r="V14" s="260"/>
      <c r="W14" s="260"/>
      <c r="X14" s="42"/>
      <c r="Y14" s="260"/>
      <c r="Z14" s="260"/>
      <c r="AA14" s="260"/>
      <c r="AB14" s="260"/>
      <c r="AC14" s="260"/>
      <c r="AD14" s="260"/>
      <c r="AE14" s="260"/>
      <c r="AF14" s="260"/>
      <c r="AG14" s="260"/>
      <c r="AH14" s="260"/>
      <c r="AI14" s="260"/>
      <c r="AJ14" s="42"/>
      <c r="AK14" s="260"/>
      <c r="AL14" s="260"/>
      <c r="AM14" s="260"/>
      <c r="AN14" s="260"/>
      <c r="AO14" s="260"/>
      <c r="AP14" s="260"/>
      <c r="AQ14" s="260"/>
      <c r="AR14" s="260"/>
      <c r="AS14" s="260"/>
      <c r="AT14" s="260"/>
      <c r="AU14" s="260"/>
      <c r="AV14" s="42"/>
      <c r="AW14" s="260"/>
      <c r="AX14" s="260"/>
      <c r="AY14" s="260"/>
      <c r="AZ14" s="260"/>
      <c r="BA14" s="260"/>
      <c r="BB14" s="260"/>
      <c r="BC14" s="260"/>
      <c r="BD14" s="260"/>
      <c r="BE14" s="260"/>
      <c r="BF14" s="260"/>
      <c r="BG14" s="260"/>
      <c r="BH14" s="42"/>
      <c r="BI14" s="260"/>
      <c r="BJ14" s="260"/>
      <c r="BK14" s="260"/>
      <c r="BL14" s="260"/>
      <c r="BM14" s="260"/>
      <c r="BN14" s="260"/>
      <c r="BO14" s="260"/>
      <c r="BP14" s="260"/>
      <c r="BQ14" s="260"/>
      <c r="BR14" s="260"/>
      <c r="BS14" s="260"/>
      <c r="BT14" s="42"/>
      <c r="BU14" s="260"/>
      <c r="BV14" s="260"/>
      <c r="BW14" s="260"/>
      <c r="BX14" s="260"/>
      <c r="BY14" s="260"/>
      <c r="BZ14" s="260"/>
      <c r="CA14" s="260"/>
      <c r="CB14" s="260"/>
      <c r="CC14" s="260"/>
      <c r="CD14" s="260"/>
      <c r="CE14" s="260"/>
      <c r="CF14" s="42"/>
      <c r="CG14" s="260"/>
      <c r="CH14" s="260"/>
      <c r="CI14" s="260"/>
      <c r="CJ14" s="260"/>
      <c r="CK14" s="260"/>
      <c r="CL14" s="260"/>
      <c r="CM14" s="260"/>
      <c r="CN14" s="260"/>
      <c r="CO14" s="260"/>
      <c r="CP14" s="260"/>
      <c r="CQ14" s="260"/>
      <c r="CR14" s="42"/>
      <c r="CS14" s="260"/>
      <c r="CT14" s="260"/>
      <c r="CU14" s="260"/>
      <c r="CV14" s="260"/>
      <c r="CW14" s="260"/>
      <c r="CX14" s="260"/>
      <c r="CY14" s="260"/>
      <c r="CZ14" s="260"/>
      <c r="DA14" s="260"/>
      <c r="DB14" s="260"/>
      <c r="DC14" s="260"/>
      <c r="DD14" s="42"/>
      <c r="DE14" s="260"/>
      <c r="DF14" s="260"/>
      <c r="DG14" s="260"/>
      <c r="DH14" s="260"/>
      <c r="DI14" s="260"/>
      <c r="DJ14" s="260"/>
      <c r="DK14" s="260"/>
      <c r="DL14" s="260"/>
      <c r="DM14" s="260"/>
      <c r="DN14" s="260"/>
      <c r="DO14" s="260"/>
      <c r="DP14" s="42"/>
      <c r="DQ14" s="260"/>
      <c r="DR14" s="260"/>
      <c r="DS14" s="260"/>
      <c r="DT14" s="260"/>
      <c r="DU14" s="260"/>
      <c r="DV14" s="260"/>
      <c r="DW14" s="260"/>
      <c r="DX14" s="260"/>
      <c r="DY14" s="260"/>
      <c r="DZ14" s="260"/>
      <c r="EA14" s="260"/>
      <c r="EB14" s="42"/>
      <c r="EC14" s="260"/>
      <c r="ED14" s="260"/>
      <c r="EE14" s="260"/>
      <c r="EF14" s="260"/>
      <c r="EG14" s="260"/>
      <c r="EH14" s="260"/>
      <c r="EI14" s="260"/>
      <c r="EJ14" s="260"/>
      <c r="EK14" s="260"/>
      <c r="EL14" s="260"/>
      <c r="EM14" s="260"/>
      <c r="EN14" s="42"/>
      <c r="EO14" s="260"/>
      <c r="EP14" s="260"/>
      <c r="EQ14" s="260"/>
      <c r="ER14" s="260"/>
      <c r="ES14" s="260"/>
      <c r="ET14" s="260"/>
      <c r="EU14" s="260"/>
      <c r="EV14" s="260"/>
      <c r="EW14" s="260"/>
      <c r="EX14" s="260"/>
      <c r="EY14" s="260"/>
      <c r="EZ14" s="42"/>
      <c r="FA14" s="260"/>
      <c r="FB14" s="260"/>
      <c r="FC14" s="260"/>
      <c r="FD14" s="260"/>
      <c r="FE14" s="260"/>
      <c r="FF14" s="260"/>
      <c r="FG14" s="260"/>
      <c r="FH14" s="260"/>
      <c r="FI14" s="260"/>
      <c r="FJ14" s="260"/>
      <c r="FK14" s="260"/>
      <c r="FL14" s="42"/>
      <c r="FM14" s="260"/>
      <c r="FN14" s="260"/>
      <c r="FO14" s="260"/>
      <c r="FP14" s="260"/>
      <c r="FQ14" s="260"/>
      <c r="FR14" s="260"/>
      <c r="FS14" s="260"/>
      <c r="FT14" s="260"/>
      <c r="FU14" s="260"/>
      <c r="FV14" s="260"/>
      <c r="FW14" s="260"/>
      <c r="FX14" s="42"/>
      <c r="FY14" s="260"/>
      <c r="FZ14" s="260"/>
      <c r="GA14" s="260"/>
      <c r="GB14" s="260"/>
      <c r="GC14" s="260"/>
      <c r="GD14" s="260"/>
      <c r="GE14" s="260"/>
      <c r="GF14" s="260"/>
      <c r="GG14" s="260"/>
      <c r="GH14" s="260"/>
      <c r="GI14" s="260"/>
      <c r="GJ14" s="42"/>
      <c r="GK14" s="260"/>
      <c r="GL14" s="260"/>
      <c r="GM14" s="260"/>
      <c r="GN14" s="260"/>
      <c r="GO14" s="260"/>
      <c r="GP14" s="260"/>
      <c r="GQ14" s="260"/>
      <c r="GR14" s="260"/>
      <c r="GS14" s="260"/>
      <c r="GT14" s="260"/>
      <c r="GU14" s="260"/>
      <c r="GV14" s="42"/>
      <c r="GW14" s="260"/>
      <c r="GX14" s="260"/>
      <c r="GY14" s="260"/>
      <c r="GZ14" s="260"/>
      <c r="HA14" s="260"/>
      <c r="HB14" s="260"/>
      <c r="HC14" s="260"/>
      <c r="HD14" s="260"/>
      <c r="HE14" s="260"/>
      <c r="HF14" s="260"/>
      <c r="HG14" s="260"/>
      <c r="HH14" s="42"/>
      <c r="HI14" s="260"/>
      <c r="HJ14" s="260"/>
      <c r="HK14" s="260"/>
      <c r="HL14" s="260"/>
      <c r="HM14" s="260"/>
      <c r="HN14" s="260"/>
      <c r="HO14" s="260"/>
      <c r="HP14" s="260"/>
      <c r="HQ14" s="260"/>
      <c r="HR14" s="260"/>
      <c r="HS14" s="260"/>
      <c r="HT14" s="42"/>
      <c r="HU14" s="260"/>
      <c r="HV14" s="260"/>
      <c r="HW14" s="260"/>
      <c r="HX14" s="260"/>
      <c r="HY14" s="260"/>
      <c r="HZ14" s="260"/>
      <c r="IA14" s="260"/>
      <c r="IB14" s="260"/>
      <c r="IC14" s="260"/>
      <c r="ID14" s="260"/>
      <c r="IE14" s="260"/>
      <c r="IF14" s="42"/>
      <c r="IG14" s="260"/>
      <c r="IH14" s="260"/>
      <c r="II14" s="260"/>
    </row>
    <row r="15" spans="1:243" s="7" customFormat="1" ht="14.25">
      <c r="A15" s="396" t="s">
        <v>11</v>
      </c>
      <c r="B15" s="260">
        <v>-2.9742000000000002</v>
      </c>
      <c r="C15" s="260">
        <v>-1.4847999999999999</v>
      </c>
      <c r="D15" s="402">
        <v>-0.21079999999999999</v>
      </c>
      <c r="E15" s="260">
        <v>-1.3323</v>
      </c>
      <c r="F15" s="260">
        <v>-1.5398000000000001</v>
      </c>
      <c r="G15" s="402">
        <v>-1.8473999999999999</v>
      </c>
      <c r="H15" s="402"/>
      <c r="I15" s="402"/>
      <c r="J15" s="402"/>
      <c r="K15" s="402"/>
      <c r="L15" s="41"/>
      <c r="M15" s="260"/>
      <c r="N15" s="260"/>
      <c r="O15" s="260"/>
      <c r="P15" s="402"/>
      <c r="Q15" s="260"/>
      <c r="R15" s="260"/>
      <c r="S15" s="402"/>
      <c r="T15" s="402"/>
      <c r="U15" s="402"/>
      <c r="V15" s="402"/>
      <c r="W15" s="402"/>
      <c r="X15" s="41"/>
      <c r="Y15" s="260"/>
      <c r="Z15" s="260"/>
      <c r="AA15" s="260"/>
      <c r="AB15" s="402"/>
      <c r="AC15" s="260"/>
      <c r="AD15" s="260"/>
      <c r="AE15" s="402"/>
      <c r="AF15" s="402"/>
      <c r="AG15" s="402"/>
      <c r="AH15" s="402"/>
      <c r="AI15" s="402"/>
      <c r="AJ15" s="41"/>
      <c r="AK15" s="260"/>
      <c r="AL15" s="260"/>
      <c r="AM15" s="260"/>
      <c r="AN15" s="402"/>
      <c r="AO15" s="260"/>
      <c r="AP15" s="260"/>
      <c r="AQ15" s="402"/>
      <c r="AR15" s="402"/>
      <c r="AS15" s="402"/>
      <c r="AT15" s="402"/>
      <c r="AU15" s="402"/>
      <c r="AV15" s="41"/>
      <c r="AW15" s="260"/>
      <c r="AX15" s="260"/>
      <c r="AY15" s="260"/>
      <c r="AZ15" s="402"/>
      <c r="BA15" s="260"/>
      <c r="BB15" s="260"/>
      <c r="BC15" s="402"/>
      <c r="BD15" s="402"/>
      <c r="BE15" s="402"/>
      <c r="BF15" s="402"/>
      <c r="BG15" s="402"/>
      <c r="BH15" s="41"/>
      <c r="BI15" s="260"/>
      <c r="BJ15" s="260"/>
      <c r="BK15" s="260"/>
      <c r="BL15" s="402"/>
      <c r="BM15" s="260"/>
      <c r="BN15" s="260"/>
      <c r="BO15" s="402"/>
      <c r="BP15" s="402"/>
      <c r="BQ15" s="402"/>
      <c r="BR15" s="402"/>
      <c r="BS15" s="402"/>
      <c r="BT15" s="41"/>
      <c r="BU15" s="260"/>
      <c r="BV15" s="260"/>
      <c r="BW15" s="260"/>
      <c r="BX15" s="402"/>
      <c r="BY15" s="260"/>
      <c r="BZ15" s="260"/>
      <c r="CA15" s="402"/>
      <c r="CB15" s="402"/>
      <c r="CC15" s="402"/>
      <c r="CD15" s="402"/>
      <c r="CE15" s="402"/>
      <c r="CF15" s="41"/>
      <c r="CG15" s="260"/>
      <c r="CH15" s="260"/>
      <c r="CI15" s="260"/>
      <c r="CJ15" s="402"/>
      <c r="CK15" s="260"/>
      <c r="CL15" s="260"/>
      <c r="CM15" s="402"/>
      <c r="CN15" s="402"/>
      <c r="CO15" s="402"/>
      <c r="CP15" s="402"/>
      <c r="CQ15" s="402"/>
      <c r="CR15" s="41"/>
      <c r="CS15" s="260"/>
      <c r="CT15" s="260"/>
      <c r="CU15" s="260"/>
      <c r="CV15" s="402"/>
      <c r="CW15" s="260"/>
      <c r="CX15" s="260"/>
      <c r="CY15" s="402"/>
      <c r="CZ15" s="402"/>
      <c r="DA15" s="402"/>
      <c r="DB15" s="402"/>
      <c r="DC15" s="402"/>
      <c r="DD15" s="41"/>
      <c r="DE15" s="260"/>
      <c r="DF15" s="260"/>
      <c r="DG15" s="260"/>
      <c r="DH15" s="402"/>
      <c r="DI15" s="260"/>
      <c r="DJ15" s="260"/>
      <c r="DK15" s="402"/>
      <c r="DL15" s="402"/>
      <c r="DM15" s="402"/>
      <c r="DN15" s="402"/>
      <c r="DO15" s="402"/>
      <c r="DP15" s="41"/>
      <c r="DQ15" s="260"/>
      <c r="DR15" s="260"/>
      <c r="DS15" s="260"/>
      <c r="DT15" s="402"/>
      <c r="DU15" s="260"/>
      <c r="DV15" s="260"/>
      <c r="DW15" s="402"/>
      <c r="DX15" s="402"/>
      <c r="DY15" s="402"/>
      <c r="DZ15" s="402"/>
      <c r="EA15" s="402"/>
      <c r="EB15" s="41"/>
      <c r="EC15" s="260"/>
      <c r="ED15" s="260"/>
      <c r="EE15" s="260"/>
      <c r="EF15" s="402"/>
      <c r="EG15" s="260"/>
      <c r="EH15" s="260"/>
      <c r="EI15" s="402"/>
      <c r="EJ15" s="402"/>
      <c r="EK15" s="402"/>
      <c r="EL15" s="402"/>
      <c r="EM15" s="402"/>
      <c r="EN15" s="41"/>
      <c r="EO15" s="260"/>
      <c r="EP15" s="260"/>
      <c r="EQ15" s="260"/>
      <c r="ER15" s="402"/>
      <c r="ES15" s="260"/>
      <c r="ET15" s="260"/>
      <c r="EU15" s="402"/>
      <c r="EV15" s="402"/>
      <c r="EW15" s="402"/>
      <c r="EX15" s="402"/>
      <c r="EY15" s="402"/>
      <c r="EZ15" s="41"/>
      <c r="FA15" s="260"/>
      <c r="FB15" s="260"/>
      <c r="FC15" s="260"/>
      <c r="FD15" s="402"/>
      <c r="FE15" s="260"/>
      <c r="FF15" s="260"/>
      <c r="FG15" s="402"/>
      <c r="FH15" s="402"/>
      <c r="FI15" s="402"/>
      <c r="FJ15" s="402"/>
      <c r="FK15" s="402"/>
      <c r="FL15" s="41"/>
      <c r="FM15" s="260"/>
      <c r="FN15" s="260"/>
      <c r="FO15" s="260"/>
      <c r="FP15" s="402"/>
      <c r="FQ15" s="260"/>
      <c r="FR15" s="260"/>
      <c r="FS15" s="402"/>
      <c r="FT15" s="402"/>
      <c r="FU15" s="402"/>
      <c r="FV15" s="402"/>
      <c r="FW15" s="402"/>
      <c r="FX15" s="41"/>
      <c r="FY15" s="260"/>
      <c r="FZ15" s="260"/>
      <c r="GA15" s="260"/>
      <c r="GB15" s="402"/>
      <c r="GC15" s="260"/>
      <c r="GD15" s="260"/>
      <c r="GE15" s="402"/>
      <c r="GF15" s="402"/>
      <c r="GG15" s="402"/>
      <c r="GH15" s="402"/>
      <c r="GI15" s="402"/>
      <c r="GJ15" s="41"/>
      <c r="GK15" s="260"/>
      <c r="GL15" s="260"/>
      <c r="GM15" s="260"/>
      <c r="GN15" s="402"/>
      <c r="GO15" s="260"/>
      <c r="GP15" s="260"/>
      <c r="GQ15" s="402"/>
      <c r="GR15" s="402"/>
      <c r="GS15" s="402"/>
      <c r="GT15" s="402"/>
      <c r="GU15" s="402"/>
      <c r="GV15" s="41"/>
      <c r="GW15" s="260"/>
      <c r="GX15" s="260"/>
      <c r="GY15" s="260"/>
      <c r="GZ15" s="402"/>
      <c r="HA15" s="260"/>
      <c r="HB15" s="260"/>
      <c r="HC15" s="402"/>
      <c r="HD15" s="402"/>
      <c r="HE15" s="402"/>
      <c r="HF15" s="402"/>
      <c r="HG15" s="402"/>
      <c r="HH15" s="41"/>
      <c r="HI15" s="260"/>
      <c r="HJ15" s="260"/>
      <c r="HK15" s="260"/>
      <c r="HL15" s="402"/>
      <c r="HM15" s="260"/>
      <c r="HN15" s="260"/>
      <c r="HO15" s="402"/>
      <c r="HP15" s="402"/>
      <c r="HQ15" s="402"/>
      <c r="HR15" s="402"/>
      <c r="HS15" s="402"/>
      <c r="HT15" s="41"/>
      <c r="HU15" s="260"/>
      <c r="HV15" s="260"/>
      <c r="HW15" s="260"/>
      <c r="HX15" s="402"/>
      <c r="HY15" s="260"/>
      <c r="HZ15" s="260"/>
      <c r="IA15" s="402"/>
      <c r="IB15" s="402"/>
      <c r="IC15" s="402"/>
      <c r="ID15" s="402"/>
      <c r="IE15" s="402"/>
      <c r="IF15" s="41"/>
      <c r="IG15" s="260"/>
      <c r="IH15" s="260"/>
      <c r="II15" s="260"/>
    </row>
    <row r="16" spans="1:243" s="7" customFormat="1" ht="14.25">
      <c r="A16" s="396" t="s">
        <v>23</v>
      </c>
      <c r="B16" s="260">
        <v>-4.4865000000000004</v>
      </c>
      <c r="C16" s="260">
        <v>-3.4285000000000001</v>
      </c>
      <c r="D16" s="260">
        <v>-3.8123999999999998</v>
      </c>
      <c r="E16" s="260">
        <v>-3.093</v>
      </c>
      <c r="F16" s="260">
        <v>-2.9397000000000002</v>
      </c>
      <c r="G16" s="260">
        <v>-3.2035</v>
      </c>
      <c r="H16" s="260"/>
      <c r="I16" s="260"/>
      <c r="J16" s="260"/>
      <c r="K16" s="260"/>
      <c r="L16" s="41"/>
      <c r="M16" s="260"/>
      <c r="N16" s="260"/>
      <c r="O16" s="260"/>
      <c r="P16" s="260"/>
      <c r="Q16" s="260"/>
      <c r="R16" s="260"/>
      <c r="S16" s="260"/>
      <c r="T16" s="260"/>
      <c r="U16" s="260"/>
      <c r="V16" s="260"/>
      <c r="W16" s="260"/>
      <c r="X16" s="41"/>
      <c r="Y16" s="260"/>
      <c r="Z16" s="260"/>
      <c r="AA16" s="260"/>
      <c r="AB16" s="260"/>
      <c r="AC16" s="260"/>
      <c r="AD16" s="260"/>
      <c r="AE16" s="260"/>
      <c r="AF16" s="260"/>
      <c r="AG16" s="260"/>
      <c r="AH16" s="260"/>
      <c r="AI16" s="260"/>
      <c r="AJ16" s="41"/>
      <c r="AK16" s="260"/>
      <c r="AL16" s="260"/>
      <c r="AM16" s="260"/>
      <c r="AN16" s="260"/>
      <c r="AO16" s="260"/>
      <c r="AP16" s="260"/>
      <c r="AQ16" s="260"/>
      <c r="AR16" s="260"/>
      <c r="AS16" s="260"/>
      <c r="AT16" s="260"/>
      <c r="AU16" s="260"/>
      <c r="AV16" s="41"/>
      <c r="AW16" s="260"/>
      <c r="AX16" s="260"/>
      <c r="AY16" s="260"/>
      <c r="AZ16" s="260"/>
      <c r="BA16" s="260"/>
      <c r="BB16" s="260"/>
      <c r="BC16" s="260"/>
      <c r="BD16" s="260"/>
      <c r="BE16" s="260"/>
      <c r="BF16" s="260"/>
      <c r="BG16" s="260"/>
      <c r="BH16" s="41"/>
      <c r="BI16" s="260"/>
      <c r="BJ16" s="260"/>
      <c r="BK16" s="260"/>
      <c r="BL16" s="260"/>
      <c r="BM16" s="260"/>
      <c r="BN16" s="260"/>
      <c r="BO16" s="260"/>
      <c r="BP16" s="260"/>
      <c r="BQ16" s="260"/>
      <c r="BR16" s="260"/>
      <c r="BS16" s="260"/>
      <c r="BT16" s="41"/>
      <c r="BU16" s="260"/>
      <c r="BV16" s="260"/>
      <c r="BW16" s="260"/>
      <c r="BX16" s="260"/>
      <c r="BY16" s="260"/>
      <c r="BZ16" s="260"/>
      <c r="CA16" s="260"/>
      <c r="CB16" s="260"/>
      <c r="CC16" s="260"/>
      <c r="CD16" s="260"/>
      <c r="CE16" s="260"/>
      <c r="CF16" s="41"/>
      <c r="CG16" s="260"/>
      <c r="CH16" s="260"/>
      <c r="CI16" s="260"/>
      <c r="CJ16" s="260"/>
      <c r="CK16" s="260"/>
      <c r="CL16" s="260"/>
      <c r="CM16" s="260"/>
      <c r="CN16" s="260"/>
      <c r="CO16" s="260"/>
      <c r="CP16" s="260"/>
      <c r="CQ16" s="260"/>
      <c r="CR16" s="41"/>
      <c r="CS16" s="260"/>
      <c r="CT16" s="260"/>
      <c r="CU16" s="260"/>
      <c r="CV16" s="260"/>
      <c r="CW16" s="260"/>
      <c r="CX16" s="260"/>
      <c r="CY16" s="260"/>
      <c r="CZ16" s="260"/>
      <c r="DA16" s="260"/>
      <c r="DB16" s="260"/>
      <c r="DC16" s="260"/>
      <c r="DD16" s="41"/>
      <c r="DE16" s="260"/>
      <c r="DF16" s="260"/>
      <c r="DG16" s="260"/>
      <c r="DH16" s="260"/>
      <c r="DI16" s="260"/>
      <c r="DJ16" s="260"/>
      <c r="DK16" s="260"/>
      <c r="DL16" s="260"/>
      <c r="DM16" s="260"/>
      <c r="DN16" s="260"/>
      <c r="DO16" s="260"/>
      <c r="DP16" s="41"/>
      <c r="DQ16" s="260"/>
      <c r="DR16" s="260"/>
      <c r="DS16" s="260"/>
      <c r="DT16" s="260"/>
      <c r="DU16" s="260"/>
      <c r="DV16" s="260"/>
      <c r="DW16" s="260"/>
      <c r="DX16" s="260"/>
      <c r="DY16" s="260"/>
      <c r="DZ16" s="260"/>
      <c r="EA16" s="260"/>
      <c r="EB16" s="41"/>
      <c r="EC16" s="260"/>
      <c r="ED16" s="260"/>
      <c r="EE16" s="260"/>
      <c r="EF16" s="260"/>
      <c r="EG16" s="260"/>
      <c r="EH16" s="260"/>
      <c r="EI16" s="260"/>
      <c r="EJ16" s="260"/>
      <c r="EK16" s="260"/>
      <c r="EL16" s="260"/>
      <c r="EM16" s="260"/>
      <c r="EN16" s="41"/>
      <c r="EO16" s="260"/>
      <c r="EP16" s="260"/>
      <c r="EQ16" s="260"/>
      <c r="ER16" s="260"/>
      <c r="ES16" s="260"/>
      <c r="ET16" s="260"/>
      <c r="EU16" s="260"/>
      <c r="EV16" s="260"/>
      <c r="EW16" s="260"/>
      <c r="EX16" s="260"/>
      <c r="EY16" s="260"/>
      <c r="EZ16" s="41"/>
      <c r="FA16" s="260"/>
      <c r="FB16" s="260"/>
      <c r="FC16" s="260"/>
      <c r="FD16" s="260"/>
      <c r="FE16" s="260"/>
      <c r="FF16" s="260"/>
      <c r="FG16" s="260"/>
      <c r="FH16" s="260"/>
      <c r="FI16" s="260"/>
      <c r="FJ16" s="260"/>
      <c r="FK16" s="260"/>
      <c r="FL16" s="41"/>
      <c r="FM16" s="260"/>
      <c r="FN16" s="260"/>
      <c r="FO16" s="260"/>
      <c r="FP16" s="260"/>
      <c r="FQ16" s="260"/>
      <c r="FR16" s="260"/>
      <c r="FS16" s="260"/>
      <c r="FT16" s="260"/>
      <c r="FU16" s="260"/>
      <c r="FV16" s="260"/>
      <c r="FW16" s="260"/>
      <c r="FX16" s="41"/>
      <c r="FY16" s="260"/>
      <c r="FZ16" s="260"/>
      <c r="GA16" s="260"/>
      <c r="GB16" s="260"/>
      <c r="GC16" s="260"/>
      <c r="GD16" s="260"/>
      <c r="GE16" s="260"/>
      <c r="GF16" s="260"/>
      <c r="GG16" s="260"/>
      <c r="GH16" s="260"/>
      <c r="GI16" s="260"/>
      <c r="GJ16" s="41"/>
      <c r="GK16" s="260"/>
      <c r="GL16" s="260"/>
      <c r="GM16" s="260"/>
      <c r="GN16" s="260"/>
      <c r="GO16" s="260"/>
      <c r="GP16" s="260"/>
      <c r="GQ16" s="260"/>
      <c r="GR16" s="260"/>
      <c r="GS16" s="260"/>
      <c r="GT16" s="260"/>
      <c r="GU16" s="260"/>
      <c r="GV16" s="41"/>
      <c r="GW16" s="260"/>
      <c r="GX16" s="260"/>
      <c r="GY16" s="260"/>
      <c r="GZ16" s="260"/>
      <c r="HA16" s="260"/>
      <c r="HB16" s="260"/>
      <c r="HC16" s="260"/>
      <c r="HD16" s="260"/>
      <c r="HE16" s="260"/>
      <c r="HF16" s="260"/>
      <c r="HG16" s="260"/>
      <c r="HH16" s="41"/>
      <c r="HI16" s="260"/>
      <c r="HJ16" s="260"/>
      <c r="HK16" s="260"/>
      <c r="HL16" s="260"/>
      <c r="HM16" s="260"/>
      <c r="HN16" s="260"/>
      <c r="HO16" s="260"/>
      <c r="HP16" s="260"/>
      <c r="HQ16" s="260"/>
      <c r="HR16" s="260"/>
      <c r="HS16" s="260"/>
      <c r="HT16" s="41"/>
      <c r="HU16" s="260"/>
      <c r="HV16" s="260"/>
      <c r="HW16" s="260"/>
      <c r="HX16" s="260"/>
      <c r="HY16" s="260"/>
      <c r="HZ16" s="260"/>
      <c r="IA16" s="260"/>
      <c r="IB16" s="260"/>
      <c r="IC16" s="260"/>
      <c r="ID16" s="260"/>
      <c r="IE16" s="260"/>
      <c r="IF16" s="41"/>
      <c r="IG16" s="260"/>
      <c r="IH16" s="260"/>
      <c r="II16" s="260"/>
    </row>
    <row r="17" spans="1:243" s="7" customFormat="1" ht="14.25">
      <c r="A17" s="396" t="s">
        <v>22</v>
      </c>
      <c r="B17" s="260">
        <v>-4.1430999999999996</v>
      </c>
      <c r="C17" s="260">
        <v>-3.7488999999999999</v>
      </c>
      <c r="D17" s="260">
        <v>-2.6665999999999999</v>
      </c>
      <c r="E17" s="260">
        <v>-1.7910999999999999</v>
      </c>
      <c r="F17" s="260">
        <v>-1.825</v>
      </c>
      <c r="G17" s="402">
        <v>-1.8261000000000001</v>
      </c>
      <c r="H17" s="402"/>
      <c r="I17" s="402"/>
      <c r="J17" s="402"/>
      <c r="K17" s="402"/>
      <c r="L17" s="41"/>
      <c r="M17" s="260"/>
      <c r="N17" s="260"/>
      <c r="O17" s="260"/>
      <c r="P17" s="260"/>
      <c r="Q17" s="260"/>
      <c r="R17" s="260"/>
      <c r="S17" s="402"/>
      <c r="T17" s="402"/>
      <c r="U17" s="402"/>
      <c r="V17" s="402"/>
      <c r="W17" s="402"/>
      <c r="X17" s="41"/>
      <c r="Y17" s="260"/>
      <c r="Z17" s="260"/>
      <c r="AA17" s="260"/>
      <c r="AB17" s="260"/>
      <c r="AC17" s="260"/>
      <c r="AD17" s="260"/>
      <c r="AE17" s="402"/>
      <c r="AF17" s="402"/>
      <c r="AG17" s="402"/>
      <c r="AH17" s="402"/>
      <c r="AI17" s="402"/>
      <c r="AJ17" s="41"/>
      <c r="AK17" s="260"/>
      <c r="AL17" s="260"/>
      <c r="AM17" s="260"/>
      <c r="AN17" s="260"/>
      <c r="AO17" s="260"/>
      <c r="AP17" s="260"/>
      <c r="AQ17" s="402"/>
      <c r="AR17" s="402"/>
      <c r="AS17" s="402"/>
      <c r="AT17" s="402"/>
      <c r="AU17" s="402"/>
      <c r="AV17" s="41"/>
      <c r="AW17" s="260"/>
      <c r="AX17" s="260"/>
      <c r="AY17" s="260"/>
      <c r="AZ17" s="260"/>
      <c r="BA17" s="260"/>
      <c r="BB17" s="260"/>
      <c r="BC17" s="402"/>
      <c r="BD17" s="402"/>
      <c r="BE17" s="402"/>
      <c r="BF17" s="402"/>
      <c r="BG17" s="402"/>
      <c r="BH17" s="41"/>
      <c r="BI17" s="260"/>
      <c r="BJ17" s="260"/>
      <c r="BK17" s="260"/>
      <c r="BL17" s="260"/>
      <c r="BM17" s="260"/>
      <c r="BN17" s="260"/>
      <c r="BO17" s="402"/>
      <c r="BP17" s="402"/>
      <c r="BQ17" s="402"/>
      <c r="BR17" s="402"/>
      <c r="BS17" s="402"/>
      <c r="BT17" s="41"/>
      <c r="BU17" s="260"/>
      <c r="BV17" s="260"/>
      <c r="BW17" s="260"/>
      <c r="BX17" s="260"/>
      <c r="BY17" s="260"/>
      <c r="BZ17" s="260"/>
      <c r="CA17" s="402"/>
      <c r="CB17" s="402"/>
      <c r="CC17" s="402"/>
      <c r="CD17" s="402"/>
      <c r="CE17" s="402"/>
      <c r="CF17" s="41"/>
      <c r="CG17" s="260"/>
      <c r="CH17" s="260"/>
      <c r="CI17" s="260"/>
      <c r="CJ17" s="260"/>
      <c r="CK17" s="260"/>
      <c r="CL17" s="260"/>
      <c r="CM17" s="402"/>
      <c r="CN17" s="402"/>
      <c r="CO17" s="402"/>
      <c r="CP17" s="402"/>
      <c r="CQ17" s="402"/>
      <c r="CR17" s="41"/>
      <c r="CS17" s="260"/>
      <c r="CT17" s="260"/>
      <c r="CU17" s="260"/>
      <c r="CV17" s="260"/>
      <c r="CW17" s="260"/>
      <c r="CX17" s="260"/>
      <c r="CY17" s="402"/>
      <c r="CZ17" s="402"/>
      <c r="DA17" s="402"/>
      <c r="DB17" s="402"/>
      <c r="DC17" s="402"/>
      <c r="DD17" s="41"/>
      <c r="DE17" s="260"/>
      <c r="DF17" s="260"/>
      <c r="DG17" s="260"/>
      <c r="DH17" s="260"/>
      <c r="DI17" s="260"/>
      <c r="DJ17" s="260"/>
      <c r="DK17" s="402"/>
      <c r="DL17" s="402"/>
      <c r="DM17" s="402"/>
      <c r="DN17" s="402"/>
      <c r="DO17" s="402"/>
      <c r="DP17" s="41"/>
      <c r="DQ17" s="260"/>
      <c r="DR17" s="260"/>
      <c r="DS17" s="260"/>
      <c r="DT17" s="260"/>
      <c r="DU17" s="260"/>
      <c r="DV17" s="260"/>
      <c r="DW17" s="402"/>
      <c r="DX17" s="402"/>
      <c r="DY17" s="402"/>
      <c r="DZ17" s="402"/>
      <c r="EA17" s="402"/>
      <c r="EB17" s="41"/>
      <c r="EC17" s="260"/>
      <c r="ED17" s="260"/>
      <c r="EE17" s="260"/>
      <c r="EF17" s="260"/>
      <c r="EG17" s="260"/>
      <c r="EH17" s="260"/>
      <c r="EI17" s="402"/>
      <c r="EJ17" s="402"/>
      <c r="EK17" s="402"/>
      <c r="EL17" s="402"/>
      <c r="EM17" s="402"/>
      <c r="EN17" s="41"/>
      <c r="EO17" s="260"/>
      <c r="EP17" s="260"/>
      <c r="EQ17" s="260"/>
      <c r="ER17" s="260"/>
      <c r="ES17" s="260"/>
      <c r="ET17" s="260"/>
      <c r="EU17" s="402"/>
      <c r="EV17" s="402"/>
      <c r="EW17" s="402"/>
      <c r="EX17" s="402"/>
      <c r="EY17" s="402"/>
      <c r="EZ17" s="41"/>
      <c r="FA17" s="260"/>
      <c r="FB17" s="260"/>
      <c r="FC17" s="260"/>
      <c r="FD17" s="260"/>
      <c r="FE17" s="260"/>
      <c r="FF17" s="260"/>
      <c r="FG17" s="402"/>
      <c r="FH17" s="402"/>
      <c r="FI17" s="402"/>
      <c r="FJ17" s="402"/>
      <c r="FK17" s="402"/>
      <c r="FL17" s="41"/>
      <c r="FM17" s="260"/>
      <c r="FN17" s="260"/>
      <c r="FO17" s="260"/>
      <c r="FP17" s="260"/>
      <c r="FQ17" s="260"/>
      <c r="FR17" s="260"/>
      <c r="FS17" s="402"/>
      <c r="FT17" s="402"/>
      <c r="FU17" s="402"/>
      <c r="FV17" s="402"/>
      <c r="FW17" s="402"/>
      <c r="FX17" s="41"/>
      <c r="FY17" s="260"/>
      <c r="FZ17" s="260"/>
      <c r="GA17" s="260"/>
      <c r="GB17" s="260"/>
      <c r="GC17" s="260"/>
      <c r="GD17" s="260"/>
      <c r="GE17" s="402"/>
      <c r="GF17" s="402"/>
      <c r="GG17" s="402"/>
      <c r="GH17" s="402"/>
      <c r="GI17" s="402"/>
      <c r="GJ17" s="41"/>
      <c r="GK17" s="260"/>
      <c r="GL17" s="260"/>
      <c r="GM17" s="260"/>
      <c r="GN17" s="260"/>
      <c r="GO17" s="260"/>
      <c r="GP17" s="260"/>
      <c r="GQ17" s="402"/>
      <c r="GR17" s="402"/>
      <c r="GS17" s="402"/>
      <c r="GT17" s="402"/>
      <c r="GU17" s="402"/>
      <c r="GV17" s="41"/>
      <c r="GW17" s="260"/>
      <c r="GX17" s="260"/>
      <c r="GY17" s="260"/>
      <c r="GZ17" s="260"/>
      <c r="HA17" s="260"/>
      <c r="HB17" s="260"/>
      <c r="HC17" s="402"/>
      <c r="HD17" s="402"/>
      <c r="HE17" s="402"/>
      <c r="HF17" s="402"/>
      <c r="HG17" s="402"/>
      <c r="HH17" s="41"/>
      <c r="HI17" s="260"/>
      <c r="HJ17" s="260"/>
      <c r="HK17" s="260"/>
      <c r="HL17" s="260"/>
      <c r="HM17" s="260"/>
      <c r="HN17" s="260"/>
      <c r="HO17" s="402"/>
      <c r="HP17" s="402"/>
      <c r="HQ17" s="402"/>
      <c r="HR17" s="402"/>
      <c r="HS17" s="402"/>
      <c r="HT17" s="41"/>
      <c r="HU17" s="260"/>
      <c r="HV17" s="260"/>
      <c r="HW17" s="260"/>
      <c r="HX17" s="260"/>
      <c r="HY17" s="260"/>
      <c r="HZ17" s="260"/>
      <c r="IA17" s="402"/>
      <c r="IB17" s="402"/>
      <c r="IC17" s="402"/>
      <c r="ID17" s="402"/>
      <c r="IE17" s="402"/>
      <c r="IF17" s="41"/>
      <c r="IG17" s="260"/>
      <c r="IH17" s="260"/>
      <c r="II17" s="260"/>
    </row>
    <row r="18" spans="1:243" s="11" customFormat="1" ht="14.25">
      <c r="A18" s="405" t="s">
        <v>21</v>
      </c>
      <c r="B18" s="265">
        <v>-3.2</v>
      </c>
      <c r="C18" s="265">
        <v>-2.2000000000000002</v>
      </c>
      <c r="D18" s="265">
        <v>-1.6</v>
      </c>
      <c r="E18" s="265">
        <v>-1.5</v>
      </c>
      <c r="F18" s="265">
        <v>-1.4</v>
      </c>
      <c r="G18" s="266">
        <v>-1.5</v>
      </c>
      <c r="H18" s="266"/>
      <c r="I18" s="266"/>
      <c r="J18" s="266"/>
      <c r="K18" s="266"/>
      <c r="L18" s="266"/>
      <c r="M18" s="266"/>
      <c r="N18" s="266"/>
      <c r="O18" s="265"/>
      <c r="P18" s="265"/>
      <c r="Q18" s="265"/>
      <c r="R18" s="265"/>
      <c r="S18" s="266"/>
      <c r="T18" s="266"/>
      <c r="U18" s="266"/>
      <c r="V18" s="266"/>
      <c r="W18" s="266"/>
      <c r="X18" s="40"/>
      <c r="Y18" s="265"/>
      <c r="Z18" s="265"/>
      <c r="AA18" s="265"/>
      <c r="AB18" s="265"/>
      <c r="AC18" s="265"/>
      <c r="AD18" s="265"/>
      <c r="AE18" s="266"/>
      <c r="AF18" s="266"/>
      <c r="AG18" s="266"/>
      <c r="AH18" s="266"/>
      <c r="AI18" s="266"/>
      <c r="AJ18" s="40"/>
      <c r="AK18" s="265"/>
      <c r="AL18" s="265"/>
      <c r="AM18" s="265"/>
      <c r="AN18" s="265"/>
      <c r="AO18" s="265"/>
      <c r="AP18" s="265"/>
      <c r="AQ18" s="266"/>
      <c r="AR18" s="266"/>
      <c r="AS18" s="266"/>
      <c r="AT18" s="266"/>
      <c r="AU18" s="266"/>
      <c r="AV18" s="40"/>
      <c r="AW18" s="265"/>
      <c r="AX18" s="265"/>
      <c r="AY18" s="265"/>
      <c r="AZ18" s="265"/>
      <c r="BA18" s="265"/>
      <c r="BB18" s="265"/>
      <c r="BC18" s="266"/>
      <c r="BD18" s="266"/>
      <c r="BE18" s="266"/>
      <c r="BF18" s="266"/>
      <c r="BG18" s="266"/>
      <c r="BH18" s="40"/>
      <c r="BI18" s="265"/>
      <c r="BJ18" s="265"/>
      <c r="BK18" s="265"/>
      <c r="BL18" s="265"/>
      <c r="BM18" s="265"/>
      <c r="BN18" s="265"/>
      <c r="BO18" s="266"/>
      <c r="BP18" s="266"/>
      <c r="BQ18" s="266"/>
      <c r="BR18" s="266"/>
      <c r="BS18" s="266"/>
      <c r="BT18" s="40"/>
      <c r="BU18" s="265"/>
      <c r="BV18" s="265"/>
      <c r="BW18" s="265"/>
      <c r="BX18" s="265"/>
      <c r="BY18" s="265"/>
      <c r="BZ18" s="265"/>
      <c r="CA18" s="266"/>
      <c r="CB18" s="266"/>
      <c r="CC18" s="266"/>
      <c r="CD18" s="266"/>
      <c r="CE18" s="266"/>
      <c r="CF18" s="40"/>
      <c r="CG18" s="265"/>
      <c r="CH18" s="265"/>
      <c r="CI18" s="265"/>
      <c r="CJ18" s="265"/>
      <c r="CK18" s="265"/>
      <c r="CL18" s="265"/>
      <c r="CM18" s="266"/>
      <c r="CN18" s="266"/>
      <c r="CO18" s="266"/>
      <c r="CP18" s="266"/>
      <c r="CQ18" s="266"/>
      <c r="CR18" s="40"/>
      <c r="CS18" s="265"/>
      <c r="CT18" s="265"/>
      <c r="CU18" s="265"/>
      <c r="CV18" s="265"/>
      <c r="CW18" s="265"/>
      <c r="CX18" s="265"/>
      <c r="CY18" s="266"/>
      <c r="CZ18" s="266"/>
      <c r="DA18" s="266"/>
      <c r="DB18" s="266"/>
      <c r="DC18" s="266"/>
      <c r="DD18" s="40"/>
      <c r="DE18" s="265"/>
      <c r="DF18" s="265"/>
      <c r="DG18" s="265"/>
      <c r="DH18" s="265"/>
      <c r="DI18" s="265"/>
      <c r="DJ18" s="265"/>
      <c r="DK18" s="266"/>
      <c r="DL18" s="266"/>
      <c r="DM18" s="266"/>
      <c r="DN18" s="266"/>
      <c r="DO18" s="266"/>
      <c r="DP18" s="40"/>
      <c r="DQ18" s="265"/>
      <c r="DR18" s="265"/>
      <c r="DS18" s="265"/>
      <c r="DT18" s="265"/>
      <c r="DU18" s="265"/>
      <c r="DV18" s="265"/>
      <c r="DW18" s="266"/>
      <c r="DX18" s="266"/>
      <c r="DY18" s="266"/>
      <c r="DZ18" s="266"/>
      <c r="EA18" s="266"/>
      <c r="EB18" s="40"/>
      <c r="EC18" s="265"/>
      <c r="ED18" s="265"/>
      <c r="EE18" s="265"/>
      <c r="EF18" s="265"/>
      <c r="EG18" s="265"/>
      <c r="EH18" s="265"/>
      <c r="EI18" s="266"/>
      <c r="EJ18" s="266"/>
      <c r="EK18" s="266"/>
      <c r="EL18" s="266"/>
      <c r="EM18" s="266"/>
      <c r="EN18" s="40"/>
      <c r="EO18" s="265"/>
      <c r="EP18" s="265"/>
      <c r="EQ18" s="265"/>
      <c r="ER18" s="265"/>
      <c r="ES18" s="265"/>
      <c r="ET18" s="265"/>
      <c r="EU18" s="266"/>
      <c r="EV18" s="266"/>
      <c r="EW18" s="266"/>
      <c r="EX18" s="266"/>
      <c r="EY18" s="266"/>
      <c r="EZ18" s="40"/>
      <c r="FA18" s="265"/>
      <c r="FB18" s="265"/>
      <c r="FC18" s="265"/>
      <c r="FD18" s="265"/>
      <c r="FE18" s="265"/>
      <c r="FF18" s="265"/>
      <c r="FG18" s="266"/>
      <c r="FH18" s="266"/>
      <c r="FI18" s="266"/>
      <c r="FJ18" s="266"/>
      <c r="FK18" s="266"/>
      <c r="FL18" s="40"/>
      <c r="FM18" s="265"/>
      <c r="FN18" s="265"/>
      <c r="FO18" s="265"/>
      <c r="FP18" s="265"/>
      <c r="FQ18" s="265"/>
      <c r="FR18" s="265"/>
      <c r="FS18" s="266"/>
      <c r="FT18" s="266"/>
      <c r="FU18" s="266"/>
      <c r="FV18" s="266"/>
      <c r="FW18" s="266"/>
      <c r="FX18" s="40"/>
      <c r="FY18" s="265"/>
      <c r="FZ18" s="265"/>
      <c r="GA18" s="265"/>
      <c r="GB18" s="265"/>
      <c r="GC18" s="265"/>
      <c r="GD18" s="265"/>
      <c r="GE18" s="266"/>
      <c r="GF18" s="266"/>
      <c r="GG18" s="266"/>
      <c r="GH18" s="266"/>
      <c r="GI18" s="266"/>
      <c r="GJ18" s="40"/>
      <c r="GK18" s="265"/>
      <c r="GL18" s="265"/>
      <c r="GM18" s="265"/>
      <c r="GN18" s="265"/>
      <c r="GO18" s="265"/>
      <c r="GP18" s="265"/>
      <c r="GQ18" s="266"/>
      <c r="GR18" s="266"/>
      <c r="GS18" s="266"/>
      <c r="GT18" s="266"/>
      <c r="GU18" s="266"/>
      <c r="GV18" s="40"/>
      <c r="GW18" s="265"/>
      <c r="GX18" s="265"/>
      <c r="GY18" s="265"/>
      <c r="GZ18" s="265"/>
      <c r="HA18" s="265"/>
      <c r="HB18" s="265"/>
      <c r="HC18" s="266"/>
      <c r="HD18" s="266"/>
      <c r="HE18" s="266"/>
      <c r="HF18" s="266"/>
      <c r="HG18" s="266"/>
      <c r="HH18" s="40"/>
      <c r="HI18" s="265"/>
      <c r="HJ18" s="265"/>
      <c r="HK18" s="265"/>
      <c r="HL18" s="265"/>
      <c r="HM18" s="265"/>
      <c r="HN18" s="265"/>
      <c r="HO18" s="266"/>
      <c r="HP18" s="266"/>
      <c r="HQ18" s="266"/>
      <c r="HR18" s="266"/>
      <c r="HS18" s="266"/>
      <c r="HT18" s="40"/>
      <c r="HU18" s="265"/>
      <c r="HV18" s="265"/>
      <c r="HW18" s="265"/>
      <c r="HX18" s="265"/>
      <c r="HY18" s="265"/>
      <c r="HZ18" s="265"/>
      <c r="IA18" s="266"/>
      <c r="IB18" s="266"/>
      <c r="IC18" s="266"/>
      <c r="ID18" s="266"/>
      <c r="IE18" s="266"/>
      <c r="IF18" s="40"/>
      <c r="IG18" s="265"/>
      <c r="IH18" s="265"/>
      <c r="II18" s="265"/>
    </row>
    <row r="19" spans="1:243" s="11" customFormat="1" ht="15.75">
      <c r="A19" s="405" t="s">
        <v>567</v>
      </c>
      <c r="B19" s="468">
        <v>-3.2</v>
      </c>
      <c r="C19" s="468">
        <v>-2.2000000000000002</v>
      </c>
      <c r="D19" s="468">
        <v>-1.6</v>
      </c>
      <c r="E19" s="468">
        <v>-1.1000000000000001</v>
      </c>
      <c r="F19" s="468">
        <v>-1</v>
      </c>
      <c r="G19" s="468">
        <v>-0.9</v>
      </c>
      <c r="H19" s="266"/>
      <c r="I19" s="266"/>
      <c r="J19" s="266"/>
      <c r="K19" s="266"/>
      <c r="L19" s="266"/>
      <c r="M19" s="266"/>
      <c r="N19" s="266"/>
      <c r="O19" s="266"/>
      <c r="P19" s="265"/>
      <c r="Q19" s="265"/>
      <c r="R19" s="265"/>
      <c r="S19" s="266"/>
      <c r="T19" s="266"/>
      <c r="U19" s="266"/>
      <c r="V19" s="266"/>
      <c r="W19" s="266"/>
      <c r="X19" s="40"/>
      <c r="Y19" s="265"/>
      <c r="Z19" s="265"/>
      <c r="AA19" s="265"/>
      <c r="AB19" s="265"/>
      <c r="AC19" s="265"/>
      <c r="AD19" s="265"/>
      <c r="AE19" s="266"/>
      <c r="AF19" s="266"/>
      <c r="AG19" s="266"/>
      <c r="AH19" s="266"/>
      <c r="AI19" s="266"/>
      <c r="AJ19" s="40"/>
      <c r="AK19" s="265"/>
      <c r="AL19" s="265"/>
      <c r="AM19" s="265"/>
      <c r="AN19" s="265"/>
      <c r="AO19" s="265"/>
      <c r="AP19" s="265"/>
      <c r="AQ19" s="266"/>
      <c r="AR19" s="266"/>
      <c r="AS19" s="266"/>
      <c r="AT19" s="266"/>
      <c r="AU19" s="266"/>
      <c r="AV19" s="40"/>
      <c r="AW19" s="265"/>
      <c r="AX19" s="265"/>
      <c r="AY19" s="265"/>
      <c r="AZ19" s="265"/>
      <c r="BA19" s="265"/>
      <c r="BB19" s="265"/>
      <c r="BC19" s="266"/>
      <c r="BD19" s="266"/>
      <c r="BE19" s="266"/>
      <c r="BF19" s="266"/>
      <c r="BG19" s="266"/>
      <c r="BH19" s="40"/>
      <c r="BI19" s="265"/>
      <c r="BJ19" s="265"/>
      <c r="BK19" s="265"/>
      <c r="BL19" s="265"/>
      <c r="BM19" s="265"/>
      <c r="BN19" s="265"/>
      <c r="BO19" s="266"/>
      <c r="BP19" s="266"/>
      <c r="BQ19" s="266"/>
      <c r="BR19" s="266"/>
      <c r="BS19" s="266"/>
      <c r="BT19" s="40"/>
      <c r="BU19" s="265"/>
      <c r="BV19" s="265"/>
      <c r="BW19" s="265"/>
      <c r="BX19" s="265"/>
      <c r="BY19" s="265"/>
      <c r="BZ19" s="265"/>
      <c r="CA19" s="266"/>
      <c r="CB19" s="266"/>
      <c r="CC19" s="266"/>
      <c r="CD19" s="266"/>
      <c r="CE19" s="266"/>
      <c r="CF19" s="40"/>
      <c r="CG19" s="265"/>
      <c r="CH19" s="265"/>
      <c r="CI19" s="265"/>
      <c r="CJ19" s="265"/>
      <c r="CK19" s="265"/>
      <c r="CL19" s="265"/>
      <c r="CM19" s="266"/>
      <c r="CN19" s="266"/>
      <c r="CO19" s="266"/>
      <c r="CP19" s="266"/>
      <c r="CQ19" s="266"/>
      <c r="CR19" s="40"/>
      <c r="CS19" s="265"/>
      <c r="CT19" s="265"/>
      <c r="CU19" s="265"/>
      <c r="CV19" s="265"/>
      <c r="CW19" s="265"/>
      <c r="CX19" s="265"/>
      <c r="CY19" s="266"/>
      <c r="CZ19" s="266"/>
      <c r="DA19" s="266"/>
      <c r="DB19" s="266"/>
      <c r="DC19" s="266"/>
      <c r="DD19" s="40"/>
      <c r="DE19" s="265"/>
      <c r="DF19" s="265"/>
      <c r="DG19" s="265"/>
      <c r="DH19" s="265"/>
      <c r="DI19" s="265"/>
      <c r="DJ19" s="265"/>
      <c r="DK19" s="266"/>
      <c r="DL19" s="266"/>
      <c r="DM19" s="266"/>
      <c r="DN19" s="266"/>
      <c r="DO19" s="266"/>
      <c r="DP19" s="40"/>
      <c r="DQ19" s="265"/>
      <c r="DR19" s="265"/>
      <c r="DS19" s="265"/>
      <c r="DT19" s="265"/>
      <c r="DU19" s="265"/>
      <c r="DV19" s="265"/>
      <c r="DW19" s="266"/>
      <c r="DX19" s="266"/>
      <c r="DY19" s="266"/>
      <c r="DZ19" s="266"/>
      <c r="EA19" s="266"/>
      <c r="EB19" s="40"/>
      <c r="EC19" s="265"/>
      <c r="ED19" s="265"/>
      <c r="EE19" s="265"/>
      <c r="EF19" s="265"/>
      <c r="EG19" s="265"/>
      <c r="EH19" s="265"/>
      <c r="EI19" s="266"/>
      <c r="EJ19" s="266"/>
      <c r="EK19" s="266"/>
      <c r="EL19" s="266"/>
      <c r="EM19" s="266"/>
      <c r="EN19" s="40"/>
      <c r="EO19" s="265"/>
      <c r="EP19" s="265"/>
      <c r="EQ19" s="265"/>
      <c r="ER19" s="265"/>
      <c r="ES19" s="265"/>
      <c r="ET19" s="265"/>
      <c r="EU19" s="266"/>
      <c r="EV19" s="266"/>
      <c r="EW19" s="266"/>
      <c r="EX19" s="266"/>
      <c r="EY19" s="266"/>
      <c r="EZ19" s="40"/>
      <c r="FA19" s="265"/>
      <c r="FB19" s="265"/>
      <c r="FC19" s="265"/>
      <c r="FD19" s="265"/>
      <c r="FE19" s="265"/>
      <c r="FF19" s="265"/>
      <c r="FG19" s="266"/>
      <c r="FH19" s="266"/>
      <c r="FI19" s="266"/>
      <c r="FJ19" s="266"/>
      <c r="FK19" s="266"/>
      <c r="FL19" s="40"/>
      <c r="FM19" s="265"/>
      <c r="FN19" s="265"/>
      <c r="FO19" s="265"/>
      <c r="FP19" s="265"/>
      <c r="FQ19" s="265"/>
      <c r="FR19" s="265"/>
      <c r="FS19" s="266"/>
      <c r="FT19" s="266"/>
      <c r="FU19" s="266"/>
      <c r="FV19" s="266"/>
      <c r="FW19" s="266"/>
      <c r="FX19" s="40"/>
      <c r="FY19" s="265"/>
      <c r="FZ19" s="265"/>
      <c r="GA19" s="265"/>
      <c r="GB19" s="265"/>
      <c r="GC19" s="265"/>
      <c r="GD19" s="265"/>
      <c r="GE19" s="266"/>
      <c r="GF19" s="266"/>
      <c r="GG19" s="266"/>
      <c r="GH19" s="266"/>
      <c r="GI19" s="266"/>
      <c r="GJ19" s="40"/>
      <c r="GK19" s="265"/>
      <c r="GL19" s="265"/>
      <c r="GM19" s="265"/>
      <c r="GN19" s="265"/>
      <c r="GO19" s="265"/>
      <c r="GP19" s="265"/>
      <c r="GQ19" s="266"/>
      <c r="GR19" s="266"/>
      <c r="GS19" s="266"/>
      <c r="GT19" s="266"/>
      <c r="GU19" s="266"/>
      <c r="GV19" s="40"/>
      <c r="GW19" s="265"/>
      <c r="GX19" s="265"/>
      <c r="GY19" s="265"/>
      <c r="GZ19" s="265"/>
      <c r="HA19" s="265"/>
      <c r="HB19" s="265"/>
      <c r="HC19" s="266"/>
      <c r="HD19" s="266"/>
      <c r="HE19" s="266"/>
      <c r="HF19" s="266"/>
      <c r="HG19" s="266"/>
      <c r="HH19" s="40"/>
      <c r="HI19" s="265"/>
      <c r="HJ19" s="265"/>
      <c r="HK19" s="265"/>
      <c r="HL19" s="265"/>
      <c r="HM19" s="265"/>
      <c r="HN19" s="265"/>
      <c r="HO19" s="266"/>
      <c r="HP19" s="266"/>
      <c r="HQ19" s="266"/>
      <c r="HR19" s="266"/>
      <c r="HS19" s="266"/>
      <c r="HT19" s="40"/>
      <c r="HU19" s="265"/>
      <c r="HV19" s="265"/>
      <c r="HW19" s="265"/>
      <c r="HX19" s="265"/>
      <c r="HY19" s="265"/>
      <c r="HZ19" s="265"/>
      <c r="IA19" s="266"/>
      <c r="IB19" s="266"/>
      <c r="IC19" s="266"/>
      <c r="ID19" s="266"/>
      <c r="IE19" s="266"/>
      <c r="IF19" s="40"/>
      <c r="IG19" s="265"/>
      <c r="IH19" s="265"/>
      <c r="II19" s="265"/>
    </row>
    <row r="20" spans="1:243" s="7" customFormat="1" ht="14.25">
      <c r="A20" s="412" t="s">
        <v>20</v>
      </c>
      <c r="B20" s="260">
        <v>-8.7303999999999995</v>
      </c>
      <c r="C20" s="260">
        <v>-6.3699000000000003</v>
      </c>
      <c r="D20" s="260">
        <v>-4.0320999999999998</v>
      </c>
      <c r="E20" s="260">
        <v>-3.6254</v>
      </c>
      <c r="F20" s="260">
        <v>-2.6366000000000001</v>
      </c>
      <c r="G20" s="260">
        <v>-1.8156000000000001</v>
      </c>
      <c r="H20" s="260"/>
      <c r="I20" s="260"/>
      <c r="J20" s="260"/>
      <c r="K20" s="260"/>
      <c r="L20" s="42"/>
      <c r="M20" s="260"/>
      <c r="N20" s="260"/>
      <c r="O20" s="260"/>
      <c r="P20" s="260"/>
      <c r="Q20" s="260"/>
      <c r="R20" s="260"/>
      <c r="S20" s="260"/>
      <c r="T20" s="260"/>
      <c r="U20" s="260"/>
      <c r="V20" s="260"/>
      <c r="W20" s="260"/>
      <c r="X20" s="42"/>
      <c r="Y20" s="260"/>
      <c r="Z20" s="260"/>
      <c r="AA20" s="260"/>
      <c r="AB20" s="260"/>
      <c r="AC20" s="260"/>
      <c r="AD20" s="260"/>
      <c r="AE20" s="260"/>
      <c r="AF20" s="260"/>
      <c r="AG20" s="260"/>
      <c r="AH20" s="260"/>
      <c r="AI20" s="260"/>
      <c r="AJ20" s="42"/>
      <c r="AK20" s="260"/>
      <c r="AL20" s="260"/>
      <c r="AM20" s="260"/>
      <c r="AN20" s="260"/>
      <c r="AO20" s="260"/>
      <c r="AP20" s="260"/>
      <c r="AQ20" s="260"/>
      <c r="AR20" s="260"/>
      <c r="AS20" s="260"/>
      <c r="AT20" s="260"/>
      <c r="AU20" s="260"/>
      <c r="AV20" s="42"/>
      <c r="AW20" s="260"/>
      <c r="AX20" s="260"/>
      <c r="AY20" s="260"/>
      <c r="AZ20" s="260"/>
      <c r="BA20" s="260"/>
      <c r="BB20" s="260"/>
      <c r="BC20" s="260"/>
      <c r="BD20" s="260"/>
      <c r="BE20" s="260"/>
      <c r="BF20" s="260"/>
      <c r="BG20" s="260"/>
      <c r="BH20" s="42"/>
      <c r="BI20" s="260"/>
      <c r="BJ20" s="260"/>
      <c r="BK20" s="260"/>
      <c r="BL20" s="260"/>
      <c r="BM20" s="260"/>
      <c r="BN20" s="260"/>
      <c r="BO20" s="260"/>
      <c r="BP20" s="260"/>
      <c r="BQ20" s="260"/>
      <c r="BR20" s="260"/>
      <c r="BS20" s="260"/>
      <c r="BT20" s="42"/>
      <c r="BU20" s="260"/>
      <c r="BV20" s="260"/>
      <c r="BW20" s="260"/>
      <c r="BX20" s="260"/>
      <c r="BY20" s="260"/>
      <c r="BZ20" s="260"/>
      <c r="CA20" s="260"/>
      <c r="CB20" s="260"/>
      <c r="CC20" s="260"/>
      <c r="CD20" s="260"/>
      <c r="CE20" s="260"/>
      <c r="CF20" s="42"/>
      <c r="CG20" s="260"/>
      <c r="CH20" s="260"/>
      <c r="CI20" s="260"/>
      <c r="CJ20" s="260"/>
      <c r="CK20" s="260"/>
      <c r="CL20" s="260"/>
      <c r="CM20" s="260"/>
      <c r="CN20" s="260"/>
      <c r="CO20" s="260"/>
      <c r="CP20" s="260"/>
      <c r="CQ20" s="260"/>
      <c r="CR20" s="42"/>
      <c r="CS20" s="260"/>
      <c r="CT20" s="260"/>
      <c r="CU20" s="260"/>
      <c r="CV20" s="260"/>
      <c r="CW20" s="260"/>
      <c r="CX20" s="260"/>
      <c r="CY20" s="260"/>
      <c r="CZ20" s="260"/>
      <c r="DA20" s="260"/>
      <c r="DB20" s="260"/>
      <c r="DC20" s="260"/>
      <c r="DD20" s="42"/>
      <c r="DE20" s="260"/>
      <c r="DF20" s="260"/>
      <c r="DG20" s="260"/>
      <c r="DH20" s="260"/>
      <c r="DI20" s="260"/>
      <c r="DJ20" s="260"/>
      <c r="DK20" s="260"/>
      <c r="DL20" s="260"/>
      <c r="DM20" s="260"/>
      <c r="DN20" s="260"/>
      <c r="DO20" s="260"/>
      <c r="DP20" s="42"/>
      <c r="DQ20" s="260"/>
      <c r="DR20" s="260"/>
      <c r="DS20" s="260"/>
      <c r="DT20" s="260"/>
      <c r="DU20" s="260"/>
      <c r="DV20" s="260"/>
      <c r="DW20" s="260"/>
      <c r="DX20" s="260"/>
      <c r="DY20" s="260"/>
      <c r="DZ20" s="260"/>
      <c r="EA20" s="260"/>
      <c r="EB20" s="42"/>
      <c r="EC20" s="260"/>
      <c r="ED20" s="260"/>
      <c r="EE20" s="260"/>
      <c r="EF20" s="260"/>
      <c r="EG20" s="260"/>
      <c r="EH20" s="260"/>
      <c r="EI20" s="260"/>
      <c r="EJ20" s="260"/>
      <c r="EK20" s="260"/>
      <c r="EL20" s="260"/>
      <c r="EM20" s="260"/>
      <c r="EN20" s="42"/>
      <c r="EO20" s="260"/>
      <c r="EP20" s="260"/>
      <c r="EQ20" s="260"/>
      <c r="ER20" s="260"/>
      <c r="ES20" s="260"/>
      <c r="ET20" s="260"/>
      <c r="EU20" s="260"/>
      <c r="EV20" s="260"/>
      <c r="EW20" s="260"/>
      <c r="EX20" s="260"/>
      <c r="EY20" s="260"/>
      <c r="EZ20" s="42"/>
      <c r="FA20" s="260"/>
      <c r="FB20" s="260"/>
      <c r="FC20" s="260"/>
      <c r="FD20" s="260"/>
      <c r="FE20" s="260"/>
      <c r="FF20" s="260"/>
      <c r="FG20" s="260"/>
      <c r="FH20" s="260"/>
      <c r="FI20" s="260"/>
      <c r="FJ20" s="260"/>
      <c r="FK20" s="260"/>
      <c r="FL20" s="42"/>
      <c r="FM20" s="260"/>
      <c r="FN20" s="260"/>
      <c r="FO20" s="260"/>
      <c r="FP20" s="260"/>
      <c r="FQ20" s="260"/>
      <c r="FR20" s="260"/>
      <c r="FS20" s="260"/>
      <c r="FT20" s="260"/>
      <c r="FU20" s="260"/>
      <c r="FV20" s="260"/>
      <c r="FW20" s="260"/>
      <c r="FX20" s="42"/>
      <c r="FY20" s="260"/>
      <c r="FZ20" s="260"/>
      <c r="GA20" s="260"/>
      <c r="GB20" s="260"/>
      <c r="GC20" s="260"/>
      <c r="GD20" s="260"/>
      <c r="GE20" s="260"/>
      <c r="GF20" s="260"/>
      <c r="GG20" s="260"/>
      <c r="GH20" s="260"/>
      <c r="GI20" s="260"/>
      <c r="GJ20" s="42"/>
      <c r="GK20" s="260"/>
      <c r="GL20" s="260"/>
      <c r="GM20" s="260"/>
      <c r="GN20" s="260"/>
      <c r="GO20" s="260"/>
      <c r="GP20" s="260"/>
      <c r="GQ20" s="260"/>
      <c r="GR20" s="260"/>
      <c r="GS20" s="260"/>
      <c r="GT20" s="260"/>
      <c r="GU20" s="260"/>
      <c r="GV20" s="42"/>
      <c r="GW20" s="260"/>
      <c r="GX20" s="260"/>
      <c r="GY20" s="260"/>
      <c r="GZ20" s="260"/>
      <c r="HA20" s="260"/>
      <c r="HB20" s="260"/>
      <c r="HC20" s="260"/>
      <c r="HD20" s="260"/>
      <c r="HE20" s="260"/>
      <c r="HF20" s="260"/>
      <c r="HG20" s="260"/>
      <c r="HH20" s="42"/>
      <c r="HI20" s="260"/>
      <c r="HJ20" s="260"/>
      <c r="HK20" s="260"/>
      <c r="HL20" s="260"/>
      <c r="HM20" s="260"/>
      <c r="HN20" s="260"/>
      <c r="HO20" s="260"/>
      <c r="HP20" s="260"/>
      <c r="HQ20" s="260"/>
      <c r="HR20" s="260"/>
      <c r="HS20" s="260"/>
      <c r="HT20" s="42"/>
      <c r="HU20" s="260"/>
      <c r="HV20" s="260"/>
      <c r="HW20" s="260"/>
      <c r="HX20" s="260"/>
      <c r="HY20" s="260"/>
      <c r="HZ20" s="260"/>
      <c r="IA20" s="260"/>
      <c r="IB20" s="260"/>
      <c r="IC20" s="260"/>
      <c r="ID20" s="260"/>
      <c r="IE20" s="260"/>
      <c r="IF20" s="42"/>
      <c r="IG20" s="260"/>
      <c r="IH20" s="260"/>
      <c r="II20" s="260"/>
    </row>
    <row r="21" spans="1:243" s="7" customFormat="1" ht="14.25">
      <c r="A21" s="396" t="s">
        <v>19</v>
      </c>
      <c r="B21" s="260">
        <v>-4.7039999999999997</v>
      </c>
      <c r="C21" s="260">
        <v>-4.8124000000000002</v>
      </c>
      <c r="D21" s="260">
        <v>-2.5712999999999999</v>
      </c>
      <c r="E21" s="260">
        <v>-2.2345000000000002</v>
      </c>
      <c r="F21" s="260">
        <v>-1.9806999999999999</v>
      </c>
      <c r="G21" s="260">
        <v>-2.5396000000000001</v>
      </c>
      <c r="H21" s="260"/>
      <c r="I21" s="260"/>
      <c r="J21" s="260"/>
      <c r="K21" s="260"/>
      <c r="L21" s="41"/>
      <c r="M21" s="260"/>
      <c r="N21" s="260"/>
      <c r="O21" s="260"/>
      <c r="P21" s="260"/>
      <c r="Q21" s="260"/>
      <c r="R21" s="260"/>
      <c r="S21" s="260"/>
      <c r="T21" s="260"/>
      <c r="U21" s="260"/>
      <c r="V21" s="260"/>
      <c r="W21" s="260"/>
      <c r="X21" s="41"/>
      <c r="Y21" s="260"/>
      <c r="Z21" s="260"/>
      <c r="AA21" s="260"/>
      <c r="AB21" s="260"/>
      <c r="AC21" s="260"/>
      <c r="AD21" s="260"/>
      <c r="AE21" s="260"/>
      <c r="AF21" s="260"/>
      <c r="AG21" s="260"/>
      <c r="AH21" s="260"/>
      <c r="AI21" s="260"/>
      <c r="AJ21" s="41"/>
      <c r="AK21" s="260"/>
      <c r="AL21" s="260"/>
      <c r="AM21" s="260"/>
      <c r="AN21" s="260"/>
      <c r="AO21" s="260"/>
      <c r="AP21" s="260"/>
      <c r="AQ21" s="260"/>
      <c r="AR21" s="260"/>
      <c r="AS21" s="260"/>
      <c r="AT21" s="260"/>
      <c r="AU21" s="260"/>
      <c r="AV21" s="41"/>
      <c r="AW21" s="260"/>
      <c r="AX21" s="260"/>
      <c r="AY21" s="260"/>
      <c r="AZ21" s="260"/>
      <c r="BA21" s="260"/>
      <c r="BB21" s="260"/>
      <c r="BC21" s="260"/>
      <c r="BD21" s="260"/>
      <c r="BE21" s="260"/>
      <c r="BF21" s="260"/>
      <c r="BG21" s="260"/>
      <c r="BH21" s="41"/>
      <c r="BI21" s="260"/>
      <c r="BJ21" s="260"/>
      <c r="BK21" s="260"/>
      <c r="BL21" s="260"/>
      <c r="BM21" s="260"/>
      <c r="BN21" s="260"/>
      <c r="BO21" s="260"/>
      <c r="BP21" s="260"/>
      <c r="BQ21" s="260"/>
      <c r="BR21" s="260"/>
      <c r="BS21" s="260"/>
      <c r="BT21" s="41"/>
      <c r="BU21" s="260"/>
      <c r="BV21" s="260"/>
      <c r="BW21" s="260"/>
      <c r="BX21" s="260"/>
      <c r="BY21" s="260"/>
      <c r="BZ21" s="260"/>
      <c r="CA21" s="260"/>
      <c r="CB21" s="260"/>
      <c r="CC21" s="260"/>
      <c r="CD21" s="260"/>
      <c r="CE21" s="260"/>
      <c r="CF21" s="41"/>
      <c r="CG21" s="260"/>
      <c r="CH21" s="260"/>
      <c r="CI21" s="260"/>
      <c r="CJ21" s="260"/>
      <c r="CK21" s="260"/>
      <c r="CL21" s="260"/>
      <c r="CM21" s="260"/>
      <c r="CN21" s="260"/>
      <c r="CO21" s="260"/>
      <c r="CP21" s="260"/>
      <c r="CQ21" s="260"/>
      <c r="CR21" s="41"/>
      <c r="CS21" s="260"/>
      <c r="CT21" s="260"/>
      <c r="CU21" s="260"/>
      <c r="CV21" s="260"/>
      <c r="CW21" s="260"/>
      <c r="CX21" s="260"/>
      <c r="CY21" s="260"/>
      <c r="CZ21" s="260"/>
      <c r="DA21" s="260"/>
      <c r="DB21" s="260"/>
      <c r="DC21" s="260"/>
      <c r="DD21" s="41"/>
      <c r="DE21" s="260"/>
      <c r="DF21" s="260"/>
      <c r="DG21" s="260"/>
      <c r="DH21" s="260"/>
      <c r="DI21" s="260"/>
      <c r="DJ21" s="260"/>
      <c r="DK21" s="260"/>
      <c r="DL21" s="260"/>
      <c r="DM21" s="260"/>
      <c r="DN21" s="260"/>
      <c r="DO21" s="260"/>
      <c r="DP21" s="41"/>
      <c r="DQ21" s="260"/>
      <c r="DR21" s="260"/>
      <c r="DS21" s="260"/>
      <c r="DT21" s="260"/>
      <c r="DU21" s="260"/>
      <c r="DV21" s="260"/>
      <c r="DW21" s="260"/>
      <c r="DX21" s="260"/>
      <c r="DY21" s="260"/>
      <c r="DZ21" s="260"/>
      <c r="EA21" s="260"/>
      <c r="EB21" s="41"/>
      <c r="EC21" s="260"/>
      <c r="ED21" s="260"/>
      <c r="EE21" s="260"/>
      <c r="EF21" s="260"/>
      <c r="EG21" s="260"/>
      <c r="EH21" s="260"/>
      <c r="EI21" s="260"/>
      <c r="EJ21" s="260"/>
      <c r="EK21" s="260"/>
      <c r="EL21" s="260"/>
      <c r="EM21" s="260"/>
      <c r="EN21" s="41"/>
      <c r="EO21" s="260"/>
      <c r="EP21" s="260"/>
      <c r="EQ21" s="260"/>
      <c r="ER21" s="260"/>
      <c r="ES21" s="260"/>
      <c r="ET21" s="260"/>
      <c r="EU21" s="260"/>
      <c r="EV21" s="260"/>
      <c r="EW21" s="260"/>
      <c r="EX21" s="260"/>
      <c r="EY21" s="260"/>
      <c r="EZ21" s="41"/>
      <c r="FA21" s="260"/>
      <c r="FB21" s="260"/>
      <c r="FC21" s="260"/>
      <c r="FD21" s="260"/>
      <c r="FE21" s="260"/>
      <c r="FF21" s="260"/>
      <c r="FG21" s="260"/>
      <c r="FH21" s="260"/>
      <c r="FI21" s="260"/>
      <c r="FJ21" s="260"/>
      <c r="FK21" s="260"/>
      <c r="FL21" s="41"/>
      <c r="FM21" s="260"/>
      <c r="FN21" s="260"/>
      <c r="FO21" s="260"/>
      <c r="FP21" s="260"/>
      <c r="FQ21" s="260"/>
      <c r="FR21" s="260"/>
      <c r="FS21" s="260"/>
      <c r="FT21" s="260"/>
      <c r="FU21" s="260"/>
      <c r="FV21" s="260"/>
      <c r="FW21" s="260"/>
      <c r="FX21" s="41"/>
      <c r="FY21" s="260"/>
      <c r="FZ21" s="260"/>
      <c r="GA21" s="260"/>
      <c r="GB21" s="260"/>
      <c r="GC21" s="260"/>
      <c r="GD21" s="260"/>
      <c r="GE21" s="260"/>
      <c r="GF21" s="260"/>
      <c r="GG21" s="260"/>
      <c r="GH21" s="260"/>
      <c r="GI21" s="260"/>
      <c r="GJ21" s="41"/>
      <c r="GK21" s="260"/>
      <c r="GL21" s="260"/>
      <c r="GM21" s="260"/>
      <c r="GN21" s="260"/>
      <c r="GO21" s="260"/>
      <c r="GP21" s="260"/>
      <c r="GQ21" s="260"/>
      <c r="GR21" s="260"/>
      <c r="GS21" s="260"/>
      <c r="GT21" s="260"/>
      <c r="GU21" s="260"/>
      <c r="GV21" s="41"/>
      <c r="GW21" s="260"/>
      <c r="GX21" s="260"/>
      <c r="GY21" s="260"/>
      <c r="GZ21" s="260"/>
      <c r="HA21" s="260"/>
      <c r="HB21" s="260"/>
      <c r="HC21" s="260"/>
      <c r="HD21" s="260"/>
      <c r="HE21" s="260"/>
      <c r="HF21" s="260"/>
      <c r="HG21" s="260"/>
      <c r="HH21" s="41"/>
      <c r="HI21" s="260"/>
      <c r="HJ21" s="260"/>
      <c r="HK21" s="260"/>
      <c r="HL21" s="260"/>
      <c r="HM21" s="260"/>
      <c r="HN21" s="260"/>
      <c r="HO21" s="260"/>
      <c r="HP21" s="260"/>
      <c r="HQ21" s="260"/>
      <c r="HR21" s="260"/>
      <c r="HS21" s="260"/>
      <c r="HT21" s="41"/>
      <c r="HU21" s="260"/>
      <c r="HV21" s="260"/>
      <c r="HW21" s="260"/>
      <c r="HX21" s="260"/>
      <c r="HY21" s="260"/>
      <c r="HZ21" s="260"/>
      <c r="IA21" s="260"/>
      <c r="IB21" s="260"/>
      <c r="IC21" s="260"/>
      <c r="ID21" s="260"/>
      <c r="IE21" s="260"/>
      <c r="IF21" s="41"/>
      <c r="IG21" s="260"/>
      <c r="IH21" s="260"/>
      <c r="II21" s="260"/>
    </row>
    <row r="22" spans="1:243" s="7" customFormat="1" ht="14.25">
      <c r="A22" s="396" t="s">
        <v>18</v>
      </c>
      <c r="B22" s="260">
        <v>-7.2545999999999999</v>
      </c>
      <c r="C22" s="260">
        <v>-4.9138000000000002</v>
      </c>
      <c r="D22" s="260">
        <v>-3.9054000000000002</v>
      </c>
      <c r="E22" s="260">
        <v>-2.2724000000000002</v>
      </c>
      <c r="F22" s="260">
        <v>-2.5169999999999999</v>
      </c>
      <c r="G22" s="402">
        <v>-2.4704000000000002</v>
      </c>
      <c r="H22" s="402"/>
      <c r="I22" s="402"/>
      <c r="J22" s="402"/>
      <c r="K22" s="402"/>
      <c r="L22" s="41"/>
      <c r="M22" s="260"/>
      <c r="N22" s="260"/>
      <c r="O22" s="260"/>
      <c r="P22" s="260"/>
      <c r="Q22" s="260"/>
      <c r="R22" s="260"/>
      <c r="S22" s="402"/>
      <c r="T22" s="402"/>
      <c r="U22" s="402"/>
      <c r="V22" s="402"/>
      <c r="W22" s="402"/>
      <c r="X22" s="41"/>
      <c r="Y22" s="260"/>
      <c r="Z22" s="260"/>
      <c r="AA22" s="260"/>
      <c r="AB22" s="260"/>
      <c r="AC22" s="260"/>
      <c r="AD22" s="260"/>
      <c r="AE22" s="402"/>
      <c r="AF22" s="402"/>
      <c r="AG22" s="402"/>
      <c r="AH22" s="402"/>
      <c r="AI22" s="402"/>
      <c r="AJ22" s="41"/>
      <c r="AK22" s="260"/>
      <c r="AL22" s="260"/>
      <c r="AM22" s="260"/>
      <c r="AN22" s="260"/>
      <c r="AO22" s="260"/>
      <c r="AP22" s="260"/>
      <c r="AQ22" s="402"/>
      <c r="AR22" s="402"/>
      <c r="AS22" s="402"/>
      <c r="AT22" s="402"/>
      <c r="AU22" s="402"/>
      <c r="AV22" s="41"/>
      <c r="AW22" s="260"/>
      <c r="AX22" s="260"/>
      <c r="AY22" s="260"/>
      <c r="AZ22" s="260"/>
      <c r="BA22" s="260"/>
      <c r="BB22" s="260"/>
      <c r="BC22" s="402"/>
      <c r="BD22" s="402"/>
      <c r="BE22" s="402"/>
      <c r="BF22" s="402"/>
      <c r="BG22" s="402"/>
      <c r="BH22" s="41"/>
      <c r="BI22" s="260"/>
      <c r="BJ22" s="260"/>
      <c r="BK22" s="260"/>
      <c r="BL22" s="260"/>
      <c r="BM22" s="260"/>
      <c r="BN22" s="260"/>
      <c r="BO22" s="402"/>
      <c r="BP22" s="402"/>
      <c r="BQ22" s="402"/>
      <c r="BR22" s="402"/>
      <c r="BS22" s="402"/>
      <c r="BT22" s="41"/>
      <c r="BU22" s="260"/>
      <c r="BV22" s="260"/>
      <c r="BW22" s="260"/>
      <c r="BX22" s="260"/>
      <c r="BY22" s="260"/>
      <c r="BZ22" s="260"/>
      <c r="CA22" s="402"/>
      <c r="CB22" s="402"/>
      <c r="CC22" s="402"/>
      <c r="CD22" s="402"/>
      <c r="CE22" s="402"/>
      <c r="CF22" s="41"/>
      <c r="CG22" s="260"/>
      <c r="CH22" s="260"/>
      <c r="CI22" s="260"/>
      <c r="CJ22" s="260"/>
      <c r="CK22" s="260"/>
      <c r="CL22" s="260"/>
      <c r="CM22" s="402"/>
      <c r="CN22" s="402"/>
      <c r="CO22" s="402"/>
      <c r="CP22" s="402"/>
      <c r="CQ22" s="402"/>
      <c r="CR22" s="41"/>
      <c r="CS22" s="260"/>
      <c r="CT22" s="260"/>
      <c r="CU22" s="260"/>
      <c r="CV22" s="260"/>
      <c r="CW22" s="260"/>
      <c r="CX22" s="260"/>
      <c r="CY22" s="402"/>
      <c r="CZ22" s="402"/>
      <c r="DA22" s="402"/>
      <c r="DB22" s="402"/>
      <c r="DC22" s="402"/>
      <c r="DD22" s="41"/>
      <c r="DE22" s="260"/>
      <c r="DF22" s="260"/>
      <c r="DG22" s="260"/>
      <c r="DH22" s="260"/>
      <c r="DI22" s="260"/>
      <c r="DJ22" s="260"/>
      <c r="DK22" s="402"/>
      <c r="DL22" s="402"/>
      <c r="DM22" s="402"/>
      <c r="DN22" s="402"/>
      <c r="DO22" s="402"/>
      <c r="DP22" s="41"/>
      <c r="DQ22" s="260"/>
      <c r="DR22" s="260"/>
      <c r="DS22" s="260"/>
      <c r="DT22" s="260"/>
      <c r="DU22" s="260"/>
      <c r="DV22" s="260"/>
      <c r="DW22" s="402"/>
      <c r="DX22" s="402"/>
      <c r="DY22" s="402"/>
      <c r="DZ22" s="402"/>
      <c r="EA22" s="402"/>
      <c r="EB22" s="41"/>
      <c r="EC22" s="260"/>
      <c r="ED22" s="260"/>
      <c r="EE22" s="260"/>
      <c r="EF22" s="260"/>
      <c r="EG22" s="260"/>
      <c r="EH22" s="260"/>
      <c r="EI22" s="402"/>
      <c r="EJ22" s="402"/>
      <c r="EK22" s="402"/>
      <c r="EL22" s="402"/>
      <c r="EM22" s="402"/>
      <c r="EN22" s="41"/>
      <c r="EO22" s="260"/>
      <c r="EP22" s="260"/>
      <c r="EQ22" s="260"/>
      <c r="ER22" s="260"/>
      <c r="ES22" s="260"/>
      <c r="ET22" s="260"/>
      <c r="EU22" s="402"/>
      <c r="EV22" s="402"/>
      <c r="EW22" s="402"/>
      <c r="EX22" s="402"/>
      <c r="EY22" s="402"/>
      <c r="EZ22" s="41"/>
      <c r="FA22" s="260"/>
      <c r="FB22" s="260"/>
      <c r="FC22" s="260"/>
      <c r="FD22" s="260"/>
      <c r="FE22" s="260"/>
      <c r="FF22" s="260"/>
      <c r="FG22" s="402"/>
      <c r="FH22" s="402"/>
      <c r="FI22" s="402"/>
      <c r="FJ22" s="402"/>
      <c r="FK22" s="402"/>
      <c r="FL22" s="41"/>
      <c r="FM22" s="260"/>
      <c r="FN22" s="260"/>
      <c r="FO22" s="260"/>
      <c r="FP22" s="260"/>
      <c r="FQ22" s="260"/>
      <c r="FR22" s="260"/>
      <c r="FS22" s="402"/>
      <c r="FT22" s="402"/>
      <c r="FU22" s="402"/>
      <c r="FV22" s="402"/>
      <c r="FW22" s="402"/>
      <c r="FX22" s="41"/>
      <c r="FY22" s="260"/>
      <c r="FZ22" s="260"/>
      <c r="GA22" s="260"/>
      <c r="GB22" s="260"/>
      <c r="GC22" s="260"/>
      <c r="GD22" s="260"/>
      <c r="GE22" s="402"/>
      <c r="GF22" s="402"/>
      <c r="GG22" s="402"/>
      <c r="GH22" s="402"/>
      <c r="GI22" s="402"/>
      <c r="GJ22" s="41"/>
      <c r="GK22" s="260"/>
      <c r="GL22" s="260"/>
      <c r="GM22" s="260"/>
      <c r="GN22" s="260"/>
      <c r="GO22" s="260"/>
      <c r="GP22" s="260"/>
      <c r="GQ22" s="402"/>
      <c r="GR22" s="402"/>
      <c r="GS22" s="402"/>
      <c r="GT22" s="402"/>
      <c r="GU22" s="402"/>
      <c r="GV22" s="41"/>
      <c r="GW22" s="260"/>
      <c r="GX22" s="260"/>
      <c r="GY22" s="260"/>
      <c r="GZ22" s="260"/>
      <c r="HA22" s="260"/>
      <c r="HB22" s="260"/>
      <c r="HC22" s="402"/>
      <c r="HD22" s="402"/>
      <c r="HE22" s="402"/>
      <c r="HF22" s="402"/>
      <c r="HG22" s="402"/>
      <c r="HH22" s="41"/>
      <c r="HI22" s="260"/>
      <c r="HJ22" s="260"/>
      <c r="HK22" s="260"/>
      <c r="HL22" s="260"/>
      <c r="HM22" s="260"/>
      <c r="HN22" s="260"/>
      <c r="HO22" s="402"/>
      <c r="HP22" s="402"/>
      <c r="HQ22" s="402"/>
      <c r="HR22" s="402"/>
      <c r="HS22" s="402"/>
      <c r="HT22" s="41"/>
      <c r="HU22" s="260"/>
      <c r="HV22" s="260"/>
      <c r="HW22" s="260"/>
      <c r="HX22" s="260"/>
      <c r="HY22" s="260"/>
      <c r="HZ22" s="260"/>
      <c r="IA22" s="402"/>
      <c r="IB22" s="402"/>
      <c r="IC22" s="402"/>
      <c r="ID22" s="402"/>
      <c r="IE22" s="402"/>
      <c r="IF22" s="41"/>
      <c r="IG22" s="260"/>
      <c r="IH22" s="260"/>
      <c r="II22" s="260"/>
    </row>
    <row r="23" spans="1:243" s="7" customFormat="1" ht="14.25">
      <c r="A23" s="396" t="s">
        <v>17</v>
      </c>
      <c r="B23" s="260">
        <v>-1.0210999999999999</v>
      </c>
      <c r="C23" s="260">
        <v>-0.51219999999999999</v>
      </c>
      <c r="D23" s="260">
        <v>-0.97130000000000005</v>
      </c>
      <c r="E23" s="260">
        <v>-0.9355</v>
      </c>
      <c r="F23" s="260">
        <v>-1.1512</v>
      </c>
      <c r="G23" s="402">
        <v>-1.4104000000000001</v>
      </c>
      <c r="H23" s="402"/>
      <c r="I23" s="402"/>
      <c r="J23" s="402"/>
      <c r="K23" s="402"/>
      <c r="L23" s="41"/>
      <c r="M23" s="260"/>
      <c r="N23" s="260"/>
      <c r="O23" s="260"/>
      <c r="P23" s="260"/>
      <c r="Q23" s="260"/>
      <c r="R23" s="260"/>
      <c r="S23" s="402"/>
      <c r="T23" s="402"/>
      <c r="U23" s="402"/>
      <c r="V23" s="402"/>
      <c r="W23" s="402"/>
      <c r="X23" s="41"/>
      <c r="Y23" s="260"/>
      <c r="Z23" s="260"/>
      <c r="AA23" s="260"/>
      <c r="AB23" s="260"/>
      <c r="AC23" s="260"/>
      <c r="AD23" s="260"/>
      <c r="AE23" s="402"/>
      <c r="AF23" s="402"/>
      <c r="AG23" s="402"/>
      <c r="AH23" s="402"/>
      <c r="AI23" s="402"/>
      <c r="AJ23" s="41"/>
      <c r="AK23" s="260"/>
      <c r="AL23" s="260"/>
      <c r="AM23" s="260"/>
      <c r="AN23" s="260"/>
      <c r="AO23" s="260"/>
      <c r="AP23" s="260"/>
      <c r="AQ23" s="402"/>
      <c r="AR23" s="402"/>
      <c r="AS23" s="402"/>
      <c r="AT23" s="402"/>
      <c r="AU23" s="402"/>
      <c r="AV23" s="41"/>
      <c r="AW23" s="260"/>
      <c r="AX23" s="260"/>
      <c r="AY23" s="260"/>
      <c r="AZ23" s="260"/>
      <c r="BA23" s="260"/>
      <c r="BB23" s="260"/>
      <c r="BC23" s="402"/>
      <c r="BD23" s="402"/>
      <c r="BE23" s="402"/>
      <c r="BF23" s="402"/>
      <c r="BG23" s="402"/>
      <c r="BH23" s="41"/>
      <c r="BI23" s="260"/>
      <c r="BJ23" s="260"/>
      <c r="BK23" s="260"/>
      <c r="BL23" s="260"/>
      <c r="BM23" s="260"/>
      <c r="BN23" s="260"/>
      <c r="BO23" s="402"/>
      <c r="BP23" s="402"/>
      <c r="BQ23" s="402"/>
      <c r="BR23" s="402"/>
      <c r="BS23" s="402"/>
      <c r="BT23" s="41"/>
      <c r="BU23" s="260"/>
      <c r="BV23" s="260"/>
      <c r="BW23" s="260"/>
      <c r="BX23" s="260"/>
      <c r="BY23" s="260"/>
      <c r="BZ23" s="260"/>
      <c r="CA23" s="402"/>
      <c r="CB23" s="402"/>
      <c r="CC23" s="402"/>
      <c r="CD23" s="402"/>
      <c r="CE23" s="402"/>
      <c r="CF23" s="41"/>
      <c r="CG23" s="260"/>
      <c r="CH23" s="260"/>
      <c r="CI23" s="260"/>
      <c r="CJ23" s="260"/>
      <c r="CK23" s="260"/>
      <c r="CL23" s="260"/>
      <c r="CM23" s="402"/>
      <c r="CN23" s="402"/>
      <c r="CO23" s="402"/>
      <c r="CP23" s="402"/>
      <c r="CQ23" s="402"/>
      <c r="CR23" s="41"/>
      <c r="CS23" s="260"/>
      <c r="CT23" s="260"/>
      <c r="CU23" s="260"/>
      <c r="CV23" s="260"/>
      <c r="CW23" s="260"/>
      <c r="CX23" s="260"/>
      <c r="CY23" s="402"/>
      <c r="CZ23" s="402"/>
      <c r="DA23" s="402"/>
      <c r="DB23" s="402"/>
      <c r="DC23" s="402"/>
      <c r="DD23" s="41"/>
      <c r="DE23" s="260"/>
      <c r="DF23" s="260"/>
      <c r="DG23" s="260"/>
      <c r="DH23" s="260"/>
      <c r="DI23" s="260"/>
      <c r="DJ23" s="260"/>
      <c r="DK23" s="402"/>
      <c r="DL23" s="402"/>
      <c r="DM23" s="402"/>
      <c r="DN23" s="402"/>
      <c r="DO23" s="402"/>
      <c r="DP23" s="41"/>
      <c r="DQ23" s="260"/>
      <c r="DR23" s="260"/>
      <c r="DS23" s="260"/>
      <c r="DT23" s="260"/>
      <c r="DU23" s="260"/>
      <c r="DV23" s="260"/>
      <c r="DW23" s="402"/>
      <c r="DX23" s="402"/>
      <c r="DY23" s="402"/>
      <c r="DZ23" s="402"/>
      <c r="EA23" s="402"/>
      <c r="EB23" s="41"/>
      <c r="EC23" s="260"/>
      <c r="ED23" s="260"/>
      <c r="EE23" s="260"/>
      <c r="EF23" s="260"/>
      <c r="EG23" s="260"/>
      <c r="EH23" s="260"/>
      <c r="EI23" s="402"/>
      <c r="EJ23" s="402"/>
      <c r="EK23" s="402"/>
      <c r="EL23" s="402"/>
      <c r="EM23" s="402"/>
      <c r="EN23" s="41"/>
      <c r="EO23" s="260"/>
      <c r="EP23" s="260"/>
      <c r="EQ23" s="260"/>
      <c r="ER23" s="260"/>
      <c r="ES23" s="260"/>
      <c r="ET23" s="260"/>
      <c r="EU23" s="402"/>
      <c r="EV23" s="402"/>
      <c r="EW23" s="402"/>
      <c r="EX23" s="402"/>
      <c r="EY23" s="402"/>
      <c r="EZ23" s="41"/>
      <c r="FA23" s="260"/>
      <c r="FB23" s="260"/>
      <c r="FC23" s="260"/>
      <c r="FD23" s="260"/>
      <c r="FE23" s="260"/>
      <c r="FF23" s="260"/>
      <c r="FG23" s="402"/>
      <c r="FH23" s="402"/>
      <c r="FI23" s="402"/>
      <c r="FJ23" s="402"/>
      <c r="FK23" s="402"/>
      <c r="FL23" s="41"/>
      <c r="FM23" s="260"/>
      <c r="FN23" s="260"/>
      <c r="FO23" s="260"/>
      <c r="FP23" s="260"/>
      <c r="FQ23" s="260"/>
      <c r="FR23" s="260"/>
      <c r="FS23" s="402"/>
      <c r="FT23" s="402"/>
      <c r="FU23" s="402"/>
      <c r="FV23" s="402"/>
      <c r="FW23" s="402"/>
      <c r="FX23" s="41"/>
      <c r="FY23" s="260"/>
      <c r="FZ23" s="260"/>
      <c r="GA23" s="260"/>
      <c r="GB23" s="260"/>
      <c r="GC23" s="260"/>
      <c r="GD23" s="260"/>
      <c r="GE23" s="402"/>
      <c r="GF23" s="402"/>
      <c r="GG23" s="402"/>
      <c r="GH23" s="402"/>
      <c r="GI23" s="402"/>
      <c r="GJ23" s="41"/>
      <c r="GK23" s="260"/>
      <c r="GL23" s="260"/>
      <c r="GM23" s="260"/>
      <c r="GN23" s="260"/>
      <c r="GO23" s="260"/>
      <c r="GP23" s="260"/>
      <c r="GQ23" s="402"/>
      <c r="GR23" s="402"/>
      <c r="GS23" s="402"/>
      <c r="GT23" s="402"/>
      <c r="GU23" s="402"/>
      <c r="GV23" s="41"/>
      <c r="GW23" s="260"/>
      <c r="GX23" s="260"/>
      <c r="GY23" s="260"/>
      <c r="GZ23" s="260"/>
      <c r="HA23" s="260"/>
      <c r="HB23" s="260"/>
      <c r="HC23" s="402"/>
      <c r="HD23" s="402"/>
      <c r="HE23" s="402"/>
      <c r="HF23" s="402"/>
      <c r="HG23" s="402"/>
      <c r="HH23" s="41"/>
      <c r="HI23" s="260"/>
      <c r="HJ23" s="260"/>
      <c r="HK23" s="260"/>
      <c r="HL23" s="260"/>
      <c r="HM23" s="260"/>
      <c r="HN23" s="260"/>
      <c r="HO23" s="402"/>
      <c r="HP23" s="402"/>
      <c r="HQ23" s="402"/>
      <c r="HR23" s="402"/>
      <c r="HS23" s="402"/>
      <c r="HT23" s="41"/>
      <c r="HU23" s="260"/>
      <c r="HV23" s="260"/>
      <c r="HW23" s="260"/>
      <c r="HX23" s="260"/>
      <c r="HY23" s="260"/>
      <c r="HZ23" s="260"/>
      <c r="IA23" s="402"/>
      <c r="IB23" s="402"/>
      <c r="IC23" s="402"/>
      <c r="ID23" s="402"/>
      <c r="IE23" s="402"/>
      <c r="IF23" s="41"/>
      <c r="IG23" s="260"/>
      <c r="IH23" s="260"/>
      <c r="II23" s="260"/>
    </row>
    <row r="24" spans="1:243" s="7" customFormat="1" ht="14.25">
      <c r="A24" s="396" t="s">
        <v>16</v>
      </c>
      <c r="B24" s="260">
        <v>-0.94750000000000001</v>
      </c>
      <c r="C24" s="260">
        <v>-0.75339999999999996</v>
      </c>
      <c r="D24" s="402">
        <v>-0.2203</v>
      </c>
      <c r="E24" s="260">
        <v>-0.50770000000000004</v>
      </c>
      <c r="F24" s="260">
        <v>-9.9299999999999999E-2</v>
      </c>
      <c r="G24" s="402">
        <v>-0.4113</v>
      </c>
      <c r="H24" s="402"/>
      <c r="I24" s="402"/>
      <c r="J24" s="402"/>
      <c r="K24" s="402"/>
      <c r="L24" s="41"/>
      <c r="M24" s="260"/>
      <c r="N24" s="260"/>
      <c r="O24" s="260"/>
      <c r="P24" s="260"/>
      <c r="Q24" s="260"/>
      <c r="R24" s="260"/>
      <c r="S24" s="402"/>
      <c r="T24" s="402"/>
      <c r="U24" s="402"/>
      <c r="V24" s="402"/>
      <c r="W24" s="402"/>
      <c r="X24" s="41"/>
      <c r="Y24" s="260"/>
      <c r="Z24" s="260"/>
      <c r="AA24" s="260"/>
      <c r="AB24" s="260"/>
      <c r="AC24" s="260"/>
      <c r="AD24" s="260"/>
      <c r="AE24" s="402"/>
      <c r="AF24" s="402"/>
      <c r="AG24" s="402"/>
      <c r="AH24" s="402"/>
      <c r="AI24" s="402"/>
      <c r="AJ24" s="41"/>
      <c r="AK24" s="260"/>
      <c r="AL24" s="260"/>
      <c r="AM24" s="260"/>
      <c r="AN24" s="260"/>
      <c r="AO24" s="260"/>
      <c r="AP24" s="260"/>
      <c r="AQ24" s="402"/>
      <c r="AR24" s="402"/>
      <c r="AS24" s="402"/>
      <c r="AT24" s="402"/>
      <c r="AU24" s="402"/>
      <c r="AV24" s="41"/>
      <c r="AW24" s="260"/>
      <c r="AX24" s="260"/>
      <c r="AY24" s="260"/>
      <c r="AZ24" s="260"/>
      <c r="BA24" s="260"/>
      <c r="BB24" s="260"/>
      <c r="BC24" s="402"/>
      <c r="BD24" s="402"/>
      <c r="BE24" s="402"/>
      <c r="BF24" s="402"/>
      <c r="BG24" s="402"/>
      <c r="BH24" s="41"/>
      <c r="BI24" s="260"/>
      <c r="BJ24" s="260"/>
      <c r="BK24" s="260"/>
      <c r="BL24" s="260"/>
      <c r="BM24" s="260"/>
      <c r="BN24" s="260"/>
      <c r="BO24" s="402"/>
      <c r="BP24" s="402"/>
      <c r="BQ24" s="402"/>
      <c r="BR24" s="402"/>
      <c r="BS24" s="402"/>
      <c r="BT24" s="41"/>
      <c r="BU24" s="260"/>
      <c r="BV24" s="260"/>
      <c r="BW24" s="260"/>
      <c r="BX24" s="260"/>
      <c r="BY24" s="260"/>
      <c r="BZ24" s="260"/>
      <c r="CA24" s="402"/>
      <c r="CB24" s="402"/>
      <c r="CC24" s="402"/>
      <c r="CD24" s="402"/>
      <c r="CE24" s="402"/>
      <c r="CF24" s="41"/>
      <c r="CG24" s="260"/>
      <c r="CH24" s="260"/>
      <c r="CI24" s="260"/>
      <c r="CJ24" s="260"/>
      <c r="CK24" s="260"/>
      <c r="CL24" s="260"/>
      <c r="CM24" s="402"/>
      <c r="CN24" s="402"/>
      <c r="CO24" s="402"/>
      <c r="CP24" s="402"/>
      <c r="CQ24" s="402"/>
      <c r="CR24" s="41"/>
      <c r="CS24" s="260"/>
      <c r="CT24" s="260"/>
      <c r="CU24" s="260"/>
      <c r="CV24" s="260"/>
      <c r="CW24" s="260"/>
      <c r="CX24" s="260"/>
      <c r="CY24" s="402"/>
      <c r="CZ24" s="402"/>
      <c r="DA24" s="402"/>
      <c r="DB24" s="402"/>
      <c r="DC24" s="402"/>
      <c r="DD24" s="41"/>
      <c r="DE24" s="260"/>
      <c r="DF24" s="260"/>
      <c r="DG24" s="260"/>
      <c r="DH24" s="260"/>
      <c r="DI24" s="260"/>
      <c r="DJ24" s="260"/>
      <c r="DK24" s="402"/>
      <c r="DL24" s="402"/>
      <c r="DM24" s="402"/>
      <c r="DN24" s="402"/>
      <c r="DO24" s="402"/>
      <c r="DP24" s="41"/>
      <c r="DQ24" s="260"/>
      <c r="DR24" s="260"/>
      <c r="DS24" s="260"/>
      <c r="DT24" s="260"/>
      <c r="DU24" s="260"/>
      <c r="DV24" s="260"/>
      <c r="DW24" s="402"/>
      <c r="DX24" s="402"/>
      <c r="DY24" s="402"/>
      <c r="DZ24" s="402"/>
      <c r="EA24" s="402"/>
      <c r="EB24" s="41"/>
      <c r="EC24" s="260"/>
      <c r="ED24" s="260"/>
      <c r="EE24" s="260"/>
      <c r="EF24" s="260"/>
      <c r="EG24" s="260"/>
      <c r="EH24" s="260"/>
      <c r="EI24" s="402"/>
      <c r="EJ24" s="402"/>
      <c r="EK24" s="402"/>
      <c r="EL24" s="402"/>
      <c r="EM24" s="402"/>
      <c r="EN24" s="41"/>
      <c r="EO24" s="260"/>
      <c r="EP24" s="260"/>
      <c r="EQ24" s="260"/>
      <c r="ER24" s="260"/>
      <c r="ES24" s="260"/>
      <c r="ET24" s="260"/>
      <c r="EU24" s="402"/>
      <c r="EV24" s="402"/>
      <c r="EW24" s="402"/>
      <c r="EX24" s="402"/>
      <c r="EY24" s="402"/>
      <c r="EZ24" s="41"/>
      <c r="FA24" s="260"/>
      <c r="FB24" s="260"/>
      <c r="FC24" s="260"/>
      <c r="FD24" s="260"/>
      <c r="FE24" s="260"/>
      <c r="FF24" s="260"/>
      <c r="FG24" s="402"/>
      <c r="FH24" s="402"/>
      <c r="FI24" s="402"/>
      <c r="FJ24" s="402"/>
      <c r="FK24" s="402"/>
      <c r="FL24" s="41"/>
      <c r="FM24" s="260"/>
      <c r="FN24" s="260"/>
      <c r="FO24" s="260"/>
      <c r="FP24" s="260"/>
      <c r="FQ24" s="260"/>
      <c r="FR24" s="260"/>
      <c r="FS24" s="402"/>
      <c r="FT24" s="402"/>
      <c r="FU24" s="402"/>
      <c r="FV24" s="402"/>
      <c r="FW24" s="402"/>
      <c r="FX24" s="41"/>
      <c r="FY24" s="260"/>
      <c r="FZ24" s="260"/>
      <c r="GA24" s="260"/>
      <c r="GB24" s="260"/>
      <c r="GC24" s="260"/>
      <c r="GD24" s="260"/>
      <c r="GE24" s="402"/>
      <c r="GF24" s="402"/>
      <c r="GG24" s="402"/>
      <c r="GH24" s="402"/>
      <c r="GI24" s="402"/>
      <c r="GJ24" s="41"/>
      <c r="GK24" s="260"/>
      <c r="GL24" s="260"/>
      <c r="GM24" s="260"/>
      <c r="GN24" s="260"/>
      <c r="GO24" s="260"/>
      <c r="GP24" s="260"/>
      <c r="GQ24" s="402"/>
      <c r="GR24" s="402"/>
      <c r="GS24" s="402"/>
      <c r="GT24" s="402"/>
      <c r="GU24" s="402"/>
      <c r="GV24" s="41"/>
      <c r="GW24" s="260"/>
      <c r="GX24" s="260"/>
      <c r="GY24" s="260"/>
      <c r="GZ24" s="260"/>
      <c r="HA24" s="260"/>
      <c r="HB24" s="260"/>
      <c r="HC24" s="402"/>
      <c r="HD24" s="402"/>
      <c r="HE24" s="402"/>
      <c r="HF24" s="402"/>
      <c r="HG24" s="402"/>
      <c r="HH24" s="41"/>
      <c r="HI24" s="260"/>
      <c r="HJ24" s="260"/>
      <c r="HK24" s="260"/>
      <c r="HL24" s="260"/>
      <c r="HM24" s="260"/>
      <c r="HN24" s="260"/>
      <c r="HO24" s="402"/>
      <c r="HP24" s="402"/>
      <c r="HQ24" s="402"/>
      <c r="HR24" s="402"/>
      <c r="HS24" s="402"/>
      <c r="HT24" s="41"/>
      <c r="HU24" s="260"/>
      <c r="HV24" s="260"/>
      <c r="HW24" s="260"/>
      <c r="HX24" s="260"/>
      <c r="HY24" s="260"/>
      <c r="HZ24" s="260"/>
      <c r="IA24" s="402"/>
      <c r="IB24" s="402"/>
      <c r="IC24" s="402"/>
      <c r="ID24" s="402"/>
      <c r="IE24" s="402"/>
      <c r="IF24" s="41"/>
      <c r="IG24" s="260"/>
      <c r="IH24" s="260"/>
      <c r="II24" s="260"/>
    </row>
    <row r="25" spans="1:243" s="47" customFormat="1" ht="14.25">
      <c r="A25" s="413" t="s">
        <v>15</v>
      </c>
      <c r="B25" s="265">
        <v>-4.4112999999999998</v>
      </c>
      <c r="C25" s="265">
        <v>-3.6025999999999998</v>
      </c>
      <c r="D25" s="265">
        <v>-2.1023000000000001</v>
      </c>
      <c r="E25" s="265">
        <v>-1.4613</v>
      </c>
      <c r="F25" s="265">
        <v>-1.3279000000000001</v>
      </c>
      <c r="G25" s="265">
        <v>-1.7121</v>
      </c>
      <c r="H25" s="265"/>
      <c r="I25" s="265"/>
      <c r="J25" s="265"/>
      <c r="K25" s="265"/>
      <c r="L25" s="48"/>
      <c r="M25" s="265"/>
      <c r="N25" s="265"/>
      <c r="O25" s="265"/>
      <c r="P25" s="265"/>
      <c r="Q25" s="265"/>
      <c r="R25" s="265"/>
      <c r="S25" s="265"/>
      <c r="T25" s="265"/>
      <c r="U25" s="265"/>
      <c r="V25" s="265"/>
      <c r="W25" s="265"/>
      <c r="X25" s="48"/>
      <c r="Y25" s="265"/>
      <c r="Z25" s="265"/>
      <c r="AA25" s="265"/>
      <c r="AB25" s="265"/>
      <c r="AC25" s="265"/>
      <c r="AD25" s="265"/>
      <c r="AE25" s="265"/>
      <c r="AF25" s="265"/>
      <c r="AG25" s="265"/>
      <c r="AH25" s="265"/>
      <c r="AI25" s="265"/>
      <c r="AJ25" s="48"/>
      <c r="AK25" s="265"/>
      <c r="AL25" s="265"/>
      <c r="AM25" s="265"/>
      <c r="AN25" s="265"/>
      <c r="AO25" s="265"/>
      <c r="AP25" s="265"/>
      <c r="AQ25" s="265"/>
      <c r="AR25" s="265"/>
      <c r="AS25" s="265"/>
      <c r="AT25" s="265"/>
      <c r="AU25" s="265"/>
      <c r="AV25" s="48"/>
      <c r="AW25" s="265"/>
      <c r="AX25" s="265"/>
      <c r="AY25" s="265"/>
      <c r="AZ25" s="265"/>
      <c r="BA25" s="265"/>
      <c r="BB25" s="265"/>
      <c r="BC25" s="265"/>
      <c r="BD25" s="265"/>
      <c r="BE25" s="265"/>
      <c r="BF25" s="265"/>
      <c r="BG25" s="265"/>
      <c r="BH25" s="48"/>
      <c r="BI25" s="265"/>
      <c r="BJ25" s="265"/>
      <c r="BK25" s="265"/>
      <c r="BL25" s="265"/>
      <c r="BM25" s="265"/>
      <c r="BN25" s="265"/>
      <c r="BO25" s="265"/>
      <c r="BP25" s="265"/>
      <c r="BQ25" s="265"/>
      <c r="BR25" s="265"/>
      <c r="BS25" s="265"/>
      <c r="BT25" s="48"/>
      <c r="BU25" s="265"/>
      <c r="BV25" s="265"/>
      <c r="BW25" s="265"/>
      <c r="BX25" s="265"/>
      <c r="BY25" s="265"/>
      <c r="BZ25" s="265"/>
      <c r="CA25" s="265"/>
      <c r="CB25" s="265"/>
      <c r="CC25" s="265"/>
      <c r="CD25" s="265"/>
      <c r="CE25" s="265"/>
      <c r="CF25" s="48"/>
      <c r="CG25" s="265"/>
      <c r="CH25" s="265"/>
      <c r="CI25" s="265"/>
      <c r="CJ25" s="265"/>
      <c r="CK25" s="265"/>
      <c r="CL25" s="265"/>
      <c r="CM25" s="265"/>
      <c r="CN25" s="265"/>
      <c r="CO25" s="265"/>
      <c r="CP25" s="265"/>
      <c r="CQ25" s="265"/>
      <c r="CR25" s="48"/>
      <c r="CS25" s="265"/>
      <c r="CT25" s="265"/>
      <c r="CU25" s="265"/>
      <c r="CV25" s="265"/>
      <c r="CW25" s="265"/>
      <c r="CX25" s="265"/>
      <c r="CY25" s="265"/>
      <c r="CZ25" s="265"/>
      <c r="DA25" s="265"/>
      <c r="DB25" s="265"/>
      <c r="DC25" s="265"/>
      <c r="DD25" s="48"/>
      <c r="DE25" s="265"/>
      <c r="DF25" s="265"/>
      <c r="DG25" s="265"/>
      <c r="DH25" s="265"/>
      <c r="DI25" s="265"/>
      <c r="DJ25" s="265"/>
      <c r="DK25" s="265"/>
      <c r="DL25" s="265"/>
      <c r="DM25" s="265"/>
      <c r="DN25" s="265"/>
      <c r="DO25" s="265"/>
      <c r="DP25" s="48"/>
      <c r="DQ25" s="265"/>
      <c r="DR25" s="265"/>
      <c r="DS25" s="265"/>
      <c r="DT25" s="265"/>
      <c r="DU25" s="265"/>
      <c r="DV25" s="265"/>
      <c r="DW25" s="265"/>
      <c r="DX25" s="265"/>
      <c r="DY25" s="265"/>
      <c r="DZ25" s="265"/>
      <c r="EA25" s="265"/>
      <c r="EB25" s="48"/>
      <c r="EC25" s="265"/>
      <c r="ED25" s="265"/>
      <c r="EE25" s="265"/>
      <c r="EF25" s="265"/>
      <c r="EG25" s="265"/>
      <c r="EH25" s="265"/>
      <c r="EI25" s="265"/>
      <c r="EJ25" s="265"/>
      <c r="EK25" s="265"/>
      <c r="EL25" s="265"/>
      <c r="EM25" s="265"/>
      <c r="EN25" s="48"/>
      <c r="EO25" s="265"/>
      <c r="EP25" s="265"/>
      <c r="EQ25" s="265"/>
      <c r="ER25" s="265"/>
      <c r="ES25" s="265"/>
      <c r="ET25" s="265"/>
      <c r="EU25" s="265"/>
      <c r="EV25" s="265"/>
      <c r="EW25" s="265"/>
      <c r="EX25" s="265"/>
      <c r="EY25" s="265"/>
      <c r="EZ25" s="48"/>
      <c r="FA25" s="265"/>
      <c r="FB25" s="265"/>
      <c r="FC25" s="265"/>
      <c r="FD25" s="265"/>
      <c r="FE25" s="265"/>
      <c r="FF25" s="265"/>
      <c r="FG25" s="265"/>
      <c r="FH25" s="265"/>
      <c r="FI25" s="265"/>
      <c r="FJ25" s="265"/>
      <c r="FK25" s="265"/>
      <c r="FL25" s="48"/>
      <c r="FM25" s="265"/>
      <c r="FN25" s="265"/>
      <c r="FO25" s="265"/>
      <c r="FP25" s="265"/>
      <c r="FQ25" s="265"/>
      <c r="FR25" s="265"/>
      <c r="FS25" s="265"/>
      <c r="FT25" s="265"/>
      <c r="FU25" s="265"/>
      <c r="FV25" s="265"/>
      <c r="FW25" s="265"/>
      <c r="FX25" s="48"/>
      <c r="FY25" s="265"/>
      <c r="FZ25" s="265"/>
      <c r="GA25" s="265"/>
      <c r="GB25" s="265"/>
      <c r="GC25" s="265"/>
      <c r="GD25" s="265"/>
      <c r="GE25" s="265"/>
      <c r="GF25" s="265"/>
      <c r="GG25" s="265"/>
      <c r="GH25" s="265"/>
      <c r="GI25" s="265"/>
      <c r="GJ25" s="48"/>
      <c r="GK25" s="265"/>
      <c r="GL25" s="265"/>
      <c r="GM25" s="265"/>
      <c r="GN25" s="265"/>
      <c r="GO25" s="265"/>
      <c r="GP25" s="265"/>
      <c r="GQ25" s="265"/>
      <c r="GR25" s="265"/>
      <c r="GS25" s="265"/>
      <c r="GT25" s="265"/>
      <c r="GU25" s="265"/>
      <c r="GV25" s="48"/>
      <c r="GW25" s="265"/>
      <c r="GX25" s="265"/>
      <c r="GY25" s="265"/>
      <c r="GZ25" s="265"/>
      <c r="HA25" s="265"/>
      <c r="HB25" s="265"/>
      <c r="HC25" s="265"/>
      <c r="HD25" s="265"/>
      <c r="HE25" s="265"/>
      <c r="HF25" s="265"/>
      <c r="HG25" s="265"/>
      <c r="HH25" s="48"/>
      <c r="HI25" s="265"/>
      <c r="HJ25" s="265"/>
      <c r="HK25" s="265"/>
      <c r="HL25" s="265"/>
      <c r="HM25" s="265"/>
      <c r="HN25" s="265"/>
      <c r="HO25" s="265"/>
      <c r="HP25" s="265"/>
      <c r="HQ25" s="265"/>
      <c r="HR25" s="265"/>
      <c r="HS25" s="265"/>
      <c r="HT25" s="48"/>
      <c r="HU25" s="265"/>
      <c r="HV25" s="265"/>
      <c r="HW25" s="265"/>
      <c r="HX25" s="265"/>
      <c r="HY25" s="265"/>
      <c r="HZ25" s="265"/>
      <c r="IA25" s="265"/>
      <c r="IB25" s="265"/>
      <c r="IC25" s="265"/>
      <c r="ID25" s="265"/>
      <c r="IE25" s="265"/>
      <c r="IF25" s="48"/>
      <c r="IG25" s="265"/>
      <c r="IH25" s="265"/>
      <c r="II25" s="265"/>
    </row>
    <row r="26" spans="1:243" s="7" customFormat="1" ht="14.25">
      <c r="A26" s="396" t="s">
        <v>14</v>
      </c>
      <c r="B26" s="260">
        <v>-2.2084000000000001</v>
      </c>
      <c r="C26" s="260">
        <v>-1.5193000000000001</v>
      </c>
      <c r="D26" s="260">
        <v>-0.28770000000000001</v>
      </c>
      <c r="E26" s="260">
        <v>-1.2672000000000001</v>
      </c>
      <c r="F26" s="260">
        <v>-1.3685</v>
      </c>
      <c r="G26" s="260">
        <v>-1.2375</v>
      </c>
      <c r="H26" s="260"/>
      <c r="I26" s="260"/>
      <c r="J26" s="260"/>
      <c r="K26" s="260"/>
      <c r="L26" s="41"/>
      <c r="M26" s="260"/>
      <c r="N26" s="260"/>
      <c r="O26" s="260"/>
      <c r="P26" s="260"/>
      <c r="Q26" s="260"/>
      <c r="R26" s="260"/>
      <c r="S26" s="260"/>
      <c r="T26" s="260"/>
      <c r="U26" s="260"/>
      <c r="V26" s="260"/>
      <c r="W26" s="260"/>
      <c r="X26" s="41"/>
      <c r="Y26" s="260"/>
      <c r="Z26" s="260"/>
      <c r="AA26" s="260"/>
      <c r="AB26" s="260"/>
      <c r="AC26" s="260"/>
      <c r="AD26" s="260"/>
      <c r="AE26" s="260"/>
      <c r="AF26" s="260"/>
      <c r="AG26" s="260"/>
      <c r="AH26" s="260"/>
      <c r="AI26" s="260"/>
      <c r="AJ26" s="41"/>
      <c r="AK26" s="260"/>
      <c r="AL26" s="260"/>
      <c r="AM26" s="260"/>
      <c r="AN26" s="260"/>
      <c r="AO26" s="260"/>
      <c r="AP26" s="260"/>
      <c r="AQ26" s="260"/>
      <c r="AR26" s="260"/>
      <c r="AS26" s="260"/>
      <c r="AT26" s="260"/>
      <c r="AU26" s="260"/>
      <c r="AV26" s="41"/>
      <c r="AW26" s="260"/>
      <c r="AX26" s="260"/>
      <c r="AY26" s="260"/>
      <c r="AZ26" s="260"/>
      <c r="BA26" s="260"/>
      <c r="BB26" s="260"/>
      <c r="BC26" s="260"/>
      <c r="BD26" s="260"/>
      <c r="BE26" s="260"/>
      <c r="BF26" s="260"/>
      <c r="BG26" s="260"/>
      <c r="BH26" s="41"/>
      <c r="BI26" s="260"/>
      <c r="BJ26" s="260"/>
      <c r="BK26" s="260"/>
      <c r="BL26" s="260"/>
      <c r="BM26" s="260"/>
      <c r="BN26" s="260"/>
      <c r="BO26" s="260"/>
      <c r="BP26" s="260"/>
      <c r="BQ26" s="260"/>
      <c r="BR26" s="260"/>
      <c r="BS26" s="260"/>
      <c r="BT26" s="41"/>
      <c r="BU26" s="260"/>
      <c r="BV26" s="260"/>
      <c r="BW26" s="260"/>
      <c r="BX26" s="260"/>
      <c r="BY26" s="260"/>
      <c r="BZ26" s="260"/>
      <c r="CA26" s="260"/>
      <c r="CB26" s="260"/>
      <c r="CC26" s="260"/>
      <c r="CD26" s="260"/>
      <c r="CE26" s="260"/>
      <c r="CF26" s="41"/>
      <c r="CG26" s="260"/>
      <c r="CH26" s="260"/>
      <c r="CI26" s="260"/>
      <c r="CJ26" s="260"/>
      <c r="CK26" s="260"/>
      <c r="CL26" s="260"/>
      <c r="CM26" s="260"/>
      <c r="CN26" s="260"/>
      <c r="CO26" s="260"/>
      <c r="CP26" s="260"/>
      <c r="CQ26" s="260"/>
      <c r="CR26" s="41"/>
      <c r="CS26" s="260"/>
      <c r="CT26" s="260"/>
      <c r="CU26" s="260"/>
      <c r="CV26" s="260"/>
      <c r="CW26" s="260"/>
      <c r="CX26" s="260"/>
      <c r="CY26" s="260"/>
      <c r="CZ26" s="260"/>
      <c r="DA26" s="260"/>
      <c r="DB26" s="260"/>
      <c r="DC26" s="260"/>
      <c r="DD26" s="41"/>
      <c r="DE26" s="260"/>
      <c r="DF26" s="260"/>
      <c r="DG26" s="260"/>
      <c r="DH26" s="260"/>
      <c r="DI26" s="260"/>
      <c r="DJ26" s="260"/>
      <c r="DK26" s="260"/>
      <c r="DL26" s="260"/>
      <c r="DM26" s="260"/>
      <c r="DN26" s="260"/>
      <c r="DO26" s="260"/>
      <c r="DP26" s="41"/>
      <c r="DQ26" s="260"/>
      <c r="DR26" s="260"/>
      <c r="DS26" s="260"/>
      <c r="DT26" s="260"/>
      <c r="DU26" s="260"/>
      <c r="DV26" s="260"/>
      <c r="DW26" s="260"/>
      <c r="DX26" s="260"/>
      <c r="DY26" s="260"/>
      <c r="DZ26" s="260"/>
      <c r="EA26" s="260"/>
      <c r="EB26" s="41"/>
      <c r="EC26" s="260"/>
      <c r="ED26" s="260"/>
      <c r="EE26" s="260"/>
      <c r="EF26" s="260"/>
      <c r="EG26" s="260"/>
      <c r="EH26" s="260"/>
      <c r="EI26" s="260"/>
      <c r="EJ26" s="260"/>
      <c r="EK26" s="260"/>
      <c r="EL26" s="260"/>
      <c r="EM26" s="260"/>
      <c r="EN26" s="41"/>
      <c r="EO26" s="260"/>
      <c r="EP26" s="260"/>
      <c r="EQ26" s="260"/>
      <c r="ER26" s="260"/>
      <c r="ES26" s="260"/>
      <c r="ET26" s="260"/>
      <c r="EU26" s="260"/>
      <c r="EV26" s="260"/>
      <c r="EW26" s="260"/>
      <c r="EX26" s="260"/>
      <c r="EY26" s="260"/>
      <c r="EZ26" s="41"/>
      <c r="FA26" s="260"/>
      <c r="FB26" s="260"/>
      <c r="FC26" s="260"/>
      <c r="FD26" s="260"/>
      <c r="FE26" s="260"/>
      <c r="FF26" s="260"/>
      <c r="FG26" s="260"/>
      <c r="FH26" s="260"/>
      <c r="FI26" s="260"/>
      <c r="FJ26" s="260"/>
      <c r="FK26" s="260"/>
      <c r="FL26" s="41"/>
      <c r="FM26" s="260"/>
      <c r="FN26" s="260"/>
      <c r="FO26" s="260"/>
      <c r="FP26" s="260"/>
      <c r="FQ26" s="260"/>
      <c r="FR26" s="260"/>
      <c r="FS26" s="260"/>
      <c r="FT26" s="260"/>
      <c r="FU26" s="260"/>
      <c r="FV26" s="260"/>
      <c r="FW26" s="260"/>
      <c r="FX26" s="41"/>
      <c r="FY26" s="260"/>
      <c r="FZ26" s="260"/>
      <c r="GA26" s="260"/>
      <c r="GB26" s="260"/>
      <c r="GC26" s="260"/>
      <c r="GD26" s="260"/>
      <c r="GE26" s="260"/>
      <c r="GF26" s="260"/>
      <c r="GG26" s="260"/>
      <c r="GH26" s="260"/>
      <c r="GI26" s="260"/>
      <c r="GJ26" s="41"/>
      <c r="GK26" s="260"/>
      <c r="GL26" s="260"/>
      <c r="GM26" s="260"/>
      <c r="GN26" s="260"/>
      <c r="GO26" s="260"/>
      <c r="GP26" s="260"/>
      <c r="GQ26" s="260"/>
      <c r="GR26" s="260"/>
      <c r="GS26" s="260"/>
      <c r="GT26" s="260"/>
      <c r="GU26" s="260"/>
      <c r="GV26" s="41"/>
      <c r="GW26" s="260"/>
      <c r="GX26" s="260"/>
      <c r="GY26" s="260"/>
      <c r="GZ26" s="260"/>
      <c r="HA26" s="260"/>
      <c r="HB26" s="260"/>
      <c r="HC26" s="260"/>
      <c r="HD26" s="260"/>
      <c r="HE26" s="260"/>
      <c r="HF26" s="260"/>
      <c r="HG26" s="260"/>
      <c r="HH26" s="41"/>
      <c r="HI26" s="260"/>
      <c r="HJ26" s="260"/>
      <c r="HK26" s="260"/>
      <c r="HL26" s="260"/>
      <c r="HM26" s="260"/>
      <c r="HN26" s="260"/>
      <c r="HO26" s="260"/>
      <c r="HP26" s="260"/>
      <c r="HQ26" s="260"/>
      <c r="HR26" s="260"/>
      <c r="HS26" s="260"/>
      <c r="HT26" s="41"/>
      <c r="HU26" s="260"/>
      <c r="HV26" s="260"/>
      <c r="HW26" s="260"/>
      <c r="HX26" s="260"/>
      <c r="HY26" s="260"/>
      <c r="HZ26" s="260"/>
      <c r="IA26" s="260"/>
      <c r="IB26" s="260"/>
      <c r="IC26" s="260"/>
      <c r="ID26" s="260"/>
      <c r="IE26" s="260"/>
      <c r="IF26" s="41"/>
      <c r="IG26" s="260"/>
      <c r="IH26" s="260"/>
      <c r="II26" s="260"/>
    </row>
    <row r="27" spans="1:243" s="7" customFormat="1" ht="14.25">
      <c r="A27" s="396" t="s">
        <v>13</v>
      </c>
      <c r="B27" s="260">
        <v>-4.5002000000000004</v>
      </c>
      <c r="C27" s="260">
        <v>-3.105</v>
      </c>
      <c r="D27" s="260">
        <v>-1.8848</v>
      </c>
      <c r="E27" s="260">
        <v>-1.2617</v>
      </c>
      <c r="F27" s="260">
        <v>-2.1635</v>
      </c>
      <c r="G27" s="402">
        <v>-2.8588</v>
      </c>
      <c r="H27" s="402"/>
      <c r="I27" s="402"/>
      <c r="J27" s="402"/>
      <c r="K27" s="402"/>
      <c r="L27" s="41"/>
      <c r="M27" s="260"/>
      <c r="N27" s="260"/>
      <c r="O27" s="260"/>
      <c r="P27" s="260"/>
      <c r="Q27" s="260"/>
      <c r="R27" s="260"/>
      <c r="S27" s="402"/>
      <c r="T27" s="402"/>
      <c r="U27" s="402"/>
      <c r="V27" s="402"/>
      <c r="W27" s="402"/>
      <c r="X27" s="41"/>
      <c r="Y27" s="260"/>
      <c r="Z27" s="260"/>
      <c r="AA27" s="260"/>
      <c r="AB27" s="260"/>
      <c r="AC27" s="260"/>
      <c r="AD27" s="260"/>
      <c r="AE27" s="402"/>
      <c r="AF27" s="402"/>
      <c r="AG27" s="402"/>
      <c r="AH27" s="402"/>
      <c r="AI27" s="402"/>
      <c r="AJ27" s="41"/>
      <c r="AK27" s="260"/>
      <c r="AL27" s="260"/>
      <c r="AM27" s="260"/>
      <c r="AN27" s="260"/>
      <c r="AO27" s="260"/>
      <c r="AP27" s="260"/>
      <c r="AQ27" s="402"/>
      <c r="AR27" s="402"/>
      <c r="AS27" s="402"/>
      <c r="AT27" s="402"/>
      <c r="AU27" s="402"/>
      <c r="AV27" s="41"/>
      <c r="AW27" s="260"/>
      <c r="AX27" s="260"/>
      <c r="AY27" s="260"/>
      <c r="AZ27" s="260"/>
      <c r="BA27" s="260"/>
      <c r="BB27" s="260"/>
      <c r="BC27" s="402"/>
      <c r="BD27" s="402"/>
      <c r="BE27" s="402"/>
      <c r="BF27" s="402"/>
      <c r="BG27" s="402"/>
      <c r="BH27" s="41"/>
      <c r="BI27" s="260"/>
      <c r="BJ27" s="260"/>
      <c r="BK27" s="260"/>
      <c r="BL27" s="260"/>
      <c r="BM27" s="260"/>
      <c r="BN27" s="260"/>
      <c r="BO27" s="402"/>
      <c r="BP27" s="402"/>
      <c r="BQ27" s="402"/>
      <c r="BR27" s="402"/>
      <c r="BS27" s="402"/>
      <c r="BT27" s="41"/>
      <c r="BU27" s="260"/>
      <c r="BV27" s="260"/>
      <c r="BW27" s="260"/>
      <c r="BX27" s="260"/>
      <c r="BY27" s="260"/>
      <c r="BZ27" s="260"/>
      <c r="CA27" s="402"/>
      <c r="CB27" s="402"/>
      <c r="CC27" s="402"/>
      <c r="CD27" s="402"/>
      <c r="CE27" s="402"/>
      <c r="CF27" s="41"/>
      <c r="CG27" s="260"/>
      <c r="CH27" s="260"/>
      <c r="CI27" s="260"/>
      <c r="CJ27" s="260"/>
      <c r="CK27" s="260"/>
      <c r="CL27" s="260"/>
      <c r="CM27" s="402"/>
      <c r="CN27" s="402"/>
      <c r="CO27" s="402"/>
      <c r="CP27" s="402"/>
      <c r="CQ27" s="402"/>
      <c r="CR27" s="41"/>
      <c r="CS27" s="260"/>
      <c r="CT27" s="260"/>
      <c r="CU27" s="260"/>
      <c r="CV27" s="260"/>
      <c r="CW27" s="260"/>
      <c r="CX27" s="260"/>
      <c r="CY27" s="402"/>
      <c r="CZ27" s="402"/>
      <c r="DA27" s="402"/>
      <c r="DB27" s="402"/>
      <c r="DC27" s="402"/>
      <c r="DD27" s="41"/>
      <c r="DE27" s="260"/>
      <c r="DF27" s="260"/>
      <c r="DG27" s="260"/>
      <c r="DH27" s="260"/>
      <c r="DI27" s="260"/>
      <c r="DJ27" s="260"/>
      <c r="DK27" s="402"/>
      <c r="DL27" s="402"/>
      <c r="DM27" s="402"/>
      <c r="DN27" s="402"/>
      <c r="DO27" s="402"/>
      <c r="DP27" s="41"/>
      <c r="DQ27" s="260"/>
      <c r="DR27" s="260"/>
      <c r="DS27" s="260"/>
      <c r="DT27" s="260"/>
      <c r="DU27" s="260"/>
      <c r="DV27" s="260"/>
      <c r="DW27" s="402"/>
      <c r="DX27" s="402"/>
      <c r="DY27" s="402"/>
      <c r="DZ27" s="402"/>
      <c r="EA27" s="402"/>
      <c r="EB27" s="41"/>
      <c r="EC27" s="260"/>
      <c r="ED27" s="260"/>
      <c r="EE27" s="260"/>
      <c r="EF27" s="260"/>
      <c r="EG27" s="260"/>
      <c r="EH27" s="260"/>
      <c r="EI27" s="402"/>
      <c r="EJ27" s="402"/>
      <c r="EK27" s="402"/>
      <c r="EL27" s="402"/>
      <c r="EM27" s="402"/>
      <c r="EN27" s="41"/>
      <c r="EO27" s="260"/>
      <c r="EP27" s="260"/>
      <c r="EQ27" s="260"/>
      <c r="ER27" s="260"/>
      <c r="ES27" s="260"/>
      <c r="ET27" s="260"/>
      <c r="EU27" s="402"/>
      <c r="EV27" s="402"/>
      <c r="EW27" s="402"/>
      <c r="EX27" s="402"/>
      <c r="EY27" s="402"/>
      <c r="EZ27" s="41"/>
      <c r="FA27" s="260"/>
      <c r="FB27" s="260"/>
      <c r="FC27" s="260"/>
      <c r="FD27" s="260"/>
      <c r="FE27" s="260"/>
      <c r="FF27" s="260"/>
      <c r="FG27" s="402"/>
      <c r="FH27" s="402"/>
      <c r="FI27" s="402"/>
      <c r="FJ27" s="402"/>
      <c r="FK27" s="402"/>
      <c r="FL27" s="41"/>
      <c r="FM27" s="260"/>
      <c r="FN27" s="260"/>
      <c r="FO27" s="260"/>
      <c r="FP27" s="260"/>
      <c r="FQ27" s="260"/>
      <c r="FR27" s="260"/>
      <c r="FS27" s="402"/>
      <c r="FT27" s="402"/>
      <c r="FU27" s="402"/>
      <c r="FV27" s="402"/>
      <c r="FW27" s="402"/>
      <c r="FX27" s="41"/>
      <c r="FY27" s="260"/>
      <c r="FZ27" s="260"/>
      <c r="GA27" s="260"/>
      <c r="GB27" s="260"/>
      <c r="GC27" s="260"/>
      <c r="GD27" s="260"/>
      <c r="GE27" s="402"/>
      <c r="GF27" s="402"/>
      <c r="GG27" s="402"/>
      <c r="GH27" s="402"/>
      <c r="GI27" s="402"/>
      <c r="GJ27" s="41"/>
      <c r="GK27" s="260"/>
      <c r="GL27" s="260"/>
      <c r="GM27" s="260"/>
      <c r="GN27" s="260"/>
      <c r="GO27" s="260"/>
      <c r="GP27" s="260"/>
      <c r="GQ27" s="402"/>
      <c r="GR27" s="402"/>
      <c r="GS27" s="402"/>
      <c r="GT27" s="402"/>
      <c r="GU27" s="402"/>
      <c r="GV27" s="41"/>
      <c r="GW27" s="260"/>
      <c r="GX27" s="260"/>
      <c r="GY27" s="260"/>
      <c r="GZ27" s="260"/>
      <c r="HA27" s="260"/>
      <c r="HB27" s="260"/>
      <c r="HC27" s="402"/>
      <c r="HD27" s="402"/>
      <c r="HE27" s="402"/>
      <c r="HF27" s="402"/>
      <c r="HG27" s="402"/>
      <c r="HH27" s="41"/>
      <c r="HI27" s="260"/>
      <c r="HJ27" s="260"/>
      <c r="HK27" s="260"/>
      <c r="HL27" s="260"/>
      <c r="HM27" s="260"/>
      <c r="HN27" s="260"/>
      <c r="HO27" s="402"/>
      <c r="HP27" s="402"/>
      <c r="HQ27" s="402"/>
      <c r="HR27" s="402"/>
      <c r="HS27" s="402"/>
      <c r="HT27" s="41"/>
      <c r="HU27" s="260"/>
      <c r="HV27" s="260"/>
      <c r="HW27" s="260"/>
      <c r="HX27" s="260"/>
      <c r="HY27" s="260"/>
      <c r="HZ27" s="260"/>
      <c r="IA27" s="402"/>
      <c r="IB27" s="402"/>
      <c r="IC27" s="402"/>
      <c r="ID27" s="402"/>
      <c r="IE27" s="402"/>
      <c r="IF27" s="41"/>
      <c r="IG27" s="260"/>
      <c r="IH27" s="260"/>
      <c r="II27" s="260"/>
    </row>
    <row r="28" spans="1:243" s="7" customFormat="1" ht="14.25">
      <c r="A28" s="396" t="s">
        <v>615</v>
      </c>
      <c r="B28" s="260">
        <v>-4.9812000000000003</v>
      </c>
      <c r="C28" s="260">
        <v>-7.0296000000000003</v>
      </c>
      <c r="D28" s="260">
        <v>-3.9613</v>
      </c>
      <c r="E28" s="260">
        <v>-4.6649000000000003</v>
      </c>
      <c r="F28" s="260">
        <v>-5.6387</v>
      </c>
      <c r="G28" s="402">
        <v>-5.0090000000000003</v>
      </c>
      <c r="H28" s="402"/>
      <c r="I28" s="402"/>
      <c r="J28" s="402"/>
      <c r="K28" s="402"/>
      <c r="L28" s="41"/>
      <c r="M28" s="260"/>
      <c r="N28" s="260"/>
      <c r="O28" s="260"/>
      <c r="P28" s="260"/>
      <c r="Q28" s="260"/>
      <c r="R28" s="260"/>
      <c r="S28" s="402"/>
      <c r="T28" s="402"/>
      <c r="U28" s="402"/>
      <c r="V28" s="402"/>
      <c r="W28" s="402"/>
      <c r="X28" s="41"/>
      <c r="Y28" s="260"/>
      <c r="Z28" s="260"/>
      <c r="AA28" s="260"/>
      <c r="AB28" s="260"/>
      <c r="AC28" s="260"/>
      <c r="AD28" s="260"/>
      <c r="AE28" s="402"/>
      <c r="AF28" s="402"/>
      <c r="AG28" s="402"/>
      <c r="AH28" s="402"/>
      <c r="AI28" s="402"/>
      <c r="AJ28" s="41"/>
      <c r="AK28" s="260"/>
      <c r="AL28" s="260"/>
      <c r="AM28" s="260"/>
      <c r="AN28" s="260"/>
      <c r="AO28" s="260"/>
      <c r="AP28" s="260"/>
      <c r="AQ28" s="402"/>
      <c r="AR28" s="402"/>
      <c r="AS28" s="402"/>
      <c r="AT28" s="402"/>
      <c r="AU28" s="402"/>
      <c r="AV28" s="41"/>
      <c r="AW28" s="260"/>
      <c r="AX28" s="260"/>
      <c r="AY28" s="260"/>
      <c r="AZ28" s="260"/>
      <c r="BA28" s="260"/>
      <c r="BB28" s="260"/>
      <c r="BC28" s="402"/>
      <c r="BD28" s="402"/>
      <c r="BE28" s="402"/>
      <c r="BF28" s="402"/>
      <c r="BG28" s="402"/>
      <c r="BH28" s="41"/>
      <c r="BI28" s="260"/>
      <c r="BJ28" s="260"/>
      <c r="BK28" s="260"/>
      <c r="BL28" s="260"/>
      <c r="BM28" s="260"/>
      <c r="BN28" s="260"/>
      <c r="BO28" s="402"/>
      <c r="BP28" s="402"/>
      <c r="BQ28" s="402"/>
      <c r="BR28" s="402"/>
      <c r="BS28" s="402"/>
      <c r="BT28" s="41"/>
      <c r="BU28" s="260"/>
      <c r="BV28" s="260"/>
      <c r="BW28" s="260"/>
      <c r="BX28" s="260"/>
      <c r="BY28" s="260"/>
      <c r="BZ28" s="260"/>
      <c r="CA28" s="402"/>
      <c r="CB28" s="402"/>
      <c r="CC28" s="402"/>
      <c r="CD28" s="402"/>
      <c r="CE28" s="402"/>
      <c r="CF28" s="41"/>
      <c r="CG28" s="260"/>
      <c r="CH28" s="260"/>
      <c r="CI28" s="260"/>
      <c r="CJ28" s="260"/>
      <c r="CK28" s="260"/>
      <c r="CL28" s="260"/>
      <c r="CM28" s="402"/>
      <c r="CN28" s="402"/>
      <c r="CO28" s="402"/>
      <c r="CP28" s="402"/>
      <c r="CQ28" s="402"/>
      <c r="CR28" s="41"/>
      <c r="CS28" s="260"/>
      <c r="CT28" s="260"/>
      <c r="CU28" s="260"/>
      <c r="CV28" s="260"/>
      <c r="CW28" s="260"/>
      <c r="CX28" s="260"/>
      <c r="CY28" s="402"/>
      <c r="CZ28" s="402"/>
      <c r="DA28" s="402"/>
      <c r="DB28" s="402"/>
      <c r="DC28" s="402"/>
      <c r="DD28" s="41"/>
      <c r="DE28" s="260"/>
      <c r="DF28" s="260"/>
      <c r="DG28" s="260"/>
      <c r="DH28" s="260"/>
      <c r="DI28" s="260"/>
      <c r="DJ28" s="260"/>
      <c r="DK28" s="402"/>
      <c r="DL28" s="402"/>
      <c r="DM28" s="402"/>
      <c r="DN28" s="402"/>
      <c r="DO28" s="402"/>
      <c r="DP28" s="41"/>
      <c r="DQ28" s="260"/>
      <c r="DR28" s="260"/>
      <c r="DS28" s="260"/>
      <c r="DT28" s="260"/>
      <c r="DU28" s="260"/>
      <c r="DV28" s="260"/>
      <c r="DW28" s="402"/>
      <c r="DX28" s="402"/>
      <c r="DY28" s="402"/>
      <c r="DZ28" s="402"/>
      <c r="EA28" s="402"/>
      <c r="EB28" s="41"/>
      <c r="EC28" s="260"/>
      <c r="ED28" s="260"/>
      <c r="EE28" s="260"/>
      <c r="EF28" s="260"/>
      <c r="EG28" s="260"/>
      <c r="EH28" s="260"/>
      <c r="EI28" s="402"/>
      <c r="EJ28" s="402"/>
      <c r="EK28" s="402"/>
      <c r="EL28" s="402"/>
      <c r="EM28" s="402"/>
      <c r="EN28" s="41"/>
      <c r="EO28" s="260"/>
      <c r="EP28" s="260"/>
      <c r="EQ28" s="260"/>
      <c r="ER28" s="260"/>
      <c r="ES28" s="260"/>
      <c r="ET28" s="260"/>
      <c r="EU28" s="402"/>
      <c r="EV28" s="402"/>
      <c r="EW28" s="402"/>
      <c r="EX28" s="402"/>
      <c r="EY28" s="402"/>
      <c r="EZ28" s="41"/>
      <c r="FA28" s="260"/>
      <c r="FB28" s="260"/>
      <c r="FC28" s="260"/>
      <c r="FD28" s="260"/>
      <c r="FE28" s="260"/>
      <c r="FF28" s="260"/>
      <c r="FG28" s="402"/>
      <c r="FH28" s="402"/>
      <c r="FI28" s="402"/>
      <c r="FJ28" s="402"/>
      <c r="FK28" s="402"/>
      <c r="FL28" s="41"/>
      <c r="FM28" s="260"/>
      <c r="FN28" s="260"/>
      <c r="FO28" s="260"/>
      <c r="FP28" s="260"/>
      <c r="FQ28" s="260"/>
      <c r="FR28" s="260"/>
      <c r="FS28" s="402"/>
      <c r="FT28" s="402"/>
      <c r="FU28" s="402"/>
      <c r="FV28" s="402"/>
      <c r="FW28" s="402"/>
      <c r="FX28" s="41"/>
      <c r="FY28" s="260"/>
      <c r="FZ28" s="260"/>
      <c r="GA28" s="260"/>
      <c r="GB28" s="260"/>
      <c r="GC28" s="260"/>
      <c r="GD28" s="260"/>
      <c r="GE28" s="402"/>
      <c r="GF28" s="402"/>
      <c r="GG28" s="402"/>
      <c r="GH28" s="402"/>
      <c r="GI28" s="402"/>
      <c r="GJ28" s="41"/>
      <c r="GK28" s="260"/>
      <c r="GL28" s="260"/>
      <c r="GM28" s="260"/>
      <c r="GN28" s="260"/>
      <c r="GO28" s="260"/>
      <c r="GP28" s="260"/>
      <c r="GQ28" s="402"/>
      <c r="GR28" s="402"/>
      <c r="GS28" s="402"/>
      <c r="GT28" s="402"/>
      <c r="GU28" s="402"/>
      <c r="GV28" s="41"/>
      <c r="GW28" s="260"/>
      <c r="GX28" s="260"/>
      <c r="GY28" s="260"/>
      <c r="GZ28" s="260"/>
      <c r="HA28" s="260"/>
      <c r="HB28" s="260"/>
      <c r="HC28" s="402"/>
      <c r="HD28" s="402"/>
      <c r="HE28" s="402"/>
      <c r="HF28" s="402"/>
      <c r="HG28" s="402"/>
      <c r="HH28" s="41"/>
      <c r="HI28" s="260"/>
      <c r="HJ28" s="260"/>
      <c r="HK28" s="260"/>
      <c r="HL28" s="260"/>
      <c r="HM28" s="260"/>
      <c r="HN28" s="260"/>
      <c r="HO28" s="402"/>
      <c r="HP28" s="402"/>
      <c r="HQ28" s="402"/>
      <c r="HR28" s="402"/>
      <c r="HS28" s="402"/>
      <c r="HT28" s="41"/>
      <c r="HU28" s="260"/>
      <c r="HV28" s="260"/>
      <c r="HW28" s="260"/>
      <c r="HX28" s="260"/>
      <c r="HY28" s="260"/>
      <c r="HZ28" s="260"/>
      <c r="IA28" s="402"/>
      <c r="IB28" s="402"/>
      <c r="IC28" s="402"/>
      <c r="ID28" s="402"/>
      <c r="IE28" s="402"/>
      <c r="IF28" s="41"/>
      <c r="IG28" s="260"/>
      <c r="IH28" s="260"/>
      <c r="II28" s="260"/>
    </row>
    <row r="29" spans="1:243" s="7" customFormat="1" ht="14.25">
      <c r="A29" s="396" t="s">
        <v>12</v>
      </c>
      <c r="B29" s="260">
        <v>-0.12509999999999999</v>
      </c>
      <c r="C29" s="260">
        <v>0.2356</v>
      </c>
      <c r="D29" s="260">
        <v>0.55359999999999998</v>
      </c>
      <c r="E29" s="260">
        <v>1.1171</v>
      </c>
      <c r="F29" s="260">
        <v>-0.27150000000000002</v>
      </c>
      <c r="G29" s="402">
        <v>-0.53420000000000001</v>
      </c>
      <c r="H29" s="402"/>
      <c r="I29" s="402"/>
      <c r="J29" s="402"/>
      <c r="K29" s="402"/>
      <c r="L29" s="41"/>
      <c r="M29" s="260"/>
      <c r="N29" s="260"/>
      <c r="O29" s="260"/>
      <c r="P29" s="260"/>
      <c r="Q29" s="260"/>
      <c r="R29" s="260"/>
      <c r="S29" s="402"/>
      <c r="T29" s="402"/>
      <c r="U29" s="402"/>
      <c r="V29" s="402"/>
      <c r="W29" s="402"/>
      <c r="X29" s="41"/>
      <c r="Y29" s="260"/>
      <c r="Z29" s="260"/>
      <c r="AA29" s="260"/>
      <c r="AB29" s="260"/>
      <c r="AC29" s="260"/>
      <c r="AD29" s="260"/>
      <c r="AE29" s="402"/>
      <c r="AF29" s="402"/>
      <c r="AG29" s="402"/>
      <c r="AH29" s="402"/>
      <c r="AI29" s="402"/>
      <c r="AJ29" s="41"/>
      <c r="AK29" s="260"/>
      <c r="AL29" s="260"/>
      <c r="AM29" s="260"/>
      <c r="AN29" s="260"/>
      <c r="AO29" s="260"/>
      <c r="AP29" s="260"/>
      <c r="AQ29" s="402"/>
      <c r="AR29" s="402"/>
      <c r="AS29" s="402"/>
      <c r="AT29" s="402"/>
      <c r="AU29" s="402"/>
      <c r="AV29" s="41"/>
      <c r="AW29" s="260"/>
      <c r="AX29" s="260"/>
      <c r="AY29" s="260"/>
      <c r="AZ29" s="260"/>
      <c r="BA29" s="260"/>
      <c r="BB29" s="260"/>
      <c r="BC29" s="402"/>
      <c r="BD29" s="402"/>
      <c r="BE29" s="402"/>
      <c r="BF29" s="402"/>
      <c r="BG29" s="402"/>
      <c r="BH29" s="41"/>
      <c r="BI29" s="260"/>
      <c r="BJ29" s="260"/>
      <c r="BK29" s="260"/>
      <c r="BL29" s="260"/>
      <c r="BM29" s="260"/>
      <c r="BN29" s="260"/>
      <c r="BO29" s="402"/>
      <c r="BP29" s="402"/>
      <c r="BQ29" s="402"/>
      <c r="BR29" s="402"/>
      <c r="BS29" s="402"/>
      <c r="BT29" s="41"/>
      <c r="BU29" s="260"/>
      <c r="BV29" s="260"/>
      <c r="BW29" s="260"/>
      <c r="BX29" s="260"/>
      <c r="BY29" s="260"/>
      <c r="BZ29" s="260"/>
      <c r="CA29" s="402"/>
      <c r="CB29" s="402"/>
      <c r="CC29" s="402"/>
      <c r="CD29" s="402"/>
      <c r="CE29" s="402"/>
      <c r="CF29" s="41"/>
      <c r="CG29" s="260"/>
      <c r="CH29" s="260"/>
      <c r="CI29" s="260"/>
      <c r="CJ29" s="260"/>
      <c r="CK29" s="260"/>
      <c r="CL29" s="260"/>
      <c r="CM29" s="402"/>
      <c r="CN29" s="402"/>
      <c r="CO29" s="402"/>
      <c r="CP29" s="402"/>
      <c r="CQ29" s="402"/>
      <c r="CR29" s="41"/>
      <c r="CS29" s="260"/>
      <c r="CT29" s="260"/>
      <c r="CU29" s="260"/>
      <c r="CV29" s="260"/>
      <c r="CW29" s="260"/>
      <c r="CX29" s="260"/>
      <c r="CY29" s="402"/>
      <c r="CZ29" s="402"/>
      <c r="DA29" s="402"/>
      <c r="DB29" s="402"/>
      <c r="DC29" s="402"/>
      <c r="DD29" s="41"/>
      <c r="DE29" s="260"/>
      <c r="DF29" s="260"/>
      <c r="DG29" s="260"/>
      <c r="DH29" s="260"/>
      <c r="DI29" s="260"/>
      <c r="DJ29" s="260"/>
      <c r="DK29" s="402"/>
      <c r="DL29" s="402"/>
      <c r="DM29" s="402"/>
      <c r="DN29" s="402"/>
      <c r="DO29" s="402"/>
      <c r="DP29" s="41"/>
      <c r="DQ29" s="260"/>
      <c r="DR29" s="260"/>
      <c r="DS29" s="260"/>
      <c r="DT29" s="260"/>
      <c r="DU29" s="260"/>
      <c r="DV29" s="260"/>
      <c r="DW29" s="402"/>
      <c r="DX29" s="402"/>
      <c r="DY29" s="402"/>
      <c r="DZ29" s="402"/>
      <c r="EA29" s="402"/>
      <c r="EB29" s="41"/>
      <c r="EC29" s="260"/>
      <c r="ED29" s="260"/>
      <c r="EE29" s="260"/>
      <c r="EF29" s="260"/>
      <c r="EG29" s="260"/>
      <c r="EH29" s="260"/>
      <c r="EI29" s="402"/>
      <c r="EJ29" s="402"/>
      <c r="EK29" s="402"/>
      <c r="EL29" s="402"/>
      <c r="EM29" s="402"/>
      <c r="EN29" s="41"/>
      <c r="EO29" s="260"/>
      <c r="EP29" s="260"/>
      <c r="EQ29" s="260"/>
      <c r="ER29" s="260"/>
      <c r="ES29" s="260"/>
      <c r="ET29" s="260"/>
      <c r="EU29" s="402"/>
      <c r="EV29" s="402"/>
      <c r="EW29" s="402"/>
      <c r="EX29" s="402"/>
      <c r="EY29" s="402"/>
      <c r="EZ29" s="41"/>
      <c r="FA29" s="260"/>
      <c r="FB29" s="260"/>
      <c r="FC29" s="260"/>
      <c r="FD29" s="260"/>
      <c r="FE29" s="260"/>
      <c r="FF29" s="260"/>
      <c r="FG29" s="402"/>
      <c r="FH29" s="402"/>
      <c r="FI29" s="402"/>
      <c r="FJ29" s="402"/>
      <c r="FK29" s="402"/>
      <c r="FL29" s="41"/>
      <c r="FM29" s="260"/>
      <c r="FN29" s="260"/>
      <c r="FO29" s="260"/>
      <c r="FP29" s="260"/>
      <c r="FQ29" s="260"/>
      <c r="FR29" s="260"/>
      <c r="FS29" s="402"/>
      <c r="FT29" s="402"/>
      <c r="FU29" s="402"/>
      <c r="FV29" s="402"/>
      <c r="FW29" s="402"/>
      <c r="FX29" s="41"/>
      <c r="FY29" s="260"/>
      <c r="FZ29" s="260"/>
      <c r="GA29" s="260"/>
      <c r="GB29" s="260"/>
      <c r="GC29" s="260"/>
      <c r="GD29" s="260"/>
      <c r="GE29" s="402"/>
      <c r="GF29" s="402"/>
      <c r="GG29" s="402"/>
      <c r="GH29" s="402"/>
      <c r="GI29" s="402"/>
      <c r="GJ29" s="41"/>
      <c r="GK29" s="260"/>
      <c r="GL29" s="260"/>
      <c r="GM29" s="260"/>
      <c r="GN29" s="260"/>
      <c r="GO29" s="260"/>
      <c r="GP29" s="260"/>
      <c r="GQ29" s="402"/>
      <c r="GR29" s="402"/>
      <c r="GS29" s="402"/>
      <c r="GT29" s="402"/>
      <c r="GU29" s="402"/>
      <c r="GV29" s="41"/>
      <c r="GW29" s="260"/>
      <c r="GX29" s="260"/>
      <c r="GY29" s="260"/>
      <c r="GZ29" s="260"/>
      <c r="HA29" s="260"/>
      <c r="HB29" s="260"/>
      <c r="HC29" s="402"/>
      <c r="HD29" s="402"/>
      <c r="HE29" s="402"/>
      <c r="HF29" s="402"/>
      <c r="HG29" s="402"/>
      <c r="HH29" s="41"/>
      <c r="HI29" s="260"/>
      <c r="HJ29" s="260"/>
      <c r="HK29" s="260"/>
      <c r="HL29" s="260"/>
      <c r="HM29" s="260"/>
      <c r="HN29" s="260"/>
      <c r="HO29" s="402"/>
      <c r="HP29" s="402"/>
      <c r="HQ29" s="402"/>
      <c r="HR29" s="402"/>
      <c r="HS29" s="402"/>
      <c r="HT29" s="41"/>
      <c r="HU29" s="260"/>
      <c r="HV29" s="260"/>
      <c r="HW29" s="260"/>
      <c r="HX29" s="260"/>
      <c r="HY29" s="260"/>
      <c r="HZ29" s="260"/>
      <c r="IA29" s="402"/>
      <c r="IB29" s="402"/>
      <c r="IC29" s="402"/>
      <c r="ID29" s="402"/>
      <c r="IE29" s="402"/>
      <c r="IF29" s="41"/>
      <c r="IG29" s="260"/>
      <c r="IH29" s="260"/>
      <c r="II29" s="260"/>
    </row>
    <row r="30" spans="1:243" s="7" customFormat="1" ht="14.25">
      <c r="A30" s="412" t="s">
        <v>10</v>
      </c>
      <c r="B30" s="260">
        <v>-4.7751000000000001</v>
      </c>
      <c r="C30" s="260">
        <v>-4.4694000000000003</v>
      </c>
      <c r="D30" s="260">
        <v>-2.9773000000000001</v>
      </c>
      <c r="E30" s="260">
        <v>-2.536</v>
      </c>
      <c r="F30" s="260">
        <v>-2.2362000000000002</v>
      </c>
      <c r="G30" s="260">
        <v>-1.8285</v>
      </c>
      <c r="H30" s="260"/>
      <c r="I30" s="260"/>
      <c r="J30" s="260"/>
      <c r="K30" s="260"/>
      <c r="L30" s="42"/>
      <c r="M30" s="260"/>
      <c r="N30" s="260"/>
      <c r="O30" s="260"/>
      <c r="P30" s="260"/>
      <c r="Q30" s="260"/>
      <c r="R30" s="260"/>
      <c r="S30" s="260"/>
      <c r="T30" s="260"/>
      <c r="U30" s="260"/>
      <c r="V30" s="260"/>
      <c r="W30" s="260"/>
      <c r="X30" s="42"/>
      <c r="Y30" s="260"/>
      <c r="Z30" s="260"/>
      <c r="AA30" s="260"/>
      <c r="AB30" s="260"/>
      <c r="AC30" s="260"/>
      <c r="AD30" s="260"/>
      <c r="AE30" s="260"/>
      <c r="AF30" s="260"/>
      <c r="AG30" s="260"/>
      <c r="AH30" s="260"/>
      <c r="AI30" s="260"/>
      <c r="AJ30" s="42"/>
      <c r="AK30" s="260"/>
      <c r="AL30" s="260"/>
      <c r="AM30" s="260"/>
      <c r="AN30" s="260"/>
      <c r="AO30" s="260"/>
      <c r="AP30" s="260"/>
      <c r="AQ30" s="260"/>
      <c r="AR30" s="260"/>
      <c r="AS30" s="260"/>
      <c r="AT30" s="260"/>
      <c r="AU30" s="260"/>
      <c r="AV30" s="42"/>
      <c r="AW30" s="260"/>
      <c r="AX30" s="260"/>
      <c r="AY30" s="260"/>
      <c r="AZ30" s="260"/>
      <c r="BA30" s="260"/>
      <c r="BB30" s="260"/>
      <c r="BC30" s="260"/>
      <c r="BD30" s="260"/>
      <c r="BE30" s="260"/>
      <c r="BF30" s="260"/>
      <c r="BG30" s="260"/>
      <c r="BH30" s="42"/>
      <c r="BI30" s="260"/>
      <c r="BJ30" s="260"/>
      <c r="BK30" s="260"/>
      <c r="BL30" s="260"/>
      <c r="BM30" s="260"/>
      <c r="BN30" s="260"/>
      <c r="BO30" s="260"/>
      <c r="BP30" s="260"/>
      <c r="BQ30" s="260"/>
      <c r="BR30" s="260"/>
      <c r="BS30" s="260"/>
      <c r="BT30" s="42"/>
      <c r="BU30" s="260"/>
      <c r="BV30" s="260"/>
      <c r="BW30" s="260"/>
      <c r="BX30" s="260"/>
      <c r="BY30" s="260"/>
      <c r="BZ30" s="260"/>
      <c r="CA30" s="260"/>
      <c r="CB30" s="260"/>
      <c r="CC30" s="260"/>
      <c r="CD30" s="260"/>
      <c r="CE30" s="260"/>
      <c r="CF30" s="42"/>
      <c r="CG30" s="260"/>
      <c r="CH30" s="260"/>
      <c r="CI30" s="260"/>
      <c r="CJ30" s="260"/>
      <c r="CK30" s="260"/>
      <c r="CL30" s="260"/>
      <c r="CM30" s="260"/>
      <c r="CN30" s="260"/>
      <c r="CO30" s="260"/>
      <c r="CP30" s="260"/>
      <c r="CQ30" s="260"/>
      <c r="CR30" s="42"/>
      <c r="CS30" s="260"/>
      <c r="CT30" s="260"/>
      <c r="CU30" s="260"/>
      <c r="CV30" s="260"/>
      <c r="CW30" s="260"/>
      <c r="CX30" s="260"/>
      <c r="CY30" s="260"/>
      <c r="CZ30" s="260"/>
      <c r="DA30" s="260"/>
      <c r="DB30" s="260"/>
      <c r="DC30" s="260"/>
      <c r="DD30" s="42"/>
      <c r="DE30" s="260"/>
      <c r="DF30" s="260"/>
      <c r="DG30" s="260"/>
      <c r="DH30" s="260"/>
      <c r="DI30" s="260"/>
      <c r="DJ30" s="260"/>
      <c r="DK30" s="260"/>
      <c r="DL30" s="260"/>
      <c r="DM30" s="260"/>
      <c r="DN30" s="260"/>
      <c r="DO30" s="260"/>
      <c r="DP30" s="42"/>
      <c r="DQ30" s="260"/>
      <c r="DR30" s="260"/>
      <c r="DS30" s="260"/>
      <c r="DT30" s="260"/>
      <c r="DU30" s="260"/>
      <c r="DV30" s="260"/>
      <c r="DW30" s="260"/>
      <c r="DX30" s="260"/>
      <c r="DY30" s="260"/>
      <c r="DZ30" s="260"/>
      <c r="EA30" s="260"/>
      <c r="EB30" s="42"/>
      <c r="EC30" s="260"/>
      <c r="ED30" s="260"/>
      <c r="EE30" s="260"/>
      <c r="EF30" s="260"/>
      <c r="EG30" s="260"/>
      <c r="EH30" s="260"/>
      <c r="EI30" s="260"/>
      <c r="EJ30" s="260"/>
      <c r="EK30" s="260"/>
      <c r="EL30" s="260"/>
      <c r="EM30" s="260"/>
      <c r="EN30" s="42"/>
      <c r="EO30" s="260"/>
      <c r="EP30" s="260"/>
      <c r="EQ30" s="260"/>
      <c r="ER30" s="260"/>
      <c r="ES30" s="260"/>
      <c r="ET30" s="260"/>
      <c r="EU30" s="260"/>
      <c r="EV30" s="260"/>
      <c r="EW30" s="260"/>
      <c r="EX30" s="260"/>
      <c r="EY30" s="260"/>
      <c r="EZ30" s="42"/>
      <c r="FA30" s="260"/>
      <c r="FB30" s="260"/>
      <c r="FC30" s="260"/>
      <c r="FD30" s="260"/>
      <c r="FE30" s="260"/>
      <c r="FF30" s="260"/>
      <c r="FG30" s="260"/>
      <c r="FH30" s="260"/>
      <c r="FI30" s="260"/>
      <c r="FJ30" s="260"/>
      <c r="FK30" s="260"/>
      <c r="FL30" s="42"/>
      <c r="FM30" s="260"/>
      <c r="FN30" s="260"/>
      <c r="FO30" s="260"/>
      <c r="FP30" s="260"/>
      <c r="FQ30" s="260"/>
      <c r="FR30" s="260"/>
      <c r="FS30" s="260"/>
      <c r="FT30" s="260"/>
      <c r="FU30" s="260"/>
      <c r="FV30" s="260"/>
      <c r="FW30" s="260"/>
      <c r="FX30" s="42"/>
      <c r="FY30" s="260"/>
      <c r="FZ30" s="260"/>
      <c r="GA30" s="260"/>
      <c r="GB30" s="260"/>
      <c r="GC30" s="260"/>
      <c r="GD30" s="260"/>
      <c r="GE30" s="260"/>
      <c r="GF30" s="260"/>
      <c r="GG30" s="260"/>
      <c r="GH30" s="260"/>
      <c r="GI30" s="260"/>
      <c r="GJ30" s="42"/>
      <c r="GK30" s="260"/>
      <c r="GL30" s="260"/>
      <c r="GM30" s="260"/>
      <c r="GN30" s="260"/>
      <c r="GO30" s="260"/>
      <c r="GP30" s="260"/>
      <c r="GQ30" s="260"/>
      <c r="GR30" s="260"/>
      <c r="GS30" s="260"/>
      <c r="GT30" s="260"/>
      <c r="GU30" s="260"/>
      <c r="GV30" s="42"/>
      <c r="GW30" s="260"/>
      <c r="GX30" s="260"/>
      <c r="GY30" s="260"/>
      <c r="GZ30" s="260"/>
      <c r="HA30" s="260"/>
      <c r="HB30" s="260"/>
      <c r="HC30" s="260"/>
      <c r="HD30" s="260"/>
      <c r="HE30" s="260"/>
      <c r="HF30" s="260"/>
      <c r="HG30" s="260"/>
      <c r="HH30" s="42"/>
      <c r="HI30" s="260"/>
      <c r="HJ30" s="260"/>
      <c r="HK30" s="260"/>
      <c r="HL30" s="260"/>
      <c r="HM30" s="260"/>
      <c r="HN30" s="260"/>
      <c r="HO30" s="260"/>
      <c r="HP30" s="260"/>
      <c r="HQ30" s="260"/>
      <c r="HR30" s="260"/>
      <c r="HS30" s="260"/>
      <c r="HT30" s="42"/>
      <c r="HU30" s="260"/>
      <c r="HV30" s="260"/>
      <c r="HW30" s="260"/>
      <c r="HX30" s="260"/>
      <c r="HY30" s="260"/>
      <c r="HZ30" s="260"/>
      <c r="IA30" s="260"/>
      <c r="IB30" s="260"/>
      <c r="IC30" s="260"/>
      <c r="ID30" s="260"/>
      <c r="IE30" s="260"/>
      <c r="IF30" s="42"/>
      <c r="IG30" s="260"/>
      <c r="IH30" s="260"/>
      <c r="II30" s="260"/>
    </row>
    <row r="31" spans="1:243" s="7" customFormat="1" ht="14.25">
      <c r="A31" s="396" t="s">
        <v>9</v>
      </c>
      <c r="B31" s="260">
        <v>-3.2732000000000001</v>
      </c>
      <c r="C31" s="260">
        <v>-4.0937000000000001</v>
      </c>
      <c r="D31" s="260">
        <v>-0.90720000000000001</v>
      </c>
      <c r="E31" s="260">
        <v>-1.1158999999999999</v>
      </c>
      <c r="F31" s="260">
        <v>-2.3927999999999998</v>
      </c>
      <c r="G31" s="260">
        <v>-2.3443999999999998</v>
      </c>
      <c r="H31" s="260"/>
      <c r="I31" s="260"/>
      <c r="J31" s="260"/>
      <c r="K31" s="260"/>
      <c r="L31" s="41"/>
      <c r="M31" s="260"/>
      <c r="N31" s="260"/>
      <c r="O31" s="260"/>
      <c r="P31" s="260"/>
      <c r="Q31" s="260"/>
      <c r="R31" s="260"/>
      <c r="S31" s="260"/>
      <c r="T31" s="260"/>
      <c r="U31" s="260"/>
      <c r="V31" s="260"/>
      <c r="W31" s="260"/>
      <c r="X31" s="41"/>
      <c r="Y31" s="260"/>
      <c r="Z31" s="260"/>
      <c r="AA31" s="260"/>
      <c r="AB31" s="260"/>
      <c r="AC31" s="260"/>
      <c r="AD31" s="260"/>
      <c r="AE31" s="260"/>
      <c r="AF31" s="260"/>
      <c r="AG31" s="260"/>
      <c r="AH31" s="260"/>
      <c r="AI31" s="260"/>
      <c r="AJ31" s="41"/>
      <c r="AK31" s="260"/>
      <c r="AL31" s="260"/>
      <c r="AM31" s="260"/>
      <c r="AN31" s="260"/>
      <c r="AO31" s="260"/>
      <c r="AP31" s="260"/>
      <c r="AQ31" s="260"/>
      <c r="AR31" s="260"/>
      <c r="AS31" s="260"/>
      <c r="AT31" s="260"/>
      <c r="AU31" s="260"/>
      <c r="AV31" s="41"/>
      <c r="AW31" s="260"/>
      <c r="AX31" s="260"/>
      <c r="AY31" s="260"/>
      <c r="AZ31" s="260"/>
      <c r="BA31" s="260"/>
      <c r="BB31" s="260"/>
      <c r="BC31" s="260"/>
      <c r="BD31" s="260"/>
      <c r="BE31" s="260"/>
      <c r="BF31" s="260"/>
      <c r="BG31" s="260"/>
      <c r="BH31" s="41"/>
      <c r="BI31" s="260"/>
      <c r="BJ31" s="260"/>
      <c r="BK31" s="260"/>
      <c r="BL31" s="260"/>
      <c r="BM31" s="260"/>
      <c r="BN31" s="260"/>
      <c r="BO31" s="260"/>
      <c r="BP31" s="260"/>
      <c r="BQ31" s="260"/>
      <c r="BR31" s="260"/>
      <c r="BS31" s="260"/>
      <c r="BT31" s="41"/>
      <c r="BU31" s="260"/>
      <c r="BV31" s="260"/>
      <c r="BW31" s="260"/>
      <c r="BX31" s="260"/>
      <c r="BY31" s="260"/>
      <c r="BZ31" s="260"/>
      <c r="CA31" s="260"/>
      <c r="CB31" s="260"/>
      <c r="CC31" s="260"/>
      <c r="CD31" s="260"/>
      <c r="CE31" s="260"/>
      <c r="CF31" s="41"/>
      <c r="CG31" s="260"/>
      <c r="CH31" s="260"/>
      <c r="CI31" s="260"/>
      <c r="CJ31" s="260"/>
      <c r="CK31" s="260"/>
      <c r="CL31" s="260"/>
      <c r="CM31" s="260"/>
      <c r="CN31" s="260"/>
      <c r="CO31" s="260"/>
      <c r="CP31" s="260"/>
      <c r="CQ31" s="260"/>
      <c r="CR31" s="41"/>
      <c r="CS31" s="260"/>
      <c r="CT31" s="260"/>
      <c r="CU31" s="260"/>
      <c r="CV31" s="260"/>
      <c r="CW31" s="260"/>
      <c r="CX31" s="260"/>
      <c r="CY31" s="260"/>
      <c r="CZ31" s="260"/>
      <c r="DA31" s="260"/>
      <c r="DB31" s="260"/>
      <c r="DC31" s="260"/>
      <c r="DD31" s="41"/>
      <c r="DE31" s="260"/>
      <c r="DF31" s="260"/>
      <c r="DG31" s="260"/>
      <c r="DH31" s="260"/>
      <c r="DI31" s="260"/>
      <c r="DJ31" s="260"/>
      <c r="DK31" s="260"/>
      <c r="DL31" s="260"/>
      <c r="DM31" s="260"/>
      <c r="DN31" s="260"/>
      <c r="DO31" s="260"/>
      <c r="DP31" s="41"/>
      <c r="DQ31" s="260"/>
      <c r="DR31" s="260"/>
      <c r="DS31" s="260"/>
      <c r="DT31" s="260"/>
      <c r="DU31" s="260"/>
      <c r="DV31" s="260"/>
      <c r="DW31" s="260"/>
      <c r="DX31" s="260"/>
      <c r="DY31" s="260"/>
      <c r="DZ31" s="260"/>
      <c r="EA31" s="260"/>
      <c r="EB31" s="41"/>
      <c r="EC31" s="260"/>
      <c r="ED31" s="260"/>
      <c r="EE31" s="260"/>
      <c r="EF31" s="260"/>
      <c r="EG31" s="260"/>
      <c r="EH31" s="260"/>
      <c r="EI31" s="260"/>
      <c r="EJ31" s="260"/>
      <c r="EK31" s="260"/>
      <c r="EL31" s="260"/>
      <c r="EM31" s="260"/>
      <c r="EN31" s="41"/>
      <c r="EO31" s="260"/>
      <c r="EP31" s="260"/>
      <c r="EQ31" s="260"/>
      <c r="ER31" s="260"/>
      <c r="ES31" s="260"/>
      <c r="ET31" s="260"/>
      <c r="EU31" s="260"/>
      <c r="EV31" s="260"/>
      <c r="EW31" s="260"/>
      <c r="EX31" s="260"/>
      <c r="EY31" s="260"/>
      <c r="EZ31" s="41"/>
      <c r="FA31" s="260"/>
      <c r="FB31" s="260"/>
      <c r="FC31" s="260"/>
      <c r="FD31" s="260"/>
      <c r="FE31" s="260"/>
      <c r="FF31" s="260"/>
      <c r="FG31" s="260"/>
      <c r="FH31" s="260"/>
      <c r="FI31" s="260"/>
      <c r="FJ31" s="260"/>
      <c r="FK31" s="260"/>
      <c r="FL31" s="41"/>
      <c r="FM31" s="260"/>
      <c r="FN31" s="260"/>
      <c r="FO31" s="260"/>
      <c r="FP31" s="260"/>
      <c r="FQ31" s="260"/>
      <c r="FR31" s="260"/>
      <c r="FS31" s="260"/>
      <c r="FT31" s="260"/>
      <c r="FU31" s="260"/>
      <c r="FV31" s="260"/>
      <c r="FW31" s="260"/>
      <c r="FX31" s="41"/>
      <c r="FY31" s="260"/>
      <c r="FZ31" s="260"/>
      <c r="GA31" s="260"/>
      <c r="GB31" s="260"/>
      <c r="GC31" s="260"/>
      <c r="GD31" s="260"/>
      <c r="GE31" s="260"/>
      <c r="GF31" s="260"/>
      <c r="GG31" s="260"/>
      <c r="GH31" s="260"/>
      <c r="GI31" s="260"/>
      <c r="GJ31" s="41"/>
      <c r="GK31" s="260"/>
      <c r="GL31" s="260"/>
      <c r="GM31" s="260"/>
      <c r="GN31" s="260"/>
      <c r="GO31" s="260"/>
      <c r="GP31" s="260"/>
      <c r="GQ31" s="260"/>
      <c r="GR31" s="260"/>
      <c r="GS31" s="260"/>
      <c r="GT31" s="260"/>
      <c r="GU31" s="260"/>
      <c r="GV31" s="41"/>
      <c r="GW31" s="260"/>
      <c r="GX31" s="260"/>
      <c r="GY31" s="260"/>
      <c r="GZ31" s="260"/>
      <c r="HA31" s="260"/>
      <c r="HB31" s="260"/>
      <c r="HC31" s="260"/>
      <c r="HD31" s="260"/>
      <c r="HE31" s="260"/>
      <c r="HF31" s="260"/>
      <c r="HG31" s="260"/>
      <c r="HH31" s="41"/>
      <c r="HI31" s="260"/>
      <c r="HJ31" s="260"/>
      <c r="HK31" s="260"/>
      <c r="HL31" s="260"/>
      <c r="HM31" s="260"/>
      <c r="HN31" s="260"/>
      <c r="HO31" s="260"/>
      <c r="HP31" s="260"/>
      <c r="HQ31" s="260"/>
      <c r="HR31" s="260"/>
      <c r="HS31" s="260"/>
      <c r="HT31" s="41"/>
      <c r="HU31" s="260"/>
      <c r="HV31" s="260"/>
      <c r="HW31" s="260"/>
      <c r="HX31" s="260"/>
      <c r="HY31" s="260"/>
      <c r="HZ31" s="260"/>
      <c r="IA31" s="260"/>
      <c r="IB31" s="260"/>
      <c r="IC31" s="260"/>
      <c r="ID31" s="260"/>
      <c r="IE31" s="260"/>
      <c r="IF31" s="41"/>
      <c r="IG31" s="260"/>
      <c r="IH31" s="260"/>
      <c r="II31" s="260"/>
    </row>
    <row r="32" spans="1:243" s="7" customFormat="1" ht="14.25">
      <c r="A32" s="396" t="s">
        <v>8</v>
      </c>
      <c r="B32" s="260">
        <v>-8.1591000000000005</v>
      </c>
      <c r="C32" s="260">
        <v>-5.2542</v>
      </c>
      <c r="D32" s="260">
        <v>-3.6987000000000001</v>
      </c>
      <c r="E32" s="260">
        <v>-3.5985999999999998</v>
      </c>
      <c r="F32" s="260">
        <v>-2.8620000000000001</v>
      </c>
      <c r="G32" s="402">
        <v>-2.3653</v>
      </c>
      <c r="H32" s="402"/>
      <c r="I32" s="402"/>
      <c r="J32" s="402"/>
      <c r="K32" s="402"/>
      <c r="L32" s="41"/>
      <c r="M32" s="260"/>
      <c r="N32" s="260"/>
      <c r="O32" s="260"/>
      <c r="P32" s="260"/>
      <c r="Q32" s="260"/>
      <c r="R32" s="260"/>
      <c r="S32" s="402"/>
      <c r="T32" s="402"/>
      <c r="U32" s="402"/>
      <c r="V32" s="402"/>
      <c r="W32" s="402"/>
      <c r="X32" s="41"/>
      <c r="Y32" s="260"/>
      <c r="Z32" s="260"/>
      <c r="AA32" s="260"/>
      <c r="AB32" s="260"/>
      <c r="AC32" s="260"/>
      <c r="AD32" s="260"/>
      <c r="AE32" s="402"/>
      <c r="AF32" s="402"/>
      <c r="AG32" s="402"/>
      <c r="AH32" s="402"/>
      <c r="AI32" s="402"/>
      <c r="AJ32" s="41"/>
      <c r="AK32" s="260"/>
      <c r="AL32" s="260"/>
      <c r="AM32" s="260"/>
      <c r="AN32" s="260"/>
      <c r="AO32" s="260"/>
      <c r="AP32" s="260"/>
      <c r="AQ32" s="402"/>
      <c r="AR32" s="402"/>
      <c r="AS32" s="402"/>
      <c r="AT32" s="402"/>
      <c r="AU32" s="402"/>
      <c r="AV32" s="41"/>
      <c r="AW32" s="260"/>
      <c r="AX32" s="260"/>
      <c r="AY32" s="260"/>
      <c r="AZ32" s="260"/>
      <c r="BA32" s="260"/>
      <c r="BB32" s="260"/>
      <c r="BC32" s="402"/>
      <c r="BD32" s="402"/>
      <c r="BE32" s="402"/>
      <c r="BF32" s="402"/>
      <c r="BG32" s="402"/>
      <c r="BH32" s="41"/>
      <c r="BI32" s="260"/>
      <c r="BJ32" s="260"/>
      <c r="BK32" s="260"/>
      <c r="BL32" s="260"/>
      <c r="BM32" s="260"/>
      <c r="BN32" s="260"/>
      <c r="BO32" s="402"/>
      <c r="BP32" s="402"/>
      <c r="BQ32" s="402"/>
      <c r="BR32" s="402"/>
      <c r="BS32" s="402"/>
      <c r="BT32" s="41"/>
      <c r="BU32" s="260"/>
      <c r="BV32" s="260"/>
      <c r="BW32" s="260"/>
      <c r="BX32" s="260"/>
      <c r="BY32" s="260"/>
      <c r="BZ32" s="260"/>
      <c r="CA32" s="402"/>
      <c r="CB32" s="402"/>
      <c r="CC32" s="402"/>
      <c r="CD32" s="402"/>
      <c r="CE32" s="402"/>
      <c r="CF32" s="41"/>
      <c r="CG32" s="260"/>
      <c r="CH32" s="260"/>
      <c r="CI32" s="260"/>
      <c r="CJ32" s="260"/>
      <c r="CK32" s="260"/>
      <c r="CL32" s="260"/>
      <c r="CM32" s="402"/>
      <c r="CN32" s="402"/>
      <c r="CO32" s="402"/>
      <c r="CP32" s="402"/>
      <c r="CQ32" s="402"/>
      <c r="CR32" s="41"/>
      <c r="CS32" s="260"/>
      <c r="CT32" s="260"/>
      <c r="CU32" s="260"/>
      <c r="CV32" s="260"/>
      <c r="CW32" s="260"/>
      <c r="CX32" s="260"/>
      <c r="CY32" s="402"/>
      <c r="CZ32" s="402"/>
      <c r="DA32" s="402"/>
      <c r="DB32" s="402"/>
      <c r="DC32" s="402"/>
      <c r="DD32" s="41"/>
      <c r="DE32" s="260"/>
      <c r="DF32" s="260"/>
      <c r="DG32" s="260"/>
      <c r="DH32" s="260"/>
      <c r="DI32" s="260"/>
      <c r="DJ32" s="260"/>
      <c r="DK32" s="402"/>
      <c r="DL32" s="402"/>
      <c r="DM32" s="402"/>
      <c r="DN32" s="402"/>
      <c r="DO32" s="402"/>
      <c r="DP32" s="41"/>
      <c r="DQ32" s="260"/>
      <c r="DR32" s="260"/>
      <c r="DS32" s="260"/>
      <c r="DT32" s="260"/>
      <c r="DU32" s="260"/>
      <c r="DV32" s="260"/>
      <c r="DW32" s="402"/>
      <c r="DX32" s="402"/>
      <c r="DY32" s="402"/>
      <c r="DZ32" s="402"/>
      <c r="EA32" s="402"/>
      <c r="EB32" s="41"/>
      <c r="EC32" s="260"/>
      <c r="ED32" s="260"/>
      <c r="EE32" s="260"/>
      <c r="EF32" s="260"/>
      <c r="EG32" s="260"/>
      <c r="EH32" s="260"/>
      <c r="EI32" s="402"/>
      <c r="EJ32" s="402"/>
      <c r="EK32" s="402"/>
      <c r="EL32" s="402"/>
      <c r="EM32" s="402"/>
      <c r="EN32" s="41"/>
      <c r="EO32" s="260"/>
      <c r="EP32" s="260"/>
      <c r="EQ32" s="260"/>
      <c r="ER32" s="260"/>
      <c r="ES32" s="260"/>
      <c r="ET32" s="260"/>
      <c r="EU32" s="402"/>
      <c r="EV32" s="402"/>
      <c r="EW32" s="402"/>
      <c r="EX32" s="402"/>
      <c r="EY32" s="402"/>
      <c r="EZ32" s="41"/>
      <c r="FA32" s="260"/>
      <c r="FB32" s="260"/>
      <c r="FC32" s="260"/>
      <c r="FD32" s="260"/>
      <c r="FE32" s="260"/>
      <c r="FF32" s="260"/>
      <c r="FG32" s="402"/>
      <c r="FH32" s="402"/>
      <c r="FI32" s="402"/>
      <c r="FJ32" s="402"/>
      <c r="FK32" s="402"/>
      <c r="FL32" s="41"/>
      <c r="FM32" s="260"/>
      <c r="FN32" s="260"/>
      <c r="FO32" s="260"/>
      <c r="FP32" s="260"/>
      <c r="FQ32" s="260"/>
      <c r="FR32" s="260"/>
      <c r="FS32" s="402"/>
      <c r="FT32" s="402"/>
      <c r="FU32" s="402"/>
      <c r="FV32" s="402"/>
      <c r="FW32" s="402"/>
      <c r="FX32" s="41"/>
      <c r="FY32" s="260"/>
      <c r="FZ32" s="260"/>
      <c r="GA32" s="260"/>
      <c r="GB32" s="260"/>
      <c r="GC32" s="260"/>
      <c r="GD32" s="260"/>
      <c r="GE32" s="402"/>
      <c r="GF32" s="402"/>
      <c r="GG32" s="402"/>
      <c r="GH32" s="402"/>
      <c r="GI32" s="402"/>
      <c r="GJ32" s="41"/>
      <c r="GK32" s="260"/>
      <c r="GL32" s="260"/>
      <c r="GM32" s="260"/>
      <c r="GN32" s="260"/>
      <c r="GO32" s="260"/>
      <c r="GP32" s="260"/>
      <c r="GQ32" s="402"/>
      <c r="GR32" s="402"/>
      <c r="GS32" s="402"/>
      <c r="GT32" s="402"/>
      <c r="GU32" s="402"/>
      <c r="GV32" s="41"/>
      <c r="GW32" s="260"/>
      <c r="GX32" s="260"/>
      <c r="GY32" s="260"/>
      <c r="GZ32" s="260"/>
      <c r="HA32" s="260"/>
      <c r="HB32" s="260"/>
      <c r="HC32" s="402"/>
      <c r="HD32" s="402"/>
      <c r="HE32" s="402"/>
      <c r="HF32" s="402"/>
      <c r="HG32" s="402"/>
      <c r="HH32" s="41"/>
      <c r="HI32" s="260"/>
      <c r="HJ32" s="260"/>
      <c r="HK32" s="260"/>
      <c r="HL32" s="260"/>
      <c r="HM32" s="260"/>
      <c r="HN32" s="260"/>
      <c r="HO32" s="402"/>
      <c r="HP32" s="402"/>
      <c r="HQ32" s="402"/>
      <c r="HR32" s="402"/>
      <c r="HS32" s="402"/>
      <c r="HT32" s="41"/>
      <c r="HU32" s="260"/>
      <c r="HV32" s="260"/>
      <c r="HW32" s="260"/>
      <c r="HX32" s="260"/>
      <c r="HY32" s="260"/>
      <c r="HZ32" s="260"/>
      <c r="IA32" s="402"/>
      <c r="IB32" s="402"/>
      <c r="IC32" s="402"/>
      <c r="ID32" s="402"/>
      <c r="IE32" s="402"/>
      <c r="IF32" s="41"/>
      <c r="IG32" s="260"/>
      <c r="IH32" s="260"/>
      <c r="II32" s="260"/>
    </row>
    <row r="33" spans="1:243" s="7" customFormat="1" ht="14.25">
      <c r="A33" s="396" t="s">
        <v>7</v>
      </c>
      <c r="B33" s="260">
        <v>-6.0608000000000004</v>
      </c>
      <c r="C33" s="260">
        <v>-3.835</v>
      </c>
      <c r="D33" s="260">
        <v>-2.5360999999999998</v>
      </c>
      <c r="E33" s="260">
        <v>-2.1238999999999999</v>
      </c>
      <c r="F33" s="260">
        <v>-1.7836000000000001</v>
      </c>
      <c r="G33" s="402">
        <v>-1.5629</v>
      </c>
      <c r="H33" s="402"/>
      <c r="I33" s="402"/>
      <c r="J33" s="402"/>
      <c r="K33" s="402"/>
      <c r="L33" s="41"/>
      <c r="M33" s="260"/>
      <c r="N33" s="260"/>
      <c r="O33" s="260"/>
      <c r="P33" s="260"/>
      <c r="Q33" s="260"/>
      <c r="R33" s="260"/>
      <c r="S33" s="402"/>
      <c r="T33" s="402"/>
      <c r="U33" s="402"/>
      <c r="V33" s="402"/>
      <c r="W33" s="402"/>
      <c r="X33" s="41"/>
      <c r="Y33" s="260"/>
      <c r="Z33" s="260"/>
      <c r="AA33" s="260"/>
      <c r="AB33" s="260"/>
      <c r="AC33" s="260"/>
      <c r="AD33" s="260"/>
      <c r="AE33" s="402"/>
      <c r="AF33" s="402"/>
      <c r="AG33" s="402"/>
      <c r="AH33" s="402"/>
      <c r="AI33" s="402"/>
      <c r="AJ33" s="41"/>
      <c r="AK33" s="260"/>
      <c r="AL33" s="260"/>
      <c r="AM33" s="260"/>
      <c r="AN33" s="260"/>
      <c r="AO33" s="260"/>
      <c r="AP33" s="260"/>
      <c r="AQ33" s="402"/>
      <c r="AR33" s="402"/>
      <c r="AS33" s="402"/>
      <c r="AT33" s="402"/>
      <c r="AU33" s="402"/>
      <c r="AV33" s="41"/>
      <c r="AW33" s="260"/>
      <c r="AX33" s="260"/>
      <c r="AY33" s="260"/>
      <c r="AZ33" s="260"/>
      <c r="BA33" s="260"/>
      <c r="BB33" s="260"/>
      <c r="BC33" s="402"/>
      <c r="BD33" s="402"/>
      <c r="BE33" s="402"/>
      <c r="BF33" s="402"/>
      <c r="BG33" s="402"/>
      <c r="BH33" s="41"/>
      <c r="BI33" s="260"/>
      <c r="BJ33" s="260"/>
      <c r="BK33" s="260"/>
      <c r="BL33" s="260"/>
      <c r="BM33" s="260"/>
      <c r="BN33" s="260"/>
      <c r="BO33" s="402"/>
      <c r="BP33" s="402"/>
      <c r="BQ33" s="402"/>
      <c r="BR33" s="402"/>
      <c r="BS33" s="402"/>
      <c r="BT33" s="41"/>
      <c r="BU33" s="260"/>
      <c r="BV33" s="260"/>
      <c r="BW33" s="260"/>
      <c r="BX33" s="260"/>
      <c r="BY33" s="260"/>
      <c r="BZ33" s="260"/>
      <c r="CA33" s="402"/>
      <c r="CB33" s="402"/>
      <c r="CC33" s="402"/>
      <c r="CD33" s="402"/>
      <c r="CE33" s="402"/>
      <c r="CF33" s="41"/>
      <c r="CG33" s="260"/>
      <c r="CH33" s="260"/>
      <c r="CI33" s="260"/>
      <c r="CJ33" s="260"/>
      <c r="CK33" s="260"/>
      <c r="CL33" s="260"/>
      <c r="CM33" s="402"/>
      <c r="CN33" s="402"/>
      <c r="CO33" s="402"/>
      <c r="CP33" s="402"/>
      <c r="CQ33" s="402"/>
      <c r="CR33" s="41"/>
      <c r="CS33" s="260"/>
      <c r="CT33" s="260"/>
      <c r="CU33" s="260"/>
      <c r="CV33" s="260"/>
      <c r="CW33" s="260"/>
      <c r="CX33" s="260"/>
      <c r="CY33" s="402"/>
      <c r="CZ33" s="402"/>
      <c r="DA33" s="402"/>
      <c r="DB33" s="402"/>
      <c r="DC33" s="402"/>
      <c r="DD33" s="41"/>
      <c r="DE33" s="260"/>
      <c r="DF33" s="260"/>
      <c r="DG33" s="260"/>
      <c r="DH33" s="260"/>
      <c r="DI33" s="260"/>
      <c r="DJ33" s="260"/>
      <c r="DK33" s="402"/>
      <c r="DL33" s="402"/>
      <c r="DM33" s="402"/>
      <c r="DN33" s="402"/>
      <c r="DO33" s="402"/>
      <c r="DP33" s="41"/>
      <c r="DQ33" s="260"/>
      <c r="DR33" s="260"/>
      <c r="DS33" s="260"/>
      <c r="DT33" s="260"/>
      <c r="DU33" s="260"/>
      <c r="DV33" s="260"/>
      <c r="DW33" s="402"/>
      <c r="DX33" s="402"/>
      <c r="DY33" s="402"/>
      <c r="DZ33" s="402"/>
      <c r="EA33" s="402"/>
      <c r="EB33" s="41"/>
      <c r="EC33" s="260"/>
      <c r="ED33" s="260"/>
      <c r="EE33" s="260"/>
      <c r="EF33" s="260"/>
      <c r="EG33" s="260"/>
      <c r="EH33" s="260"/>
      <c r="EI33" s="402"/>
      <c r="EJ33" s="402"/>
      <c r="EK33" s="402"/>
      <c r="EL33" s="402"/>
      <c r="EM33" s="402"/>
      <c r="EN33" s="41"/>
      <c r="EO33" s="260"/>
      <c r="EP33" s="260"/>
      <c r="EQ33" s="260"/>
      <c r="ER33" s="260"/>
      <c r="ES33" s="260"/>
      <c r="ET33" s="260"/>
      <c r="EU33" s="402"/>
      <c r="EV33" s="402"/>
      <c r="EW33" s="402"/>
      <c r="EX33" s="402"/>
      <c r="EY33" s="402"/>
      <c r="EZ33" s="41"/>
      <c r="FA33" s="260"/>
      <c r="FB33" s="260"/>
      <c r="FC33" s="260"/>
      <c r="FD33" s="260"/>
      <c r="FE33" s="260"/>
      <c r="FF33" s="260"/>
      <c r="FG33" s="402"/>
      <c r="FH33" s="402"/>
      <c r="FI33" s="402"/>
      <c r="FJ33" s="402"/>
      <c r="FK33" s="402"/>
      <c r="FL33" s="41"/>
      <c r="FM33" s="260"/>
      <c r="FN33" s="260"/>
      <c r="FO33" s="260"/>
      <c r="FP33" s="260"/>
      <c r="FQ33" s="260"/>
      <c r="FR33" s="260"/>
      <c r="FS33" s="402"/>
      <c r="FT33" s="402"/>
      <c r="FU33" s="402"/>
      <c r="FV33" s="402"/>
      <c r="FW33" s="402"/>
      <c r="FX33" s="41"/>
      <c r="FY33" s="260"/>
      <c r="FZ33" s="260"/>
      <c r="GA33" s="260"/>
      <c r="GB33" s="260"/>
      <c r="GC33" s="260"/>
      <c r="GD33" s="260"/>
      <c r="GE33" s="402"/>
      <c r="GF33" s="402"/>
      <c r="GG33" s="402"/>
      <c r="GH33" s="402"/>
      <c r="GI33" s="402"/>
      <c r="GJ33" s="41"/>
      <c r="GK33" s="260"/>
      <c r="GL33" s="260"/>
      <c r="GM33" s="260"/>
      <c r="GN33" s="260"/>
      <c r="GO33" s="260"/>
      <c r="GP33" s="260"/>
      <c r="GQ33" s="402"/>
      <c r="GR33" s="402"/>
      <c r="GS33" s="402"/>
      <c r="GT33" s="402"/>
      <c r="GU33" s="402"/>
      <c r="GV33" s="41"/>
      <c r="GW33" s="260"/>
      <c r="GX33" s="260"/>
      <c r="GY33" s="260"/>
      <c r="GZ33" s="260"/>
      <c r="HA33" s="260"/>
      <c r="HB33" s="260"/>
      <c r="HC33" s="402"/>
      <c r="HD33" s="402"/>
      <c r="HE33" s="402"/>
      <c r="HF33" s="402"/>
      <c r="HG33" s="402"/>
      <c r="HH33" s="41"/>
      <c r="HI33" s="260"/>
      <c r="HJ33" s="260"/>
      <c r="HK33" s="260"/>
      <c r="HL33" s="260"/>
      <c r="HM33" s="260"/>
      <c r="HN33" s="260"/>
      <c r="HO33" s="402"/>
      <c r="HP33" s="402"/>
      <c r="HQ33" s="402"/>
      <c r="HR33" s="402"/>
      <c r="HS33" s="402"/>
      <c r="HT33" s="41"/>
      <c r="HU33" s="260"/>
      <c r="HV33" s="260"/>
      <c r="HW33" s="260"/>
      <c r="HX33" s="260"/>
      <c r="HY33" s="260"/>
      <c r="HZ33" s="260"/>
      <c r="IA33" s="402"/>
      <c r="IB33" s="402"/>
      <c r="IC33" s="402"/>
      <c r="ID33" s="402"/>
      <c r="IE33" s="402"/>
      <c r="IF33" s="41"/>
      <c r="IG33" s="260"/>
      <c r="IH33" s="260"/>
      <c r="II33" s="260"/>
    </row>
    <row r="34" spans="1:243" s="7" customFormat="1" ht="14.25">
      <c r="A34" s="396" t="s">
        <v>6</v>
      </c>
      <c r="B34" s="260">
        <v>1.0953999999999999</v>
      </c>
      <c r="C34" s="260">
        <v>0.37940000000000002</v>
      </c>
      <c r="D34" s="402">
        <v>0.48870000000000002</v>
      </c>
      <c r="E34" s="260">
        <v>0.14879999999999999</v>
      </c>
      <c r="F34" s="260">
        <v>-0.56189999999999996</v>
      </c>
      <c r="G34" s="402">
        <v>-0.44379999999999997</v>
      </c>
      <c r="H34" s="402"/>
      <c r="I34" s="402"/>
      <c r="J34" s="402"/>
      <c r="K34" s="402"/>
      <c r="L34" s="41"/>
      <c r="M34" s="260"/>
      <c r="N34" s="260"/>
      <c r="O34" s="260"/>
      <c r="P34" s="402"/>
      <c r="Q34" s="260"/>
      <c r="R34" s="260"/>
      <c r="S34" s="402"/>
      <c r="T34" s="402"/>
      <c r="U34" s="402"/>
      <c r="V34" s="402"/>
      <c r="W34" s="402"/>
      <c r="X34" s="41"/>
      <c r="Y34" s="260"/>
      <c r="Z34" s="260"/>
      <c r="AA34" s="260"/>
      <c r="AB34" s="402"/>
      <c r="AC34" s="260"/>
      <c r="AD34" s="260"/>
      <c r="AE34" s="402"/>
      <c r="AF34" s="402"/>
      <c r="AG34" s="402"/>
      <c r="AH34" s="402"/>
      <c r="AI34" s="402"/>
      <c r="AJ34" s="41"/>
      <c r="AK34" s="260"/>
      <c r="AL34" s="260"/>
      <c r="AM34" s="260"/>
      <c r="AN34" s="402"/>
      <c r="AO34" s="260"/>
      <c r="AP34" s="260"/>
      <c r="AQ34" s="402"/>
      <c r="AR34" s="402"/>
      <c r="AS34" s="402"/>
      <c r="AT34" s="402"/>
      <c r="AU34" s="402"/>
      <c r="AV34" s="41"/>
      <c r="AW34" s="260"/>
      <c r="AX34" s="260"/>
      <c r="AY34" s="260"/>
      <c r="AZ34" s="402"/>
      <c r="BA34" s="260"/>
      <c r="BB34" s="260"/>
      <c r="BC34" s="402"/>
      <c r="BD34" s="402"/>
      <c r="BE34" s="402"/>
      <c r="BF34" s="402"/>
      <c r="BG34" s="402"/>
      <c r="BH34" s="41"/>
      <c r="BI34" s="260"/>
      <c r="BJ34" s="260"/>
      <c r="BK34" s="260"/>
      <c r="BL34" s="402"/>
      <c r="BM34" s="260"/>
      <c r="BN34" s="260"/>
      <c r="BO34" s="402"/>
      <c r="BP34" s="402"/>
      <c r="BQ34" s="402"/>
      <c r="BR34" s="402"/>
      <c r="BS34" s="402"/>
      <c r="BT34" s="41"/>
      <c r="BU34" s="260"/>
      <c r="BV34" s="260"/>
      <c r="BW34" s="260"/>
      <c r="BX34" s="402"/>
      <c r="BY34" s="260"/>
      <c r="BZ34" s="260"/>
      <c r="CA34" s="402"/>
      <c r="CB34" s="402"/>
      <c r="CC34" s="402"/>
      <c r="CD34" s="402"/>
      <c r="CE34" s="402"/>
      <c r="CF34" s="41"/>
      <c r="CG34" s="260"/>
      <c r="CH34" s="260"/>
      <c r="CI34" s="260"/>
      <c r="CJ34" s="402"/>
      <c r="CK34" s="260"/>
      <c r="CL34" s="260"/>
      <c r="CM34" s="402"/>
      <c r="CN34" s="402"/>
      <c r="CO34" s="402"/>
      <c r="CP34" s="402"/>
      <c r="CQ34" s="402"/>
      <c r="CR34" s="41"/>
      <c r="CS34" s="260"/>
      <c r="CT34" s="260"/>
      <c r="CU34" s="260"/>
      <c r="CV34" s="402"/>
      <c r="CW34" s="260"/>
      <c r="CX34" s="260"/>
      <c r="CY34" s="402"/>
      <c r="CZ34" s="402"/>
      <c r="DA34" s="402"/>
      <c r="DB34" s="402"/>
      <c r="DC34" s="402"/>
      <c r="DD34" s="41"/>
      <c r="DE34" s="260"/>
      <c r="DF34" s="260"/>
      <c r="DG34" s="260"/>
      <c r="DH34" s="402"/>
      <c r="DI34" s="260"/>
      <c r="DJ34" s="260"/>
      <c r="DK34" s="402"/>
      <c r="DL34" s="402"/>
      <c r="DM34" s="402"/>
      <c r="DN34" s="402"/>
      <c r="DO34" s="402"/>
      <c r="DP34" s="41"/>
      <c r="DQ34" s="260"/>
      <c r="DR34" s="260"/>
      <c r="DS34" s="260"/>
      <c r="DT34" s="402"/>
      <c r="DU34" s="260"/>
      <c r="DV34" s="260"/>
      <c r="DW34" s="402"/>
      <c r="DX34" s="402"/>
      <c r="DY34" s="402"/>
      <c r="DZ34" s="402"/>
      <c r="EA34" s="402"/>
      <c r="EB34" s="41"/>
      <c r="EC34" s="260"/>
      <c r="ED34" s="260"/>
      <c r="EE34" s="260"/>
      <c r="EF34" s="402"/>
      <c r="EG34" s="260"/>
      <c r="EH34" s="260"/>
      <c r="EI34" s="402"/>
      <c r="EJ34" s="402"/>
      <c r="EK34" s="402"/>
      <c r="EL34" s="402"/>
      <c r="EM34" s="402"/>
      <c r="EN34" s="41"/>
      <c r="EO34" s="260"/>
      <c r="EP34" s="260"/>
      <c r="EQ34" s="260"/>
      <c r="ER34" s="402"/>
      <c r="ES34" s="260"/>
      <c r="ET34" s="260"/>
      <c r="EU34" s="402"/>
      <c r="EV34" s="402"/>
      <c r="EW34" s="402"/>
      <c r="EX34" s="402"/>
      <c r="EY34" s="402"/>
      <c r="EZ34" s="41"/>
      <c r="FA34" s="260"/>
      <c r="FB34" s="260"/>
      <c r="FC34" s="260"/>
      <c r="FD34" s="402"/>
      <c r="FE34" s="260"/>
      <c r="FF34" s="260"/>
      <c r="FG34" s="402"/>
      <c r="FH34" s="402"/>
      <c r="FI34" s="402"/>
      <c r="FJ34" s="402"/>
      <c r="FK34" s="402"/>
      <c r="FL34" s="41"/>
      <c r="FM34" s="260"/>
      <c r="FN34" s="260"/>
      <c r="FO34" s="260"/>
      <c r="FP34" s="402"/>
      <c r="FQ34" s="260"/>
      <c r="FR34" s="260"/>
      <c r="FS34" s="402"/>
      <c r="FT34" s="402"/>
      <c r="FU34" s="402"/>
      <c r="FV34" s="402"/>
      <c r="FW34" s="402"/>
      <c r="FX34" s="41"/>
      <c r="FY34" s="260"/>
      <c r="FZ34" s="260"/>
      <c r="GA34" s="260"/>
      <c r="GB34" s="402"/>
      <c r="GC34" s="260"/>
      <c r="GD34" s="260"/>
      <c r="GE34" s="402"/>
      <c r="GF34" s="402"/>
      <c r="GG34" s="402"/>
      <c r="GH34" s="402"/>
      <c r="GI34" s="402"/>
      <c r="GJ34" s="41"/>
      <c r="GK34" s="260"/>
      <c r="GL34" s="260"/>
      <c r="GM34" s="260"/>
      <c r="GN34" s="402"/>
      <c r="GO34" s="260"/>
      <c r="GP34" s="260"/>
      <c r="GQ34" s="402"/>
      <c r="GR34" s="402"/>
      <c r="GS34" s="402"/>
      <c r="GT34" s="402"/>
      <c r="GU34" s="402"/>
      <c r="GV34" s="41"/>
      <c r="GW34" s="260"/>
      <c r="GX34" s="260"/>
      <c r="GY34" s="260"/>
      <c r="GZ34" s="402"/>
      <c r="HA34" s="260"/>
      <c r="HB34" s="260"/>
      <c r="HC34" s="402"/>
      <c r="HD34" s="402"/>
      <c r="HE34" s="402"/>
      <c r="HF34" s="402"/>
      <c r="HG34" s="402"/>
      <c r="HH34" s="41"/>
      <c r="HI34" s="260"/>
      <c r="HJ34" s="260"/>
      <c r="HK34" s="260"/>
      <c r="HL34" s="402"/>
      <c r="HM34" s="260"/>
      <c r="HN34" s="260"/>
      <c r="HO34" s="402"/>
      <c r="HP34" s="402"/>
      <c r="HQ34" s="402"/>
      <c r="HR34" s="402"/>
      <c r="HS34" s="402"/>
      <c r="HT34" s="41"/>
      <c r="HU34" s="260"/>
      <c r="HV34" s="260"/>
      <c r="HW34" s="260"/>
      <c r="HX34" s="402"/>
      <c r="HY34" s="260"/>
      <c r="HZ34" s="260"/>
      <c r="IA34" s="402"/>
      <c r="IB34" s="402"/>
      <c r="IC34" s="402"/>
      <c r="ID34" s="402"/>
      <c r="IE34" s="402"/>
      <c r="IF34" s="41"/>
      <c r="IG34" s="260"/>
      <c r="IH34" s="260"/>
      <c r="II34" s="260"/>
    </row>
    <row r="35" spans="1:243" s="7" customFormat="1" ht="14.25">
      <c r="A35" s="412" t="s">
        <v>5</v>
      </c>
      <c r="B35" s="260">
        <v>-8.109</v>
      </c>
      <c r="C35" s="260">
        <v>-6.0868000000000002</v>
      </c>
      <c r="D35" s="260">
        <v>-6.2087000000000003</v>
      </c>
      <c r="E35" s="260">
        <v>-5.3255999999999997</v>
      </c>
      <c r="F35" s="260">
        <v>-4.798</v>
      </c>
      <c r="G35" s="260">
        <v>-4.3144</v>
      </c>
      <c r="H35" s="260"/>
      <c r="I35" s="260"/>
      <c r="J35" s="260"/>
      <c r="K35" s="260"/>
      <c r="L35" s="42"/>
      <c r="M35" s="260"/>
      <c r="N35" s="260"/>
      <c r="O35" s="260"/>
      <c r="P35" s="260"/>
      <c r="Q35" s="260"/>
      <c r="R35" s="260"/>
      <c r="S35" s="260"/>
      <c r="T35" s="260"/>
      <c r="U35" s="260"/>
      <c r="V35" s="260"/>
      <c r="W35" s="260"/>
      <c r="X35" s="42"/>
      <c r="Y35" s="260"/>
      <c r="Z35" s="260"/>
      <c r="AA35" s="260"/>
      <c r="AB35" s="260"/>
      <c r="AC35" s="260"/>
      <c r="AD35" s="260"/>
      <c r="AE35" s="260"/>
      <c r="AF35" s="260"/>
      <c r="AG35" s="260"/>
      <c r="AH35" s="260"/>
      <c r="AI35" s="260"/>
      <c r="AJ35" s="42"/>
      <c r="AK35" s="260"/>
      <c r="AL35" s="260"/>
      <c r="AM35" s="260"/>
      <c r="AN35" s="260"/>
      <c r="AO35" s="260"/>
      <c r="AP35" s="260"/>
      <c r="AQ35" s="260"/>
      <c r="AR35" s="260"/>
      <c r="AS35" s="260"/>
      <c r="AT35" s="260"/>
      <c r="AU35" s="260"/>
      <c r="AV35" s="42"/>
      <c r="AW35" s="260"/>
      <c r="AX35" s="260"/>
      <c r="AY35" s="260"/>
      <c r="AZ35" s="260"/>
      <c r="BA35" s="260"/>
      <c r="BB35" s="260"/>
      <c r="BC35" s="260"/>
      <c r="BD35" s="260"/>
      <c r="BE35" s="260"/>
      <c r="BF35" s="260"/>
      <c r="BG35" s="260"/>
      <c r="BH35" s="42"/>
      <c r="BI35" s="260"/>
      <c r="BJ35" s="260"/>
      <c r="BK35" s="260"/>
      <c r="BL35" s="260"/>
      <c r="BM35" s="260"/>
      <c r="BN35" s="260"/>
      <c r="BO35" s="260"/>
      <c r="BP35" s="260"/>
      <c r="BQ35" s="260"/>
      <c r="BR35" s="260"/>
      <c r="BS35" s="260"/>
      <c r="BT35" s="42"/>
      <c r="BU35" s="260"/>
      <c r="BV35" s="260"/>
      <c r="BW35" s="260"/>
      <c r="BX35" s="260"/>
      <c r="BY35" s="260"/>
      <c r="BZ35" s="260"/>
      <c r="CA35" s="260"/>
      <c r="CB35" s="260"/>
      <c r="CC35" s="260"/>
      <c r="CD35" s="260"/>
      <c r="CE35" s="260"/>
      <c r="CF35" s="42"/>
      <c r="CG35" s="260"/>
      <c r="CH35" s="260"/>
      <c r="CI35" s="260"/>
      <c r="CJ35" s="260"/>
      <c r="CK35" s="260"/>
      <c r="CL35" s="260"/>
      <c r="CM35" s="260"/>
      <c r="CN35" s="260"/>
      <c r="CO35" s="260"/>
      <c r="CP35" s="260"/>
      <c r="CQ35" s="260"/>
      <c r="CR35" s="42"/>
      <c r="CS35" s="260"/>
      <c r="CT35" s="260"/>
      <c r="CU35" s="260"/>
      <c r="CV35" s="260"/>
      <c r="CW35" s="260"/>
      <c r="CX35" s="260"/>
      <c r="CY35" s="260"/>
      <c r="CZ35" s="260"/>
      <c r="DA35" s="260"/>
      <c r="DB35" s="260"/>
      <c r="DC35" s="260"/>
      <c r="DD35" s="42"/>
      <c r="DE35" s="260"/>
      <c r="DF35" s="260"/>
      <c r="DG35" s="260"/>
      <c r="DH35" s="260"/>
      <c r="DI35" s="260"/>
      <c r="DJ35" s="260"/>
      <c r="DK35" s="260"/>
      <c r="DL35" s="260"/>
      <c r="DM35" s="260"/>
      <c r="DN35" s="260"/>
      <c r="DO35" s="260"/>
      <c r="DP35" s="42"/>
      <c r="DQ35" s="260"/>
      <c r="DR35" s="260"/>
      <c r="DS35" s="260"/>
      <c r="DT35" s="260"/>
      <c r="DU35" s="260"/>
      <c r="DV35" s="260"/>
      <c r="DW35" s="260"/>
      <c r="DX35" s="260"/>
      <c r="DY35" s="260"/>
      <c r="DZ35" s="260"/>
      <c r="EA35" s="260"/>
      <c r="EB35" s="42"/>
      <c r="EC35" s="260"/>
      <c r="ED35" s="260"/>
      <c r="EE35" s="260"/>
      <c r="EF35" s="260"/>
      <c r="EG35" s="260"/>
      <c r="EH35" s="260"/>
      <c r="EI35" s="260"/>
      <c r="EJ35" s="260"/>
      <c r="EK35" s="260"/>
      <c r="EL35" s="260"/>
      <c r="EM35" s="260"/>
      <c r="EN35" s="42"/>
      <c r="EO35" s="260"/>
      <c r="EP35" s="260"/>
      <c r="EQ35" s="260"/>
      <c r="ER35" s="260"/>
      <c r="ES35" s="260"/>
      <c r="ET35" s="260"/>
      <c r="EU35" s="260"/>
      <c r="EV35" s="260"/>
      <c r="EW35" s="260"/>
      <c r="EX35" s="260"/>
      <c r="EY35" s="260"/>
      <c r="EZ35" s="42"/>
      <c r="FA35" s="260"/>
      <c r="FB35" s="260"/>
      <c r="FC35" s="260"/>
      <c r="FD35" s="260"/>
      <c r="FE35" s="260"/>
      <c r="FF35" s="260"/>
      <c r="FG35" s="260"/>
      <c r="FH35" s="260"/>
      <c r="FI35" s="260"/>
      <c r="FJ35" s="260"/>
      <c r="FK35" s="260"/>
      <c r="FL35" s="42"/>
      <c r="FM35" s="260"/>
      <c r="FN35" s="260"/>
      <c r="FO35" s="260"/>
      <c r="FP35" s="260"/>
      <c r="FQ35" s="260"/>
      <c r="FR35" s="260"/>
      <c r="FS35" s="260"/>
      <c r="FT35" s="260"/>
      <c r="FU35" s="260"/>
      <c r="FV35" s="260"/>
      <c r="FW35" s="260"/>
      <c r="FX35" s="42"/>
      <c r="FY35" s="260"/>
      <c r="FZ35" s="260"/>
      <c r="GA35" s="260"/>
      <c r="GB35" s="260"/>
      <c r="GC35" s="260"/>
      <c r="GD35" s="260"/>
      <c r="GE35" s="260"/>
      <c r="GF35" s="260"/>
      <c r="GG35" s="260"/>
      <c r="GH35" s="260"/>
      <c r="GI35" s="260"/>
      <c r="GJ35" s="42"/>
      <c r="GK35" s="260"/>
      <c r="GL35" s="260"/>
      <c r="GM35" s="260"/>
      <c r="GN35" s="260"/>
      <c r="GO35" s="260"/>
      <c r="GP35" s="260"/>
      <c r="GQ35" s="260"/>
      <c r="GR35" s="260"/>
      <c r="GS35" s="260"/>
      <c r="GT35" s="260"/>
      <c r="GU35" s="260"/>
      <c r="GV35" s="42"/>
      <c r="GW35" s="260"/>
      <c r="GX35" s="260"/>
      <c r="GY35" s="260"/>
      <c r="GZ35" s="260"/>
      <c r="HA35" s="260"/>
      <c r="HB35" s="260"/>
      <c r="HC35" s="260"/>
      <c r="HD35" s="260"/>
      <c r="HE35" s="260"/>
      <c r="HF35" s="260"/>
      <c r="HG35" s="260"/>
      <c r="HH35" s="42"/>
      <c r="HI35" s="260"/>
      <c r="HJ35" s="260"/>
      <c r="HK35" s="260"/>
      <c r="HL35" s="260"/>
      <c r="HM35" s="260"/>
      <c r="HN35" s="260"/>
      <c r="HO35" s="260"/>
      <c r="HP35" s="260"/>
      <c r="HQ35" s="260"/>
      <c r="HR35" s="260"/>
      <c r="HS35" s="260"/>
      <c r="HT35" s="42"/>
      <c r="HU35" s="260"/>
      <c r="HV35" s="260"/>
      <c r="HW35" s="260"/>
      <c r="HX35" s="260"/>
      <c r="HY35" s="260"/>
      <c r="HZ35" s="260"/>
      <c r="IA35" s="260"/>
      <c r="IB35" s="260"/>
      <c r="IC35" s="260"/>
      <c r="ID35" s="260"/>
      <c r="IE35" s="260"/>
      <c r="IF35" s="42"/>
      <c r="IG35" s="260"/>
      <c r="IH35" s="260"/>
      <c r="II35" s="260"/>
    </row>
    <row r="36" spans="1:243" s="47" customFormat="1" ht="14.25">
      <c r="A36" s="405" t="s">
        <v>635</v>
      </c>
      <c r="B36" s="265">
        <v>-4.8051000000000004</v>
      </c>
      <c r="C36" s="265">
        <v>-3.8113999999999999</v>
      </c>
      <c r="D36" s="265">
        <v>-2.6252</v>
      </c>
      <c r="E36" s="265">
        <v>-2.004</v>
      </c>
      <c r="F36" s="265">
        <v>-1.8954</v>
      </c>
      <c r="G36" s="265">
        <v>-2.0931000000000002</v>
      </c>
      <c r="H36" s="265"/>
      <c r="I36" s="265"/>
      <c r="J36" s="265"/>
      <c r="K36" s="265"/>
      <c r="L36" s="40"/>
      <c r="M36" s="265"/>
      <c r="N36" s="265"/>
      <c r="O36" s="265"/>
      <c r="P36" s="265"/>
      <c r="Q36" s="265"/>
      <c r="R36" s="265"/>
      <c r="S36" s="265"/>
      <c r="T36" s="265"/>
      <c r="U36" s="265"/>
      <c r="V36" s="265"/>
      <c r="W36" s="265"/>
      <c r="X36" s="40"/>
      <c r="Y36" s="265"/>
      <c r="Z36" s="265"/>
      <c r="AA36" s="265"/>
      <c r="AB36" s="265"/>
      <c r="AC36" s="265"/>
      <c r="AD36" s="265"/>
      <c r="AE36" s="265"/>
      <c r="AF36" s="265"/>
      <c r="AG36" s="265"/>
      <c r="AH36" s="265"/>
      <c r="AI36" s="265"/>
      <c r="AJ36" s="40"/>
      <c r="AK36" s="265"/>
      <c r="AL36" s="265"/>
      <c r="AM36" s="265"/>
      <c r="AN36" s="265"/>
      <c r="AO36" s="265"/>
      <c r="AP36" s="265"/>
      <c r="AQ36" s="265"/>
      <c r="AR36" s="265"/>
      <c r="AS36" s="265"/>
      <c r="AT36" s="265"/>
      <c r="AU36" s="265"/>
      <c r="AV36" s="40"/>
      <c r="AW36" s="265"/>
      <c r="AX36" s="265"/>
      <c r="AY36" s="265"/>
      <c r="AZ36" s="265"/>
      <c r="BA36" s="265"/>
      <c r="BB36" s="265"/>
      <c r="BC36" s="265"/>
      <c r="BD36" s="265"/>
      <c r="BE36" s="265"/>
      <c r="BF36" s="265"/>
      <c r="BG36" s="265"/>
      <c r="BH36" s="40"/>
      <c r="BI36" s="265"/>
      <c r="BJ36" s="265"/>
      <c r="BK36" s="265"/>
      <c r="BL36" s="265"/>
      <c r="BM36" s="265"/>
      <c r="BN36" s="265"/>
      <c r="BO36" s="265"/>
      <c r="BP36" s="265"/>
      <c r="BQ36" s="265"/>
      <c r="BR36" s="265"/>
      <c r="BS36" s="265"/>
      <c r="BT36" s="40"/>
      <c r="BU36" s="265"/>
      <c r="BV36" s="265"/>
      <c r="BW36" s="265"/>
      <c r="BX36" s="265"/>
      <c r="BY36" s="265"/>
      <c r="BZ36" s="265"/>
      <c r="CA36" s="265"/>
      <c r="CB36" s="265"/>
      <c r="CC36" s="265"/>
      <c r="CD36" s="265"/>
      <c r="CE36" s="265"/>
      <c r="CF36" s="40"/>
      <c r="CG36" s="265"/>
      <c r="CH36" s="265"/>
      <c r="CI36" s="265"/>
      <c r="CJ36" s="265"/>
      <c r="CK36" s="265"/>
      <c r="CL36" s="265"/>
      <c r="CM36" s="265"/>
      <c r="CN36" s="265"/>
      <c r="CO36" s="265"/>
      <c r="CP36" s="265"/>
      <c r="CQ36" s="265"/>
      <c r="CR36" s="40"/>
      <c r="CS36" s="265"/>
      <c r="CT36" s="265"/>
      <c r="CU36" s="265"/>
      <c r="CV36" s="265"/>
      <c r="CW36" s="265"/>
      <c r="CX36" s="265"/>
      <c r="CY36" s="265"/>
      <c r="CZ36" s="265"/>
      <c r="DA36" s="265"/>
      <c r="DB36" s="265"/>
      <c r="DC36" s="265"/>
      <c r="DD36" s="40"/>
      <c r="DE36" s="265"/>
      <c r="DF36" s="265"/>
      <c r="DG36" s="265"/>
      <c r="DH36" s="265"/>
      <c r="DI36" s="265"/>
      <c r="DJ36" s="265"/>
      <c r="DK36" s="265"/>
      <c r="DL36" s="265"/>
      <c r="DM36" s="265"/>
      <c r="DN36" s="265"/>
      <c r="DO36" s="265"/>
      <c r="DP36" s="40"/>
      <c r="DQ36" s="265"/>
      <c r="DR36" s="265"/>
      <c r="DS36" s="265"/>
      <c r="DT36" s="265"/>
      <c r="DU36" s="265"/>
      <c r="DV36" s="265"/>
      <c r="DW36" s="265"/>
      <c r="DX36" s="265"/>
      <c r="DY36" s="265"/>
      <c r="DZ36" s="265"/>
      <c r="EA36" s="265"/>
      <c r="EB36" s="40"/>
      <c r="EC36" s="265"/>
      <c r="ED36" s="265"/>
      <c r="EE36" s="265"/>
      <c r="EF36" s="265"/>
      <c r="EG36" s="265"/>
      <c r="EH36" s="265"/>
      <c r="EI36" s="265"/>
      <c r="EJ36" s="265"/>
      <c r="EK36" s="265"/>
      <c r="EL36" s="265"/>
      <c r="EM36" s="265"/>
      <c r="EN36" s="40"/>
      <c r="EO36" s="265"/>
      <c r="EP36" s="265"/>
      <c r="EQ36" s="265"/>
      <c r="ER36" s="265"/>
      <c r="ES36" s="265"/>
      <c r="ET36" s="265"/>
      <c r="EU36" s="265"/>
      <c r="EV36" s="265"/>
      <c r="EW36" s="265"/>
      <c r="EX36" s="265"/>
      <c r="EY36" s="265"/>
      <c r="EZ36" s="40"/>
      <c r="FA36" s="265"/>
      <c r="FB36" s="265"/>
      <c r="FC36" s="265"/>
      <c r="FD36" s="265"/>
      <c r="FE36" s="265"/>
      <c r="FF36" s="265"/>
      <c r="FG36" s="265"/>
      <c r="FH36" s="265"/>
      <c r="FI36" s="265"/>
      <c r="FJ36" s="265"/>
      <c r="FK36" s="265"/>
      <c r="FL36" s="40"/>
      <c r="FM36" s="265"/>
      <c r="FN36" s="265"/>
      <c r="FO36" s="265"/>
      <c r="FP36" s="265"/>
      <c r="FQ36" s="265"/>
      <c r="FR36" s="265"/>
      <c r="FS36" s="265"/>
      <c r="FT36" s="265"/>
      <c r="FU36" s="265"/>
      <c r="FV36" s="265"/>
      <c r="FW36" s="265"/>
      <c r="FX36" s="40"/>
      <c r="FY36" s="265"/>
      <c r="FZ36" s="265"/>
      <c r="GA36" s="265"/>
      <c r="GB36" s="265"/>
      <c r="GC36" s="265"/>
      <c r="GD36" s="265"/>
      <c r="GE36" s="265"/>
      <c r="GF36" s="265"/>
      <c r="GG36" s="265"/>
      <c r="GH36" s="265"/>
      <c r="GI36" s="265"/>
      <c r="GJ36" s="40"/>
      <c r="GK36" s="265"/>
      <c r="GL36" s="265"/>
      <c r="GM36" s="265"/>
      <c r="GN36" s="265"/>
      <c r="GO36" s="265"/>
      <c r="GP36" s="265"/>
      <c r="GQ36" s="265"/>
      <c r="GR36" s="265"/>
      <c r="GS36" s="265"/>
      <c r="GT36" s="265"/>
      <c r="GU36" s="265"/>
      <c r="GV36" s="40"/>
      <c r="GW36" s="265"/>
      <c r="GX36" s="265"/>
      <c r="GY36" s="265"/>
      <c r="GZ36" s="265"/>
      <c r="HA36" s="265"/>
      <c r="HB36" s="265"/>
      <c r="HC36" s="265"/>
      <c r="HD36" s="265"/>
      <c r="HE36" s="265"/>
      <c r="HF36" s="265"/>
      <c r="HG36" s="265"/>
      <c r="HH36" s="40"/>
      <c r="HI36" s="265"/>
      <c r="HJ36" s="265"/>
      <c r="HK36" s="265"/>
      <c r="HL36" s="265"/>
      <c r="HM36" s="265"/>
      <c r="HN36" s="265"/>
      <c r="HO36" s="265"/>
      <c r="HP36" s="265"/>
      <c r="HQ36" s="265"/>
      <c r="HR36" s="265"/>
      <c r="HS36" s="265"/>
      <c r="HT36" s="40"/>
      <c r="HU36" s="265"/>
      <c r="HV36" s="265"/>
      <c r="HW36" s="265"/>
      <c r="HX36" s="265"/>
      <c r="HY36" s="265"/>
      <c r="HZ36" s="265"/>
      <c r="IA36" s="265"/>
      <c r="IB36" s="265"/>
      <c r="IC36" s="265"/>
      <c r="ID36" s="265"/>
      <c r="IE36" s="265"/>
      <c r="IF36" s="40"/>
      <c r="IG36" s="265"/>
      <c r="IH36" s="265"/>
      <c r="II36" s="265"/>
    </row>
    <row r="37" spans="1:243" s="7" customFormat="1" ht="14.25">
      <c r="A37" s="401"/>
      <c r="B37" s="261"/>
      <c r="C37" s="261"/>
      <c r="D37" s="261"/>
      <c r="E37" s="261"/>
      <c r="F37" s="261"/>
      <c r="G37" s="403"/>
      <c r="H37" s="402"/>
      <c r="I37" s="402"/>
      <c r="J37" s="402"/>
      <c r="K37" s="402"/>
      <c r="L37" s="41"/>
      <c r="M37" s="260"/>
      <c r="N37" s="260"/>
      <c r="O37" s="260"/>
      <c r="P37" s="260"/>
      <c r="Q37" s="260"/>
      <c r="R37" s="260"/>
      <c r="S37" s="402"/>
      <c r="T37" s="402"/>
      <c r="U37" s="402"/>
      <c r="V37" s="402"/>
      <c r="W37" s="402"/>
      <c r="X37" s="41"/>
      <c r="Y37" s="260"/>
      <c r="Z37" s="260"/>
      <c r="AA37" s="260"/>
      <c r="AB37" s="260"/>
      <c r="AC37" s="260"/>
      <c r="AD37" s="260"/>
      <c r="AE37" s="402"/>
      <c r="AF37" s="402"/>
      <c r="AG37" s="402"/>
      <c r="AH37" s="402"/>
      <c r="AI37" s="402"/>
      <c r="AJ37" s="41"/>
      <c r="AK37" s="260"/>
      <c r="AL37" s="260"/>
      <c r="AM37" s="260"/>
      <c r="AN37" s="260"/>
      <c r="AO37" s="260"/>
      <c r="AP37" s="260"/>
      <c r="AQ37" s="402"/>
      <c r="AR37" s="402"/>
      <c r="AS37" s="402"/>
      <c r="AT37" s="402"/>
      <c r="AU37" s="402"/>
      <c r="AV37" s="41"/>
      <c r="AW37" s="260"/>
      <c r="AX37" s="260"/>
      <c r="AY37" s="260"/>
      <c r="AZ37" s="260"/>
      <c r="BA37" s="260"/>
      <c r="BB37" s="260"/>
      <c r="BC37" s="402"/>
      <c r="BD37" s="402"/>
      <c r="BE37" s="402"/>
      <c r="BF37" s="402"/>
      <c r="BG37" s="402"/>
      <c r="BH37" s="41"/>
      <c r="BI37" s="260"/>
      <c r="BJ37" s="260"/>
      <c r="BK37" s="260"/>
      <c r="BL37" s="260"/>
      <c r="BM37" s="260"/>
      <c r="BN37" s="260"/>
      <c r="BO37" s="402"/>
      <c r="BP37" s="402"/>
      <c r="BQ37" s="402"/>
      <c r="BR37" s="402"/>
      <c r="BS37" s="402"/>
      <c r="BT37" s="41"/>
      <c r="BU37" s="260"/>
      <c r="BV37" s="260"/>
      <c r="BW37" s="260"/>
      <c r="BX37" s="260"/>
      <c r="BY37" s="260"/>
      <c r="BZ37" s="260"/>
      <c r="CA37" s="402"/>
      <c r="CB37" s="402"/>
      <c r="CC37" s="402"/>
      <c r="CD37" s="402"/>
      <c r="CE37" s="402"/>
      <c r="CF37" s="41"/>
      <c r="CG37" s="260"/>
      <c r="CH37" s="260"/>
      <c r="CI37" s="260"/>
      <c r="CJ37" s="260"/>
      <c r="CK37" s="260"/>
      <c r="CL37" s="260"/>
      <c r="CM37" s="402"/>
      <c r="CN37" s="402"/>
      <c r="CO37" s="402"/>
      <c r="CP37" s="402"/>
      <c r="CQ37" s="402"/>
      <c r="CR37" s="41"/>
      <c r="CS37" s="260"/>
      <c r="CT37" s="260"/>
      <c r="CU37" s="260"/>
      <c r="CV37" s="260"/>
      <c r="CW37" s="260"/>
      <c r="CX37" s="260"/>
      <c r="CY37" s="402"/>
      <c r="CZ37" s="402"/>
      <c r="DA37" s="402"/>
      <c r="DB37" s="402"/>
      <c r="DC37" s="402"/>
      <c r="DD37" s="41"/>
      <c r="DE37" s="260"/>
      <c r="DF37" s="260"/>
      <c r="DG37" s="260"/>
      <c r="DH37" s="260"/>
      <c r="DI37" s="260"/>
      <c r="DJ37" s="260"/>
      <c r="DK37" s="402"/>
      <c r="DL37" s="402"/>
      <c r="DM37" s="402"/>
      <c r="DN37" s="402"/>
      <c r="DO37" s="402"/>
      <c r="DP37" s="41"/>
      <c r="DQ37" s="260"/>
      <c r="DR37" s="260"/>
      <c r="DS37" s="260"/>
      <c r="DT37" s="260"/>
      <c r="DU37" s="260"/>
      <c r="DV37" s="260"/>
      <c r="DW37" s="402"/>
      <c r="DX37" s="402"/>
      <c r="DY37" s="402"/>
      <c r="DZ37" s="402"/>
      <c r="EA37" s="402"/>
      <c r="EB37" s="41"/>
      <c r="EC37" s="260"/>
      <c r="ED37" s="260"/>
      <c r="EE37" s="260"/>
      <c r="EF37" s="260"/>
      <c r="EG37" s="260"/>
      <c r="EH37" s="260"/>
      <c r="EI37" s="402"/>
      <c r="EJ37" s="402"/>
      <c r="EK37" s="402"/>
      <c r="EL37" s="402"/>
      <c r="EM37" s="402"/>
      <c r="EN37" s="41"/>
      <c r="EO37" s="260"/>
      <c r="EP37" s="260"/>
      <c r="EQ37" s="260"/>
      <c r="ER37" s="260"/>
      <c r="ES37" s="260"/>
      <c r="ET37" s="260"/>
      <c r="EU37" s="402"/>
      <c r="EV37" s="402"/>
      <c r="EW37" s="402"/>
      <c r="EX37" s="402"/>
      <c r="EY37" s="402"/>
      <c r="EZ37" s="41"/>
      <c r="FA37" s="260"/>
      <c r="FB37" s="260"/>
      <c r="FC37" s="260"/>
      <c r="FD37" s="260"/>
      <c r="FE37" s="260"/>
      <c r="FF37" s="260"/>
      <c r="FG37" s="402"/>
      <c r="FH37" s="402"/>
      <c r="FI37" s="402"/>
      <c r="FJ37" s="402"/>
      <c r="FK37" s="402"/>
      <c r="FL37" s="41"/>
      <c r="FM37" s="260"/>
      <c r="FN37" s="260"/>
      <c r="FO37" s="260"/>
      <c r="FP37" s="260"/>
      <c r="FQ37" s="260"/>
      <c r="FR37" s="260"/>
      <c r="FS37" s="402"/>
      <c r="FT37" s="402"/>
      <c r="FU37" s="402"/>
      <c r="FV37" s="402"/>
      <c r="FW37" s="402"/>
      <c r="FX37" s="41"/>
      <c r="FY37" s="260"/>
      <c r="FZ37" s="260"/>
      <c r="GA37" s="260"/>
      <c r="GB37" s="260"/>
      <c r="GC37" s="260"/>
      <c r="GD37" s="260"/>
      <c r="GE37" s="402"/>
      <c r="GF37" s="402"/>
      <c r="GG37" s="402"/>
      <c r="GH37" s="402"/>
      <c r="GI37" s="402"/>
      <c r="GJ37" s="41"/>
      <c r="GK37" s="260"/>
      <c r="GL37" s="260"/>
      <c r="GM37" s="260"/>
      <c r="GN37" s="260"/>
      <c r="GO37" s="260"/>
      <c r="GP37" s="260"/>
      <c r="GQ37" s="402"/>
      <c r="GR37" s="402"/>
      <c r="GS37" s="402"/>
      <c r="GT37" s="402"/>
      <c r="GU37" s="402"/>
      <c r="GV37" s="41"/>
      <c r="GW37" s="260"/>
      <c r="GX37" s="260"/>
      <c r="GY37" s="260"/>
      <c r="GZ37" s="260"/>
      <c r="HA37" s="260"/>
      <c r="HB37" s="260"/>
      <c r="HC37" s="402"/>
      <c r="HD37" s="402"/>
      <c r="HE37" s="402"/>
      <c r="HF37" s="402"/>
      <c r="HG37" s="402"/>
      <c r="HH37" s="41"/>
      <c r="HI37" s="260"/>
      <c r="HJ37" s="260"/>
      <c r="HK37" s="260"/>
      <c r="HL37" s="260"/>
      <c r="HM37" s="260"/>
      <c r="HN37" s="260"/>
      <c r="HO37" s="402"/>
      <c r="HP37" s="402"/>
      <c r="HQ37" s="402"/>
      <c r="HR37" s="402"/>
      <c r="HS37" s="402"/>
      <c r="HT37" s="41"/>
      <c r="HU37" s="260"/>
      <c r="HV37" s="260"/>
      <c r="HW37" s="260"/>
      <c r="HX37" s="260"/>
      <c r="HY37" s="260"/>
      <c r="HZ37" s="260"/>
      <c r="IA37" s="402"/>
      <c r="IB37" s="402"/>
      <c r="IC37" s="402"/>
      <c r="ID37" s="402"/>
      <c r="IE37" s="402"/>
      <c r="IF37" s="41"/>
      <c r="IG37" s="260"/>
      <c r="IH37" s="260"/>
      <c r="II37" s="260"/>
    </row>
    <row r="38" spans="1:243" s="7" customFormat="1" ht="14.25">
      <c r="A38" s="396"/>
      <c r="B38" s="260"/>
      <c r="C38" s="260"/>
      <c r="D38" s="260"/>
      <c r="E38" s="260"/>
      <c r="F38" s="260"/>
      <c r="G38" s="402"/>
      <c r="H38" s="402"/>
      <c r="I38" s="402"/>
      <c r="J38" s="402"/>
      <c r="K38" s="402"/>
      <c r="L38" s="41"/>
      <c r="M38" s="260"/>
      <c r="N38" s="260"/>
      <c r="O38" s="260"/>
      <c r="P38" s="260"/>
      <c r="Q38" s="260"/>
      <c r="R38" s="260"/>
      <c r="S38" s="402"/>
      <c r="T38" s="402"/>
      <c r="U38" s="402"/>
      <c r="V38" s="402"/>
      <c r="W38" s="402"/>
      <c r="X38" s="41"/>
      <c r="Y38" s="260"/>
      <c r="Z38" s="260"/>
      <c r="AA38" s="260"/>
      <c r="AB38" s="260"/>
      <c r="AC38" s="260"/>
      <c r="AD38" s="260"/>
      <c r="AE38" s="402"/>
      <c r="AF38" s="402"/>
      <c r="AG38" s="402"/>
      <c r="AH38" s="402"/>
      <c r="AI38" s="402"/>
      <c r="AJ38" s="41"/>
      <c r="AK38" s="260"/>
      <c r="AL38" s="260"/>
      <c r="AM38" s="260"/>
      <c r="AN38" s="260"/>
      <c r="AO38" s="260"/>
      <c r="AP38" s="260"/>
      <c r="AQ38" s="402"/>
      <c r="AR38" s="402"/>
      <c r="AS38" s="402"/>
      <c r="AT38" s="402"/>
      <c r="AU38" s="402"/>
      <c r="AV38" s="41"/>
      <c r="AW38" s="260"/>
      <c r="AX38" s="260"/>
      <c r="AY38" s="260"/>
      <c r="AZ38" s="260"/>
      <c r="BA38" s="260"/>
      <c r="BB38" s="260"/>
      <c r="BC38" s="402"/>
      <c r="BD38" s="402"/>
      <c r="BE38" s="402"/>
      <c r="BF38" s="402"/>
      <c r="BG38" s="402"/>
      <c r="BH38" s="41"/>
      <c r="BI38" s="260"/>
      <c r="BJ38" s="260"/>
      <c r="BK38" s="260"/>
      <c r="BL38" s="260"/>
      <c r="BM38" s="260"/>
      <c r="BN38" s="260"/>
      <c r="BO38" s="402"/>
      <c r="BP38" s="402"/>
      <c r="BQ38" s="402"/>
      <c r="BR38" s="402"/>
      <c r="BS38" s="402"/>
      <c r="BT38" s="41"/>
      <c r="BU38" s="260"/>
      <c r="BV38" s="260"/>
      <c r="BW38" s="260"/>
      <c r="BX38" s="260"/>
      <c r="BY38" s="260"/>
      <c r="BZ38" s="260"/>
      <c r="CA38" s="402"/>
      <c r="CB38" s="402"/>
      <c r="CC38" s="402"/>
      <c r="CD38" s="402"/>
      <c r="CE38" s="402"/>
      <c r="CF38" s="41"/>
      <c r="CG38" s="260"/>
      <c r="CH38" s="260"/>
      <c r="CI38" s="260"/>
      <c r="CJ38" s="260"/>
      <c r="CK38" s="260"/>
      <c r="CL38" s="260"/>
      <c r="CM38" s="402"/>
      <c r="CN38" s="402"/>
      <c r="CO38" s="402"/>
      <c r="CP38" s="402"/>
      <c r="CQ38" s="402"/>
      <c r="CR38" s="41"/>
      <c r="CS38" s="260"/>
      <c r="CT38" s="260"/>
      <c r="CU38" s="260"/>
      <c r="CV38" s="260"/>
      <c r="CW38" s="260"/>
      <c r="CX38" s="260"/>
      <c r="CY38" s="402"/>
      <c r="CZ38" s="402"/>
      <c r="DA38" s="402"/>
      <c r="DB38" s="402"/>
      <c r="DC38" s="402"/>
      <c r="DD38" s="41"/>
      <c r="DE38" s="260"/>
      <c r="DF38" s="260"/>
      <c r="DG38" s="260"/>
      <c r="DH38" s="260"/>
      <c r="DI38" s="260"/>
      <c r="DJ38" s="260"/>
      <c r="DK38" s="402"/>
      <c r="DL38" s="402"/>
      <c r="DM38" s="402"/>
      <c r="DN38" s="402"/>
      <c r="DO38" s="402"/>
      <c r="DP38" s="41"/>
      <c r="DQ38" s="260"/>
      <c r="DR38" s="260"/>
      <c r="DS38" s="260"/>
      <c r="DT38" s="260"/>
      <c r="DU38" s="260"/>
      <c r="DV38" s="260"/>
      <c r="DW38" s="402"/>
      <c r="DX38" s="402"/>
      <c r="DY38" s="402"/>
      <c r="DZ38" s="402"/>
      <c r="EA38" s="402"/>
      <c r="EB38" s="41"/>
      <c r="EC38" s="260"/>
      <c r="ED38" s="260"/>
      <c r="EE38" s="260"/>
      <c r="EF38" s="260"/>
      <c r="EG38" s="260"/>
      <c r="EH38" s="260"/>
      <c r="EI38" s="402"/>
      <c r="EJ38" s="402"/>
      <c r="EK38" s="402"/>
      <c r="EL38" s="402"/>
      <c r="EM38" s="402"/>
      <c r="EN38" s="41"/>
      <c r="EO38" s="260"/>
      <c r="EP38" s="260"/>
      <c r="EQ38" s="260"/>
      <c r="ER38" s="260"/>
      <c r="ES38" s="260"/>
      <c r="ET38" s="260"/>
      <c r="EU38" s="402"/>
      <c r="EV38" s="402"/>
      <c r="EW38" s="402"/>
      <c r="EX38" s="402"/>
      <c r="EY38" s="402"/>
      <c r="EZ38" s="41"/>
      <c r="FA38" s="260"/>
      <c r="FB38" s="260"/>
      <c r="FC38" s="260"/>
      <c r="FD38" s="260"/>
      <c r="FE38" s="260"/>
      <c r="FF38" s="260"/>
      <c r="FG38" s="402"/>
      <c r="FH38" s="402"/>
      <c r="FI38" s="402"/>
      <c r="FJ38" s="402"/>
      <c r="FK38" s="402"/>
      <c r="FL38" s="41"/>
      <c r="FM38" s="260"/>
      <c r="FN38" s="260"/>
      <c r="FO38" s="260"/>
      <c r="FP38" s="260"/>
      <c r="FQ38" s="260"/>
      <c r="FR38" s="260"/>
      <c r="FS38" s="402"/>
      <c r="FT38" s="402"/>
      <c r="FU38" s="402"/>
      <c r="FV38" s="402"/>
      <c r="FW38" s="402"/>
      <c r="FX38" s="41"/>
      <c r="FY38" s="260"/>
      <c r="FZ38" s="260"/>
      <c r="GA38" s="260"/>
      <c r="GB38" s="260"/>
      <c r="GC38" s="260"/>
      <c r="GD38" s="260"/>
      <c r="GE38" s="402"/>
      <c r="GF38" s="402"/>
      <c r="GG38" s="402"/>
      <c r="GH38" s="402"/>
      <c r="GI38" s="402"/>
      <c r="GJ38" s="41"/>
      <c r="GK38" s="260"/>
      <c r="GL38" s="260"/>
      <c r="GM38" s="260"/>
      <c r="GN38" s="260"/>
      <c r="GO38" s="260"/>
      <c r="GP38" s="260"/>
      <c r="GQ38" s="402"/>
      <c r="GR38" s="402"/>
      <c r="GS38" s="402"/>
      <c r="GT38" s="402"/>
      <c r="GU38" s="402"/>
      <c r="GV38" s="41"/>
      <c r="GW38" s="260"/>
      <c r="GX38" s="260"/>
      <c r="GY38" s="260"/>
      <c r="GZ38" s="260"/>
      <c r="HA38" s="260"/>
      <c r="HB38" s="260"/>
      <c r="HC38" s="402"/>
      <c r="HD38" s="402"/>
      <c r="HE38" s="402"/>
      <c r="HF38" s="402"/>
      <c r="HG38" s="402"/>
      <c r="HH38" s="41"/>
      <c r="HI38" s="260"/>
      <c r="HJ38" s="260"/>
      <c r="HK38" s="260"/>
      <c r="HL38" s="260"/>
      <c r="HM38" s="260"/>
      <c r="HN38" s="260"/>
      <c r="HO38" s="402"/>
      <c r="HP38" s="402"/>
      <c r="HQ38" s="402"/>
      <c r="HR38" s="402"/>
      <c r="HS38" s="402"/>
      <c r="HT38" s="41"/>
      <c r="HU38" s="260"/>
      <c r="HV38" s="260"/>
      <c r="HW38" s="260"/>
      <c r="HX38" s="260"/>
      <c r="HY38" s="260"/>
      <c r="HZ38" s="260"/>
      <c r="IA38" s="402"/>
      <c r="IB38" s="402"/>
      <c r="IC38" s="402"/>
      <c r="ID38" s="402"/>
      <c r="IE38" s="402"/>
      <c r="IF38" s="41"/>
      <c r="IG38" s="260"/>
      <c r="IH38" s="260"/>
      <c r="II38" s="260"/>
    </row>
    <row r="39" spans="1:243" s="395" customFormat="1" ht="14.25">
      <c r="A39" s="50" t="s">
        <v>618</v>
      </c>
    </row>
    <row r="40" spans="1:243" s="10" customFormat="1" ht="14.25">
      <c r="A40" s="397" t="s">
        <v>636</v>
      </c>
    </row>
    <row r="41" spans="1:243" ht="11.45" customHeight="1">
      <c r="A41" s="50"/>
    </row>
    <row r="42" spans="1:243" ht="11.45" customHeight="1">
      <c r="A42" s="49"/>
    </row>
  </sheetData>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54"/>
  <sheetViews>
    <sheetView showGridLines="0" workbookViewId="0"/>
  </sheetViews>
  <sheetFormatPr baseColWidth="10" defaultRowHeight="12.75"/>
  <cols>
    <col min="1" max="1" width="28.5703125" style="15" customWidth="1"/>
    <col min="2" max="2" width="6.5703125" style="15" hidden="1" customWidth="1"/>
    <col min="3" max="8" width="6.5703125" style="15" customWidth="1"/>
    <col min="9" max="9" width="7.5703125" style="15" customWidth="1"/>
    <col min="10" max="10" width="7.28515625" style="15" customWidth="1"/>
    <col min="11" max="11" width="7" style="15" customWidth="1"/>
    <col min="12" max="16384" width="11.42578125" style="15"/>
  </cols>
  <sheetData>
    <row r="1" spans="1:11" s="34" customFormat="1" ht="15">
      <c r="A1" s="67" t="s">
        <v>695</v>
      </c>
      <c r="B1" s="67"/>
      <c r="C1" s="67"/>
      <c r="D1" s="67"/>
      <c r="E1" s="67"/>
      <c r="F1" s="67"/>
      <c r="G1" s="67"/>
      <c r="H1" s="67"/>
      <c r="I1" s="67"/>
      <c r="J1" s="33"/>
      <c r="K1" s="33"/>
    </row>
    <row r="2" spans="1:11" s="37" customFormat="1" ht="14.25" customHeight="1">
      <c r="A2" s="68" t="s">
        <v>49</v>
      </c>
      <c r="B2" s="68"/>
      <c r="C2" s="68"/>
      <c r="D2" s="68"/>
      <c r="E2" s="68"/>
      <c r="F2" s="68"/>
      <c r="G2" s="68"/>
      <c r="H2" s="68"/>
      <c r="I2" s="68"/>
      <c r="J2" s="36"/>
      <c r="K2" s="36"/>
    </row>
    <row r="3" spans="1:11" s="28" customFormat="1" ht="14.25">
      <c r="A3" s="69"/>
      <c r="B3" s="69"/>
      <c r="C3" s="70"/>
      <c r="D3" s="70"/>
      <c r="E3" s="70"/>
      <c r="F3" s="71"/>
      <c r="G3" s="71"/>
      <c r="H3" s="71"/>
      <c r="I3" s="71"/>
      <c r="J3" s="57"/>
      <c r="K3" s="57"/>
    </row>
    <row r="4" spans="1:11" s="28" customFormat="1" ht="37.5" customHeight="1">
      <c r="A4" s="38"/>
      <c r="B4" s="39">
        <v>2006</v>
      </c>
      <c r="C4" s="39">
        <v>2007</v>
      </c>
      <c r="D4" s="39">
        <v>2008</v>
      </c>
      <c r="E4" s="39" t="s">
        <v>700</v>
      </c>
      <c r="F4" s="39">
        <v>2010</v>
      </c>
      <c r="G4" s="39" t="s">
        <v>484</v>
      </c>
      <c r="H4" s="39" t="s">
        <v>388</v>
      </c>
      <c r="I4" s="39" t="s">
        <v>699</v>
      </c>
      <c r="J4" s="39" t="s">
        <v>787</v>
      </c>
      <c r="K4" s="39" t="s">
        <v>788</v>
      </c>
    </row>
    <row r="5" spans="1:11" s="56" customFormat="1" ht="15.75" customHeight="1">
      <c r="A5" s="72"/>
      <c r="B5" s="72"/>
      <c r="C5" s="72"/>
      <c r="D5" s="72"/>
      <c r="E5" s="72"/>
      <c r="F5" s="73"/>
      <c r="G5" s="73"/>
      <c r="H5" s="73"/>
      <c r="I5" s="73"/>
      <c r="J5" s="58"/>
      <c r="K5" s="58"/>
    </row>
    <row r="6" spans="1:11" s="21" customFormat="1" ht="15">
      <c r="A6" s="74" t="s">
        <v>609</v>
      </c>
      <c r="B6" s="71"/>
      <c r="C6" s="71"/>
      <c r="D6" s="71"/>
      <c r="E6" s="71"/>
      <c r="F6" s="71"/>
      <c r="G6" s="71"/>
      <c r="H6" s="71"/>
      <c r="I6" s="71"/>
      <c r="J6" s="52"/>
      <c r="K6" s="52"/>
    </row>
    <row r="7" spans="1:11" ht="14.25">
      <c r="A7" s="71" t="s">
        <v>486</v>
      </c>
      <c r="B7" s="76">
        <v>70561.243610000005</v>
      </c>
      <c r="C7" s="76">
        <v>72331.915718000004</v>
      </c>
      <c r="D7" s="76">
        <v>80298.266522999998</v>
      </c>
      <c r="E7" s="76">
        <v>69456.578964</v>
      </c>
      <c r="F7" s="77">
        <v>67286.862999999998</v>
      </c>
      <c r="G7" s="77">
        <v>67813.524999999994</v>
      </c>
      <c r="H7" s="77">
        <v>72880.409499999994</v>
      </c>
      <c r="I7" s="77">
        <v>75567.3</v>
      </c>
      <c r="J7" s="77">
        <v>75765.091</v>
      </c>
      <c r="K7" s="77">
        <v>74719.217999999993</v>
      </c>
    </row>
    <row r="8" spans="1:11" ht="14.25">
      <c r="A8" s="71" t="s">
        <v>488</v>
      </c>
      <c r="B8" s="76">
        <v>66144.749198000005</v>
      </c>
      <c r="C8" s="76">
        <v>69462.338755000004</v>
      </c>
      <c r="D8" s="76">
        <v>70734.196077000001</v>
      </c>
      <c r="E8" s="76">
        <v>62376.485202000003</v>
      </c>
      <c r="F8" s="77">
        <v>59434.141000000003</v>
      </c>
      <c r="G8" s="77">
        <v>63451.836000000003</v>
      </c>
      <c r="H8" s="77">
        <v>65931.101999999999</v>
      </c>
      <c r="I8" s="77">
        <v>71363.7</v>
      </c>
      <c r="J8" s="77">
        <v>72195.785000000003</v>
      </c>
      <c r="K8" s="77">
        <v>71525.383000000002</v>
      </c>
    </row>
    <row r="9" spans="1:11" s="14" customFormat="1" ht="18.75" customHeight="1">
      <c r="A9" s="78" t="s">
        <v>487</v>
      </c>
      <c r="B9" s="254">
        <f t="shared" ref="B9:K9" si="0">B7-B8</f>
        <v>4416.494412</v>
      </c>
      <c r="C9" s="254">
        <f t="shared" si="0"/>
        <v>2869.5769629999995</v>
      </c>
      <c r="D9" s="254">
        <f t="shared" si="0"/>
        <v>9564.0704459999979</v>
      </c>
      <c r="E9" s="254">
        <f t="shared" si="0"/>
        <v>7080.0937619999968</v>
      </c>
      <c r="F9" s="254">
        <f t="shared" si="0"/>
        <v>7852.7219999999943</v>
      </c>
      <c r="G9" s="254">
        <f t="shared" si="0"/>
        <v>4361.6889999999912</v>
      </c>
      <c r="H9" s="254">
        <f t="shared" si="0"/>
        <v>6949.3074999999953</v>
      </c>
      <c r="I9" s="414">
        <f t="shared" si="0"/>
        <v>4203.6000000000058</v>
      </c>
      <c r="J9" s="414">
        <f t="shared" si="0"/>
        <v>3569.3059999999969</v>
      </c>
      <c r="K9" s="414">
        <f t="shared" si="0"/>
        <v>3193.8349999999919</v>
      </c>
    </row>
    <row r="10" spans="1:11" s="20" customFormat="1" ht="14.25">
      <c r="A10" s="80"/>
      <c r="B10" s="80"/>
      <c r="C10" s="80"/>
      <c r="D10" s="80"/>
      <c r="E10" s="80"/>
      <c r="F10" s="80"/>
      <c r="G10" s="80"/>
      <c r="H10" s="80"/>
      <c r="I10" s="80"/>
      <c r="J10" s="80"/>
      <c r="K10" s="80"/>
    </row>
    <row r="11" spans="1:11" ht="14.25">
      <c r="A11" s="74" t="s">
        <v>604</v>
      </c>
      <c r="B11" s="71"/>
      <c r="C11" s="71"/>
      <c r="D11" s="71"/>
      <c r="E11" s="71"/>
      <c r="F11" s="71"/>
      <c r="G11" s="71"/>
      <c r="H11" s="71"/>
      <c r="I11" s="71"/>
      <c r="J11" s="71"/>
      <c r="K11" s="71"/>
    </row>
    <row r="12" spans="1:11" ht="14.25">
      <c r="A12" s="71" t="s">
        <v>486</v>
      </c>
      <c r="B12" s="81">
        <v>39089.796186</v>
      </c>
      <c r="C12" s="81">
        <v>57130.429338000002</v>
      </c>
      <c r="D12" s="81">
        <v>42190.436999999998</v>
      </c>
      <c r="E12" s="81">
        <v>45265.752780000003</v>
      </c>
      <c r="F12" s="82">
        <v>47031.430999999997</v>
      </c>
      <c r="G12" s="82">
        <v>63280.089</v>
      </c>
      <c r="H12" s="82">
        <v>44006.830999999998</v>
      </c>
      <c r="I12" s="82">
        <v>47777.8</v>
      </c>
      <c r="J12" s="82">
        <v>93988.557000000001</v>
      </c>
      <c r="K12" s="82">
        <v>84382.73</v>
      </c>
    </row>
    <row r="13" spans="1:11" ht="14.25">
      <c r="A13" s="83" t="s">
        <v>488</v>
      </c>
      <c r="B13" s="81">
        <v>43506.290598</v>
      </c>
      <c r="C13" s="81">
        <v>60000.006300000001</v>
      </c>
      <c r="D13" s="81">
        <v>51754.508000000002</v>
      </c>
      <c r="E13" s="81">
        <v>52345.846541999999</v>
      </c>
      <c r="F13" s="81">
        <v>54884.154000000002</v>
      </c>
      <c r="G13" s="81">
        <v>67641.777000000002</v>
      </c>
      <c r="H13" s="81">
        <v>50956.137999999999</v>
      </c>
      <c r="I13" s="81">
        <v>51981.3</v>
      </c>
      <c r="J13" s="81">
        <v>97557.862999999998</v>
      </c>
      <c r="K13" s="81">
        <v>87576.565000000002</v>
      </c>
    </row>
    <row r="14" spans="1:11" ht="18.75" customHeight="1">
      <c r="A14" s="78" t="s">
        <v>489</v>
      </c>
      <c r="B14" s="254">
        <f t="shared" ref="B14:K14" si="1">B13-B12</f>
        <v>4416.494412</v>
      </c>
      <c r="C14" s="254">
        <f t="shared" si="1"/>
        <v>2869.5769619999992</v>
      </c>
      <c r="D14" s="254">
        <f t="shared" si="1"/>
        <v>9564.0710000000036</v>
      </c>
      <c r="E14" s="254">
        <f t="shared" si="1"/>
        <v>7080.0937619999968</v>
      </c>
      <c r="F14" s="254">
        <f t="shared" si="1"/>
        <v>7852.7230000000054</v>
      </c>
      <c r="G14" s="254">
        <f t="shared" si="1"/>
        <v>4361.6880000000019</v>
      </c>
      <c r="H14" s="254">
        <f t="shared" si="1"/>
        <v>6949.3070000000007</v>
      </c>
      <c r="I14" s="414">
        <f t="shared" si="1"/>
        <v>4203.5</v>
      </c>
      <c r="J14" s="414">
        <f t="shared" si="1"/>
        <v>3569.3059999999969</v>
      </c>
      <c r="K14" s="414">
        <f t="shared" si="1"/>
        <v>3193.8350000000064</v>
      </c>
    </row>
    <row r="15" spans="1:11" ht="18.75" customHeight="1">
      <c r="A15" s="455"/>
      <c r="B15" s="456"/>
      <c r="C15" s="456"/>
      <c r="D15" s="456"/>
      <c r="E15" s="456"/>
      <c r="F15" s="456"/>
      <c r="G15" s="456"/>
      <c r="H15" s="456"/>
      <c r="I15" s="457"/>
      <c r="J15" s="457"/>
      <c r="K15" s="457"/>
    </row>
    <row r="16" spans="1:11" ht="14.25">
      <c r="A16" s="74" t="s">
        <v>605</v>
      </c>
      <c r="B16" s="71"/>
      <c r="C16" s="71"/>
      <c r="D16" s="71"/>
      <c r="E16" s="71"/>
      <c r="F16" s="71"/>
      <c r="G16" s="71"/>
      <c r="H16" s="71"/>
      <c r="I16" s="71"/>
      <c r="J16" s="71"/>
      <c r="K16" s="71"/>
    </row>
    <row r="17" spans="1:21" ht="14.25">
      <c r="A17" s="71" t="s">
        <v>606</v>
      </c>
      <c r="B17" s="81"/>
      <c r="C17" s="81"/>
      <c r="D17" s="81"/>
      <c r="E17" s="81"/>
      <c r="F17" s="82"/>
      <c r="G17" s="82"/>
      <c r="H17" s="82"/>
      <c r="I17" s="82">
        <v>75106.600000000006</v>
      </c>
      <c r="J17" s="82">
        <v>78061.296000000002</v>
      </c>
      <c r="K17" s="82">
        <v>78674.654999999999</v>
      </c>
    </row>
    <row r="18" spans="1:21" ht="14.25">
      <c r="A18" s="83" t="s">
        <v>607</v>
      </c>
      <c r="B18" s="81"/>
      <c r="C18" s="81"/>
      <c r="D18" s="81"/>
      <c r="E18" s="81"/>
      <c r="F18" s="81"/>
      <c r="G18" s="81"/>
      <c r="H18" s="81"/>
      <c r="I18" s="81">
        <v>70458.5</v>
      </c>
      <c r="J18" s="81">
        <v>69904.812000000005</v>
      </c>
      <c r="K18" s="81">
        <v>71510.457999999999</v>
      </c>
    </row>
    <row r="19" spans="1:21" ht="18.75" customHeight="1">
      <c r="A19" s="78" t="s">
        <v>608</v>
      </c>
      <c r="B19" s="254"/>
      <c r="C19" s="254"/>
      <c r="D19" s="254"/>
      <c r="E19" s="254"/>
      <c r="F19" s="254"/>
      <c r="G19" s="254"/>
      <c r="H19" s="254"/>
      <c r="I19" s="414">
        <f>I18-I17</f>
        <v>-4648.1000000000058</v>
      </c>
      <c r="J19" s="414">
        <f t="shared" ref="J19:K19" si="2">J18-J17</f>
        <v>-8156.4839999999967</v>
      </c>
      <c r="K19" s="414">
        <f t="shared" si="2"/>
        <v>-7164.1970000000001</v>
      </c>
    </row>
    <row r="20" spans="1:21" s="22" customFormat="1" ht="15" customHeight="1">
      <c r="A20" s="84"/>
      <c r="B20" s="84"/>
      <c r="C20" s="84"/>
      <c r="D20" s="84"/>
      <c r="E20" s="84"/>
      <c r="F20" s="84"/>
      <c r="G20" s="84"/>
      <c r="H20" s="84"/>
      <c r="I20" s="84"/>
      <c r="J20" s="84"/>
      <c r="K20" s="84"/>
    </row>
    <row r="21" spans="1:21" s="19" customFormat="1" ht="18.75" customHeight="1">
      <c r="A21" s="85" t="s">
        <v>50</v>
      </c>
      <c r="B21" s="79"/>
      <c r="C21" s="79"/>
      <c r="D21" s="79"/>
      <c r="E21" s="79"/>
      <c r="F21" s="79"/>
      <c r="G21" s="79"/>
      <c r="H21" s="79"/>
      <c r="I21" s="415"/>
      <c r="J21" s="415"/>
      <c r="K21" s="415"/>
    </row>
    <row r="22" spans="1:21" s="23" customFormat="1" ht="14.25">
      <c r="A22" s="86"/>
      <c r="B22" s="86"/>
      <c r="C22" s="86"/>
      <c r="D22" s="86"/>
      <c r="E22" s="86"/>
      <c r="F22" s="86"/>
      <c r="G22" s="86"/>
      <c r="H22" s="86"/>
      <c r="I22" s="86"/>
      <c r="J22" s="86"/>
      <c r="K22" s="86"/>
    </row>
    <row r="23" spans="1:21" ht="14.25">
      <c r="A23" s="74" t="s">
        <v>609</v>
      </c>
      <c r="B23" s="71"/>
      <c r="C23" s="71"/>
      <c r="D23" s="71"/>
      <c r="E23" s="71"/>
      <c r="F23" s="71"/>
      <c r="G23" s="71"/>
      <c r="H23" s="71"/>
      <c r="I23" s="71"/>
      <c r="J23" s="71"/>
      <c r="K23" s="71"/>
    </row>
    <row r="24" spans="1:21" ht="14.25">
      <c r="A24" s="71" t="s">
        <v>486</v>
      </c>
      <c r="B24" s="87" t="e">
        <f>(B7/#REF!)-1</f>
        <v>#REF!</v>
      </c>
      <c r="C24" s="87">
        <f t="shared" ref="C24:F24" si="3">(C7/B7)-1</f>
        <v>2.5094117073484412E-2</v>
      </c>
      <c r="D24" s="87">
        <f t="shared" si="3"/>
        <v>0.11013604058350057</v>
      </c>
      <c r="E24" s="87">
        <f t="shared" si="3"/>
        <v>-0.13501770372458277</v>
      </c>
      <c r="F24" s="87">
        <f t="shared" si="3"/>
        <v>-3.1238451365774633E-2</v>
      </c>
      <c r="G24" s="87">
        <f t="shared" ref="G24:K26" si="4">(G7/F7)-1</f>
        <v>7.8271147816773023E-3</v>
      </c>
      <c r="H24" s="87">
        <f t="shared" si="4"/>
        <v>7.4717904724758144E-2</v>
      </c>
      <c r="I24" s="87">
        <f t="shared" si="4"/>
        <v>3.6867115846817677E-2</v>
      </c>
      <c r="J24" s="87">
        <f t="shared" si="4"/>
        <v>2.6174152047246935E-3</v>
      </c>
      <c r="K24" s="87">
        <f t="shared" si="4"/>
        <v>-1.3804154211337294E-2</v>
      </c>
      <c r="L24" s="87"/>
      <c r="M24" s="87"/>
      <c r="N24" s="87"/>
      <c r="O24" s="87"/>
      <c r="P24" s="87"/>
      <c r="Q24" s="87"/>
      <c r="R24" s="87"/>
      <c r="S24" s="87"/>
      <c r="T24" s="87"/>
      <c r="U24" s="87"/>
    </row>
    <row r="25" spans="1:21" ht="14.25">
      <c r="A25" s="71" t="s">
        <v>488</v>
      </c>
      <c r="B25" s="87" t="e">
        <f>(B8/#REF!)-1</f>
        <v>#REF!</v>
      </c>
      <c r="C25" s="87">
        <f t="shared" ref="C25:F26" si="5">(C8/B8)-1</f>
        <v>5.0156506710290927E-2</v>
      </c>
      <c r="D25" s="87">
        <f t="shared" si="5"/>
        <v>1.8310027344255575E-2</v>
      </c>
      <c r="E25" s="87">
        <f t="shared" si="5"/>
        <v>-0.11815658250928507</v>
      </c>
      <c r="F25" s="87">
        <f t="shared" si="5"/>
        <v>-4.7170727758569786E-2</v>
      </c>
      <c r="G25" s="87">
        <f t="shared" si="4"/>
        <v>6.7599109407503688E-2</v>
      </c>
      <c r="H25" s="87">
        <f t="shared" si="4"/>
        <v>3.907319561249567E-2</v>
      </c>
      <c r="I25" s="87">
        <f t="shared" si="4"/>
        <v>8.2398107042105817E-2</v>
      </c>
      <c r="J25" s="87">
        <f t="shared" si="4"/>
        <v>1.1659779411661741E-2</v>
      </c>
      <c r="K25" s="87">
        <f t="shared" si="4"/>
        <v>-9.2858883659205915E-3</v>
      </c>
      <c r="L25" s="87"/>
      <c r="M25" s="87"/>
      <c r="N25" s="87"/>
      <c r="O25" s="87"/>
      <c r="P25" s="87"/>
      <c r="Q25" s="87"/>
      <c r="R25" s="87"/>
      <c r="S25" s="87"/>
      <c r="T25" s="87"/>
      <c r="U25" s="87"/>
    </row>
    <row r="26" spans="1:21" ht="14.25">
      <c r="A26" s="71" t="s">
        <v>487</v>
      </c>
      <c r="B26" s="87" t="e">
        <f>(B9/#REF!)-1</f>
        <v>#REF!</v>
      </c>
      <c r="C26" s="87">
        <f t="shared" si="5"/>
        <v>-0.35025912062673303</v>
      </c>
      <c r="D26" s="87">
        <f t="shared" si="5"/>
        <v>2.3329199980756883</v>
      </c>
      <c r="E26" s="87">
        <f t="shared" si="5"/>
        <v>-0.25971961394731047</v>
      </c>
      <c r="F26" s="87">
        <f t="shared" si="5"/>
        <v>0.10912683701264214</v>
      </c>
      <c r="G26" s="87">
        <f t="shared" si="4"/>
        <v>-0.44456342654177816</v>
      </c>
      <c r="H26" s="87">
        <f t="shared" si="4"/>
        <v>0.59326066117965071</v>
      </c>
      <c r="I26" s="87">
        <f t="shared" si="4"/>
        <v>-0.39510519573353053</v>
      </c>
      <c r="J26" s="87">
        <f t="shared" si="4"/>
        <v>-0.1508930440574765</v>
      </c>
      <c r="K26" s="87">
        <f t="shared" si="4"/>
        <v>-0.1051943991352956</v>
      </c>
      <c r="L26" s="88"/>
      <c r="M26" s="88"/>
      <c r="N26" s="88"/>
      <c r="O26" s="88"/>
      <c r="P26" s="88"/>
      <c r="Q26" s="88"/>
      <c r="R26" s="88"/>
      <c r="S26" s="88"/>
      <c r="T26" s="88"/>
      <c r="U26" s="88"/>
    </row>
    <row r="27" spans="1:21" ht="14.25">
      <c r="A27" s="89"/>
      <c r="B27" s="89"/>
      <c r="C27" s="89"/>
      <c r="D27" s="89"/>
      <c r="E27" s="89"/>
      <c r="F27" s="89"/>
      <c r="G27" s="89"/>
      <c r="H27" s="89"/>
      <c r="I27" s="89"/>
      <c r="J27" s="89"/>
      <c r="K27" s="89"/>
    </row>
    <row r="28" spans="1:21" ht="15">
      <c r="A28" s="53"/>
      <c r="B28" s="53"/>
      <c r="C28" s="53"/>
      <c r="D28" s="53"/>
      <c r="E28" s="53"/>
      <c r="F28" s="53"/>
      <c r="G28" s="53"/>
      <c r="H28" s="53"/>
      <c r="I28" s="53"/>
      <c r="J28" s="52"/>
      <c r="K28" s="52"/>
    </row>
    <row r="29" spans="1:21" ht="15">
      <c r="A29" s="74" t="s">
        <v>605</v>
      </c>
      <c r="B29" s="53"/>
      <c r="C29" s="53"/>
      <c r="D29" s="53"/>
      <c r="E29" s="53"/>
      <c r="F29" s="53"/>
      <c r="G29" s="53"/>
      <c r="H29" s="53"/>
      <c r="I29" s="53"/>
      <c r="J29" s="52"/>
      <c r="K29" s="52"/>
    </row>
    <row r="30" spans="1:21" ht="15">
      <c r="A30" s="71" t="s">
        <v>606</v>
      </c>
      <c r="B30" s="53"/>
      <c r="C30" s="53"/>
      <c r="D30" s="53"/>
      <c r="E30" s="53"/>
      <c r="F30" s="53"/>
      <c r="G30" s="53"/>
      <c r="H30" s="53"/>
      <c r="I30" s="87"/>
      <c r="J30" s="87">
        <f t="shared" ref="J30" si="6">(J17/I17)-1</f>
        <v>3.9340031368747752E-2</v>
      </c>
      <c r="K30" s="87">
        <f>(K17/J17)-1</f>
        <v>7.8574022137680721E-3</v>
      </c>
    </row>
    <row r="31" spans="1:21" ht="15">
      <c r="A31" s="83" t="s">
        <v>607</v>
      </c>
      <c r="B31" s="53"/>
      <c r="C31" s="53"/>
      <c r="D31" s="53"/>
      <c r="E31" s="53"/>
      <c r="F31" s="53"/>
      <c r="G31" s="53"/>
      <c r="H31" s="53"/>
      <c r="I31" s="87"/>
      <c r="J31" s="87">
        <f t="shared" ref="J31" si="7">(J18/I18)-1</f>
        <v>-7.8583563374183818E-3</v>
      </c>
      <c r="K31" s="87">
        <f>(K18/J18)-1</f>
        <v>2.2969033948621265E-2</v>
      </c>
    </row>
    <row r="32" spans="1:21" ht="15">
      <c r="A32" s="455" t="s">
        <v>608</v>
      </c>
      <c r="B32" s="53"/>
      <c r="C32" s="53"/>
      <c r="D32" s="53"/>
      <c r="E32" s="53"/>
      <c r="F32" s="53"/>
      <c r="G32" s="53"/>
      <c r="H32" s="53"/>
      <c r="I32" s="88"/>
      <c r="J32" s="88">
        <f>(J19/I19)-1</f>
        <v>0.75479959553365594</v>
      </c>
      <c r="K32" s="88">
        <f>(K19/J19)-1</f>
        <v>-0.1216562185373008</v>
      </c>
    </row>
    <row r="33" spans="1:13" ht="15">
      <c r="A33" s="458"/>
      <c r="B33" s="458"/>
      <c r="C33" s="458"/>
      <c r="D33" s="458"/>
      <c r="E33" s="458"/>
      <c r="F33" s="458"/>
      <c r="G33" s="458"/>
      <c r="H33" s="458"/>
      <c r="I33" s="458"/>
      <c r="J33" s="458"/>
      <c r="K33" s="458"/>
    </row>
    <row r="34" spans="1:13" ht="15">
      <c r="A34" s="53"/>
      <c r="B34" s="53"/>
      <c r="C34" s="53"/>
      <c r="D34" s="53"/>
      <c r="E34" s="53"/>
      <c r="F34" s="53"/>
      <c r="G34" s="53"/>
      <c r="H34" s="53"/>
      <c r="I34" s="53"/>
      <c r="J34" s="52"/>
      <c r="K34" s="52"/>
    </row>
    <row r="35" spans="1:13" s="19" customFormat="1" ht="18" hidden="1" customHeight="1">
      <c r="A35" s="55" t="s">
        <v>167</v>
      </c>
      <c r="B35" s="60"/>
      <c r="C35" s="60"/>
      <c r="D35" s="60"/>
      <c r="E35" s="60"/>
      <c r="F35" s="60"/>
      <c r="G35" s="60"/>
      <c r="H35" s="60"/>
      <c r="I35" s="60"/>
      <c r="J35" s="60"/>
      <c r="K35" s="60"/>
    </row>
    <row r="36" spans="1:13" s="19" customFormat="1" ht="15">
      <c r="A36" s="90" t="s">
        <v>168</v>
      </c>
      <c r="B36" s="60"/>
      <c r="C36" s="60"/>
      <c r="D36" s="60"/>
      <c r="E36" s="60"/>
      <c r="F36" s="60"/>
      <c r="G36" s="60"/>
      <c r="H36" s="60"/>
      <c r="I36" s="60"/>
      <c r="J36" s="60"/>
      <c r="K36" s="60"/>
    </row>
    <row r="37" spans="1:13" ht="15">
      <c r="A37" s="55" t="s">
        <v>508</v>
      </c>
      <c r="B37" s="66"/>
      <c r="C37" s="66"/>
      <c r="D37" s="66"/>
      <c r="E37" s="66"/>
      <c r="F37" s="66"/>
      <c r="G37" s="66"/>
      <c r="H37" s="66"/>
      <c r="I37" s="66"/>
      <c r="J37" s="52"/>
      <c r="K37" s="52"/>
    </row>
    <row r="38" spans="1:13" ht="15">
      <c r="A38" s="55" t="s">
        <v>169</v>
      </c>
      <c r="B38" s="66"/>
      <c r="C38" s="66"/>
      <c r="D38" s="66"/>
      <c r="E38" s="66"/>
      <c r="F38" s="66"/>
      <c r="G38" s="66"/>
      <c r="H38" s="66"/>
      <c r="I38" s="66"/>
      <c r="J38" s="52"/>
      <c r="K38" s="52"/>
    </row>
    <row r="39" spans="1:13" ht="15">
      <c r="A39" s="55" t="s">
        <v>782</v>
      </c>
      <c r="B39" s="66"/>
      <c r="C39" s="66"/>
      <c r="D39" s="66"/>
      <c r="E39" s="66"/>
      <c r="F39" s="66"/>
      <c r="G39" s="66"/>
      <c r="H39" s="66"/>
      <c r="I39" s="66"/>
      <c r="J39" s="52"/>
      <c r="K39" s="52"/>
    </row>
    <row r="40" spans="1:13" ht="15">
      <c r="A40" s="55" t="s">
        <v>783</v>
      </c>
      <c r="B40" s="66"/>
      <c r="C40" s="66"/>
      <c r="D40" s="66"/>
      <c r="E40" s="66"/>
      <c r="F40" s="66"/>
      <c r="G40" s="66"/>
      <c r="H40" s="66"/>
      <c r="I40" s="66"/>
      <c r="J40" s="52"/>
      <c r="K40" s="52"/>
    </row>
    <row r="41" spans="1:13" ht="15">
      <c r="A41" s="55"/>
      <c r="B41" s="52"/>
      <c r="C41" s="52"/>
      <c r="D41" s="52"/>
      <c r="E41" s="52"/>
      <c r="F41" s="52"/>
      <c r="G41" s="52"/>
      <c r="H41" s="52"/>
      <c r="I41" s="52"/>
      <c r="J41" s="52"/>
      <c r="K41" s="52"/>
    </row>
    <row r="42" spans="1:13" ht="15">
      <c r="A42" s="55"/>
      <c r="B42" s="52"/>
      <c r="C42" s="52"/>
      <c r="D42" s="52"/>
      <c r="E42" s="52"/>
      <c r="F42" s="52"/>
      <c r="G42" s="52"/>
      <c r="H42" s="52"/>
      <c r="I42" s="52"/>
      <c r="J42" s="52"/>
      <c r="K42" s="52"/>
    </row>
    <row r="43" spans="1:13" ht="15">
      <c r="A43" s="55"/>
      <c r="B43" s="52"/>
      <c r="C43" s="52"/>
      <c r="D43" s="52"/>
      <c r="E43" s="52"/>
      <c r="F43" s="52"/>
      <c r="G43" s="52"/>
      <c r="H43" s="52"/>
      <c r="I43" s="52"/>
      <c r="J43" s="52"/>
      <c r="K43" s="52"/>
    </row>
    <row r="44" spans="1:13" ht="27.75" customHeight="1">
      <c r="A44" s="602"/>
      <c r="B44" s="602"/>
      <c r="C44" s="602"/>
      <c r="D44" s="602"/>
      <c r="E44" s="602"/>
      <c r="F44" s="602"/>
      <c r="G44" s="602"/>
      <c r="H44" s="602"/>
      <c r="I44" s="602"/>
      <c r="J44" s="602"/>
      <c r="K44" s="602"/>
      <c r="L44" s="602"/>
      <c r="M44" s="602"/>
    </row>
    <row r="45" spans="1:13" ht="15">
      <c r="A45" s="55"/>
      <c r="B45" s="52"/>
      <c r="C45" s="52"/>
      <c r="D45" s="52"/>
      <c r="E45" s="52"/>
      <c r="F45" s="52"/>
      <c r="G45" s="52"/>
      <c r="H45" s="52"/>
      <c r="I45" s="52"/>
      <c r="J45" s="52"/>
      <c r="K45" s="52"/>
    </row>
    <row r="46" spans="1:13" ht="15">
      <c r="A46" s="52"/>
      <c r="B46" s="52"/>
      <c r="C46" s="52"/>
      <c r="D46" s="52"/>
      <c r="E46" s="52"/>
      <c r="F46" s="52"/>
      <c r="G46" s="52"/>
      <c r="H46" s="52"/>
      <c r="I46" s="52"/>
      <c r="J46" s="52"/>
      <c r="K46" s="52"/>
    </row>
    <row r="47" spans="1:13" ht="15">
      <c r="A47" s="52"/>
      <c r="B47" s="52"/>
      <c r="C47" s="52"/>
      <c r="D47" s="52"/>
      <c r="E47" s="52"/>
      <c r="F47" s="52"/>
      <c r="G47" s="52"/>
      <c r="H47" s="52"/>
      <c r="I47" s="52"/>
      <c r="J47" s="52"/>
      <c r="K47" s="52"/>
    </row>
    <row r="48" spans="1:13" ht="15">
      <c r="A48" s="52"/>
      <c r="B48" s="52"/>
      <c r="C48" s="52"/>
      <c r="D48" s="52"/>
      <c r="E48" s="52"/>
      <c r="F48" s="52"/>
      <c r="G48" s="52"/>
      <c r="H48" s="52"/>
      <c r="I48" s="52"/>
      <c r="J48" s="52"/>
      <c r="K48" s="52"/>
    </row>
    <row r="49" spans="1:11" ht="15">
      <c r="A49" s="52"/>
      <c r="B49" s="52"/>
      <c r="C49" s="52"/>
      <c r="D49" s="52"/>
      <c r="E49" s="52"/>
      <c r="F49" s="52"/>
      <c r="G49" s="52"/>
      <c r="H49" s="52"/>
      <c r="I49" s="52"/>
      <c r="J49" s="52"/>
      <c r="K49" s="52"/>
    </row>
    <row r="50" spans="1:11" ht="15">
      <c r="A50" s="52"/>
      <c r="B50" s="52"/>
      <c r="C50" s="52"/>
      <c r="D50" s="52"/>
      <c r="E50" s="52"/>
      <c r="F50" s="52"/>
      <c r="G50" s="52"/>
      <c r="H50" s="52"/>
      <c r="I50" s="52"/>
      <c r="J50" s="52"/>
      <c r="K50" s="52"/>
    </row>
    <row r="51" spans="1:11" ht="15">
      <c r="A51" s="52"/>
      <c r="B51" s="52"/>
      <c r="C51" s="52"/>
      <c r="D51" s="52"/>
      <c r="E51" s="52"/>
      <c r="F51" s="52"/>
      <c r="G51" s="52"/>
      <c r="H51" s="52"/>
      <c r="I51" s="52"/>
      <c r="J51" s="52"/>
      <c r="K51" s="52"/>
    </row>
    <row r="52" spans="1:11" ht="15">
      <c r="A52" s="52"/>
      <c r="B52" s="52"/>
      <c r="C52" s="52"/>
      <c r="D52" s="52"/>
      <c r="E52" s="52"/>
      <c r="F52" s="52"/>
      <c r="G52" s="52"/>
      <c r="H52" s="52"/>
      <c r="I52" s="52"/>
      <c r="J52" s="52"/>
      <c r="K52" s="52"/>
    </row>
    <row r="53" spans="1:11" ht="15">
      <c r="A53" s="52"/>
      <c r="B53" s="52"/>
      <c r="C53" s="52"/>
      <c r="D53" s="52"/>
      <c r="E53" s="52"/>
      <c r="F53" s="52"/>
      <c r="G53" s="52"/>
      <c r="H53" s="52"/>
      <c r="I53" s="52"/>
      <c r="J53" s="52"/>
      <c r="K53" s="52"/>
    </row>
    <row r="54" spans="1:11" ht="15">
      <c r="A54" s="52"/>
      <c r="B54" s="52"/>
      <c r="C54" s="52"/>
      <c r="D54" s="52"/>
      <c r="E54" s="52"/>
      <c r="F54" s="52"/>
      <c r="G54" s="52"/>
      <c r="H54" s="52"/>
      <c r="I54" s="52"/>
      <c r="J54" s="52"/>
      <c r="K54" s="52"/>
    </row>
  </sheetData>
  <mergeCells count="1">
    <mergeCell ref="A44:M44"/>
  </mergeCells>
  <printOptions horizontalCentered="1"/>
  <pageMargins left="0.19685039370078741" right="0.19685039370078741" top="0.47244094488188981" bottom="0.31496062992125984" header="0.19685039370078741" footer="0.1574803149606299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17</vt:i4>
      </vt:variant>
    </vt:vector>
  </HeadingPairs>
  <TitlesOfParts>
    <vt:vector size="51" baseType="lpstr">
      <vt:lpstr>Übersichtenverzeichnis</vt:lpstr>
      <vt:lpstr>Ü1</vt:lpstr>
      <vt:lpstr>Ü2</vt:lpstr>
      <vt:lpstr>Ü3</vt:lpstr>
      <vt:lpstr>Ü4</vt:lpstr>
      <vt:lpstr>Ü5</vt:lpstr>
      <vt:lpstr>Ü6</vt:lpstr>
      <vt:lpstr>Ü6a</vt:lpstr>
      <vt:lpstr>Ü7</vt:lpstr>
      <vt:lpstr>Ü8</vt:lpstr>
      <vt:lpstr>Ü8a</vt:lpstr>
      <vt:lpstr>Ü9</vt:lpstr>
      <vt:lpstr>Ü10</vt:lpstr>
      <vt:lpstr>Ü10a</vt:lpstr>
      <vt:lpstr>Ü11</vt:lpstr>
      <vt:lpstr>Ü12a</vt:lpstr>
      <vt:lpstr>Ü12b</vt:lpstr>
      <vt:lpstr>Ü13</vt:lpstr>
      <vt:lpstr>Ü14a</vt:lpstr>
      <vt:lpstr>Ü14b</vt:lpstr>
      <vt:lpstr>Ü15</vt:lpstr>
      <vt:lpstr>Ü16a</vt:lpstr>
      <vt:lpstr>Ü16b</vt:lpstr>
      <vt:lpstr>Ü17</vt:lpstr>
      <vt:lpstr>Ü18</vt:lpstr>
      <vt:lpstr>Ü18a</vt:lpstr>
      <vt:lpstr>Ü18b</vt:lpstr>
      <vt:lpstr>Ü19</vt:lpstr>
      <vt:lpstr>Ü20</vt:lpstr>
      <vt:lpstr>Ü21</vt:lpstr>
      <vt:lpstr>Ü22</vt:lpstr>
      <vt:lpstr>Ü23</vt:lpstr>
      <vt:lpstr>Ü24</vt:lpstr>
      <vt:lpstr>Ü25</vt:lpstr>
      <vt:lpstr>Übersichtenverzeichnis!_Toc386189440</vt:lpstr>
      <vt:lpstr>Ü15!Druckbereich</vt:lpstr>
      <vt:lpstr>Ü17!Druckbereich</vt:lpstr>
      <vt:lpstr>Ü18!Druckbereich</vt:lpstr>
      <vt:lpstr>Ü2!Druckbereich</vt:lpstr>
      <vt:lpstr>Ü20!Druckbereich</vt:lpstr>
      <vt:lpstr>Ü21!Druckbereich</vt:lpstr>
      <vt:lpstr>Ü23!Druckbereich</vt:lpstr>
      <vt:lpstr>Ü24!Druckbereich</vt:lpstr>
      <vt:lpstr>Ü3!Druckbereich</vt:lpstr>
      <vt:lpstr>Ü4!Druckbereich</vt:lpstr>
      <vt:lpstr>Ü5!Druckbereich</vt:lpstr>
      <vt:lpstr>Ü6!Druckbereich</vt:lpstr>
      <vt:lpstr>Ü6a!Druckbereich</vt:lpstr>
      <vt:lpstr>Ü7!Druckbereich</vt:lpstr>
      <vt:lpstr>Ü8a!Druckbereich</vt:lpstr>
      <vt:lpstr>Ü15!Drucktitel</vt:lpstr>
    </vt:vector>
  </TitlesOfParts>
  <Company>BM für Finanzen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Budgetbericht - Übersichten 2014/2015 idF Bundesfinanzgesetzbeschluss</dc:title>
  <cp:lastModifiedBy>Leicher</cp:lastModifiedBy>
  <cp:lastPrinted>2014-06-27T08:32:23Z</cp:lastPrinted>
  <dcterms:created xsi:type="dcterms:W3CDTF">2011-09-28T09:34:11Z</dcterms:created>
  <dcterms:modified xsi:type="dcterms:W3CDTF">2014-07-31T07:31:55Z</dcterms:modified>
</cp:coreProperties>
</file>