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2505" windowWidth="11640" windowHeight="6600" tabRatio="971"/>
  </bookViews>
  <sheets>
    <sheet name="Eckdaten" sheetId="144" r:id="rId1"/>
    <sheet name="Wirtschaftliche Eckdaten" sheetId="44" r:id="rId2"/>
    <sheet name="VLZ" sheetId="4" state="hidden" r:id="rId3"/>
    <sheet name="Ubersicht nach UG" sheetId="143" r:id="rId4"/>
    <sheet name="Öffentliche Abgaben UG16" sheetId="119" r:id="rId5"/>
    <sheet name="UG20_Arbeit" sheetId="136" r:id="rId6"/>
    <sheet name="UG23_Details" sheetId="137" r:id="rId7"/>
    <sheet name="UG23_Personen" sheetId="138" r:id="rId8"/>
    <sheet name="BFG-BFRG-Vergleich" sheetId="34" r:id="rId9"/>
    <sheet name="Forschung" sheetId="99" r:id="rId10"/>
    <sheet name="FLAF" sheetId="135" r:id="rId11"/>
    <sheet name="AMP" sheetId="73" r:id="rId12"/>
    <sheet name="Tab 6a alt" sheetId="6" state="hidden" r:id="rId13"/>
    <sheet name="Tab 6 (2)" sheetId="28" state="hidden" r:id="rId14"/>
    <sheet name="Tab 6 Ende 2011" sheetId="64" state="hidden" r:id="rId15"/>
    <sheet name="Tab 11 (2)" sheetId="30" state="hidden" r:id="rId16"/>
    <sheet name="Trad. Methode" sheetId="49" state="hidden" r:id="rId17"/>
    <sheet name="Ertragsanteile" sheetId="148" r:id="rId18"/>
    <sheet name="Ertragsanteile und Transfer" sheetId="149" r:id="rId19"/>
    <sheet name="Zahlungen an die SV" sheetId="101" r:id="rId20"/>
    <sheet name="EU" sheetId="147" r:id="rId21"/>
    <sheet name="Tab 16b" sheetId="112" state="hidden" r:id="rId22"/>
    <sheet name="Infrastruktur" sheetId="113" r:id="rId23"/>
    <sheet name="Infrastruktur_OEBB" sheetId="141" r:id="rId24"/>
    <sheet name="Finanzverb_Außerbudg" sheetId="114" r:id="rId25"/>
    <sheet name="GesamtwirtschIndikatoren" sheetId="145" r:id="rId26"/>
    <sheet name="Maastricht-Überl" sheetId="86" r:id="rId27"/>
    <sheet name="Tab 22 (2)" sheetId="104" state="hidden" r:id="rId28"/>
    <sheet name="Tabx 24" sheetId="102" state="hidden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__i66000">'[1]FIP akt'!#REF!</definedName>
    <definedName name="______DAT1">'[2]2006_Ist bis Juli'!#REF!</definedName>
    <definedName name="______DAT10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'[2]2006_Ist bis Juli'!#REF!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25">#REF!</definedName>
    <definedName name="______DAT26">#REF!</definedName>
    <definedName name="______DAT27">#REF!</definedName>
    <definedName name="______DAT28">#REF!</definedName>
    <definedName name="______DAT29">#REF!</definedName>
    <definedName name="______DAT30">#REF!</definedName>
    <definedName name="______DAT31">#REF!</definedName>
    <definedName name="______DAT32">#REF!</definedName>
    <definedName name="______DAT33">#REF!</definedName>
    <definedName name="______DAT34">#REF!</definedName>
    <definedName name="______DAT35">#REF!</definedName>
    <definedName name="______DAT36">#REF!</definedName>
    <definedName name="______DAT37">#REF!</definedName>
    <definedName name="______DAT38">#REF!</definedName>
    <definedName name="______DAT39">#REF!</definedName>
    <definedName name="______DAT40">#REF!</definedName>
    <definedName name="______DAT41">#REF!</definedName>
    <definedName name="______DAT42">#REF!</definedName>
    <definedName name="______DAT43">#REF!</definedName>
    <definedName name="______DAT45">#REF!</definedName>
    <definedName name="______DAT46">#REF!</definedName>
    <definedName name="______DAT47">#REF!</definedName>
    <definedName name="______DAT48">#REF!</definedName>
    <definedName name="______DAT49">#REF!</definedName>
    <definedName name="______DAT5">'[2]2006_Ist bis Juli'!#REF!</definedName>
    <definedName name="______DAT50">#REF!</definedName>
    <definedName name="______DAT51">#REF!</definedName>
    <definedName name="______DAT52">#REF!</definedName>
    <definedName name="______DAT53">#REF!</definedName>
    <definedName name="______DAT54">#REF!</definedName>
    <definedName name="______DAT55">#REF!</definedName>
    <definedName name="______DAT56">#REF!</definedName>
    <definedName name="______DAT57">#REF!</definedName>
    <definedName name="______DAT58">#REF!</definedName>
    <definedName name="______DAT59">#REF!</definedName>
    <definedName name="______DAT6">'[2]2006_Ist bis Juli'!#REF!</definedName>
    <definedName name="______DAT60">#REF!</definedName>
    <definedName name="______DAT61">#REF!</definedName>
    <definedName name="______DAT62">#REF!</definedName>
    <definedName name="______DAT63">#REF!</definedName>
    <definedName name="______DAT64">#REF!</definedName>
    <definedName name="______DAT65">#REF!</definedName>
    <definedName name="______DAT66">#REF!</definedName>
    <definedName name="______DAT67">#REF!</definedName>
    <definedName name="______DAT68">#REF!</definedName>
    <definedName name="______DAT69">#REF!</definedName>
    <definedName name="______DAT7">'[3]2006_Ist bis Juli'!#REF!</definedName>
    <definedName name="______DAT70">#REF!</definedName>
    <definedName name="______DAT71">#REF!</definedName>
    <definedName name="______DAT72">#REF!</definedName>
    <definedName name="______DAT73">#REF!</definedName>
    <definedName name="______DAT8">'[3]2006_Ist bis Juli'!#REF!</definedName>
    <definedName name="______DAT9">#REF!</definedName>
    <definedName name="______PC2006">'[4]ÜT Personal'!#REF!</definedName>
    <definedName name="______per1">#REF!</definedName>
    <definedName name="______per2">#REF!</definedName>
    <definedName name="_____DAT11">#REF!</definedName>
    <definedName name="_____DAT3">#REF!</definedName>
    <definedName name="_____DAT4">#REF!</definedName>
    <definedName name="_____DAT44">#REF!</definedName>
    <definedName name="_____i66000">'[1]FIP akt'!#REF!</definedName>
    <definedName name="____DAT1">'[2]2006_Ist bis Juli'!#REF!</definedName>
    <definedName name="____DAT10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'[2]2006_Ist bis Juli'!#REF!</definedName>
    <definedName name="____DAT20">#REF!</definedName>
    <definedName name="____DAT21">#REF!</definedName>
    <definedName name="____DAT22">#REF!</definedName>
    <definedName name="____DAT23">#REF!</definedName>
    <definedName name="____DAT24">#REF!</definedName>
    <definedName name="____DAT25">#REF!</definedName>
    <definedName name="____DAT26">#REF!</definedName>
    <definedName name="____DAT27">#REF!</definedName>
    <definedName name="____DAT28">#REF!</definedName>
    <definedName name="____DAT29">#REF!</definedName>
    <definedName name="____DAT30">#REF!</definedName>
    <definedName name="____DAT31">#REF!</definedName>
    <definedName name="____DAT32">#REF!</definedName>
    <definedName name="____DAT33">#REF!</definedName>
    <definedName name="____DAT34">#REF!</definedName>
    <definedName name="____DAT35">#REF!</definedName>
    <definedName name="____DAT36">#REF!</definedName>
    <definedName name="____DAT37">#REF!</definedName>
    <definedName name="____DAT38">#REF!</definedName>
    <definedName name="____DAT39">#REF!</definedName>
    <definedName name="____DAT40">#REF!</definedName>
    <definedName name="____DAT41">#REF!</definedName>
    <definedName name="____DAT42">#REF!</definedName>
    <definedName name="____DAT43">#REF!</definedName>
    <definedName name="____DAT45">#REF!</definedName>
    <definedName name="____DAT46">#REF!</definedName>
    <definedName name="____DAT47">#REF!</definedName>
    <definedName name="____DAT48">#REF!</definedName>
    <definedName name="____DAT49">#REF!</definedName>
    <definedName name="____DAT5">'[2]2006_Ist bis Juli'!#REF!</definedName>
    <definedName name="____DAT50">#REF!</definedName>
    <definedName name="____DAT51">#REF!</definedName>
    <definedName name="____DAT52">#REF!</definedName>
    <definedName name="____DAT53">#REF!</definedName>
    <definedName name="____DAT54">#REF!</definedName>
    <definedName name="____DAT55">#REF!</definedName>
    <definedName name="____DAT56">#REF!</definedName>
    <definedName name="____DAT57">#REF!</definedName>
    <definedName name="____DAT58">#REF!</definedName>
    <definedName name="____DAT59">#REF!</definedName>
    <definedName name="____DAT6">'[2]2006_Ist bis Juli'!#REF!</definedName>
    <definedName name="____DAT60">#REF!</definedName>
    <definedName name="____DAT61">#REF!</definedName>
    <definedName name="____DAT62">#REF!</definedName>
    <definedName name="____DAT63">#REF!</definedName>
    <definedName name="____DAT64">#REF!</definedName>
    <definedName name="____DAT65">#REF!</definedName>
    <definedName name="____DAT66">#REF!</definedName>
    <definedName name="____DAT67">#REF!</definedName>
    <definedName name="____DAT68">#REF!</definedName>
    <definedName name="____DAT69">#REF!</definedName>
    <definedName name="____DAT7">'[3]2006_Ist bis Juli'!#REF!</definedName>
    <definedName name="____DAT70">#REF!</definedName>
    <definedName name="____DAT71">#REF!</definedName>
    <definedName name="____DAT72">#REF!</definedName>
    <definedName name="____DAT73">#REF!</definedName>
    <definedName name="____DAT8">'[3]2006_Ist bis Juli'!#REF!</definedName>
    <definedName name="____DAT9">#REF!</definedName>
    <definedName name="____PC2006">'[4]ÜT Personal'!#REF!</definedName>
    <definedName name="____per1">#REF!</definedName>
    <definedName name="____per2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">#REF!</definedName>
    <definedName name="___DAT40">#REF!</definedName>
    <definedName name="___DAT41">#REF!</definedName>
    <definedName name="___DAT42">#REF!</definedName>
    <definedName name="___DAT43">#REF!</definedName>
    <definedName name="___DAT44">#REF!</definedName>
    <definedName name="___DAT45">#REF!</definedName>
    <definedName name="___DAT46">#REF!</definedName>
    <definedName name="___DAT47">#REF!</definedName>
    <definedName name="___DAT48">#REF!</definedName>
    <definedName name="___DAT49">#REF!</definedName>
    <definedName name="___DAT50">#REF!</definedName>
    <definedName name="___DAT51">#REF!</definedName>
    <definedName name="___DAT52">#REF!</definedName>
    <definedName name="___DAT53">#REF!</definedName>
    <definedName name="___DAT54">#REF!</definedName>
    <definedName name="___DAT55">#REF!</definedName>
    <definedName name="___DAT56">#REF!</definedName>
    <definedName name="___DAT57">#REF!</definedName>
    <definedName name="___DAT58">#REF!</definedName>
    <definedName name="___DAT59">#REF!</definedName>
    <definedName name="___DAT60">#REF!</definedName>
    <definedName name="___DAT61">#REF!</definedName>
    <definedName name="___DAT62">#REF!</definedName>
    <definedName name="___DAT63">#REF!</definedName>
    <definedName name="___DAT64">#REF!</definedName>
    <definedName name="___DAT65">#REF!</definedName>
    <definedName name="___DAT66">#REF!</definedName>
    <definedName name="___DAT67">#REF!</definedName>
    <definedName name="___DAT68">#REF!</definedName>
    <definedName name="___DAT69">#REF!</definedName>
    <definedName name="___DAT70">#REF!</definedName>
    <definedName name="___DAT71">#REF!</definedName>
    <definedName name="___DAT72">#REF!</definedName>
    <definedName name="___DAT73">#REF!</definedName>
    <definedName name="___DAT9">#REF!</definedName>
    <definedName name="___i66000">'[1]FIP akt'!#REF!</definedName>
    <definedName name="___PC2006">'[4]ÜT Personal'!#REF!</definedName>
    <definedName name="__DAT1">'[2]2006_Ist bis Juli'!#REF!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'[2]2006_Ist bis Juli'!#REF!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49">#REF!</definedName>
    <definedName name="__DAT5">'[2]2006_Ist bis Juli'!#REF!</definedName>
    <definedName name="__DAT50">#REF!</definedName>
    <definedName name="__DAT51">#REF!</definedName>
    <definedName name="__DAT52">#REF!</definedName>
    <definedName name="__DAT53">#REF!</definedName>
    <definedName name="__DAT54">#REF!</definedName>
    <definedName name="__DAT55">#REF!</definedName>
    <definedName name="__DAT56">#REF!</definedName>
    <definedName name="__DAT57">#REF!</definedName>
    <definedName name="__DAT58">#REF!</definedName>
    <definedName name="__DAT59">#REF!</definedName>
    <definedName name="__DAT6">'[2]2006_Ist bis Juli'!#REF!</definedName>
    <definedName name="__DAT60">#REF!</definedName>
    <definedName name="__DAT61">#REF!</definedName>
    <definedName name="__DAT62">#REF!</definedName>
    <definedName name="__DAT63">#REF!</definedName>
    <definedName name="__DAT64">#REF!</definedName>
    <definedName name="__DAT65">#REF!</definedName>
    <definedName name="__DAT66">#REF!</definedName>
    <definedName name="__DAT67">#REF!</definedName>
    <definedName name="__DAT68">#REF!</definedName>
    <definedName name="__DAT69">#REF!</definedName>
    <definedName name="__DAT7">'[3]2006_Ist bis Juli'!#REF!</definedName>
    <definedName name="__DAT70">#REF!</definedName>
    <definedName name="__DAT71">#REF!</definedName>
    <definedName name="__DAT72">#REF!</definedName>
    <definedName name="__DAT73">#REF!</definedName>
    <definedName name="__DAT8">'[3]2006_Ist bis Juli'!#REF!</definedName>
    <definedName name="__DAT9">#REF!</definedName>
    <definedName name="__i66000">'[1]FIP akt'!#REF!</definedName>
    <definedName name="__PC2006">'[4]ÜT Personal'!#REF!</definedName>
    <definedName name="__per1">#REF!</definedName>
    <definedName name="__per2">#REF!</definedName>
    <definedName name="_1_">'[5]Zinsrisiko-Detail'!$A$1:$O$128</definedName>
    <definedName name="_5_">'[5]Zinsrisiko-Detail'!$A$1:$O$128</definedName>
    <definedName name="_BM">#REF!</definedName>
    <definedName name="_bmv">#REF!</definedName>
    <definedName name="_BMVIT">#REF!</definedName>
    <definedName name="_DAT1">'[2]2006_Ist bis Juli'!#REF!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'[2]2006_Ist bis Juli'!#REF!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49">#REF!</definedName>
    <definedName name="_DAT5">'[2]2006_Ist bis Juli'!#REF!</definedName>
    <definedName name="_DAT50">#REF!</definedName>
    <definedName name="_DAT51">#REF!</definedName>
    <definedName name="_DAT52">#REF!</definedName>
    <definedName name="_DAT53">#REF!</definedName>
    <definedName name="_DAT54">#REF!</definedName>
    <definedName name="_DAT55">#REF!</definedName>
    <definedName name="_DAT56">#REF!</definedName>
    <definedName name="_DAT57">#REF!</definedName>
    <definedName name="_DAT58">#REF!</definedName>
    <definedName name="_DAT59">#REF!</definedName>
    <definedName name="_DAT6">'[2]2006_Ist bis Juli'!#REF!</definedName>
    <definedName name="_DAT60">#REF!</definedName>
    <definedName name="_DAT61">#REF!</definedName>
    <definedName name="_DAT62">#REF!</definedName>
    <definedName name="_DAT63">#REF!</definedName>
    <definedName name="_DAT64">#REF!</definedName>
    <definedName name="_DAT65">#REF!</definedName>
    <definedName name="_DAT66">#REF!</definedName>
    <definedName name="_DAT67">#REF!</definedName>
    <definedName name="_DAT68">#REF!</definedName>
    <definedName name="_DAT69">#REF!</definedName>
    <definedName name="_DAT7">'[3]2006_Ist bis Juli'!#REF!</definedName>
    <definedName name="_DAT70">#REF!</definedName>
    <definedName name="_DAT71">#REF!</definedName>
    <definedName name="_DAT72">#REF!</definedName>
    <definedName name="_DAT73">#REF!</definedName>
    <definedName name="_DAT8">'[3]2006_Ist bis Juli'!#REF!</definedName>
    <definedName name="_DAT9">#REF!</definedName>
    <definedName name="_Drucktitel">[6]Gesamt!$A$1:$O$65536,[6]Gesamt!$A$1:$IV$1</definedName>
    <definedName name="_Fill">[7]ÖBB_GESAMT!#REF!</definedName>
    <definedName name="_xlnm._FilterDatabase">#REF!</definedName>
    <definedName name="_i66000">'[8]FIP akt'!#REF!</definedName>
    <definedName name="_MIP">#REF!</definedName>
    <definedName name="_ng1">#REF!</definedName>
    <definedName name="_ng2">#REF!</definedName>
    <definedName name="_PC2006">'[4]ÜT Personal'!#REF!</definedName>
    <definedName name="_per1">#REF!</definedName>
    <definedName name="_per2">#REF!</definedName>
    <definedName name="_st">#REF!</definedName>
    <definedName name="_Strecken">#REF!</definedName>
    <definedName name="_ÜVO">#REF!</definedName>
    <definedName name="abc">#N/A</definedName>
    <definedName name="Absatzplan2001_2004" localSheetId="20">{#N/A,#N/A,TRUE,"Tabelle1";#N/A,#N/A,TRUE,"Tabelle2";#N/A,#N/A,TRUE,"Tabelle3";#N/A,#N/A,TRUE,"Tabelle4"}</definedName>
    <definedName name="Absatzplan2001_2004">{#N/A,#N/A,TRUE,"Tabelle1";#N/A,#N/A,TRUE,"Tabelle2";#N/A,#N/A,TRUE,"Tabelle3";#N/A,#N/A,TRUE,"Tabelle4"}</definedName>
    <definedName name="acd" localSheetId="20">{"CECons",#N/A,FALSE,"CE"}</definedName>
    <definedName name="acd">{"CECons",#N/A,FALSE,"CE"}</definedName>
    <definedName name="ae">#REF!</definedName>
    <definedName name="AS2DocOpenMode">"AS2DocumentBrowse"</definedName>
    <definedName name="asdfa">#REF!</definedName>
    <definedName name="Bemerkung">'[4]ÜT Personal'!#REF!</definedName>
    <definedName name="BM">#REF!</definedName>
    <definedName name="bmv">#REF!</definedName>
    <definedName name="BMVIT">#REF!</definedName>
    <definedName name="Cash_Flow_aus_der_Finanzierungstätigkeit">#REF!</definedName>
    <definedName name="Cash_Flow_aus_der_Investitionstätigkeit">#REF!</definedName>
    <definedName name="Cash_Flow_aus_der_operativen_Tätigkeit">#REF!</definedName>
    <definedName name="catist">#REF!</definedName>
    <definedName name="catplan">#REF!</definedName>
    <definedName name="catvj">#REF!</definedName>
    <definedName name="catvors">#REF!</definedName>
    <definedName name="CBWorkbookPriority" hidden="1">-238828510</definedName>
    <definedName name="checkUE">#REF!</definedName>
    <definedName name="Contratto">#REF!</definedName>
    <definedName name="DATA1">#REF!</definedName>
    <definedName name="DATA10">[9]flat!#REF!</definedName>
    <definedName name="DATA2">#REF!</definedName>
    <definedName name="DATA3">[10]ALV_KB!#REF!</definedName>
    <definedName name="DATA4">[10]ALV_KB!#REF!</definedName>
    <definedName name="DATA5">#REF!</definedName>
    <definedName name="DATA6">#REF!</definedName>
    <definedName name="DATA9">[9]flat!#REF!</definedName>
    <definedName name="_xlnm.Database">#REF!</definedName>
    <definedName name="Detail">'[2]2006_Ist bis Juli'!#REF!</definedName>
    <definedName name="dgb">#REF!</definedName>
    <definedName name="DifferenzaIT">'[11]DBFM-Italia'!$G$186</definedName>
    <definedName name="_xlnm.Print_Area" localSheetId="11">AMP!$A$1:$D$8</definedName>
    <definedName name="_xlnm.Print_Area" localSheetId="8">'BFG-BFRG-Vergleich'!$A$1:$J$51</definedName>
    <definedName name="_xlnm.Print_Area" localSheetId="0">Eckdaten!$A$1:$G$27</definedName>
    <definedName name="_xlnm.Print_Area" localSheetId="17">Ertragsanteile!$A$1:$L$29</definedName>
    <definedName name="_xlnm.Print_Area" localSheetId="18">'Ertragsanteile und Transfer'!$A$1:$G$39</definedName>
    <definedName name="_xlnm.Print_Area" localSheetId="20">EU!$A$1:$F$21</definedName>
    <definedName name="_xlnm.Print_Area" localSheetId="24">Finanzverb_Außerbudg!$B$1:$F$9</definedName>
    <definedName name="_xlnm.Print_Area" localSheetId="10">FLAF!$B$1:$F$15</definedName>
    <definedName name="_xlnm.Print_Area" localSheetId="9">Forschung!$A$1:$D$5</definedName>
    <definedName name="_xlnm.Print_Area" localSheetId="25">GesamtwirtschIndikatoren!$A$1:$I$16</definedName>
    <definedName name="_xlnm.Print_Area" localSheetId="22">Infrastruktur!$A$1:$G$32</definedName>
    <definedName name="_xlnm.Print_Area" localSheetId="23">Infrastruktur_OEBB!$A$1:$G$2</definedName>
    <definedName name="_xlnm.Print_Area" localSheetId="26">'Maastricht-Überl'!$A$1:$F$35</definedName>
    <definedName name="_xlnm.Print_Area" localSheetId="4">'Öffentliche Abgaben UG16'!$A$1:$L$25</definedName>
    <definedName name="_xlnm.Print_Area" localSheetId="1">'Wirtschaftliche Eckdaten'!$A$1:$F$15</definedName>
    <definedName name="_xlnm.Print_Area" localSheetId="19">'Zahlungen an die SV'!$A$1:$E$8</definedName>
    <definedName name="Druckbereich_MI" localSheetId="20">#REF!</definedName>
    <definedName name="Druckbereich_MI" localSheetId="25">#REF!</definedName>
    <definedName name="Druckbereich_MI">#REF!</definedName>
    <definedName name="_xlnm.Print_Titles">[12]Gesamt!$A$1:$O$65536,[12]Gesamt!$A$1:$IV$1</definedName>
    <definedName name="Drucktitel1">[12]Gesamt!$A$1:$O$65536,[12]Gesamt!$A$1:$IV$1</definedName>
    <definedName name="Drucktitel2">[12]Gesamt!$A$1:$O$65536,[12]Gesamt!$A$1:$IV$1</definedName>
    <definedName name="Drucktitel3">[12]Gesamt!$A$1:$O$65536,[12]Gesamt!$A$1:$IV$1</definedName>
    <definedName name="EB" localSheetId="20">#REF!</definedName>
    <definedName name="EB">#REF!</definedName>
    <definedName name="EIN" localSheetId="20">#REF!</definedName>
    <definedName name="EIN">#REF!</definedName>
    <definedName name="EXPORT">#REF!</definedName>
    <definedName name="fertig">'[13]FIP akt'!#REF!</definedName>
    <definedName name="fghd">'[2]2006_Ist bis Juli'!#REF!</definedName>
    <definedName name="FilterDatenbank">#REF!</definedName>
    <definedName name="Final_check">#REF!</definedName>
    <definedName name="freq">#REF!</definedName>
    <definedName name="gehalt">#REF!</definedName>
    <definedName name="großBis">#REF!</definedName>
    <definedName name="großÜber">#REF!</definedName>
    <definedName name="hbg">#REF!</definedName>
    <definedName name="hhh" localSheetId="20">{#N/A,#N/A,TRUE,"Tabelle1";#N/A,#N/A,TRUE,"Tabelle2";#N/A,#N/A,TRUE,"Tabelle3";#N/A,#N/A,TRUE,"Tabelle4"}</definedName>
    <definedName name="hhh">{#N/A,#N/A,TRUE,"Tabelle1";#N/A,#N/A,TRUE,"Tabelle2";#N/A,#N/A,TRUE,"Tabelle3";#N/A,#N/A,TRUE,"Tabelle4"}</definedName>
    <definedName name="HTML_CodePage">1252</definedName>
    <definedName name="HTML_Control" localSheetId="20">{"'Sheet1'!$A$1:$H$145"}</definedName>
    <definedName name="HTML_Control">{"'Sheet1'!$A$1:$H$145"}</definedName>
    <definedName name="HTML_Description">""</definedName>
    <definedName name="HTML_Email">""</definedName>
    <definedName name="HTML_Header">"Country Risk Premiums"</definedName>
    <definedName name="HTML_LastUpdate">"2/19/99"</definedName>
    <definedName name="HTML_LineAfter">TRUE</definedName>
    <definedName name="HTML_LineBefore">TRUE</definedName>
    <definedName name="HTML_Name">"Aswath Damodaran"</definedName>
    <definedName name="HTML_OBDlg2">TRUE</definedName>
    <definedName name="HTML_OBDlg4">TRUE</definedName>
    <definedName name="HTML_OS">1</definedName>
    <definedName name="HTML_PathFile" hidden="1">"C:\jb98\3d\daten\kap10.ok\j-1001.htm"</definedName>
    <definedName name="HTML_PathFileMac">"Macintosh HD:HomePageStuff:New_Home_Page:datafile:ctryprem.html"</definedName>
    <definedName name="HTML_Title">"Country Risk Premiums"</definedName>
    <definedName name="inkl_KW">#REF!</definedName>
    <definedName name="inmio">#REF!</definedName>
    <definedName name="JZ">#REF!</definedName>
    <definedName name="kizu">#REF!</definedName>
    <definedName name="kleinBis">#REF!</definedName>
    <definedName name="kleinÜber">#REF!</definedName>
    <definedName name="köpfe">#REF!</definedName>
    <definedName name="linear">[14]zentrEing!$B$22</definedName>
    <definedName name="mio" localSheetId="20">#REF!</definedName>
    <definedName name="mio">#REF!</definedName>
    <definedName name="MIP_BMÖWVK" localSheetId="20">#REF!</definedName>
    <definedName name="MIP_BMÖWVK">#REF!</definedName>
    <definedName name="mlvg" localSheetId="20">#REF!</definedName>
    <definedName name="mlvg">#REF!</definedName>
    <definedName name="Nebengebühreneffekt__2">'[15]AktA85-96 (2)'!$D$23</definedName>
    <definedName name="Nebengebühreneffekt_3">'[16]AktA85-96 (2)'!$D$23</definedName>
    <definedName name="Nebengebüreneffekt_3">'[16]AktA85-96 (2)'!$D$23</definedName>
    <definedName name="ng" localSheetId="20">#REF!</definedName>
    <definedName name="ng">#REF!</definedName>
    <definedName name="Ngebef_2">'[15]AktA85-96 (2)'!$D$23</definedName>
    <definedName name="Ngebef_3">'[15]AktA85-96 (2)'!$D$23</definedName>
    <definedName name="Ngebef2">'[15]AktA85-96 (2)'!$D$23</definedName>
    <definedName name="Ngebef3">'[15]AktA85-96 (2)'!$D$23</definedName>
    <definedName name="Partner">'[4]ÜT Personal'!#REF!</definedName>
    <definedName name="pass_Steuerabgr">'[17]Bilanz und Erläuterungen'!$H$2346</definedName>
    <definedName name="PbisHBG" localSheetId="20">#REF!</definedName>
    <definedName name="PbisHBG">#REF!</definedName>
    <definedName name="pens1" localSheetId="20">#REF!</definedName>
    <definedName name="pens1">#REF!</definedName>
    <definedName name="pens2" localSheetId="20">#REF!</definedName>
    <definedName name="pens2">#REF!</definedName>
    <definedName name="perplanend">#REF!</definedName>
    <definedName name="pervjend">#REF!</definedName>
    <definedName name="PFN_fine">#REF!</definedName>
    <definedName name="PROZ">#REF!</definedName>
    <definedName name="PüberHBG">#REF!</definedName>
    <definedName name="RFBILA">[10]RFBILA!$A$2:$G$126</definedName>
    <definedName name="RicaviIT">'[11]DBFM-Italia'!$G$150</definedName>
    <definedName name="Risikozuschlag">#REF!</definedName>
    <definedName name="RngCheckinta">#REF!</definedName>
    <definedName name="RngCheckintp">#REF!</definedName>
    <definedName name="rngCopyinta">#REF!</definedName>
    <definedName name="rngCopyintp">#REF!</definedName>
    <definedName name="rngPasteinta">#REF!</definedName>
    <definedName name="rngPasteintp">#REF!</definedName>
    <definedName name="sap_D0001_00000001">#REF!</definedName>
    <definedName name="sap_D0002_00000001">#REF!</definedName>
    <definedName name="sap_D0003_00000001">#REF!</definedName>
    <definedName name="sap_D0004_00000001">#REF!</definedName>
    <definedName name="sap_D0005_00000001">#REF!</definedName>
    <definedName name="sap_D0006_00000001">#REF!</definedName>
    <definedName name="sap_D0007_00000001">#REF!</definedName>
    <definedName name="sap_D0008_00000001">#REF!</definedName>
    <definedName name="sap_D0009_00000001">#REF!</definedName>
    <definedName name="sap_D0010_00000001">#REF!</definedName>
    <definedName name="sap_D0011_00000001">#REF!</definedName>
    <definedName name="sap_D0012_00000001">#REF!</definedName>
    <definedName name="sap_D0013_00000001">#REF!</definedName>
    <definedName name="sap_D0014_00000001">#REF!</definedName>
    <definedName name="sap_D0015_00000001">#REF!</definedName>
    <definedName name="sap_D0016_00000001">#REF!</definedName>
    <definedName name="sap_D0017_00000001">#REF!</definedName>
    <definedName name="sap_D0018_00000001">#REF!</definedName>
    <definedName name="sap_D0019_00000001">#REF!</definedName>
    <definedName name="sap_D0020_00000001">#REF!</definedName>
    <definedName name="sap_D0021_00000001">#REF!</definedName>
    <definedName name="sap_D0022_00000001">#REF!</definedName>
    <definedName name="sap_D0023_00000001">#REF!</definedName>
    <definedName name="sap_D0024_00000001">#REF!</definedName>
    <definedName name="sap_D0025_00000001">#REF!</definedName>
    <definedName name="sap_D0026_00000001">#REF!</definedName>
    <definedName name="sap_D0027_00000001">#REF!</definedName>
    <definedName name="sap_D0028_00000001">#REF!</definedName>
    <definedName name="sap_F0001">#REF!</definedName>
    <definedName name="sap_F0002">#REF!</definedName>
    <definedName name="sap_F0003">#REF!</definedName>
    <definedName name="sap_F0004">#REF!</definedName>
    <definedName name="sap_F0005">#REF!</definedName>
    <definedName name="sap_F0006">#REF!</definedName>
    <definedName name="sap_F0007">#REF!</definedName>
    <definedName name="sap_F0008">#REF!</definedName>
    <definedName name="sap_F0009">#REF!</definedName>
    <definedName name="sap_F0010">#REF!</definedName>
    <definedName name="sap_F0011">#REF!</definedName>
    <definedName name="sap_K0001">#REF!</definedName>
    <definedName name="sap_K0002">#REF!</definedName>
    <definedName name="sap_K0003">#REF!</definedName>
    <definedName name="sap_K0004">#REF!</definedName>
    <definedName name="sap_K0005">#REF!</definedName>
    <definedName name="sap_K0006">#REF!</definedName>
    <definedName name="sap_K0007">#REF!</definedName>
    <definedName name="sap_K0008">#REF!</definedName>
    <definedName name="sap_K0009">#REF!</definedName>
    <definedName name="sap_K0010">#REF!</definedName>
    <definedName name="sap_K0011">#REF!</definedName>
    <definedName name="sap_S0001">#REF!</definedName>
    <definedName name="sap_S0002">#REF!</definedName>
    <definedName name="sap_S0003">#REF!</definedName>
    <definedName name="sap_S0004">#REF!</definedName>
    <definedName name="sap_S0005">#REF!</definedName>
    <definedName name="sap_S0006">#REF!</definedName>
    <definedName name="sap_S0007">#REF!</definedName>
    <definedName name="sap_S0008">#REF!</definedName>
    <definedName name="sap_S0009">#REF!</definedName>
    <definedName name="sap_S0010">#REF!</definedName>
    <definedName name="sap_S0011">#REF!</definedName>
    <definedName name="sap_S0012">#REF!</definedName>
    <definedName name="sap_S0013">#REF!</definedName>
    <definedName name="sap_S0014">#REF!</definedName>
    <definedName name="sap_S0015">#REF!</definedName>
    <definedName name="sap_S0016">#REF!</definedName>
    <definedName name="sap_S0017">#REF!</definedName>
    <definedName name="sap_S0018">#REF!</definedName>
    <definedName name="sap_S0019">#REF!</definedName>
    <definedName name="sap_S0020">#REF!</definedName>
    <definedName name="sap_S0021">#REF!</definedName>
    <definedName name="sap_S0022">#REF!</definedName>
    <definedName name="sap_S0023">#REF!</definedName>
    <definedName name="sap_S0024">#REF!</definedName>
    <definedName name="sap_S0025">#REF!</definedName>
    <definedName name="sap_S0026">#REF!</definedName>
    <definedName name="sap_S0027">#REF!</definedName>
    <definedName name="sap_S0028">#REF!</definedName>
    <definedName name="sap_Z0001_00000001">#REF!</definedName>
    <definedName name="sap_Z0002_00000001">#REF!</definedName>
    <definedName name="sap_Z0003_00000001">#REF!</definedName>
    <definedName name="sap_Z0004_00000001">#REF!</definedName>
    <definedName name="sap_Z0005_00000001">#REF!</definedName>
    <definedName name="sap_Z0006_00000001">#REF!</definedName>
    <definedName name="sap_Z0007_00000001">#REF!</definedName>
    <definedName name="sap_Z0008_00000001">#REF!</definedName>
    <definedName name="sap_Z0009_00000001">#REF!</definedName>
    <definedName name="sap_Z0010_00000001">#REF!</definedName>
    <definedName name="sap_Z0011_00000001">#REF!</definedName>
    <definedName name="SAPBEXdnldView" hidden="1">"453ZNH9UMWPNMHQ8LCHVSZSXB"</definedName>
    <definedName name="SAPBEXrevision">4</definedName>
    <definedName name="SAPBEXsysID" hidden="1">"PW3"</definedName>
    <definedName name="SAPBEXwbID">"8XOW2GSLG43BL23CIQ8OMCW0R"</definedName>
    <definedName name="sdfasd">#REF!</definedName>
    <definedName name="SelezionaDeselezionaTutto">#N/A</definedName>
    <definedName name="so_rst_Bil_Dat">'[17]Bilanz und Erläuterungen'!$H$2372:$H$2414</definedName>
    <definedName name="so_rst_lfr">'[17]Bilanz und Erläuterungen'!$L$2372:$L$2414</definedName>
    <definedName name="st" localSheetId="20">#REF!</definedName>
    <definedName name="st">#REF!</definedName>
    <definedName name="Steiner" localSheetId="20">#REF!</definedName>
    <definedName name="Steiner">#REF!</definedName>
    <definedName name="Strecken" localSheetId="20">#REF!</definedName>
    <definedName name="Strecken">#REF!</definedName>
    <definedName name="_xlnm.Criteria">#REF!</definedName>
    <definedName name="summe">#REF!</definedName>
    <definedName name="TEST0">#REF!</definedName>
    <definedName name="TEST1">#REF!</definedName>
    <definedName name="TESTHKEY">'[2]2006_Ist bis Juli'!#REF!</definedName>
    <definedName name="TESTKEYS">#REF!</definedName>
    <definedName name="TESTVKEY">#REF!</definedName>
    <definedName name="tsd">#REF!</definedName>
    <definedName name="ÜVO_Antrag_Kienzer">#REF!</definedName>
    <definedName name="vbä">#REF!</definedName>
    <definedName name="VBÄüber">#REF!</definedName>
    <definedName name="wrn.Absatzplan._.1996." localSheetId="20">{#N/A,#N/A,TRUE,"Tabelle1";#N/A,#N/A,TRUE,"Tabelle2";#N/A,#N/A,TRUE,"Tabelle3";#N/A,#N/A,TRUE,"Tabelle4"}</definedName>
    <definedName name="wrn.Absatzplan._.1996.">{#N/A,#N/A,TRUE,"Tabelle1";#N/A,#N/A,TRUE,"Tabelle2";#N/A,#N/A,TRUE,"Tabelle3";#N/A,#N/A,TRUE,"Tabelle4"}</definedName>
    <definedName name="wrn.Aging._.and._.Trend._.Analysis." localSheetId="20">{#N/A,#N/A,FALSE,"Aging Summary";#N/A,#N/A,FALSE,"Ratio Analysis";#N/A,#N/A,FALSE,"Test 120 Day Accts";#N/A,#N/A,FALSE,"Tickmarks"}</definedName>
    <definedName name="wrn.Aging._.and._.Trend._.Analysis.">{#N/A,#N/A,FALSE,"Aging Summary";#N/A,#N/A,FALSE,"Ratio Analysis";#N/A,#N/A,FALSE,"Test 120 Day Accts";#N/A,#N/A,FALSE,"Tickmarks"}</definedName>
    <definedName name="wrn.Gefran." localSheetId="20">{"CECons",#N/A,FALSE,"CE"}</definedName>
    <definedName name="wrn.Gefran.">{"CECons",#N/A,FALSE,"CE"}</definedName>
    <definedName name="wrn.netto." localSheetId="0" hidden="1">{#N/A,#N/A,FALSE,"Tabelle1"}</definedName>
    <definedName name="wrn.netto." localSheetId="17" hidden="1">{#N/A,#N/A,FALSE,"Tabelle1"}</definedName>
    <definedName name="wrn.netto." localSheetId="18" hidden="1">{#N/A,#N/A,FALSE,"Tabelle1"}</definedName>
    <definedName name="wrn.netto." localSheetId="20" hidden="1">{#N/A,#N/A,FALSE,"Tabelle1"}</definedName>
    <definedName name="wrn.netto." localSheetId="10" hidden="1">{#N/A,#N/A,FALSE,"Tabelle1"}</definedName>
    <definedName name="wrn.netto." localSheetId="25" hidden="1">{#N/A,#N/A,FALSE,"Tabelle1"}</definedName>
    <definedName name="wrn.netto." localSheetId="3" hidden="1">{#N/A,#N/A,FALSE,"Tabelle1"}</definedName>
    <definedName name="wrn.netto." hidden="1">{#N/A,#N/A,FALSE,"Tabelle1"}</definedName>
    <definedName name="wrn.Test." localSheetId="20">{#N/A,#N/A,FALSE,"P&amp;L";#N/A,#N/A,FALSE,"BS"}</definedName>
    <definedName name="wrn.Test.">{#N/A,#N/A,FALSE,"P&amp;L";#N/A,#N/A,FALSE,"BS"}</definedName>
    <definedName name="xxxxx">'[16]AktA85-96 (2)'!$D$23</definedName>
    <definedName name="Zinssatz" localSheetId="20">#REF!</definedName>
    <definedName name="Zinssatz">#REF!</definedName>
    <definedName name="Zinssatz_Imp">[18]Deckblatt!$H$21</definedName>
    <definedName name="Zinssatz_inklusive_Risikozuschlag" localSheetId="20">#REF!</definedName>
    <definedName name="Zinssatz_inklusive_Risikozuschlag">#REF!</definedName>
    <definedName name="zulagen" localSheetId="20">#REF!</definedName>
    <definedName name="zulagen">#REF!</definedName>
    <definedName name="zzerzr" localSheetId="0" hidden="1">{#N/A,#N/A,FALSE,"Tabelle1"}</definedName>
    <definedName name="zzerzr" localSheetId="17" hidden="1">{#N/A,#N/A,FALSE,"Tabelle1"}</definedName>
    <definedName name="zzerzr" localSheetId="18" hidden="1">{#N/A,#N/A,FALSE,"Tabelle1"}</definedName>
    <definedName name="zzerzr" localSheetId="20" hidden="1">{#N/A,#N/A,FALSE,"Tabelle1"}</definedName>
    <definedName name="zzerzr" localSheetId="10" hidden="1">{#N/A,#N/A,FALSE,"Tabelle1"}</definedName>
    <definedName name="zzerzr" localSheetId="25" hidden="1">{#N/A,#N/A,FALSE,"Tabelle1"}</definedName>
    <definedName name="zzerzr" localSheetId="3" hidden="1">{#N/A,#N/A,FALSE,"Tabelle1"}</definedName>
    <definedName name="zzerzr" hidden="1">{#N/A,#N/A,FALSE,"Tabelle1"}</definedName>
  </definedNames>
  <calcPr calcId="145621"/>
</workbook>
</file>

<file path=xl/calcChain.xml><?xml version="1.0" encoding="utf-8"?>
<calcChain xmlns="http://schemas.openxmlformats.org/spreadsheetml/2006/main">
  <c r="E46" i="34" l="1"/>
  <c r="E34" i="34"/>
  <c r="E28" i="34"/>
  <c r="E18" i="34"/>
  <c r="E3" i="34"/>
  <c r="D3" i="34"/>
  <c r="E49" i="34" l="1"/>
  <c r="K37" i="143" l="1"/>
  <c r="F35" i="149" l="1"/>
  <c r="G35" i="149" s="1"/>
  <c r="E35" i="149"/>
  <c r="D35" i="149"/>
  <c r="G34" i="149"/>
  <c r="G33" i="149"/>
  <c r="G32" i="149"/>
  <c r="G31" i="149"/>
  <c r="G30" i="149"/>
  <c r="G29" i="149"/>
  <c r="G28" i="149"/>
  <c r="G27" i="149"/>
  <c r="F26" i="149"/>
  <c r="G26" i="149" s="1"/>
  <c r="E26" i="149"/>
  <c r="E24" i="149" s="1"/>
  <c r="D26" i="149"/>
  <c r="G25" i="149"/>
  <c r="F24" i="149"/>
  <c r="G24" i="149" s="1"/>
  <c r="D24" i="149"/>
  <c r="G23" i="149"/>
  <c r="G22" i="149"/>
  <c r="G21" i="149"/>
  <c r="G20" i="149"/>
  <c r="G19" i="149"/>
  <c r="G18" i="149"/>
  <c r="G17" i="149"/>
  <c r="G16" i="149"/>
  <c r="G15" i="149"/>
  <c r="G14" i="149"/>
  <c r="G13" i="149"/>
  <c r="G12" i="149"/>
  <c r="G11" i="149"/>
  <c r="G10" i="149"/>
  <c r="G9" i="149"/>
  <c r="G8" i="149"/>
  <c r="G7" i="149"/>
  <c r="G6" i="149"/>
  <c r="G5" i="149"/>
  <c r="F4" i="149"/>
  <c r="G4" i="149" s="1"/>
  <c r="E4" i="149"/>
  <c r="E2" i="149" s="1"/>
  <c r="D4" i="149"/>
  <c r="D36" i="149" s="1"/>
  <c r="G3" i="149"/>
  <c r="F2" i="149"/>
  <c r="G2" i="149" s="1"/>
  <c r="D2" i="149"/>
  <c r="D37" i="149" l="1"/>
  <c r="E36" i="149"/>
  <c r="E37" i="149" s="1"/>
  <c r="F36" i="149"/>
  <c r="G36" i="149" s="1"/>
  <c r="F37" i="149" l="1"/>
  <c r="G37" i="149" s="1"/>
  <c r="E5" i="99" l="1"/>
  <c r="D5" i="99"/>
  <c r="C5" i="99"/>
  <c r="B5" i="99"/>
  <c r="E2" i="99"/>
  <c r="D16" i="147" l="1"/>
  <c r="F15" i="147"/>
  <c r="F14" i="147"/>
  <c r="F13" i="147"/>
  <c r="F12" i="147"/>
  <c r="F11" i="147"/>
  <c r="F10" i="147"/>
  <c r="F9" i="147"/>
  <c r="F8" i="147"/>
  <c r="F7" i="147"/>
  <c r="F6" i="147"/>
  <c r="F5" i="147"/>
  <c r="F4" i="147"/>
  <c r="F16" i="147" s="1"/>
  <c r="E4" i="147"/>
  <c r="E16" i="147" s="1"/>
  <c r="D4" i="147"/>
  <c r="C4" i="147"/>
  <c r="C16" i="147" s="1"/>
  <c r="F2" i="147"/>
  <c r="C4" i="99" l="1"/>
  <c r="D4" i="99"/>
  <c r="B4" i="99"/>
  <c r="C3" i="99"/>
  <c r="D3" i="99"/>
  <c r="B3" i="99"/>
  <c r="C2" i="99"/>
  <c r="D2" i="99"/>
  <c r="B2" i="99"/>
  <c r="J3" i="145" l="1"/>
  <c r="J4" i="145"/>
  <c r="J5" i="145"/>
  <c r="J6" i="145"/>
  <c r="J7" i="145"/>
  <c r="J8" i="145"/>
  <c r="J10" i="145"/>
  <c r="J11" i="145"/>
  <c r="J13" i="145"/>
  <c r="J2" i="145"/>
  <c r="F4" i="44" l="1"/>
  <c r="E4" i="44"/>
  <c r="D4" i="44"/>
  <c r="I48" i="34"/>
  <c r="J48" i="34"/>
  <c r="I47" i="34"/>
  <c r="I46" i="34" s="1"/>
  <c r="H46" i="34"/>
  <c r="D46" i="34"/>
  <c r="I45" i="34"/>
  <c r="F45" i="34"/>
  <c r="I44" i="34"/>
  <c r="J44" i="34"/>
  <c r="I43" i="34"/>
  <c r="F43" i="34"/>
  <c r="I42" i="34"/>
  <c r="F42" i="34"/>
  <c r="I41" i="34"/>
  <c r="I40" i="34"/>
  <c r="J40" i="34"/>
  <c r="I39" i="34"/>
  <c r="I38" i="34"/>
  <c r="F38" i="34"/>
  <c r="I37" i="34"/>
  <c r="I36" i="34"/>
  <c r="I35" i="34"/>
  <c r="H34" i="34"/>
  <c r="D34" i="34"/>
  <c r="I33" i="34"/>
  <c r="I32" i="34"/>
  <c r="F32" i="34"/>
  <c r="I31" i="34"/>
  <c r="F31" i="34"/>
  <c r="I30" i="34"/>
  <c r="F30" i="34"/>
  <c r="I29" i="34"/>
  <c r="J29" i="34" s="1"/>
  <c r="H28" i="34"/>
  <c r="D28" i="34"/>
  <c r="I27" i="34"/>
  <c r="J27" i="34"/>
  <c r="I26" i="34"/>
  <c r="F26" i="34"/>
  <c r="I25" i="34"/>
  <c r="F25" i="34"/>
  <c r="I24" i="34"/>
  <c r="I23" i="34"/>
  <c r="J23" i="34"/>
  <c r="I22" i="34"/>
  <c r="F22" i="34"/>
  <c r="I21" i="34"/>
  <c r="J21" i="34"/>
  <c r="I20" i="34"/>
  <c r="I19" i="34"/>
  <c r="J19" i="34"/>
  <c r="H18" i="34"/>
  <c r="D18" i="34"/>
  <c r="I17" i="34"/>
  <c r="I16" i="34"/>
  <c r="F16" i="34"/>
  <c r="I15" i="34"/>
  <c r="F15" i="34"/>
  <c r="I14" i="34"/>
  <c r="I13" i="34"/>
  <c r="I12" i="34"/>
  <c r="I11" i="34"/>
  <c r="F11" i="34"/>
  <c r="I10" i="34"/>
  <c r="F10" i="34"/>
  <c r="I9" i="34"/>
  <c r="I8" i="34"/>
  <c r="I7" i="34"/>
  <c r="F7" i="34"/>
  <c r="I6" i="34"/>
  <c r="I5" i="34"/>
  <c r="I4" i="34"/>
  <c r="F4" i="34"/>
  <c r="H3" i="34"/>
  <c r="F3" i="34"/>
  <c r="J12" i="34" l="1"/>
  <c r="J24" i="34"/>
  <c r="F28" i="34"/>
  <c r="J37" i="34"/>
  <c r="H49" i="34"/>
  <c r="J25" i="34"/>
  <c r="J41" i="34"/>
  <c r="J8" i="34"/>
  <c r="J17" i="34"/>
  <c r="J20" i="34"/>
  <c r="J33" i="34"/>
  <c r="J36" i="34"/>
  <c r="J47" i="34"/>
  <c r="F6" i="34"/>
  <c r="J9" i="34"/>
  <c r="J13" i="34"/>
  <c r="F14" i="34"/>
  <c r="I3" i="34"/>
  <c r="J7" i="34"/>
  <c r="J11" i="34"/>
  <c r="J15" i="34"/>
  <c r="F20" i="34"/>
  <c r="F21" i="34"/>
  <c r="F24" i="34"/>
  <c r="I28" i="34"/>
  <c r="J28" i="34" s="1"/>
  <c r="J31" i="34"/>
  <c r="J35" i="34"/>
  <c r="F36" i="34"/>
  <c r="F37" i="34"/>
  <c r="J39" i="34"/>
  <c r="F40" i="34"/>
  <c r="F41" i="34"/>
  <c r="D49" i="34"/>
  <c r="J10" i="34"/>
  <c r="F18" i="34"/>
  <c r="I18" i="34"/>
  <c r="J18" i="34" s="1"/>
  <c r="J30" i="34"/>
  <c r="F34" i="34"/>
  <c r="I34" i="34"/>
  <c r="J34" i="34" s="1"/>
  <c r="J45" i="34"/>
  <c r="F46" i="34"/>
  <c r="F47" i="34"/>
  <c r="F48" i="34"/>
  <c r="J43" i="34"/>
  <c r="J6" i="34"/>
  <c r="F8" i="34"/>
  <c r="F12" i="34"/>
  <c r="J14" i="34"/>
  <c r="F5" i="34"/>
  <c r="F9" i="34"/>
  <c r="F13" i="34"/>
  <c r="F17" i="34"/>
  <c r="F19" i="34"/>
  <c r="F23" i="34"/>
  <c r="F27" i="34"/>
  <c r="F29" i="34"/>
  <c r="F33" i="34"/>
  <c r="F35" i="34"/>
  <c r="F39" i="34"/>
  <c r="J42" i="34"/>
  <c r="F44" i="34"/>
  <c r="J4" i="34"/>
  <c r="J22" i="34"/>
  <c r="J26" i="34"/>
  <c r="J38" i="34"/>
  <c r="J5" i="34"/>
  <c r="J46" i="34"/>
  <c r="J16" i="34"/>
  <c r="J32" i="34"/>
  <c r="F49" i="34" l="1"/>
  <c r="D51" i="34"/>
  <c r="J3" i="34"/>
  <c r="I49" i="34"/>
  <c r="J49" i="34" l="1"/>
  <c r="I51" i="34"/>
  <c r="AC50" i="143" l="1"/>
  <c r="AB49" i="143"/>
  <c r="AA49" i="143"/>
  <c r="Z49" i="143"/>
  <c r="X49" i="143"/>
  <c r="S49" i="143"/>
  <c r="N49" i="143"/>
  <c r="L49" i="143"/>
  <c r="G49" i="143"/>
  <c r="AB48" i="143"/>
  <c r="AA48" i="143"/>
  <c r="Z48" i="143"/>
  <c r="X48" i="143"/>
  <c r="S48" i="143"/>
  <c r="N48" i="143"/>
  <c r="L48" i="143"/>
  <c r="G48" i="143"/>
  <c r="AC47" i="143"/>
  <c r="Z47" i="143"/>
  <c r="W47" i="143"/>
  <c r="X47" i="143" s="1"/>
  <c r="V47" i="143"/>
  <c r="U47" i="143"/>
  <c r="R47" i="143"/>
  <c r="S47" i="143" s="1"/>
  <c r="Q47" i="143"/>
  <c r="Q50" i="143" s="1"/>
  <c r="P47" i="143"/>
  <c r="P50" i="143" s="1"/>
  <c r="K47" i="143"/>
  <c r="L47" i="143" s="1"/>
  <c r="J47" i="143"/>
  <c r="I47" i="143"/>
  <c r="F47" i="143"/>
  <c r="E47" i="143"/>
  <c r="E50" i="143" s="1"/>
  <c r="D47" i="143"/>
  <c r="AA46" i="143"/>
  <c r="Z46" i="143"/>
  <c r="X46" i="143"/>
  <c r="S46" i="143"/>
  <c r="N46" i="143"/>
  <c r="L46" i="143"/>
  <c r="G46" i="143"/>
  <c r="AB45" i="143"/>
  <c r="AA45" i="143"/>
  <c r="Z45" i="143"/>
  <c r="X45" i="143"/>
  <c r="S45" i="143"/>
  <c r="N45" i="143"/>
  <c r="L45" i="143"/>
  <c r="G45" i="143"/>
  <c r="AA44" i="143"/>
  <c r="Z44" i="143"/>
  <c r="X44" i="143"/>
  <c r="S44" i="143"/>
  <c r="N44" i="143"/>
  <c r="L44" i="143"/>
  <c r="G44" i="143"/>
  <c r="AB43" i="143"/>
  <c r="AA43" i="143"/>
  <c r="Z43" i="143"/>
  <c r="X43" i="143"/>
  <c r="S43" i="143"/>
  <c r="N43" i="143"/>
  <c r="L43" i="143"/>
  <c r="G43" i="143"/>
  <c r="AB42" i="143"/>
  <c r="AA42" i="143"/>
  <c r="Z42" i="143"/>
  <c r="X42" i="143"/>
  <c r="S42" i="143"/>
  <c r="N42" i="143"/>
  <c r="L42" i="143"/>
  <c r="G42" i="143"/>
  <c r="AB41" i="143"/>
  <c r="AA41" i="143"/>
  <c r="Z41" i="143"/>
  <c r="X41" i="143"/>
  <c r="S41" i="143"/>
  <c r="N41" i="143"/>
  <c r="L41" i="143"/>
  <c r="G41" i="143"/>
  <c r="AB40" i="143"/>
  <c r="AA40" i="143"/>
  <c r="Z40" i="143"/>
  <c r="X40" i="143"/>
  <c r="S40" i="143"/>
  <c r="N40" i="143"/>
  <c r="L40" i="143"/>
  <c r="G40" i="143"/>
  <c r="AA39" i="143"/>
  <c r="Z39" i="143"/>
  <c r="X39" i="143"/>
  <c r="S39" i="143"/>
  <c r="N39" i="143"/>
  <c r="L39" i="143"/>
  <c r="G39" i="143"/>
  <c r="AB38" i="143"/>
  <c r="AA38" i="143"/>
  <c r="Z38" i="143"/>
  <c r="X38" i="143"/>
  <c r="S38" i="143"/>
  <c r="N38" i="143"/>
  <c r="L38" i="143"/>
  <c r="G38" i="143"/>
  <c r="AB37" i="143"/>
  <c r="AA37" i="143"/>
  <c r="Z37" i="143"/>
  <c r="X37" i="143"/>
  <c r="S37" i="143"/>
  <c r="N37" i="143"/>
  <c r="L37" i="143"/>
  <c r="G37" i="143"/>
  <c r="AB36" i="143"/>
  <c r="AA36" i="143"/>
  <c r="Z36" i="143"/>
  <c r="X36" i="143"/>
  <c r="S36" i="143"/>
  <c r="N36" i="143"/>
  <c r="L36" i="143"/>
  <c r="G36" i="143"/>
  <c r="AC35" i="143"/>
  <c r="W35" i="143"/>
  <c r="X35" i="143" s="1"/>
  <c r="V35" i="143"/>
  <c r="U35" i="143"/>
  <c r="R35" i="143"/>
  <c r="Z35" i="143" s="1"/>
  <c r="Q35" i="143"/>
  <c r="P35" i="143"/>
  <c r="K35" i="143"/>
  <c r="L35" i="143" s="1"/>
  <c r="J35" i="143"/>
  <c r="I35" i="143"/>
  <c r="I50" i="143" s="1"/>
  <c r="F35" i="143"/>
  <c r="E35" i="143"/>
  <c r="D35" i="143"/>
  <c r="D50" i="143" s="1"/>
  <c r="AB34" i="143"/>
  <c r="AA34" i="143"/>
  <c r="Z34" i="143"/>
  <c r="X34" i="143"/>
  <c r="S34" i="143"/>
  <c r="N34" i="143"/>
  <c r="L34" i="143"/>
  <c r="G34" i="143"/>
  <c r="AB33" i="143"/>
  <c r="AA33" i="143"/>
  <c r="Z33" i="143"/>
  <c r="X33" i="143"/>
  <c r="S33" i="143"/>
  <c r="N33" i="143"/>
  <c r="L33" i="143"/>
  <c r="G33" i="143"/>
  <c r="AB32" i="143"/>
  <c r="AA32" i="143"/>
  <c r="Z32" i="143"/>
  <c r="X32" i="143"/>
  <c r="S32" i="143"/>
  <c r="N32" i="143"/>
  <c r="L32" i="143"/>
  <c r="G32" i="143"/>
  <c r="AB31" i="143"/>
  <c r="AA31" i="143"/>
  <c r="Z31" i="143"/>
  <c r="X31" i="143"/>
  <c r="S31" i="143"/>
  <c r="N31" i="143"/>
  <c r="L31" i="143"/>
  <c r="G31" i="143"/>
  <c r="AB30" i="143"/>
  <c r="AA30" i="143"/>
  <c r="Z30" i="143"/>
  <c r="X30" i="143"/>
  <c r="S30" i="143"/>
  <c r="N30" i="143"/>
  <c r="L30" i="143"/>
  <c r="G30" i="143"/>
  <c r="AC29" i="143"/>
  <c r="W29" i="143"/>
  <c r="Z29" i="143" s="1"/>
  <c r="V29" i="143"/>
  <c r="X29" i="143" s="1"/>
  <c r="U29" i="143"/>
  <c r="R29" i="143"/>
  <c r="Q29" i="143"/>
  <c r="S29" i="143" s="1"/>
  <c r="P29" i="143"/>
  <c r="K29" i="143"/>
  <c r="L29" i="143" s="1"/>
  <c r="J29" i="143"/>
  <c r="I29" i="143"/>
  <c r="F29" i="143"/>
  <c r="E29" i="143"/>
  <c r="D29" i="143"/>
  <c r="AB28" i="143"/>
  <c r="AA28" i="143"/>
  <c r="Z28" i="143"/>
  <c r="X28" i="143"/>
  <c r="S28" i="143"/>
  <c r="N28" i="143"/>
  <c r="L28" i="143"/>
  <c r="G28" i="143"/>
  <c r="AA27" i="143"/>
  <c r="Z27" i="143"/>
  <c r="X27" i="143"/>
  <c r="S27" i="143"/>
  <c r="N27" i="143"/>
  <c r="L27" i="143"/>
  <c r="G27" i="143"/>
  <c r="AB26" i="143"/>
  <c r="AA26" i="143"/>
  <c r="Z26" i="143"/>
  <c r="X26" i="143"/>
  <c r="S26" i="143"/>
  <c r="N26" i="143"/>
  <c r="L26" i="143"/>
  <c r="G26" i="143"/>
  <c r="AB25" i="143"/>
  <c r="AA25" i="143"/>
  <c r="Z25" i="143"/>
  <c r="X25" i="143"/>
  <c r="S25" i="143"/>
  <c r="N25" i="143"/>
  <c r="L25" i="143"/>
  <c r="G25" i="143"/>
  <c r="AA24" i="143"/>
  <c r="Z24" i="143"/>
  <c r="X24" i="143"/>
  <c r="S24" i="143"/>
  <c r="N24" i="143"/>
  <c r="L24" i="143"/>
  <c r="G24" i="143"/>
  <c r="AB23" i="143"/>
  <c r="AA23" i="143"/>
  <c r="Z23" i="143"/>
  <c r="X23" i="143"/>
  <c r="S23" i="143"/>
  <c r="N23" i="143"/>
  <c r="L23" i="143"/>
  <c r="G23" i="143"/>
  <c r="AB22" i="143"/>
  <c r="AA22" i="143"/>
  <c r="Z22" i="143"/>
  <c r="X22" i="143"/>
  <c r="S22" i="143"/>
  <c r="N22" i="143"/>
  <c r="L22" i="143"/>
  <c r="G22" i="143"/>
  <c r="AA21" i="143"/>
  <c r="Z21" i="143"/>
  <c r="X21" i="143"/>
  <c r="S21" i="143"/>
  <c r="N21" i="143"/>
  <c r="L21" i="143"/>
  <c r="G21" i="143"/>
  <c r="AB20" i="143"/>
  <c r="AA20" i="143"/>
  <c r="Z20" i="143"/>
  <c r="X20" i="143"/>
  <c r="S20" i="143"/>
  <c r="N20" i="143"/>
  <c r="L20" i="143"/>
  <c r="G20" i="143"/>
  <c r="AC19" i="143"/>
  <c r="Z19" i="143"/>
  <c r="W19" i="143"/>
  <c r="V19" i="143"/>
  <c r="X19" i="143" s="1"/>
  <c r="U19" i="143"/>
  <c r="R19" i="143"/>
  <c r="Q19" i="143"/>
  <c r="S19" i="143" s="1"/>
  <c r="P19" i="143"/>
  <c r="K19" i="143"/>
  <c r="L19" i="143" s="1"/>
  <c r="J19" i="143"/>
  <c r="I19" i="143"/>
  <c r="F19" i="143"/>
  <c r="N19" i="143" s="1"/>
  <c r="E19" i="143"/>
  <c r="D19" i="143"/>
  <c r="AB18" i="143"/>
  <c r="AA18" i="143"/>
  <c r="Z18" i="143"/>
  <c r="X18" i="143"/>
  <c r="S18" i="143"/>
  <c r="N18" i="143"/>
  <c r="L18" i="143"/>
  <c r="G18" i="143"/>
  <c r="AB17" i="143"/>
  <c r="AA17" i="143"/>
  <c r="Z17" i="143"/>
  <c r="X17" i="143"/>
  <c r="S17" i="143"/>
  <c r="N17" i="143"/>
  <c r="L17" i="143"/>
  <c r="G17" i="143"/>
  <c r="AB16" i="143"/>
  <c r="AA16" i="143"/>
  <c r="Z16" i="143"/>
  <c r="X16" i="143"/>
  <c r="S16" i="143"/>
  <c r="N16" i="143"/>
  <c r="L16" i="143"/>
  <c r="G16" i="143"/>
  <c r="AB15" i="143"/>
  <c r="AA15" i="143"/>
  <c r="Z15" i="143"/>
  <c r="X15" i="143"/>
  <c r="S15" i="143"/>
  <c r="N15" i="143"/>
  <c r="L15" i="143"/>
  <c r="G15" i="143"/>
  <c r="AB14" i="143"/>
  <c r="AA14" i="143"/>
  <c r="Z14" i="143"/>
  <c r="X14" i="143"/>
  <c r="S14" i="143"/>
  <c r="N14" i="143"/>
  <c r="L14" i="143"/>
  <c r="G14" i="143"/>
  <c r="AB13" i="143"/>
  <c r="AA13" i="143"/>
  <c r="Z13" i="143"/>
  <c r="X13" i="143"/>
  <c r="S13" i="143"/>
  <c r="N13" i="143"/>
  <c r="L13" i="143"/>
  <c r="G13" i="143"/>
  <c r="AA12" i="143"/>
  <c r="Z12" i="143"/>
  <c r="X12" i="143"/>
  <c r="S12" i="143"/>
  <c r="N12" i="143"/>
  <c r="L12" i="143"/>
  <c r="G12" i="143"/>
  <c r="AB11" i="143"/>
  <c r="AA11" i="143"/>
  <c r="Z11" i="143"/>
  <c r="X11" i="143"/>
  <c r="S11" i="143"/>
  <c r="N11" i="143"/>
  <c r="L11" i="143"/>
  <c r="G11" i="143"/>
  <c r="AB10" i="143"/>
  <c r="AA10" i="143"/>
  <c r="Z10" i="143"/>
  <c r="X10" i="143"/>
  <c r="S10" i="143"/>
  <c r="N10" i="143"/>
  <c r="L10" i="143"/>
  <c r="G10" i="143"/>
  <c r="AB9" i="143"/>
  <c r="AA9" i="143"/>
  <c r="Z9" i="143"/>
  <c r="X9" i="143"/>
  <c r="S9" i="143"/>
  <c r="N9" i="143"/>
  <c r="L9" i="143"/>
  <c r="G9" i="143"/>
  <c r="AB8" i="143"/>
  <c r="AA8" i="143"/>
  <c r="Z8" i="143"/>
  <c r="X8" i="143"/>
  <c r="S8" i="143"/>
  <c r="N8" i="143"/>
  <c r="L8" i="143"/>
  <c r="G8" i="143"/>
  <c r="AB7" i="143"/>
  <c r="AA7" i="143"/>
  <c r="Z7" i="143"/>
  <c r="X7" i="143"/>
  <c r="S7" i="143"/>
  <c r="N7" i="143"/>
  <c r="L7" i="143"/>
  <c r="G7" i="143"/>
  <c r="AB6" i="143"/>
  <c r="AA6" i="143"/>
  <c r="Z6" i="143"/>
  <c r="X6" i="143"/>
  <c r="S6" i="143"/>
  <c r="N6" i="143"/>
  <c r="L6" i="143"/>
  <c r="G6" i="143"/>
  <c r="AB5" i="143"/>
  <c r="AA5" i="143"/>
  <c r="Z5" i="143"/>
  <c r="X5" i="143"/>
  <c r="S5" i="143"/>
  <c r="N5" i="143"/>
  <c r="L5" i="143"/>
  <c r="G5" i="143"/>
  <c r="AC4" i="143"/>
  <c r="W4" i="143"/>
  <c r="X4" i="143" s="1"/>
  <c r="V4" i="143"/>
  <c r="V50" i="143" s="1"/>
  <c r="U4" i="143"/>
  <c r="U50" i="143" s="1"/>
  <c r="R4" i="143"/>
  <c r="R50" i="143" s="1"/>
  <c r="Q4" i="143"/>
  <c r="P4" i="143"/>
  <c r="N4" i="143"/>
  <c r="L4" i="143"/>
  <c r="K4" i="143"/>
  <c r="J4" i="143"/>
  <c r="J50" i="143" s="1"/>
  <c r="I4" i="143"/>
  <c r="G4" i="143"/>
  <c r="F4" i="143"/>
  <c r="E4" i="143"/>
  <c r="D4" i="143"/>
  <c r="N35" i="143" l="1"/>
  <c r="N29" i="143"/>
  <c r="K50" i="143"/>
  <c r="F50" i="143"/>
  <c r="S50" i="143"/>
  <c r="G50" i="143"/>
  <c r="G47" i="143"/>
  <c r="W50" i="143"/>
  <c r="X50" i="143" s="1"/>
  <c r="S4" i="143"/>
  <c r="G35" i="143"/>
  <c r="Z4" i="143"/>
  <c r="G19" i="143"/>
  <c r="G29" i="143"/>
  <c r="S35" i="143"/>
  <c r="N47" i="143"/>
  <c r="F6" i="136"/>
  <c r="L50" i="143" l="1"/>
  <c r="N50" i="143"/>
  <c r="Z50" i="143"/>
  <c r="E2" i="73"/>
  <c r="E3" i="73"/>
  <c r="D6" i="138" l="1"/>
  <c r="E6" i="138"/>
  <c r="C6" i="138"/>
  <c r="F5" i="138"/>
  <c r="F4" i="138"/>
  <c r="F3" i="138"/>
  <c r="F6" i="138" s="1"/>
  <c r="F2" i="138"/>
  <c r="F13" i="137"/>
  <c r="D7" i="137" l="1"/>
  <c r="E7" i="137"/>
  <c r="C7" i="137"/>
  <c r="F8" i="137"/>
  <c r="D2" i="137"/>
  <c r="D12" i="137" s="1"/>
  <c r="E2" i="137"/>
  <c r="C2" i="137"/>
  <c r="C12" i="137" s="1"/>
  <c r="F3" i="137"/>
  <c r="F4" i="137"/>
  <c r="F5" i="137"/>
  <c r="F11" i="137"/>
  <c r="F10" i="137"/>
  <c r="F9" i="137"/>
  <c r="F6" i="137"/>
  <c r="F2" i="137" l="1"/>
  <c r="F7" i="137"/>
  <c r="E12" i="137"/>
  <c r="F12" i="137" s="1"/>
  <c r="F3" i="136" l="1"/>
  <c r="F4" i="136"/>
  <c r="F5" i="136"/>
  <c r="F7" i="136"/>
  <c r="F8" i="136"/>
  <c r="F2" i="136"/>
  <c r="C2" i="135" l="1"/>
  <c r="D2" i="135"/>
  <c r="C8" i="135"/>
  <c r="D8" i="135"/>
  <c r="E3" i="99" l="1"/>
  <c r="E4" i="99"/>
  <c r="E3" i="101"/>
  <c r="E5" i="101"/>
  <c r="E6" i="101"/>
  <c r="E2" i="101"/>
  <c r="C7" i="101"/>
  <c r="B7" i="101"/>
  <c r="D7" i="101"/>
  <c r="E7" i="101" l="1"/>
  <c r="E4" i="101"/>
  <c r="E37" i="102" l="1"/>
  <c r="D37" i="102"/>
  <c r="C37" i="102"/>
  <c r="D29" i="104"/>
  <c r="C29" i="104"/>
  <c r="B29" i="104"/>
  <c r="D26" i="104"/>
  <c r="C26" i="104"/>
  <c r="B26" i="104"/>
  <c r="E26" i="104"/>
  <c r="D12" i="104"/>
  <c r="C12" i="104"/>
  <c r="B12" i="104"/>
  <c r="E12" i="104"/>
  <c r="B34" i="49"/>
  <c r="B33" i="49"/>
  <c r="B11" i="49"/>
  <c r="D64" i="30"/>
  <c r="C64" i="30"/>
  <c r="B64" i="30"/>
  <c r="D63" i="30"/>
  <c r="C63" i="30"/>
  <c r="B63" i="30"/>
  <c r="D62" i="30"/>
  <c r="C62" i="30"/>
  <c r="B62" i="30"/>
  <c r="D61" i="30"/>
  <c r="C61" i="30"/>
  <c r="B61" i="30"/>
  <c r="D60" i="30"/>
  <c r="C60" i="30"/>
  <c r="B60" i="30"/>
  <c r="D59" i="30"/>
  <c r="C59" i="30"/>
  <c r="B59" i="30"/>
  <c r="D58" i="30"/>
  <c r="C58" i="30"/>
  <c r="B58" i="30"/>
  <c r="D57" i="30"/>
  <c r="C57" i="30"/>
  <c r="B57" i="30"/>
  <c r="D56" i="30"/>
  <c r="C56" i="30"/>
  <c r="B56" i="30"/>
  <c r="D55" i="30"/>
  <c r="C55" i="30"/>
  <c r="B55" i="30"/>
  <c r="D54" i="30"/>
  <c r="C54" i="30"/>
  <c r="B54" i="30"/>
  <c r="D53" i="30"/>
  <c r="C53" i="30"/>
  <c r="B53" i="30"/>
  <c r="D52" i="30"/>
  <c r="C52" i="30"/>
  <c r="B52" i="30"/>
  <c r="D51" i="30"/>
  <c r="C51" i="30"/>
  <c r="B51" i="30"/>
  <c r="D50" i="30"/>
  <c r="C50" i="30"/>
  <c r="B50" i="30"/>
  <c r="D49" i="30"/>
  <c r="C49" i="30"/>
  <c r="B49" i="30"/>
  <c r="D48" i="30"/>
  <c r="C48" i="30"/>
  <c r="B48" i="30"/>
  <c r="D47" i="30"/>
  <c r="C47" i="30"/>
  <c r="B47" i="30"/>
  <c r="D46" i="30"/>
  <c r="C46" i="30"/>
  <c r="B46" i="30"/>
  <c r="D45" i="30"/>
  <c r="C45" i="30"/>
  <c r="B45" i="30"/>
  <c r="D44" i="30"/>
  <c r="C44" i="30"/>
  <c r="B44" i="30"/>
  <c r="D38" i="30"/>
  <c r="C38" i="30"/>
  <c r="B38" i="30"/>
  <c r="D37" i="30"/>
  <c r="C37" i="30"/>
  <c r="B37" i="30"/>
  <c r="D36" i="30"/>
  <c r="C36" i="30"/>
  <c r="B36" i="30"/>
  <c r="D35" i="30"/>
  <c r="C35" i="30"/>
  <c r="B35" i="30"/>
  <c r="D34" i="30"/>
  <c r="C34" i="30"/>
  <c r="B34" i="30"/>
  <c r="D33" i="30"/>
  <c r="C33" i="30"/>
  <c r="B33" i="30"/>
  <c r="D32" i="30"/>
  <c r="C32" i="30"/>
  <c r="B32" i="30"/>
  <c r="D31" i="30"/>
  <c r="C31" i="30"/>
  <c r="B31" i="30"/>
  <c r="D30" i="30"/>
  <c r="C30" i="30"/>
  <c r="B30" i="30"/>
  <c r="D29" i="30"/>
  <c r="C29" i="30"/>
  <c r="B29" i="30"/>
  <c r="D28" i="30"/>
  <c r="C28" i="30"/>
  <c r="B28" i="30"/>
  <c r="D27" i="30"/>
  <c r="C27" i="30"/>
  <c r="B27" i="30"/>
  <c r="D26" i="30"/>
  <c r="C26" i="30"/>
  <c r="B26" i="30"/>
  <c r="D25" i="30"/>
  <c r="C25" i="30"/>
  <c r="B25" i="30"/>
  <c r="D24" i="30"/>
  <c r="C24" i="30"/>
  <c r="B24" i="30"/>
  <c r="D23" i="30"/>
  <c r="C23" i="30"/>
  <c r="B23" i="30"/>
  <c r="D22" i="30"/>
  <c r="C22" i="30"/>
  <c r="B22" i="30"/>
  <c r="D21" i="30"/>
  <c r="C21" i="30"/>
  <c r="B21" i="30"/>
  <c r="D20" i="30"/>
  <c r="C20" i="30"/>
  <c r="B20" i="30"/>
  <c r="D19" i="30"/>
  <c r="C19" i="30"/>
  <c r="B19" i="30"/>
  <c r="D18" i="30"/>
  <c r="C18" i="30"/>
  <c r="B18" i="30"/>
  <c r="D17" i="30"/>
  <c r="C17" i="30"/>
  <c r="B17" i="30"/>
  <c r="D16" i="30"/>
  <c r="C16" i="30"/>
  <c r="B16" i="30"/>
  <c r="D15" i="30"/>
  <c r="C15" i="30"/>
  <c r="B15" i="30"/>
  <c r="D14" i="30"/>
  <c r="C14" i="30"/>
  <c r="B14" i="30"/>
  <c r="D13" i="30"/>
  <c r="C13" i="30"/>
  <c r="B13" i="30"/>
  <c r="D12" i="30"/>
  <c r="C12" i="30"/>
  <c r="B12" i="30"/>
  <c r="D11" i="30"/>
  <c r="C11" i="30"/>
  <c r="B11" i="30"/>
  <c r="D10" i="30"/>
  <c r="C10" i="30"/>
  <c r="B10" i="30"/>
  <c r="D9" i="30"/>
  <c r="C9" i="30"/>
  <c r="B9" i="30"/>
  <c r="D8" i="30"/>
  <c r="C8" i="30"/>
  <c r="B8" i="30"/>
  <c r="D7" i="30"/>
  <c r="C7" i="30"/>
  <c r="B7" i="30"/>
  <c r="D6" i="30"/>
  <c r="C6" i="30"/>
  <c r="B6" i="30"/>
  <c r="D4" i="73"/>
  <c r="C4" i="73"/>
  <c r="B4" i="73"/>
  <c r="E48" i="64"/>
  <c r="D48" i="64"/>
  <c r="C48" i="64"/>
  <c r="E47" i="64"/>
  <c r="D47" i="64"/>
  <c r="C47" i="64"/>
  <c r="E46" i="64"/>
  <c r="E45" i="64"/>
  <c r="E43" i="64"/>
  <c r="D43" i="64"/>
  <c r="C43" i="64"/>
  <c r="E42" i="64"/>
  <c r="E41" i="64"/>
  <c r="E40" i="64"/>
  <c r="E39" i="64"/>
  <c r="E38" i="64"/>
  <c r="E37" i="64"/>
  <c r="E36" i="64"/>
  <c r="E34" i="64"/>
  <c r="D34" i="64"/>
  <c r="C34" i="64"/>
  <c r="E33" i="64"/>
  <c r="E32" i="64"/>
  <c r="E31" i="64"/>
  <c r="E28" i="64"/>
  <c r="D28" i="64"/>
  <c r="C28" i="64"/>
  <c r="E27" i="64"/>
  <c r="E26" i="64"/>
  <c r="E25" i="64"/>
  <c r="E24" i="64"/>
  <c r="E23" i="64"/>
  <c r="E22" i="64"/>
  <c r="E20" i="64"/>
  <c r="D20" i="64"/>
  <c r="C20" i="64"/>
  <c r="E19" i="64"/>
  <c r="E18" i="64"/>
  <c r="E17" i="64"/>
  <c r="E16" i="64"/>
  <c r="E15" i="64"/>
  <c r="E14" i="64"/>
  <c r="E13" i="64"/>
  <c r="E12" i="64"/>
  <c r="E11" i="64"/>
  <c r="E10" i="64"/>
  <c r="E9" i="64"/>
  <c r="E8" i="64"/>
  <c r="E7" i="64"/>
  <c r="H78" i="28"/>
  <c r="G78" i="28"/>
  <c r="F78" i="28"/>
  <c r="E78" i="28"/>
  <c r="D78" i="28"/>
  <c r="C78" i="28"/>
  <c r="H76" i="28"/>
  <c r="G76" i="28"/>
  <c r="F76" i="28"/>
  <c r="E76" i="28"/>
  <c r="D76" i="28"/>
  <c r="C76" i="28"/>
  <c r="H75" i="28"/>
  <c r="G75" i="28"/>
  <c r="F75" i="28"/>
  <c r="E75" i="28"/>
  <c r="D75" i="28"/>
  <c r="C75" i="28"/>
  <c r="H74" i="28"/>
  <c r="G74" i="28"/>
  <c r="F74" i="28"/>
  <c r="E74" i="28"/>
  <c r="D74" i="28"/>
  <c r="C74" i="28"/>
  <c r="H73" i="28"/>
  <c r="G73" i="28"/>
  <c r="F73" i="28"/>
  <c r="E73" i="28"/>
  <c r="D73" i="28"/>
  <c r="C73" i="28"/>
  <c r="H70" i="28"/>
  <c r="G70" i="28"/>
  <c r="F70" i="28"/>
  <c r="E70" i="28"/>
  <c r="D70" i="28"/>
  <c r="C70" i="28"/>
  <c r="H69" i="28"/>
  <c r="G69" i="28"/>
  <c r="F69" i="28"/>
  <c r="E69" i="28"/>
  <c r="D69" i="28"/>
  <c r="C69" i="28"/>
  <c r="H68" i="28"/>
  <c r="G68" i="28"/>
  <c r="F68" i="28"/>
  <c r="E68" i="28"/>
  <c r="D68" i="28"/>
  <c r="C68" i="28"/>
  <c r="H67" i="28"/>
  <c r="G67" i="28"/>
  <c r="F67" i="28"/>
  <c r="E67" i="28"/>
  <c r="D67" i="28"/>
  <c r="C67" i="28"/>
  <c r="H66" i="28"/>
  <c r="G66" i="28"/>
  <c r="F66" i="28"/>
  <c r="E66" i="28"/>
  <c r="D66" i="28"/>
  <c r="C66" i="28"/>
  <c r="H65" i="28"/>
  <c r="G65" i="28"/>
  <c r="F65" i="28"/>
  <c r="E65" i="28"/>
  <c r="D65" i="28"/>
  <c r="C65" i="28"/>
  <c r="H64" i="28"/>
  <c r="G64" i="28"/>
  <c r="F64" i="28"/>
  <c r="E64" i="28"/>
  <c r="D64" i="28"/>
  <c r="C64" i="28"/>
  <c r="H63" i="28"/>
  <c r="G63" i="28"/>
  <c r="F63" i="28"/>
  <c r="E63" i="28"/>
  <c r="D63" i="28"/>
  <c r="C63" i="28"/>
  <c r="H62" i="28"/>
  <c r="G62" i="28"/>
  <c r="F62" i="28"/>
  <c r="E62" i="28"/>
  <c r="D62" i="28"/>
  <c r="C62" i="28"/>
  <c r="H61" i="28"/>
  <c r="G61" i="28"/>
  <c r="F61" i="28"/>
  <c r="E61" i="28"/>
  <c r="D61" i="28"/>
  <c r="C61" i="28"/>
  <c r="H60" i="28"/>
  <c r="G60" i="28"/>
  <c r="F60" i="28"/>
  <c r="E60" i="28"/>
  <c r="D60" i="28"/>
  <c r="C60" i="28"/>
  <c r="H59" i="28"/>
  <c r="G59" i="28"/>
  <c r="F59" i="28"/>
  <c r="E59" i="28"/>
  <c r="D59" i="28"/>
  <c r="C59" i="28"/>
  <c r="H58" i="28"/>
  <c r="G58" i="28"/>
  <c r="F58" i="28"/>
  <c r="E58" i="28"/>
  <c r="D58" i="28"/>
  <c r="C58" i="28"/>
  <c r="H57" i="28"/>
  <c r="G57" i="28"/>
  <c r="F57" i="28"/>
  <c r="E57" i="28"/>
  <c r="D57" i="28"/>
  <c r="C57" i="28"/>
  <c r="H56" i="28"/>
  <c r="G56" i="28"/>
  <c r="F56" i="28"/>
  <c r="E56" i="28"/>
  <c r="D56" i="28"/>
  <c r="C56" i="28"/>
  <c r="H55" i="28"/>
  <c r="G55" i="28"/>
  <c r="F55" i="28"/>
  <c r="E55" i="28"/>
  <c r="D55" i="28"/>
  <c r="C55" i="28"/>
  <c r="H54" i="28"/>
  <c r="G54" i="28"/>
  <c r="F54" i="28"/>
  <c r="E54" i="28"/>
  <c r="D54" i="28"/>
  <c r="C54" i="28"/>
  <c r="H51" i="28"/>
  <c r="G51" i="28"/>
  <c r="F51" i="28"/>
  <c r="E51" i="28"/>
  <c r="D51" i="28"/>
  <c r="C51" i="28"/>
  <c r="H50" i="28"/>
  <c r="G50" i="28"/>
  <c r="F50" i="28"/>
  <c r="E50" i="28"/>
  <c r="D50" i="28"/>
  <c r="C50" i="28"/>
  <c r="H49" i="28"/>
  <c r="G49" i="28"/>
  <c r="F49" i="28"/>
  <c r="E49" i="28"/>
  <c r="D49" i="28"/>
  <c r="C49" i="28"/>
  <c r="H48" i="28"/>
  <c r="G48" i="28"/>
  <c r="F48" i="28"/>
  <c r="E48" i="28"/>
  <c r="D48" i="28"/>
  <c r="C48" i="28"/>
  <c r="H47" i="28"/>
  <c r="G47" i="28"/>
  <c r="F47" i="28"/>
  <c r="E47" i="28"/>
  <c r="D47" i="28"/>
  <c r="C47" i="28"/>
  <c r="H46" i="28"/>
  <c r="G46" i="28"/>
  <c r="F46" i="28"/>
  <c r="E46" i="28"/>
  <c r="D46" i="28"/>
  <c r="C46" i="28"/>
  <c r="H39" i="28"/>
  <c r="G39" i="28"/>
  <c r="F39" i="28"/>
  <c r="E39" i="28"/>
  <c r="D39" i="28"/>
  <c r="C39" i="28"/>
  <c r="H38" i="28"/>
  <c r="G38" i="28"/>
  <c r="F38" i="28"/>
  <c r="E38" i="28"/>
  <c r="D38" i="28"/>
  <c r="C38" i="28"/>
  <c r="H37" i="28"/>
  <c r="G37" i="28"/>
  <c r="F37" i="28"/>
  <c r="E37" i="28"/>
  <c r="D37" i="28"/>
  <c r="C37" i="28"/>
  <c r="H36" i="28"/>
  <c r="G36" i="28"/>
  <c r="F36" i="28"/>
  <c r="E36" i="28"/>
  <c r="D36" i="28"/>
  <c r="C36" i="28"/>
  <c r="H35" i="28"/>
  <c r="G35" i="28"/>
  <c r="F35" i="28"/>
  <c r="E35" i="28"/>
  <c r="D35" i="28"/>
  <c r="C35" i="28"/>
  <c r="H34" i="28"/>
  <c r="G34" i="28"/>
  <c r="F34" i="28"/>
  <c r="E34" i="28"/>
  <c r="D34" i="28"/>
  <c r="C34" i="28"/>
  <c r="H33" i="28"/>
  <c r="G33" i="28"/>
  <c r="F33" i="28"/>
  <c r="E33" i="28"/>
  <c r="D33" i="28"/>
  <c r="C33" i="28"/>
  <c r="H32" i="28"/>
  <c r="G32" i="28"/>
  <c r="F32" i="28"/>
  <c r="E32" i="28"/>
  <c r="D32" i="28"/>
  <c r="C32" i="28"/>
  <c r="H31" i="28"/>
  <c r="G31" i="28"/>
  <c r="F31" i="28"/>
  <c r="E31" i="28"/>
  <c r="D31" i="28"/>
  <c r="C31" i="28"/>
  <c r="H30" i="28"/>
  <c r="G30" i="28"/>
  <c r="F30" i="28"/>
  <c r="E30" i="28"/>
  <c r="D30" i="28"/>
  <c r="C30" i="28"/>
  <c r="H29" i="28"/>
  <c r="G29" i="28"/>
  <c r="F29" i="28"/>
  <c r="E29" i="28"/>
  <c r="D29" i="28"/>
  <c r="C29" i="28"/>
  <c r="H28" i="28"/>
  <c r="G28" i="28"/>
  <c r="F28" i="28"/>
  <c r="E28" i="28"/>
  <c r="D28" i="28"/>
  <c r="C28" i="28"/>
  <c r="H27" i="28"/>
  <c r="G27" i="28"/>
  <c r="F27" i="28"/>
  <c r="E27" i="28"/>
  <c r="D27" i="28"/>
  <c r="C27" i="28"/>
  <c r="H26" i="28"/>
  <c r="G26" i="28"/>
  <c r="F26" i="28"/>
  <c r="E26" i="28"/>
  <c r="D26" i="28"/>
  <c r="C26" i="28"/>
  <c r="H23" i="28"/>
  <c r="G23" i="28"/>
  <c r="F23" i="28"/>
  <c r="E23" i="28"/>
  <c r="D23" i="28"/>
  <c r="C23" i="28"/>
  <c r="H22" i="28"/>
  <c r="G22" i="28"/>
  <c r="F22" i="28"/>
  <c r="E22" i="28"/>
  <c r="D22" i="28"/>
  <c r="C22" i="28"/>
  <c r="H21" i="28"/>
  <c r="G21" i="28"/>
  <c r="F21" i="28"/>
  <c r="E21" i="28"/>
  <c r="D21" i="28"/>
  <c r="C21" i="28"/>
  <c r="H20" i="28"/>
  <c r="G20" i="28"/>
  <c r="F20" i="28"/>
  <c r="E20" i="28"/>
  <c r="D20" i="28"/>
  <c r="C20" i="28"/>
  <c r="H19" i="28"/>
  <c r="G19" i="28"/>
  <c r="F19" i="28"/>
  <c r="E19" i="28"/>
  <c r="D19" i="28"/>
  <c r="C19" i="28"/>
  <c r="H18" i="28"/>
  <c r="G18" i="28"/>
  <c r="F18" i="28"/>
  <c r="E18" i="28"/>
  <c r="D18" i="28"/>
  <c r="C18" i="28"/>
  <c r="H17" i="28"/>
  <c r="G17" i="28"/>
  <c r="F17" i="28"/>
  <c r="E17" i="28"/>
  <c r="D17" i="28"/>
  <c r="C17" i="28"/>
  <c r="H16" i="28"/>
  <c r="G16" i="28"/>
  <c r="F16" i="28"/>
  <c r="E16" i="28"/>
  <c r="D16" i="28"/>
  <c r="C16" i="28"/>
  <c r="H15" i="28"/>
  <c r="G15" i="28"/>
  <c r="F15" i="28"/>
  <c r="E15" i="28"/>
  <c r="D15" i="28"/>
  <c r="C15" i="28"/>
  <c r="H14" i="28"/>
  <c r="G14" i="28"/>
  <c r="F14" i="28"/>
  <c r="E14" i="28"/>
  <c r="D14" i="28"/>
  <c r="C14" i="28"/>
  <c r="H13" i="28"/>
  <c r="G13" i="28"/>
  <c r="F13" i="28"/>
  <c r="E13" i="28"/>
  <c r="D13" i="28"/>
  <c r="C13" i="28"/>
  <c r="H12" i="28"/>
  <c r="G12" i="28"/>
  <c r="F12" i="28"/>
  <c r="E12" i="28"/>
  <c r="D12" i="28"/>
  <c r="C12" i="28"/>
  <c r="H11" i="28"/>
  <c r="G11" i="28"/>
  <c r="F11" i="28"/>
  <c r="E11" i="28"/>
  <c r="D11" i="28"/>
  <c r="C11" i="28"/>
  <c r="H10" i="28"/>
  <c r="G10" i="28"/>
  <c r="F10" i="28"/>
  <c r="E10" i="28"/>
  <c r="D10" i="28"/>
  <c r="C10" i="28"/>
  <c r="H9" i="28"/>
  <c r="G9" i="28"/>
  <c r="F9" i="28"/>
  <c r="E9" i="28"/>
  <c r="D9" i="28"/>
  <c r="C9" i="28"/>
  <c r="H8" i="28"/>
  <c r="G8" i="28"/>
  <c r="F8" i="28"/>
  <c r="E8" i="28"/>
  <c r="D8" i="28"/>
  <c r="C8" i="28"/>
  <c r="H7" i="28"/>
  <c r="G7" i="28"/>
  <c r="F7" i="28"/>
  <c r="E7" i="28"/>
  <c r="D7" i="28"/>
  <c r="C7" i="28"/>
  <c r="G74" i="6"/>
  <c r="F74" i="6"/>
  <c r="E74" i="6"/>
  <c r="D74" i="6"/>
  <c r="C74" i="6"/>
  <c r="G72" i="6"/>
  <c r="F72" i="6"/>
  <c r="E72" i="6"/>
  <c r="D72" i="6"/>
  <c r="C72" i="6"/>
  <c r="E71" i="6"/>
  <c r="E70" i="6"/>
  <c r="E69" i="6"/>
  <c r="G66" i="6"/>
  <c r="F66" i="6"/>
  <c r="E66" i="6"/>
  <c r="D66" i="6"/>
  <c r="C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G47" i="6"/>
  <c r="F47" i="6"/>
  <c r="E47" i="6"/>
  <c r="D47" i="6"/>
  <c r="C47" i="6"/>
  <c r="E46" i="6"/>
  <c r="E45" i="6"/>
  <c r="E44" i="6"/>
  <c r="E43" i="6"/>
  <c r="E42" i="6"/>
  <c r="G39" i="6"/>
  <c r="F39" i="6"/>
  <c r="E39" i="6"/>
  <c r="D39" i="6"/>
  <c r="C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G23" i="6"/>
  <c r="F23" i="6"/>
  <c r="E23" i="6"/>
  <c r="D23" i="6"/>
  <c r="C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37" i="4"/>
  <c r="D37" i="4"/>
  <c r="C37" i="4"/>
  <c r="E4" i="73" l="1"/>
  <c r="G12" i="104"/>
  <c r="F26" i="104"/>
  <c r="H26" i="104"/>
  <c r="F12" i="104"/>
  <c r="G26" i="104"/>
  <c r="H12" i="104"/>
</calcChain>
</file>

<file path=xl/sharedStrings.xml><?xml version="1.0" encoding="utf-8"?>
<sst xmlns="http://schemas.openxmlformats.org/spreadsheetml/2006/main" count="1063" uniqueCount="610">
  <si>
    <t>in Mio. €</t>
  </si>
  <si>
    <t>in % des BIP</t>
  </si>
  <si>
    <t>Quelle: Bundesministerium für Finanzen</t>
  </si>
  <si>
    <t>Veränderungen gegen das Vorjahr in %</t>
  </si>
  <si>
    <t>Bruttoinlandsprodukt</t>
  </si>
  <si>
    <t>Verbraucherpreise</t>
  </si>
  <si>
    <t>Unselbstständig aktiv Beschäftigte</t>
  </si>
  <si>
    <t>UG 14 Militärische Angelegenheiten und Sport</t>
  </si>
  <si>
    <t>UG 31 Wissenschaft und Forschung</t>
  </si>
  <si>
    <t>Universitäten</t>
  </si>
  <si>
    <t>UG 33 Wirtschaft (Forschung)</t>
  </si>
  <si>
    <t>UG 40 Wirtschaft</t>
  </si>
  <si>
    <t>Tabelle 4: Vorlaufzahlungen 2012</t>
  </si>
  <si>
    <t>Ausgaben</t>
  </si>
  <si>
    <t>Einnahmen</t>
  </si>
  <si>
    <t>Präsidentschaftskanzlei</t>
  </si>
  <si>
    <t xml:space="preserve">Bundesgesetzgebung </t>
  </si>
  <si>
    <t xml:space="preserve">Verfassungsgerichtshof </t>
  </si>
  <si>
    <t>Verwaltungsgerichtshof</t>
  </si>
  <si>
    <t xml:space="preserve">Volksanwaltschaft </t>
  </si>
  <si>
    <t xml:space="preserve">Rechnungshof </t>
  </si>
  <si>
    <t xml:space="preserve">Bundeskanzleramt </t>
  </si>
  <si>
    <t xml:space="preserve">Inneres </t>
  </si>
  <si>
    <t xml:space="preserve">Äußeres </t>
  </si>
  <si>
    <t xml:space="preserve">Justiz </t>
  </si>
  <si>
    <t>Militärische Angelegenheiten u. Sport</t>
  </si>
  <si>
    <t xml:space="preserve">Finanzverwaltung </t>
  </si>
  <si>
    <t xml:space="preserve">Öffentliche Abgaben </t>
  </si>
  <si>
    <t>Arbeit</t>
  </si>
  <si>
    <t>Soziales u. Konsumentenschutz</t>
  </si>
  <si>
    <t>Sozialversicherung</t>
  </si>
  <si>
    <t xml:space="preserve">Pensionen </t>
  </si>
  <si>
    <t>Gesundheit</t>
  </si>
  <si>
    <t>Familie u. Jugend</t>
  </si>
  <si>
    <t>Unterricht, Kunst und Kultur</t>
  </si>
  <si>
    <t>Wissenschaft u. Forschung</t>
  </si>
  <si>
    <t>Wirtschaft (Forschung)</t>
  </si>
  <si>
    <t>Verkehr, Innovation und Technologie (Forschung)</t>
  </si>
  <si>
    <t>Wirtschaft</t>
  </si>
  <si>
    <t>Verkehr, Innovation u. Technologie</t>
  </si>
  <si>
    <t>Land-, Forst- u. Wasserwirtschaft</t>
  </si>
  <si>
    <t>Umwelt</t>
  </si>
  <si>
    <t>Finanzausgleich</t>
  </si>
  <si>
    <t>Bundesvermögen</t>
  </si>
  <si>
    <t>Finanzmarktstabilität</t>
  </si>
  <si>
    <t>Kassenverwaltung</t>
  </si>
  <si>
    <t>Finanzierungen, Währungstauschverträge</t>
  </si>
  <si>
    <t>Summe</t>
  </si>
  <si>
    <t>UG</t>
  </si>
  <si>
    <t>Bezeichnung</t>
  </si>
  <si>
    <r>
      <t>Unter-
schied</t>
    </r>
    <r>
      <rPr>
        <vertAlign val="superscript"/>
        <sz val="9"/>
        <rFont val="Palatino Linotype"/>
        <family val="1"/>
      </rPr>
      <t xml:space="preserve"> 1)</t>
    </r>
  </si>
  <si>
    <t>RL-Ver-
wendung (alt)</t>
  </si>
  <si>
    <t>RL-Ver-
wendung (neu)</t>
  </si>
  <si>
    <t>Änderungen 
variable 
Bereiche</t>
  </si>
  <si>
    <t>Rub. 0,1</t>
  </si>
  <si>
    <t>Recht und Sicherheit</t>
  </si>
  <si>
    <t>Bundesgesetzgebung</t>
  </si>
  <si>
    <t>Verfassungsgerichtshof</t>
  </si>
  <si>
    <t>Volksanwaltschaft</t>
  </si>
  <si>
    <t>Rechnungshof</t>
  </si>
  <si>
    <t>Bundeskanzleramt</t>
  </si>
  <si>
    <t>davon fix</t>
  </si>
  <si>
    <t>variabel</t>
  </si>
  <si>
    <t>Inneres</t>
  </si>
  <si>
    <t>Äußeres</t>
  </si>
  <si>
    <t>Justiz</t>
  </si>
  <si>
    <t>Militärische Angelegenheiten und Sport</t>
  </si>
  <si>
    <t>Finanzverwaltung</t>
  </si>
  <si>
    <t>Öffentliche Abgaben</t>
  </si>
  <si>
    <t>Marge</t>
  </si>
  <si>
    <t>Rubrik 0 , 1</t>
  </si>
  <si>
    <t>Rub. 2</t>
  </si>
  <si>
    <t>Arbeit, Soziales, Gesundheit und Familie</t>
  </si>
  <si>
    <t>Soziales und Konsumentenschutz</t>
  </si>
  <si>
    <t>Sozialversicherung (variabel)</t>
  </si>
  <si>
    <t>Pensionen</t>
  </si>
  <si>
    <t>Familie und Jugend</t>
  </si>
  <si>
    <t>Rubrik 2</t>
  </si>
  <si>
    <t>Rub. 3</t>
  </si>
  <si>
    <t>Bildung, Forschung, Kunst und Kultur</t>
  </si>
  <si>
    <t>Wissenschaft und Forschung</t>
  </si>
  <si>
    <t>Verkehr, Innovation u. Technologie 
 (Forschung)</t>
  </si>
  <si>
    <t>Rubrik 3</t>
  </si>
  <si>
    <t>Rub. 4</t>
  </si>
  <si>
    <t>Wirtschaft, Infrastruktur und Umwelt</t>
  </si>
  <si>
    <t xml:space="preserve">Verkehr, Innovation und Technologie </t>
  </si>
  <si>
    <t>Land-, Forst- und Wasserwirtschaft</t>
  </si>
  <si>
    <t>Rubrik 4</t>
  </si>
  <si>
    <t>Rub. 5</t>
  </si>
  <si>
    <t>Kassa und Zinsen</t>
  </si>
  <si>
    <t>Finanzierungen, Währungstausch-
verträge</t>
  </si>
  <si>
    <t>Rubrik 5</t>
  </si>
  <si>
    <t>Ausgaben allgemeiner Haushalt</t>
  </si>
  <si>
    <t xml:space="preserve">Mehr-/Minderausgaben im Bereich der Variablen Ausgaben sowie Minderausgaben bei den fixen Ausgaben, eine allfällige Marge sowie </t>
  </si>
  <si>
    <t>Rücklagenentnahmen.</t>
  </si>
  <si>
    <t>RL vor HHR-
Reform,
1. Etappe</t>
  </si>
  <si>
    <t>RL HHR-
Reform,
1. Etappe</t>
  </si>
  <si>
    <t>Gesamt-
stand</t>
  </si>
  <si>
    <t>Rubrik 0, 1: Recht und Sicherheit</t>
  </si>
  <si>
    <t>Finanzen</t>
  </si>
  <si>
    <t>Summe Rubrik 0, 1</t>
  </si>
  <si>
    <t>Rubrik 2: Arbeit, Soziales, Gesundheit und Familie</t>
  </si>
  <si>
    <t>Summe Rubrik 2</t>
  </si>
  <si>
    <t>Rubrik 3: Bildung, Forschung, Kunst und Kultur</t>
  </si>
  <si>
    <t>Summe Rubrik 3</t>
  </si>
  <si>
    <t>Rubrik 4: Wirtschaft, Infrastruktur und Umwelt</t>
  </si>
  <si>
    <t xml:space="preserve">Wirtschaft </t>
  </si>
  <si>
    <t>Verkehr, Innovation und Technologie</t>
  </si>
  <si>
    <t xml:space="preserve">Umwelt </t>
  </si>
  <si>
    <t>Summe Rubrik 4</t>
  </si>
  <si>
    <t>Rubrik 5: Kassa und Zinsen</t>
  </si>
  <si>
    <t xml:space="preserve">Finanzierungen, Währungstauschverträge </t>
  </si>
  <si>
    <t>Summe Rubrik 5</t>
  </si>
  <si>
    <t>Gesamtsumme aller Rubriken</t>
  </si>
  <si>
    <t xml:space="preserve">Summe </t>
  </si>
  <si>
    <t>Körperschaftsteuer</t>
  </si>
  <si>
    <t>Umsatzsteuer</t>
  </si>
  <si>
    <t>Tabaksteuer</t>
  </si>
  <si>
    <t>Energieabgabe</t>
  </si>
  <si>
    <t>Normverbrauchsabgabe</t>
  </si>
  <si>
    <t>Versicherungssteuer</t>
  </si>
  <si>
    <t>Kraftfahrzeugsteuer</t>
  </si>
  <si>
    <r>
      <t xml:space="preserve">Tabelle 11: Zahlungsströme an ausgegliederte Institutionen </t>
    </r>
    <r>
      <rPr>
        <b/>
        <vertAlign val="superscript"/>
        <sz val="10"/>
        <rFont val="Palatino Linotype"/>
        <family val="1"/>
      </rPr>
      <t>1)</t>
    </r>
  </si>
  <si>
    <t>BVA 2012</t>
  </si>
  <si>
    <t>Bundesimmobiliengesellschaft (BIG)</t>
  </si>
  <si>
    <t>Museen und Österreichische Nationalbibliothek</t>
  </si>
  <si>
    <t>Bewährungshilfeorganisationen</t>
  </si>
  <si>
    <t>Postgesellschaften (vorm. Österr. Post u. Tel.-Verwaltung)</t>
  </si>
  <si>
    <t>Österreichische Bundesbahnen</t>
  </si>
  <si>
    <t>Autobahn- und Schnellstraßen-Finanzierungs-AG (ASFINAG)</t>
  </si>
  <si>
    <t>Finanzmarktaufsichtsbehörde (vorm. Bundeswertpapieraufsicht)</t>
  </si>
  <si>
    <t>Bundesrechenzentrum GmbH</t>
  </si>
  <si>
    <t>Österreichische Salinen AG</t>
  </si>
  <si>
    <t>Bundesbeschaffungs GmbH</t>
  </si>
  <si>
    <t xml:space="preserve">Spanische Hofreitschule - Piber GmbH </t>
  </si>
  <si>
    <t>Statistik Österreich - BA öffentlichen Rechts</t>
  </si>
  <si>
    <t>VIA Donau - ÖWG (ehem. Österreichische Donau Betriebs AG)</t>
  </si>
  <si>
    <t>Bundesversuchswirtschaften GmbH</t>
  </si>
  <si>
    <t>Österr. Bibliothekenverbund und Service GmbH</t>
  </si>
  <si>
    <t>Bundestheatergesellschaften</t>
  </si>
  <si>
    <t>Münze Österreich AG</t>
  </si>
  <si>
    <t>Österreichische Bundesforste AG</t>
  </si>
  <si>
    <t>Österreichische Postsparkasse</t>
  </si>
  <si>
    <t>Österreichische Agentur für Gesundheit und Ernährungssicherheit GmbH</t>
  </si>
  <si>
    <t>Umweltbundesamt GmbH</t>
  </si>
  <si>
    <t>Tiergarten Schönbrunn GmbH</t>
  </si>
  <si>
    <t>IEF - Service GmbH</t>
  </si>
  <si>
    <t>Wr. Zeitung - digitale Publikationen GmbH 
(vorm. Öst. Staatsdruckerei)</t>
  </si>
  <si>
    <t>Bundessporteinrichtungen GmbH</t>
  </si>
  <si>
    <t>Austrian Development Agency (ADA)</t>
  </si>
  <si>
    <t>Austro Control</t>
  </si>
  <si>
    <t>ÖFPZ Arsenal GmbH</t>
  </si>
  <si>
    <t>Buchhaltungsagentur</t>
  </si>
  <si>
    <t>Bundesforschungs- u. Ausbildungszentrum für Wald, Naturgefahren u. Landschaft</t>
  </si>
  <si>
    <t>Austria Wirtschaftsservice GmbH</t>
  </si>
  <si>
    <t>Österreichische Bundesfinanzierungsagentur</t>
  </si>
  <si>
    <t>Diplomatische Akademie</t>
  </si>
  <si>
    <t>Österr. Institut GmbH</t>
  </si>
  <si>
    <t>Agrarmarkt Austria (AMA)</t>
  </si>
  <si>
    <t>Schloss Schönbrunn GmbH</t>
  </si>
  <si>
    <t>Marchfeldschlösser Revitalisierungs- und Betriebs GmbH</t>
  </si>
  <si>
    <t>Amt der Bundespensionen</t>
  </si>
  <si>
    <t>Bundesinst. f. Bildungsforsch., Innov. u. Entwickl. d. Bildungsw. - BIFIE</t>
  </si>
  <si>
    <t>Austrian Business Agency</t>
  </si>
  <si>
    <t>Familie u. Beruf Management GmbH</t>
  </si>
  <si>
    <t>RTR - Rundfunk u. Telekom Regulierungsbehörde</t>
  </si>
  <si>
    <t>Austria Tech - Ges. f. technologiepolitische Maßnahmen GmbH</t>
  </si>
  <si>
    <t>Österr. Forschungsförderungs GmbH</t>
  </si>
  <si>
    <t>Gesundheit Österreich GmbH</t>
  </si>
  <si>
    <t>Internationales Amtssitz- und Konferenzzentrum Wien AG</t>
  </si>
  <si>
    <t>Österr. Industrieholding AG (ÖIAG)</t>
  </si>
  <si>
    <t>Hypo Alpe Adria Bank International AG</t>
  </si>
  <si>
    <t>Bundespenionskasse AG</t>
  </si>
  <si>
    <t>Graz-Köflacher Bahn Bus GmbH</t>
  </si>
  <si>
    <t>OEAD (Österreichische Austauschdienst - GmbH)</t>
  </si>
  <si>
    <r>
      <rPr>
        <vertAlign val="superscript"/>
        <sz val="7"/>
        <rFont val="Palatino Linotype"/>
        <family val="1"/>
      </rPr>
      <t>1)</t>
    </r>
    <r>
      <rPr>
        <sz val="7"/>
        <rFont val="Palatino Linotype"/>
        <family val="1"/>
      </rPr>
      <t xml:space="preserve"> Ausgenommen Leistungsentgelte, jedoch einschließlich BIG-Zahlungen (Mieten und IMB-Immobilien Management Gesellschaft des Bundes)
</t>
    </r>
  </si>
  <si>
    <t>Der Wert 0,0 deutet auf Beträge hin, die kleiner als 50 T€ sind.</t>
  </si>
  <si>
    <t>Ertragsanteile der Länder</t>
  </si>
  <si>
    <t xml:space="preserve">Transferzahlungen an Länder </t>
  </si>
  <si>
    <t>Ertragsanteile der Gemeinden</t>
  </si>
  <si>
    <t>Transferzahlungen an Gemeinden</t>
  </si>
  <si>
    <r>
      <t xml:space="preserve">Bundesbeitrag zur gesetzl. Pensionsversicherung </t>
    </r>
    <r>
      <rPr>
        <vertAlign val="superscript"/>
        <sz val="9"/>
        <rFont val="Palatino Linotype"/>
        <family val="1"/>
      </rPr>
      <t>1)</t>
    </r>
  </si>
  <si>
    <t>Ausgleichszulagen</t>
  </si>
  <si>
    <t xml:space="preserve">Überweisungen aus der ALV </t>
  </si>
  <si>
    <t>Überweisungen des  FLAF</t>
  </si>
  <si>
    <t>EAGFL-Ausrichtung</t>
  </si>
  <si>
    <t>Europ. Fischereifonds</t>
  </si>
  <si>
    <t>Europ. Regionalfonds (EFRE)</t>
  </si>
  <si>
    <t>Europ. Sozialfonds (ESF)</t>
  </si>
  <si>
    <t xml:space="preserve">Europ. Solidaritätsfonds </t>
  </si>
  <si>
    <t>Europ. Globalisierungsfonds</t>
  </si>
  <si>
    <t>Rückflüsse insgesamt</t>
  </si>
  <si>
    <t>in Mrd. €</t>
  </si>
  <si>
    <t>Maastricht-Komponenten</t>
  </si>
  <si>
    <t xml:space="preserve">Staatsausgaben </t>
  </si>
  <si>
    <t xml:space="preserve">Staatseinnahmen </t>
  </si>
  <si>
    <t>Produktionserlöse</t>
  </si>
  <si>
    <t>Produktions- und Importabgaben</t>
  </si>
  <si>
    <t>Einkommen- und Vermögensteuern</t>
  </si>
  <si>
    <t>Sozialbeiträge (inkl. unterstellte Sozialbeiträge)</t>
  </si>
  <si>
    <t>Vermögenseinkommen</t>
  </si>
  <si>
    <t>Transfers</t>
  </si>
  <si>
    <t xml:space="preserve">Summe Einnahmen </t>
  </si>
  <si>
    <t>Vorleistungen</t>
  </si>
  <si>
    <t>Arbeitnehmerentgelt</t>
  </si>
  <si>
    <t>Monetäre Sozialleistungen</t>
  </si>
  <si>
    <t>Soziale Sachleistungen</t>
  </si>
  <si>
    <t>Sonstige laufende Transfers</t>
  </si>
  <si>
    <t>Subventionen</t>
  </si>
  <si>
    <t>Vermögenstransfers</t>
  </si>
  <si>
    <t>Zinsen für die Staatsschuld</t>
  </si>
  <si>
    <t>Bruttoinvestitionen</t>
  </si>
  <si>
    <t xml:space="preserve">Summe Ausgaben </t>
  </si>
  <si>
    <t>Finanzierungssaldo - VGR</t>
  </si>
  <si>
    <t>SWAP, netto</t>
  </si>
  <si>
    <t xml:space="preserve">Vermögensgütern </t>
  </si>
  <si>
    <t>Nettozugang an nichtproduzierten</t>
  </si>
  <si>
    <t>Einzahlungen</t>
  </si>
  <si>
    <t>Auszahlungen</t>
  </si>
  <si>
    <t>Nettofinanzierung</t>
  </si>
  <si>
    <t>Ergebnisvoranschlag</t>
  </si>
  <si>
    <t>Erträge</t>
  </si>
  <si>
    <t>Aufwendungen</t>
  </si>
  <si>
    <t>Nettoergebnis</t>
  </si>
  <si>
    <t>Maastricht-Defizit des Bundes</t>
  </si>
  <si>
    <t>Tabelle 6a: Vergleich BFRG 2013, veranschlagte Rücklagenentnahme und BVA-E 2013</t>
  </si>
  <si>
    <t>2013
BFRG</t>
  </si>
  <si>
    <t>2013                 BVA-E</t>
  </si>
  <si>
    <r>
      <rPr>
        <vertAlign val="superscript"/>
        <sz val="8"/>
        <rFont val="Palatino Linotype"/>
        <family val="1"/>
      </rPr>
      <t xml:space="preserve">1) </t>
    </r>
    <r>
      <rPr>
        <sz val="8"/>
        <rFont val="Palatino Linotype"/>
        <family val="1"/>
      </rPr>
      <t xml:space="preserve">Der Unterschied auf Rubrikenebene zwischen BFRG (Tabelle gem. § 2 des BFRG 2013-2016, BGBl I Nr. 62/2012) und BVA-E enthält die </t>
    </r>
  </si>
  <si>
    <t xml:space="preserve">
2011</t>
  </si>
  <si>
    <t>BVA-E 2013</t>
  </si>
  <si>
    <t>RL-Ver-
wendung</t>
  </si>
  <si>
    <t>Kapitalertragsteuern</t>
  </si>
  <si>
    <t>01</t>
  </si>
  <si>
    <t>02</t>
  </si>
  <si>
    <t>03</t>
  </si>
  <si>
    <t>04</t>
  </si>
  <si>
    <t>05</t>
  </si>
  <si>
    <t>06</t>
  </si>
  <si>
    <t>10</t>
  </si>
  <si>
    <t>11</t>
  </si>
  <si>
    <t>12</t>
  </si>
  <si>
    <t>13</t>
  </si>
  <si>
    <t>14</t>
  </si>
  <si>
    <t>15</t>
  </si>
  <si>
    <t>20</t>
  </si>
  <si>
    <t>21</t>
  </si>
  <si>
    <t>22</t>
  </si>
  <si>
    <t>23</t>
  </si>
  <si>
    <t>24</t>
  </si>
  <si>
    <t>25</t>
  </si>
  <si>
    <t>30</t>
  </si>
  <si>
    <t>31</t>
  </si>
  <si>
    <t>33</t>
  </si>
  <si>
    <t>34</t>
  </si>
  <si>
    <t>Verkehr, Innovation u. Technologie (Forschung)</t>
  </si>
  <si>
    <t>40</t>
  </si>
  <si>
    <t>41</t>
  </si>
  <si>
    <t>42</t>
  </si>
  <si>
    <t>43</t>
  </si>
  <si>
    <t>44</t>
  </si>
  <si>
    <t>45</t>
  </si>
  <si>
    <t>46</t>
  </si>
  <si>
    <t>51</t>
  </si>
  <si>
    <t>58</t>
  </si>
  <si>
    <t>Einzahlungen (allgemeine Gebarung)</t>
  </si>
  <si>
    <t>Auszahlungen (allgemeine Gebarung)</t>
  </si>
  <si>
    <t>Nettogeldfluss</t>
  </si>
  <si>
    <t>Eurofighter Ratenzahlung</t>
  </si>
  <si>
    <t>Auszahlungen UG 58</t>
  </si>
  <si>
    <t>Aufwand UG 58</t>
  </si>
  <si>
    <t>Time-adjustment Steuern (Annahme)</t>
  </si>
  <si>
    <t>BIG-Darlehensrückzahlungen UG 30</t>
  </si>
  <si>
    <t>in % BIP</t>
  </si>
  <si>
    <t>BIP (Mrd. €)</t>
  </si>
  <si>
    <t>Sonstige Verbesserungen</t>
  </si>
  <si>
    <t>Schulden ÖBB-Infrastruktur, Maastricht-Rechnung</t>
  </si>
  <si>
    <t>Besserungsschein</t>
  </si>
  <si>
    <t>Anm.: unter Abschreibungen verbucht: 0,00</t>
  </si>
  <si>
    <t>AFG-Abschreibungen</t>
  </si>
  <si>
    <t>Einz. Für Haftungsübernahmen (Kt 261.)</t>
  </si>
  <si>
    <t>Ausz. für Haftungsübernahmen (Kt 261.)</t>
  </si>
  <si>
    <t>Veräußerung von Beteiligungen (Kt 08..)</t>
  </si>
  <si>
    <t>Erwerb von Beteiligungen (Kt 08..)</t>
  </si>
  <si>
    <t>Rückzahlung von Darlehen (Kt. 259.)</t>
  </si>
  <si>
    <t>Gewährung von Darlehen (Kt. 259.)</t>
  </si>
  <si>
    <t>Entnahmen von Haushaltsrücklagen (Kt 298.)</t>
  </si>
  <si>
    <t>Zuführungen zu Haushaltsrücklagen (Kt. 298.)</t>
  </si>
  <si>
    <t>Finanzierungshaushalt</t>
  </si>
  <si>
    <t>Mio. €</t>
  </si>
  <si>
    <t>F-BVE 2013</t>
  </si>
  <si>
    <t>Stand: 17.9.2012</t>
  </si>
  <si>
    <t>traditionelle Methode</t>
  </si>
  <si>
    <t>Ableitung Maastricht-Defizit 2013</t>
  </si>
  <si>
    <t>in % des BNE</t>
  </si>
  <si>
    <t>Gesamt</t>
  </si>
  <si>
    <t>5 Verwaltung</t>
  </si>
  <si>
    <t>davon 1a Wettbewerbsfähigkeit für Wachstum und Beschäftigung</t>
  </si>
  <si>
    <t>ZE</t>
  </si>
  <si>
    <t>VE</t>
  </si>
  <si>
    <t>Ausgabenrubrik</t>
  </si>
  <si>
    <t>-</t>
  </si>
  <si>
    <t>Gezahlte Steuern</t>
  </si>
  <si>
    <t>Finanzierungssaldo - Maastrichtdefizit</t>
  </si>
  <si>
    <r>
      <t xml:space="preserve">1) </t>
    </r>
    <r>
      <rPr>
        <sz val="7"/>
        <color indexed="8"/>
        <rFont val="Palatino Linotype"/>
        <family val="1"/>
      </rPr>
      <t>Nach VGR / ESVG‘95</t>
    </r>
  </si>
  <si>
    <t>Quelle: Statistik Österreich (bis 2011), Bundesministerium für Finanzen (ab 2012)</t>
  </si>
  <si>
    <t>* inklusive Rücklage der ehemaligen UG 32</t>
  </si>
  <si>
    <t>Untergliederung</t>
  </si>
  <si>
    <t>Globalbudgets</t>
  </si>
  <si>
    <t>Detailbudgets 1. Ebene</t>
  </si>
  <si>
    <t>Abgaben</t>
  </si>
  <si>
    <t>Anzahl insgesamt</t>
  </si>
  <si>
    <t>*) ohne:</t>
  </si>
  <si>
    <t xml:space="preserve"> - Detailbudgets aus der Anlage II zum BFG "Bundespersonal das für Dritte leistet - Bruttodarstellung" und</t>
  </si>
  <si>
    <t xml:space="preserve"> - "Technische" Detailbudgets, da aus verrechnungstechnischer Sicht für jedes DB 1. Ebene zumindest ein DB 2. Ebene erforderlich ist</t>
  </si>
  <si>
    <t>Quelle: BMASK</t>
  </si>
  <si>
    <t>Bund</t>
  </si>
  <si>
    <t>Gemeinden</t>
  </si>
  <si>
    <t xml:space="preserve">Tabelle 7: Rücklagenstände Ende 2011 </t>
  </si>
  <si>
    <t>Sonstige</t>
  </si>
  <si>
    <t>Detailbudgets 
2. Ebene</t>
  </si>
  <si>
    <t>Europ. Hilfsfonds (FEAD)</t>
  </si>
  <si>
    <t>in Mrd. € zu laufenden Preisen</t>
  </si>
  <si>
    <t>Kunst und Kultur</t>
  </si>
  <si>
    <t>Pensionen - Beamtinnen und Beamte</t>
  </si>
  <si>
    <t>Bildung und Frauen</t>
  </si>
  <si>
    <t>Familien und Jugend</t>
  </si>
  <si>
    <t>Pensionsversicherung</t>
  </si>
  <si>
    <t>UG 34 Verkehr, Innovation und Technologie (Forschung)</t>
  </si>
  <si>
    <t>EU Kostenersätze (Dienstreisen)</t>
  </si>
  <si>
    <t>Quellen: ÖBB, ASFINAG, BIG</t>
  </si>
  <si>
    <r>
      <t xml:space="preserve">Tabelle 22: Einnahmen, Ausgaben und Finanzierungssaldo des Staates </t>
    </r>
    <r>
      <rPr>
        <b/>
        <vertAlign val="superscript"/>
        <sz val="10"/>
        <rFont val="Palatino Linotype"/>
        <family val="1"/>
      </rPr>
      <t>1)</t>
    </r>
  </si>
  <si>
    <t>Maastricht-Saldo</t>
  </si>
  <si>
    <t>Konjunktureffekt</t>
  </si>
  <si>
    <t>Tabelle 24: Anzahl von Global- und Detailbudgets</t>
  </si>
  <si>
    <t>Plan 2016</t>
  </si>
  <si>
    <t>Spezialinstrumente</t>
  </si>
  <si>
    <t>6 Ausgleichszahlungen</t>
  </si>
  <si>
    <t>4 Europa in der Welt</t>
  </si>
  <si>
    <t>3 Sicherheit und Unionsbürgerschaft</t>
  </si>
  <si>
    <t>2 Nachhaltiges Wachstum: natürliche Ressourcen</t>
  </si>
  <si>
    <t>davon 1b Wirtschaftlicher, sozialer und territorialer Zusammenhalt</t>
  </si>
  <si>
    <t>1 Intelligentes und integratives Wachstum</t>
  </si>
  <si>
    <t>Tabelle 16b: Verabschiedeter EU-Haushalt 2014</t>
  </si>
  <si>
    <t>Posten 731*</t>
  </si>
  <si>
    <t>GB 2102</t>
  </si>
  <si>
    <t>Budgetpos.: 25010400 7311 005, 7314 003, 7315 001</t>
  </si>
  <si>
    <t>Budgetpos.: 20010301 7313 003. 20010302 7313 000, 20010304 7313 004</t>
  </si>
  <si>
    <t>GB 2201; DB 220101</t>
  </si>
  <si>
    <t>GB 2202; DB 220102</t>
  </si>
  <si>
    <t>Periodenabgrenzung EU-Beiträge</t>
  </si>
  <si>
    <t>Stundung BIG-Mieten</t>
  </si>
  <si>
    <t>Nettofinanzierungssaldo</t>
  </si>
  <si>
    <t>2017
BVA-E</t>
  </si>
  <si>
    <t>2015
Erfolg</t>
  </si>
  <si>
    <t>Länder</t>
  </si>
  <si>
    <t>in % d. BIP</t>
  </si>
  <si>
    <t>Finanzierungsvoranschlag - Geldfluss aus der Finanzierungstätigkeit</t>
  </si>
  <si>
    <t>Maastricht-Saldo Gesamtstaat</t>
  </si>
  <si>
    <t>Einmalmaßnahmen</t>
  </si>
  <si>
    <t>2016
BVA</t>
  </si>
  <si>
    <t>Aufwände</t>
  </si>
  <si>
    <t>in %</t>
  </si>
  <si>
    <t>Rubrik 0,1: Recht und Sicherheit</t>
  </si>
  <si>
    <t>hievon variabel</t>
  </si>
  <si>
    <t>2017 BVA-E</t>
  </si>
  <si>
    <t>Auszahlungen - Aufwände</t>
  </si>
  <si>
    <t>Einzahlungen - Erträge</t>
  </si>
  <si>
    <t>real</t>
  </si>
  <si>
    <t>nominell</t>
  </si>
  <si>
    <t>nominell in Mrd. €</t>
  </si>
  <si>
    <t>Lohn- und Gehaltssumme</t>
  </si>
  <si>
    <t>brutto</t>
  </si>
  <si>
    <t>Arbeitslose</t>
  </si>
  <si>
    <t>in 1.000 Personen</t>
  </si>
  <si>
    <t>Finanzierungshaushalt/Ergebnishaushalt</t>
  </si>
  <si>
    <t>Struktureller Saldo Gesamtstaat</t>
  </si>
  <si>
    <t>Europäische Union</t>
  </si>
  <si>
    <t>Fonds etc</t>
  </si>
  <si>
    <t xml:space="preserve">   Burgenland</t>
  </si>
  <si>
    <t>Bruttoabgaben (BA)</t>
  </si>
  <si>
    <t>Sonstige Abgaben</t>
  </si>
  <si>
    <t xml:space="preserve">Mineralölsteuer   </t>
  </si>
  <si>
    <t xml:space="preserve">Lohnsteuer </t>
  </si>
  <si>
    <t>in % d. BA</t>
  </si>
  <si>
    <t>2016 BVA</t>
  </si>
  <si>
    <t>Bund (Nettoabgaben)</t>
  </si>
  <si>
    <t>2015 Erfolg</t>
  </si>
  <si>
    <t>Plan 2017</t>
  </si>
  <si>
    <t>LandeslehrerInnen, Aktivausgaben (UG 30 und 42)</t>
  </si>
  <si>
    <t xml:space="preserve">LandeslehrerInnen, Pensionsausgaben </t>
  </si>
  <si>
    <t>Zweckzuschüsse Krankenanstalten (UG 24)</t>
  </si>
  <si>
    <t>Zuschüsse für Krankenanstalten (UG 44)</t>
  </si>
  <si>
    <t>Gesundheits- u. Sozialbereichs-Beihilfengesetz</t>
  </si>
  <si>
    <t>Wohnbauförderungs-Zweckzuschüsse</t>
  </si>
  <si>
    <t>Zuschüsse für die Finanzierung von Straßen</t>
  </si>
  <si>
    <t>Kinderbetreuung u. Sprachförderung (UG 12+25+44)</t>
  </si>
  <si>
    <t>Zuschüsse aus dem Pflegefonds (UG 21)</t>
  </si>
  <si>
    <t>Zuschüsse für schulische Tagesbetreuung (UG 30)</t>
  </si>
  <si>
    <t>Bedarfszuweisungen an Länder</t>
  </si>
  <si>
    <t>Zuschüsse zur Theaterführung</t>
  </si>
  <si>
    <t>Katastrophenfonds</t>
  </si>
  <si>
    <t>Jubiläums-Zweckzuschuss</t>
  </si>
  <si>
    <t>Bundesbeitrag U-Bahnbau Wien</t>
  </si>
  <si>
    <t>Sonstige Transfers an Länder</t>
  </si>
  <si>
    <t>Finanzkraftstärkung der Gemeinden</t>
  </si>
  <si>
    <t>Polizeikostenersatz</t>
  </si>
  <si>
    <t>Finanzzuw. in Nahverkehrsangelegenheiten</t>
  </si>
  <si>
    <t>Bedarfszuweisungsgesetz</t>
  </si>
  <si>
    <t>Sonstige Transfers an Gemeinden</t>
  </si>
  <si>
    <r>
      <t>Klinischer Mehraufwand</t>
    </r>
    <r>
      <rPr>
        <i/>
        <vertAlign val="superscript"/>
        <sz val="9"/>
        <rFont val="Palatino Linotype"/>
        <family val="1"/>
      </rPr>
      <t xml:space="preserve"> 1)</t>
    </r>
  </si>
  <si>
    <r>
      <t xml:space="preserve">Kostenersatz für Flüchtlingsbetreuung </t>
    </r>
    <r>
      <rPr>
        <i/>
        <vertAlign val="superscript"/>
        <sz val="9"/>
        <rFont val="Palatino Linotype"/>
        <family val="1"/>
      </rPr>
      <t>2)</t>
    </r>
  </si>
  <si>
    <t>Ertragsanteile</t>
  </si>
  <si>
    <t>Transferzahlungen</t>
  </si>
  <si>
    <t>Finanzierungshaushalt, in Mio. €</t>
  </si>
  <si>
    <r>
      <t xml:space="preserve">EU-Beitragszahlungen </t>
    </r>
    <r>
      <rPr>
        <vertAlign val="superscript"/>
        <sz val="9"/>
        <rFont val="Palatino Linotype"/>
        <family val="1"/>
      </rPr>
      <t>1)2)</t>
    </r>
  </si>
  <si>
    <r>
      <t xml:space="preserve">EAGFL-Garantie/EGFL </t>
    </r>
    <r>
      <rPr>
        <vertAlign val="superscript"/>
        <sz val="9"/>
        <rFont val="Palatino Linotype"/>
        <family val="1"/>
      </rPr>
      <t>3)</t>
    </r>
  </si>
  <si>
    <r>
      <t xml:space="preserve">ELER </t>
    </r>
    <r>
      <rPr>
        <vertAlign val="superscript"/>
        <sz val="9"/>
        <rFont val="Palatino Linotype"/>
        <family val="1"/>
      </rPr>
      <t>4)</t>
    </r>
  </si>
  <si>
    <r>
      <t xml:space="preserve">Sonstige </t>
    </r>
    <r>
      <rPr>
        <b/>
        <vertAlign val="superscript"/>
        <sz val="9"/>
        <rFont val="Palatino Linotype"/>
        <family val="1"/>
      </rPr>
      <t>5)</t>
    </r>
  </si>
  <si>
    <t>Rückflüsse UG51</t>
  </si>
  <si>
    <t>Finanzierungssaldo (administrativ)</t>
  </si>
  <si>
    <t>Motorbezogene Versicherungs.</t>
  </si>
  <si>
    <t>Arbeitslosigkeit</t>
  </si>
  <si>
    <t>Bundessektor</t>
  </si>
  <si>
    <t>Abgang/Überschuss</t>
  </si>
  <si>
    <t>Familienbeihilfen</t>
  </si>
  <si>
    <r>
      <t xml:space="preserve">Sonstige Leistungen </t>
    </r>
    <r>
      <rPr>
        <vertAlign val="superscript"/>
        <sz val="9"/>
        <rFont val="Palatino Linotype"/>
        <family val="1"/>
      </rPr>
      <t>1)</t>
    </r>
  </si>
  <si>
    <t>In Mrd. €, per Jahresende</t>
  </si>
  <si>
    <t>Finanzierungsvoranschlag</t>
  </si>
  <si>
    <t>2) Saldo aus den Zahlungen des Bundes an die Länder und der Ersätze der Länder an den Bund</t>
  </si>
  <si>
    <t>Länder (Ertragsanteile)</t>
  </si>
  <si>
    <t>Gemeinden (Ertragsanteile)</t>
  </si>
  <si>
    <t>1) inkl. Abrechnungsreste</t>
  </si>
  <si>
    <t>1) Nationaler EU-Beitrag (BNE- und Mwst.-Eigenmittel sowie UK-Korrekturbetrag)</t>
  </si>
  <si>
    <t>2) DB 16.01.04</t>
  </si>
  <si>
    <t>3) Europ. Ausrichtungs- und Garantiefonds für die Landwirtschaft/ Europ. Garantiefonds f. d. Landwirtschaft</t>
  </si>
  <si>
    <t>4) Europ. Landwirtschaftsfonds f. d. Entwicklung des ländlichen Raums</t>
  </si>
  <si>
    <t>1) Seit September 2014 sind diese Einheiten durch die Umstellung auf das ESVG 2010 dem Sektor Staat zuzuordnen</t>
  </si>
  <si>
    <t>2) beinhaltet auch Verbindlichkeiten aus PPP-Projekt Nordautobahn</t>
  </si>
  <si>
    <r>
      <t xml:space="preserve">ÖBB-Infrastruktur AG </t>
    </r>
    <r>
      <rPr>
        <vertAlign val="superscript"/>
        <sz val="9"/>
        <rFont val="Palatino Linotype"/>
        <family val="1"/>
      </rPr>
      <t>1)</t>
    </r>
  </si>
  <si>
    <r>
      <t xml:space="preserve">ASFINAG </t>
    </r>
    <r>
      <rPr>
        <vertAlign val="superscript"/>
        <sz val="9"/>
        <rFont val="Palatino Linotype"/>
        <family val="1"/>
      </rPr>
      <t>2</t>
    </r>
    <r>
      <rPr>
        <vertAlign val="superscript"/>
        <sz val="9"/>
        <rFont val="Arial"/>
        <family val="2"/>
      </rPr>
      <t>)</t>
    </r>
  </si>
  <si>
    <r>
      <t>BIG</t>
    </r>
    <r>
      <rPr>
        <vertAlign val="superscript"/>
        <sz val="9"/>
        <rFont val="Palatino Linotype"/>
        <family val="1"/>
      </rPr>
      <t xml:space="preserve"> 1)</t>
    </r>
  </si>
  <si>
    <t>Maastricht-Saldo des Bundessektors</t>
  </si>
  <si>
    <t>In Mio. €</t>
  </si>
  <si>
    <t>Finanzierungshaushalt Bund, allgemeine Gebarung</t>
  </si>
  <si>
    <t>In % des BIP</t>
  </si>
  <si>
    <t>Diff. 16/17</t>
  </si>
  <si>
    <t>Diff.
16/17</t>
  </si>
  <si>
    <t>Aufteilung auf</t>
  </si>
  <si>
    <t>Fonds etc.</t>
  </si>
  <si>
    <t>Kinder, für die Familienbeihilfen gezahlt werden (in 1.000)</t>
  </si>
  <si>
    <t>BVA-E
2017</t>
  </si>
  <si>
    <t>Gebäude und Bauten</t>
  </si>
  <si>
    <t>Amts-, Betriebs- und Geschäftsausstattung</t>
  </si>
  <si>
    <t>Beteiligungen</t>
  </si>
  <si>
    <t>andere</t>
  </si>
  <si>
    <t>Heta: Aufhebung HaaSanG durch VfGH</t>
  </si>
  <si>
    <t>Auszahlungen aus Investitionen</t>
  </si>
  <si>
    <t>davon je UG</t>
  </si>
  <si>
    <t>Technische Anlagen</t>
  </si>
  <si>
    <t>Investitionen ausgegliederter Einheiten</t>
  </si>
  <si>
    <t>Gesundheit und Frauen</t>
  </si>
  <si>
    <t>Bildung</t>
  </si>
  <si>
    <t>Gebühren u. Bundesverwaltungsabgaben</t>
  </si>
  <si>
    <t>Veranlagte Einkommensteuer</t>
  </si>
  <si>
    <t>Auszahlungssumme</t>
  </si>
  <si>
    <t>2) In den Einzahlungen sind Darlehensrückzahlungen enthalten, die nicht ergebniswirksam sind.</t>
  </si>
  <si>
    <t>1) Vor allem Teilkostenersatz für Untersuchungen nach dem Mutter-Kind-Pass, Unterhaltsvorschüsse, Familienberatungsstellen, Schulbücher, Beiträge zur Schülerunfallversicherung, Ersatz der halben Aufwendungen für die Betriebshilfe, Beitrag zum In-vitro-Fertilisations-Fonds, Pensionsbeiträge für Pflegepersonen von Schwerstbehinderten und aufgrund eines Wahl- oder Pflegekindes.</t>
  </si>
  <si>
    <t>Wochengeld</t>
  </si>
  <si>
    <t xml:space="preserve">SchülerInnen- und Lehrlingsfreifahrten </t>
  </si>
  <si>
    <t>Pensionsbeiträge für Kindererziehungszeiten</t>
  </si>
  <si>
    <t>Kinderbetreuungsgeld</t>
  </si>
  <si>
    <t>3) Schätzwert</t>
  </si>
  <si>
    <t>Pflegegeld</t>
  </si>
  <si>
    <t>Nettofinanzierungssaldo (administrativ)</t>
  </si>
  <si>
    <t>Nettoergebnis (administrativ)</t>
  </si>
  <si>
    <r>
      <t xml:space="preserve">Dienstgeberbeiträge und sonstige Beiträge </t>
    </r>
    <r>
      <rPr>
        <b/>
        <vertAlign val="superscript"/>
        <sz val="9"/>
        <rFont val="Palatino Linotype"/>
        <family val="1"/>
      </rPr>
      <t>2)</t>
    </r>
  </si>
  <si>
    <t>Erwerbstätige insgesamt</t>
  </si>
  <si>
    <t>in 1.000</t>
  </si>
  <si>
    <t>Unselbstständig Beschäftigte</t>
  </si>
  <si>
    <t>€</t>
  </si>
  <si>
    <t>3) Beschäftigungsverhältnisse laut VGR</t>
  </si>
  <si>
    <t>1) Ohne Personen, die Kinderbetreuungsgeld beziehen, ohne Präsenzdiener</t>
  </si>
  <si>
    <t>2) Brutto, ohne Arbeitgeberbeiträge</t>
  </si>
  <si>
    <t>23.01.01 - Hoheitsverwaltung + Ausgegliederte</t>
  </si>
  <si>
    <t>23.01.02 - Post</t>
  </si>
  <si>
    <t>23.01.03 - ÖBB</t>
  </si>
  <si>
    <t>Summe Auszahlungen der UG 23</t>
  </si>
  <si>
    <r>
      <t xml:space="preserve">2015 Erfolg </t>
    </r>
    <r>
      <rPr>
        <b/>
        <vertAlign val="superscript"/>
        <sz val="9"/>
        <rFont val="Palatino Linotype"/>
        <family val="1"/>
      </rPr>
      <t>1)</t>
    </r>
  </si>
  <si>
    <t>23.02.01 - Hoheitsverwaltung + Ausgegliederte</t>
  </si>
  <si>
    <t>23.02.02 - Post</t>
  </si>
  <si>
    <t>23.02.03 - ÖBB</t>
  </si>
  <si>
    <t>Einzahlungen der UG 23</t>
  </si>
  <si>
    <t>23.01 - Pensionen, Auszahlungen</t>
  </si>
  <si>
    <t>23.02 - Pflegegeld, Auszahlungen</t>
  </si>
  <si>
    <t>1) Zahlen übertragen in die Budgetstruktur ab 2016</t>
  </si>
  <si>
    <t>Hoheitsverwaltung</t>
  </si>
  <si>
    <t>Post</t>
  </si>
  <si>
    <t>ÖBB</t>
  </si>
  <si>
    <t>Landeslehrerinnen u. -lehrer</t>
  </si>
  <si>
    <t>23.01.04 - Landeslehrerinnen u. -lehrer</t>
  </si>
  <si>
    <t>Bundesbudget (Finanzierungshaushalt)</t>
  </si>
  <si>
    <t>Sonstige investitionsnahe Auszahlungen</t>
  </si>
  <si>
    <t>Zahlungen an den BIG-Konzern (Mieten)</t>
  </si>
  <si>
    <t>Sonstige (Immaterielles Vermögen, Grundstücke)</t>
  </si>
  <si>
    <t>UG 11 Inneres</t>
  </si>
  <si>
    <t>UG 45 Bundesvermögen</t>
  </si>
  <si>
    <r>
      <t xml:space="preserve">Mieten der Universitäten an die BIG </t>
    </r>
    <r>
      <rPr>
        <vertAlign val="superscript"/>
        <sz val="9"/>
        <rFont val="Palatino Linotype"/>
        <family val="1"/>
      </rPr>
      <t>3)</t>
    </r>
  </si>
  <si>
    <t>n/v</t>
  </si>
  <si>
    <t>UG 30 Bildung</t>
  </si>
  <si>
    <t>UG 02 Bundesgesetzgebung</t>
  </si>
  <si>
    <r>
      <t xml:space="preserve">Breitbandförderung im DB 41.02.03, Transfers </t>
    </r>
    <r>
      <rPr>
        <vertAlign val="superscript"/>
        <sz val="9"/>
        <rFont val="Palatino Linotype"/>
        <family val="1"/>
      </rPr>
      <t>1)</t>
    </r>
  </si>
  <si>
    <r>
      <t xml:space="preserve">Zuschüsse zur Instandhaltung, Planung und Bau </t>
    </r>
    <r>
      <rPr>
        <vertAlign val="superscript"/>
        <sz val="9"/>
        <rFont val="Palatino Linotype"/>
        <family val="1"/>
      </rPr>
      <t>2)</t>
    </r>
  </si>
  <si>
    <r>
      <t xml:space="preserve">Zuschüsse zum Betrieb der Schieneninfrastruktur </t>
    </r>
    <r>
      <rPr>
        <vertAlign val="superscript"/>
        <sz val="9"/>
        <rFont val="Palatino Linotype"/>
        <family val="1"/>
      </rPr>
      <t>1)</t>
    </r>
  </si>
  <si>
    <t>3) Quelle: BMF</t>
  </si>
  <si>
    <t>2) Finanzierungsbeiträge für Schieneninfrastrukturinvestitionen
von Privatbahnen gemäß § 4 Privatbahngesetz</t>
  </si>
  <si>
    <r>
      <t>Finanzierungsbeiträge gem. § 4 Privatbahngesetz</t>
    </r>
    <r>
      <rPr>
        <vertAlign val="superscript"/>
        <sz val="9"/>
        <rFont val="Palatino Linotype"/>
        <family val="1"/>
      </rPr>
      <t xml:space="preserve"> 2)</t>
    </r>
  </si>
  <si>
    <r>
      <t>BIG-Konzern</t>
    </r>
    <r>
      <rPr>
        <vertAlign val="superscript"/>
        <sz val="9"/>
        <rFont val="Palatino Linotype"/>
        <family val="1"/>
      </rPr>
      <t xml:space="preserve"> 4)</t>
    </r>
  </si>
  <si>
    <r>
      <t>ASFINAG</t>
    </r>
    <r>
      <rPr>
        <vertAlign val="superscript"/>
        <sz val="9"/>
        <rFont val="Palatino Linotype"/>
        <family val="1"/>
      </rPr>
      <t xml:space="preserve"> 6)</t>
    </r>
  </si>
  <si>
    <r>
      <t xml:space="preserve">ÖBB-Infrastruktur AG </t>
    </r>
    <r>
      <rPr>
        <vertAlign val="superscript"/>
        <sz val="9"/>
        <rFont val="Palatino Linotype"/>
        <family val="1"/>
      </rPr>
      <t>5)</t>
    </r>
  </si>
  <si>
    <t>1) Für 2016 ist – dem erwarteten aktualisierten Zahlungsbedarf entsprechend – ein Betrag von 30 Mio. € vorgesehen. Die 2016 nicht ausbezahlten Mittel iHv 250 Mio. € werden auf die Folgejahre verteilt.</t>
  </si>
  <si>
    <r>
      <t xml:space="preserve">Zuschüsse für Inspektion, Wartung, Entstörung u. Instands. </t>
    </r>
    <r>
      <rPr>
        <vertAlign val="superscript"/>
        <sz val="9"/>
        <rFont val="Palatino Linotype"/>
        <family val="1"/>
      </rPr>
      <t>2)</t>
    </r>
  </si>
  <si>
    <r>
      <t xml:space="preserve">1.782 </t>
    </r>
    <r>
      <rPr>
        <vertAlign val="superscript"/>
        <sz val="9"/>
        <rFont val="Palatino Linotype"/>
        <family val="1"/>
      </rPr>
      <t>3)</t>
    </r>
  </si>
  <si>
    <r>
      <t xml:space="preserve">2016 </t>
    </r>
    <r>
      <rPr>
        <b/>
        <vertAlign val="superscript"/>
        <sz val="9"/>
        <rFont val="Palatino Linotype"/>
        <family val="1"/>
      </rPr>
      <t>1)</t>
    </r>
  </si>
  <si>
    <t>1) Erwarteter Erfolg 2016</t>
  </si>
  <si>
    <t>2) nationale Arbeitsmarktförderung, ESF, §-13-AMPFG-Mittel (Kurzarbeits- und Aktivierungsbeihilfe Zielgruppen 50+, Langzeitbeschäftigungslose, Asyl- und Schutzberechtigte), IEF-finanzierte Lehrlingsausbildung</t>
  </si>
  <si>
    <r>
      <t xml:space="preserve">Aktive Arbeitsmarktpolitik </t>
    </r>
    <r>
      <rPr>
        <vertAlign val="superscript"/>
        <sz val="9"/>
        <color theme="1"/>
        <rFont val="Palatino Linotype"/>
        <family val="1"/>
      </rPr>
      <t>2)</t>
    </r>
  </si>
  <si>
    <r>
      <t xml:space="preserve">Aktivierende Arbeitsmarktpolitik </t>
    </r>
    <r>
      <rPr>
        <vertAlign val="superscript"/>
        <sz val="9"/>
        <color theme="1"/>
        <rFont val="Palatino Linotype"/>
        <family val="1"/>
      </rPr>
      <t>3)</t>
    </r>
  </si>
  <si>
    <t>3) Schulungsarbeitslosengeld und -notstandshilfe, Stiftungs-AlG, Weiterbildungsgeld, Bildungsteilzeit und Umschulungsgeld, jeweils inklusive SV-Beiträge für aktivierte AlV-Leistungen und für DLU gemäß § 35 AMSG; Altersteilzeitgeld</t>
  </si>
  <si>
    <t>2017 Plan</t>
  </si>
  <si>
    <t>in % lt. AMS</t>
  </si>
  <si>
    <r>
      <t xml:space="preserve">Lohn- und Gehaltssumme </t>
    </r>
    <r>
      <rPr>
        <vertAlign val="superscript"/>
        <sz val="9"/>
        <rFont val="Palatino Linotype"/>
        <family val="1"/>
      </rPr>
      <t>2)</t>
    </r>
  </si>
  <si>
    <r>
      <t xml:space="preserve">Pro Kopf </t>
    </r>
    <r>
      <rPr>
        <vertAlign val="superscript"/>
        <sz val="9"/>
        <rFont val="Palatino Linotype"/>
        <family val="1"/>
      </rPr>
      <t>3)</t>
    </r>
  </si>
  <si>
    <r>
      <t xml:space="preserve">Unselbstständig aktiv Beschäftigte </t>
    </r>
    <r>
      <rPr>
        <vertAlign val="superscript"/>
        <sz val="9"/>
        <rFont val="Palatino Linotype"/>
        <family val="1"/>
      </rPr>
      <t>1)</t>
    </r>
  </si>
  <si>
    <t>Klinischer Mehraufwand DB 31.02.01</t>
  </si>
  <si>
    <t>Quelle: WIFO Konjunkturprognose September 2016</t>
  </si>
  <si>
    <t>BFRG 2017,
geplante Novelle</t>
  </si>
  <si>
    <t>Budgetierte RL-Verwendung</t>
  </si>
  <si>
    <t>Anpassung BFRG</t>
  </si>
  <si>
    <t>6) Quelle: ASFINAG</t>
  </si>
  <si>
    <t>Umweltförderung im Inland (UFI), UG 43</t>
  </si>
  <si>
    <t>Thermische Sanierung, UG 43</t>
  </si>
  <si>
    <t>KLI.EN (ca. 50% investitionsrelevant), UG 43</t>
  </si>
  <si>
    <t>ÖBB-Schieneninfrastruktur, DB 41.02.02</t>
  </si>
  <si>
    <r>
      <t>Summe</t>
    </r>
    <r>
      <rPr>
        <b/>
        <vertAlign val="superscript"/>
        <sz val="9"/>
        <color rgb="FFC00000"/>
        <rFont val="Palatino Linotype"/>
        <family val="1"/>
      </rPr>
      <t xml:space="preserve"> 7)</t>
    </r>
  </si>
  <si>
    <t xml:space="preserve">7) Investitionen ausgegliederter Einheiten + Zahlungen aus dem Bundesbudget ohne Zahlungen an BIG und ÖBB </t>
  </si>
  <si>
    <t>Differenz 
BVA-E/BFRG 
Mai 2016</t>
  </si>
  <si>
    <t>Summe mit Marge</t>
  </si>
  <si>
    <t>Registrierte Arbeitslose</t>
  </si>
  <si>
    <t>Arbeitnehmerentgelte</t>
  </si>
  <si>
    <t>Konsumausgaben privater Haushalte</t>
  </si>
  <si>
    <t>Zins auf 10-jährige Bundesanleihen</t>
  </si>
  <si>
    <t>Arbeitslosenquote, national</t>
  </si>
  <si>
    <t>Arbeitslosenquote, EUROSTAT</t>
  </si>
  <si>
    <t>4) Teil des Sektors Staat gem. ESVG; Investitionen laut Mehrjahresplanung der BIG, Quelle: BIG</t>
  </si>
  <si>
    <t>Siedlungswasserwirtschaft und Gewässerökologie, UG 43</t>
  </si>
  <si>
    <t xml:space="preserve">Steuern und Abgaben </t>
  </si>
  <si>
    <t xml:space="preserve">Öffentliches Defizit (Maastricht) </t>
  </si>
  <si>
    <t>Landes- und Gemeindesektor</t>
  </si>
  <si>
    <t>Sozialversicherungsträger</t>
  </si>
  <si>
    <t>Strukturelles Defizit I (Gesamtstaat)*</t>
  </si>
  <si>
    <t>Strukturelles Defizit II (Gesamtstaat)**</t>
  </si>
  <si>
    <t xml:space="preserve">Verschuldungsquote (Maastricht) </t>
  </si>
  <si>
    <t>Quelle: Statistik Austria (bis 2014, ohne strukturelles Defizit);  BMF (2015, 2016 und strukturelles Defizit)</t>
  </si>
  <si>
    <t>* Strukturelles Defizit I = vor Herausrechnung der Zusatzkosten für Flüchtlinge und Terrorbekämpfung</t>
  </si>
  <si>
    <t>** Strukturelles Defizit II = nach Herausrechnung der Zusatzkosten für Flüchtlinge und Terrorbekämpfung</t>
  </si>
  <si>
    <t>In % des BIP (Rundungsdifferenzen)</t>
  </si>
  <si>
    <t xml:space="preserve">Periodenabgrenzung UG 58 </t>
  </si>
  <si>
    <t xml:space="preserve">Periodenabgrenzung Steuern </t>
  </si>
  <si>
    <t>Periodenabgrenzung UG 22</t>
  </si>
  <si>
    <t>Bayern-Vergleich</t>
  </si>
  <si>
    <t>Verkauf Kommunalkredit und HAAG/SEE-Netzwerk</t>
  </si>
  <si>
    <t>SV-Träger</t>
  </si>
  <si>
    <t>Länder, Gemeinden</t>
  </si>
  <si>
    <r>
      <t xml:space="preserve">BFRG 2016 </t>
    </r>
    <r>
      <rPr>
        <b/>
        <vertAlign val="superscript"/>
        <sz val="9"/>
        <rFont val="Palatino Linotype"/>
        <family val="1"/>
      </rPr>
      <t>1)</t>
    </r>
  </si>
  <si>
    <t>1) In der Fassung vom Frühjahr 2016</t>
  </si>
  <si>
    <t>2) Ohne Herausrechnung der Zusatzkosten für Flüchtlinge und Terrorbekämpfung</t>
  </si>
  <si>
    <t>3) Mit Herausrechnung der Zusatzkosten für Flüchtlinge und Terrorbekämpfung</t>
  </si>
  <si>
    <r>
      <t xml:space="preserve">Struktureller Saldo II </t>
    </r>
    <r>
      <rPr>
        <b/>
        <vertAlign val="superscript"/>
        <sz val="9"/>
        <color rgb="FFC00000"/>
        <rFont val="Palatino Linotype"/>
        <family val="1"/>
      </rPr>
      <t>3)</t>
    </r>
  </si>
  <si>
    <r>
      <t xml:space="preserve">Struktureller Saldo I </t>
    </r>
    <r>
      <rPr>
        <b/>
        <vertAlign val="superscript"/>
        <sz val="9"/>
        <color rgb="FFC00000"/>
        <rFont val="Palatino Linotype"/>
        <family val="1"/>
      </rPr>
      <t>2)</t>
    </r>
  </si>
  <si>
    <t>Periodenabgrenzung EU-Rückflüsse, EFS, EFRE</t>
  </si>
  <si>
    <t>In % des BIP, Rundungsdifferenzen</t>
  </si>
  <si>
    <t>5) Teil des Sektors Staat gem. ESVG; Investitionen laut Rahmenplan (2015 IST-Wert, 2016: Erwartungswert, 
2017: Planwert gemäß Entwurf Rahmenplan 2017-2022, Stand Juli 2016), Quelle: ÖBB</t>
  </si>
  <si>
    <t>Bundesbeitrag U-Bahnbau, UG 41</t>
  </si>
  <si>
    <t>1) Novelle gem. BGBl. I 60/2016</t>
  </si>
  <si>
    <r>
      <t xml:space="preserve">BFRG 2017 </t>
    </r>
    <r>
      <rPr>
        <b/>
        <vertAlign val="superscript"/>
        <sz val="9"/>
        <rFont val="Palatino Linotype"/>
        <family val="1"/>
      </rPr>
      <t>1)</t>
    </r>
  </si>
  <si>
    <r>
      <t>5) sonst. Rückflüsse fließen nicht über den Bundeshaushalt (Quelle: bis</t>
    </r>
    <r>
      <rPr>
        <sz val="8"/>
        <color indexed="10"/>
        <rFont val="Palatino Linotype"/>
        <family val="1"/>
      </rPr>
      <t xml:space="preserve"> </t>
    </r>
    <r>
      <rPr>
        <sz val="8"/>
        <rFont val="Palatino Linotype"/>
        <family val="1"/>
      </rPr>
      <t>2015</t>
    </r>
    <r>
      <rPr>
        <sz val="8"/>
        <color indexed="10"/>
        <rFont val="Palatino Linotype"/>
        <family val="1"/>
      </rPr>
      <t xml:space="preserve"> </t>
    </r>
    <r>
      <rPr>
        <sz val="8"/>
        <rFont val="Palatino Linotype"/>
        <family val="1"/>
      </rPr>
      <t xml:space="preserve">Finanzbericht der Europäischen Kommission; ab 2016 Schätzung BMF) </t>
    </r>
  </si>
  <si>
    <t>1) Vertrag gemäß § 42 Abs. 1 Bundesbahngesetz, Werte können vom BVA und BVA-E abweichen</t>
  </si>
  <si>
    <t>2) Vertrag gemäß § 42 Abs. 2 Bundesbahngesetz, Werte können vom BVA und BVA-E abweichen</t>
  </si>
  <si>
    <t xml:space="preserve">   Wien</t>
  </si>
  <si>
    <t xml:space="preserve">   Vorarlberg</t>
  </si>
  <si>
    <t xml:space="preserve">   Tirol</t>
  </si>
  <si>
    <t xml:space="preserve">   Steiermark</t>
  </si>
  <si>
    <t xml:space="preserve">   Salzburg</t>
  </si>
  <si>
    <t xml:space="preserve">   Oberösterreich</t>
  </si>
  <si>
    <t xml:space="preserve">   Niederösterreich</t>
  </si>
  <si>
    <t xml:space="preserve">   Kärnten</t>
  </si>
  <si>
    <t>1) Ab dem BVA 2007 wird der laufende klinische Mehraufwand nicht mehr gesondert budgetiert, sondern ist im Gesamtbetrag gem. § 12 UG 2002 enthalten; die Bauinvestitionen werden weiterhin getrennt budgetiert.</t>
  </si>
  <si>
    <t>Mehrkosten Flüchtlinge + Terrorbekämpfung (in % BIP)</t>
  </si>
  <si>
    <t>Neue Ausgliederungen (ÖBB-Infra; BIG etc.)</t>
  </si>
  <si>
    <t>n.v.</t>
  </si>
  <si>
    <t xml:space="preserve">1) Gemäß BGBl. I 34/2016 </t>
  </si>
  <si>
    <t>2) 2015: Statistik Austria; Basis: ESVG 2010; 2016, 2017: BMF</t>
  </si>
  <si>
    <t>3) Nach Herausrechnung der Zusatzkosten für Flüchtlinge und Terrorbekämpfung</t>
  </si>
  <si>
    <r>
      <t xml:space="preserve">2016  BVA + Ermächt. </t>
    </r>
    <r>
      <rPr>
        <b/>
        <vertAlign val="superscript"/>
        <sz val="9"/>
        <rFont val="Palatino Linotype"/>
        <family val="1"/>
      </rPr>
      <t>1)</t>
    </r>
  </si>
  <si>
    <r>
      <t xml:space="preserve">Maastricht-Saldo </t>
    </r>
    <r>
      <rPr>
        <vertAlign val="superscript"/>
        <sz val="9"/>
        <rFont val="Palatino Linotype"/>
        <family val="1"/>
      </rPr>
      <t>2)</t>
    </r>
  </si>
  <si>
    <r>
      <t>Maastricht-Saldo</t>
    </r>
    <r>
      <rPr>
        <vertAlign val="superscript"/>
        <sz val="9"/>
        <rFont val="Palatino Linotype"/>
        <family val="1"/>
      </rPr>
      <t xml:space="preserve"> 2)</t>
    </r>
  </si>
  <si>
    <r>
      <t xml:space="preserve">Struktureller Saldo </t>
    </r>
    <r>
      <rPr>
        <vertAlign val="superscript"/>
        <sz val="9"/>
        <rFont val="Palatino Linotype"/>
        <family val="1"/>
      </rPr>
      <t>3)</t>
    </r>
  </si>
  <si>
    <r>
      <t xml:space="preserve">Öffentliche Verschuldung </t>
    </r>
    <r>
      <rPr>
        <vertAlign val="superscript"/>
        <sz val="9"/>
        <rFont val="Palatino Linotype"/>
        <family val="1"/>
      </rPr>
      <t>2)</t>
    </r>
  </si>
  <si>
    <t>Gesamtstaat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</si>
</sst>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.00\ [$€-1]_-;\-* #,##0.00\ [$€-1]_-;_-* &quot;-&quot;??\ [$€-1]_-"/>
    <numFmt numFmtId="166" formatCode="0.0"/>
    <numFmt numFmtId="167" formatCode="#,##0.000"/>
    <numFmt numFmtId="168" formatCode="0.000"/>
    <numFmt numFmtId="169" formatCode="##0\ &quot;bps&quot;"/>
    <numFmt numFmtId="170" formatCode="#,##0.00_);[Red]\(#,##0.00\);\-_)"/>
    <numFmt numFmtId="171" formatCode="_(* #,##0.00_);_(* \(#,##0.00\);_(* &quot;-&quot;??_);_(@_)"/>
    <numFmt numFmtId="172" formatCode="_ * #,##0.00_ ;_ * \-#,##0.00_ ;_ * &quot;-&quot;??_ ;_ @_ "/>
    <numFmt numFmtId="173" formatCode="#,##0.00_);\(#,##0.00\)"/>
    <numFmt numFmtId="174" formatCode="\+#,##0;\-#,##0"/>
    <numFmt numFmtId="175" formatCode="_(* #,##0.00_);\(* #,##0.00\);_(* &quot;-&quot;??_);_-@_-"/>
    <numFmt numFmtId="176" formatCode="_(* #,##0_);\(* #,##0\);_(* &quot;-&quot;??_);_-@_-"/>
    <numFmt numFmtId="177" formatCode="0.00_)"/>
    <numFmt numFmtId="178" formatCode="#0.00"/>
    <numFmt numFmtId="179" formatCode="#0.0000"/>
    <numFmt numFmtId="180" formatCode="0.000%"/>
    <numFmt numFmtId="181" formatCode="0.0000000%"/>
    <numFmt numFmtId="182" formatCode="#,##0_ ;[Red]\-#,##0\ "/>
    <numFmt numFmtId="183" formatCode="&quot;L.&quot;\ #,##0;[Red]\-&quot;L.&quot;\ #,##0"/>
    <numFmt numFmtId="184" formatCode="&quot;0&quot;#"/>
    <numFmt numFmtId="185" formatCode="#,##0.0;\-#,##0.0;&quot;-&quot;"/>
    <numFmt numFmtId="186" formatCode="#,##0.0_ ;\-#,##0.0\ "/>
    <numFmt numFmtId="187" formatCode="_-* #,##0.00\ [$€]_-;\-* #,##0.00\ [$€]_-;_-* &quot;-&quot;??\ [$€]_-;_-@_-"/>
    <numFmt numFmtId="188" formatCode="_-[$€-2]\ * #,##0.00_-;\-[$€-2]\ * #,##0.00_-;_-[$€-2]\ * &quot;-&quot;??_-"/>
    <numFmt numFmtId="189" formatCode="0.0_)"/>
    <numFmt numFmtId="190" formatCode="&quot;$&quot;#,##0.00_);[Red]\(&quot;$&quot;#,##0.00\)"/>
    <numFmt numFmtId="191" formatCode="_-* #,##0_-;\-* #,##0_-;_-* &quot;-&quot;??_-;_-@_-"/>
  </numFmts>
  <fonts count="18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Palatino Linotype"/>
      <family val="1"/>
    </font>
    <font>
      <b/>
      <sz val="10"/>
      <name val="Arial"/>
      <family val="2"/>
    </font>
    <font>
      <sz val="10"/>
      <color indexed="8"/>
      <name val="Palatino Linotype"/>
      <family val="1"/>
    </font>
    <font>
      <sz val="9"/>
      <color indexed="8"/>
      <name val="Arial"/>
      <family val="2"/>
    </font>
    <font>
      <sz val="10"/>
      <name val="Palatino Linotype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Palatino Linotype"/>
      <family val="1"/>
    </font>
    <font>
      <sz val="7"/>
      <name val="Palatino Linotype"/>
      <family val="1"/>
    </font>
    <font>
      <vertAlign val="superscript"/>
      <sz val="7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color theme="1"/>
      <name val="Palatino Linotype"/>
      <family val="1"/>
    </font>
    <font>
      <sz val="8"/>
      <color theme="1"/>
      <name val="Palatino Linotype"/>
      <family val="1"/>
    </font>
    <font>
      <sz val="8"/>
      <name val="Palatino Linotype"/>
      <family val="1"/>
    </font>
    <font>
      <sz val="11"/>
      <name val="Palatino Linotype"/>
      <family val="1"/>
    </font>
    <font>
      <sz val="13"/>
      <color indexed="8"/>
      <name val="Palatino Linotype"/>
      <family val="1"/>
    </font>
    <font>
      <sz val="11"/>
      <name val="Arial"/>
      <family val="2"/>
    </font>
    <font>
      <b/>
      <sz val="8"/>
      <name val="Palatino Linotype"/>
      <family val="1"/>
    </font>
    <font>
      <sz val="8"/>
      <name val="Arial"/>
      <family val="2"/>
    </font>
    <font>
      <b/>
      <sz val="10"/>
      <color rgb="FFC00000"/>
      <name val="Palatino Linotype"/>
      <family val="1"/>
    </font>
    <font>
      <sz val="11"/>
      <color theme="1"/>
      <name val="Palatino Linotype"/>
      <family val="1"/>
    </font>
    <font>
      <sz val="11"/>
      <color indexed="8"/>
      <name val="Calibri"/>
      <family val="2"/>
      <charset val="238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8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name val="Times New Roman"/>
      <family val="1"/>
    </font>
    <font>
      <b/>
      <sz val="11"/>
      <color indexed="9"/>
      <name val="Calibri"/>
      <family val="2"/>
      <charset val="238"/>
    </font>
    <font>
      <i/>
      <sz val="11"/>
      <color indexed="23"/>
      <name val="Arial"/>
      <family val="2"/>
    </font>
    <font>
      <sz val="12"/>
      <name val="Times New Roman"/>
      <family val="1"/>
    </font>
    <font>
      <sz val="11"/>
      <color indexed="10"/>
      <name val="Calibri"/>
      <family val="2"/>
      <charset val="238"/>
    </font>
    <font>
      <sz val="11"/>
      <color indexed="17"/>
      <name val="Arial"/>
      <family val="2"/>
    </font>
    <font>
      <b/>
      <i/>
      <sz val="14"/>
      <color indexed="16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0"/>
      <name val="Book Antiqua"/>
      <family val="1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Arial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2"/>
      <name val="Arial"/>
      <family val="2"/>
    </font>
    <font>
      <b/>
      <i/>
      <sz val="16"/>
      <name val="Helv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name val="Book Antiqua"/>
      <family val="1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0"/>
      <color indexed="20"/>
      <name val="Frutiger Light"/>
      <family val="2"/>
    </font>
    <font>
      <sz val="10"/>
      <color indexed="63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1"/>
      <color indexed="52"/>
      <name val="Calibri"/>
      <family val="2"/>
      <charset val="238"/>
    </font>
    <font>
      <b/>
      <sz val="10"/>
      <name val="CG Times (WN)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b/>
      <sz val="10"/>
      <color indexed="8"/>
      <name val="Palatino Linotype"/>
      <family val="1"/>
    </font>
    <font>
      <b/>
      <sz val="8"/>
      <color rgb="FFC00000"/>
      <name val="Palatino Linotype"/>
      <family val="1"/>
    </font>
    <font>
      <vertAlign val="superscript"/>
      <sz val="9"/>
      <name val="Palatino Linotype"/>
      <family val="1"/>
    </font>
    <font>
      <b/>
      <sz val="8"/>
      <name val="Arial"/>
      <family val="2"/>
    </font>
    <font>
      <b/>
      <sz val="9"/>
      <name val="Palatino Linotype"/>
      <family val="1"/>
    </font>
    <font>
      <i/>
      <sz val="9"/>
      <name val="Palatino Linotype"/>
      <family val="1"/>
    </font>
    <font>
      <i/>
      <sz val="8"/>
      <name val="Palatino Linotype"/>
      <family val="1"/>
    </font>
    <font>
      <i/>
      <sz val="8"/>
      <name val="Arial"/>
      <family val="2"/>
    </font>
    <font>
      <b/>
      <sz val="9"/>
      <color rgb="FFC00000"/>
      <name val="Palatino Linotype"/>
      <family val="1"/>
    </font>
    <font>
      <vertAlign val="superscript"/>
      <sz val="8"/>
      <name val="Palatino Linotype"/>
      <family val="1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vertAlign val="superscript"/>
      <sz val="10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9"/>
      <color theme="1"/>
      <name val="Calibri"/>
      <family val="2"/>
      <scheme val="minor"/>
    </font>
    <font>
      <sz val="7"/>
      <color indexed="8"/>
      <name val="Palatino Linotype"/>
      <family val="1"/>
    </font>
    <font>
      <sz val="9"/>
      <color indexed="8"/>
      <name val="Palatino Linotype"/>
      <family val="1"/>
    </font>
    <font>
      <sz val="10"/>
      <name val="Arial"/>
      <family val="2"/>
    </font>
    <font>
      <b/>
      <sz val="11"/>
      <name val="Palatino Linotype"/>
      <family val="1"/>
    </font>
    <font>
      <b/>
      <sz val="11"/>
      <name val="Arial"/>
      <family val="2"/>
    </font>
    <font>
      <sz val="10"/>
      <color rgb="FFC00000"/>
      <name val="Palatino Linotype"/>
      <family val="1"/>
    </font>
    <font>
      <sz val="10"/>
      <color rgb="FFC00000"/>
      <name val="Arial"/>
      <family val="2"/>
    </font>
    <font>
      <vertAlign val="superscript"/>
      <sz val="7"/>
      <color indexed="8"/>
      <name val="Palatino Linotype"/>
      <family val="1"/>
    </font>
    <font>
      <b/>
      <sz val="9"/>
      <color indexed="8"/>
      <name val="Palatino Linotype"/>
      <family val="1"/>
    </font>
    <font>
      <sz val="10"/>
      <name val="Arial"/>
      <family val="2"/>
    </font>
    <font>
      <sz val="6"/>
      <name val="Palatino Linotype"/>
      <family val="1"/>
    </font>
    <font>
      <sz val="8"/>
      <color rgb="FF000000"/>
      <name val="Arial"/>
      <family val="2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Tahoma"/>
      <family val="2"/>
    </font>
    <font>
      <sz val="10"/>
      <name val="Courier"/>
      <family val="3"/>
    </font>
    <font>
      <sz val="9"/>
      <color rgb="FF0070C0"/>
      <name val="Palatino Linotype"/>
      <family val="1"/>
    </font>
    <font>
      <b/>
      <vertAlign val="superscript"/>
      <sz val="9"/>
      <name val="Palatino Linotype"/>
      <family val="1"/>
    </font>
    <font>
      <b/>
      <sz val="9"/>
      <color rgb="FFC00000"/>
      <name val="Arial"/>
      <family val="2"/>
    </font>
    <font>
      <sz val="11"/>
      <color rgb="FF0061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C00000"/>
      <name val="Palatino Linotype"/>
      <family val="1"/>
    </font>
    <font>
      <sz val="10"/>
      <name val="Arial"/>
      <family val="2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i/>
      <vertAlign val="superscript"/>
      <sz val="9"/>
      <name val="Palatino Linotype"/>
      <family val="1"/>
    </font>
    <font>
      <b/>
      <sz val="9"/>
      <name val="Times New Roman"/>
      <family val="1"/>
    </font>
    <font>
      <sz val="9"/>
      <color indexed="63"/>
      <name val="Palatino Linotype"/>
      <family val="1"/>
    </font>
    <font>
      <b/>
      <sz val="9"/>
      <color indexed="63"/>
      <name val="Palatino Linotype"/>
      <family val="1"/>
    </font>
    <font>
      <sz val="8"/>
      <color rgb="FF000000"/>
      <name val="Palatino Linotype"/>
      <family val="1"/>
    </font>
    <font>
      <b/>
      <sz val="10"/>
      <color rgb="FFC00000"/>
      <name val="Arial"/>
      <family val="2"/>
    </font>
    <font>
      <sz val="8"/>
      <color indexed="10"/>
      <name val="Palatino Linotype"/>
      <family val="1"/>
    </font>
    <font>
      <vertAlign val="superscript"/>
      <sz val="9"/>
      <name val="Arial"/>
      <family val="2"/>
    </font>
    <font>
      <b/>
      <vertAlign val="superscript"/>
      <sz val="9"/>
      <color rgb="FFC00000"/>
      <name val="Palatino Linotype"/>
      <family val="1"/>
    </font>
    <font>
      <vertAlign val="superscript"/>
      <sz val="9"/>
      <color theme="1"/>
      <name val="Palatino Linotype"/>
      <family val="1"/>
    </font>
    <font>
      <sz val="10"/>
      <color theme="0"/>
      <name val="Palatino Linotype"/>
      <family val="1"/>
    </font>
    <font>
      <i/>
      <sz val="11"/>
      <color theme="1"/>
      <name val="Calibri"/>
      <family val="2"/>
      <scheme val="minor"/>
    </font>
    <font>
      <sz val="8"/>
      <color indexed="8"/>
      <name val="Palatino Linotype"/>
      <family val="1"/>
    </font>
    <font>
      <sz val="9"/>
      <color indexed="63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tted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</borders>
  <cellStyleXfs count="708">
    <xf numFmtId="0" fontId="0" fillId="0" borderId="0"/>
    <xf numFmtId="165" fontId="28" fillId="0" borderId="0" applyFont="0" applyFill="0" applyBorder="0" applyAlignment="0" applyProtection="0"/>
    <xf numFmtId="0" fontId="26" fillId="0" borderId="0"/>
    <xf numFmtId="0" fontId="28" fillId="0" borderId="0"/>
    <xf numFmtId="0" fontId="40" fillId="0" borderId="0">
      <alignment horizontal="right"/>
    </xf>
    <xf numFmtId="0" fontId="28" fillId="0" borderId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9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3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20" borderId="0" applyNumberFormat="0" applyBorder="0" applyAlignment="0" applyProtection="0"/>
    <xf numFmtId="0" fontId="57" fillId="4" borderId="0" applyNumberFormat="0" applyBorder="0" applyAlignment="0" applyProtection="0"/>
    <xf numFmtId="0" fontId="28" fillId="21" borderId="0" applyNumberFormat="0" applyFont="0" applyBorder="0" applyAlignment="0" applyProtection="0"/>
    <xf numFmtId="0" fontId="58" fillId="22" borderId="0" applyNumberFormat="0" applyBorder="0" applyAlignment="0" applyProtection="0"/>
    <xf numFmtId="0" fontId="59" fillId="8" borderId="5" applyNumberFormat="0" applyAlignment="0" applyProtection="0"/>
    <xf numFmtId="169" fontId="28" fillId="0" borderId="0" applyFont="0" applyFill="0" applyBorder="0" applyAlignment="0" applyProtection="0"/>
    <xf numFmtId="0" fontId="60" fillId="23" borderId="5" applyNumberFormat="0" applyAlignment="0" applyProtection="0"/>
    <xf numFmtId="0" fontId="61" fillId="23" borderId="5" applyNumberFormat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24" borderId="8" applyNumberFormat="0" applyAlignment="0" applyProtection="0"/>
    <xf numFmtId="0" fontId="65" fillId="24" borderId="8" applyNumberFormat="0" applyAlignment="0" applyProtection="0"/>
    <xf numFmtId="0" fontId="66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20" borderId="0" applyNumberFormat="0" applyBorder="0" applyAlignment="0" applyProtection="0"/>
    <xf numFmtId="14" fontId="71" fillId="0" borderId="0"/>
    <xf numFmtId="0" fontId="58" fillId="25" borderId="0" applyNumberFormat="0" applyFont="0" applyBorder="0" applyAlignment="0" applyProtection="0"/>
    <xf numFmtId="0" fontId="58" fillId="22" borderId="0" applyNumberFormat="0" applyFont="0" applyBorder="0" applyProtection="0">
      <alignment horizontal="right"/>
    </xf>
    <xf numFmtId="0" fontId="72" fillId="24" borderId="8" applyNumberFormat="0" applyAlignment="0" applyProtection="0"/>
    <xf numFmtId="11" fontId="28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 applyFont="0" applyFill="0" applyBorder="0" applyProtection="0">
      <alignment horizontal="center"/>
    </xf>
    <xf numFmtId="0" fontId="28" fillId="0" borderId="12" applyFont="0" applyFill="0" applyBorder="0" applyProtection="0">
      <alignment horizontal="right"/>
    </xf>
    <xf numFmtId="0" fontId="76" fillId="5" borderId="0" applyNumberFormat="0" applyBorder="0" applyAlignment="0" applyProtection="0"/>
    <xf numFmtId="170" fontId="77" fillId="0" borderId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82" fillId="8" borderId="5" applyNumberFormat="0" applyAlignment="0" applyProtection="0"/>
    <xf numFmtId="0" fontId="83" fillId="0" borderId="0"/>
    <xf numFmtId="0" fontId="84" fillId="26" borderId="13" applyNumberFormat="0" applyFont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0" fontId="85" fillId="5" borderId="0" applyNumberFormat="0" applyBorder="0" applyAlignment="0" applyProtection="0"/>
    <xf numFmtId="0" fontId="86" fillId="23" borderId="14" applyNumberFormat="0" applyAlignment="0" applyProtection="0"/>
    <xf numFmtId="40" fontId="87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72" fillId="24" borderId="8" applyNumberFormat="0" applyAlignment="0" applyProtection="0"/>
    <xf numFmtId="38" fontId="88" fillId="0" borderId="0"/>
    <xf numFmtId="38" fontId="89" fillId="0" borderId="0"/>
    <xf numFmtId="38" fontId="90" fillId="0" borderId="0"/>
    <xf numFmtId="38" fontId="91" fillId="0" borderId="0"/>
    <xf numFmtId="0" fontId="71" fillId="0" borderId="0"/>
    <xf numFmtId="0" fontId="71" fillId="0" borderId="0"/>
    <xf numFmtId="0" fontId="92" fillId="0" borderId="7" applyNumberFormat="0" applyFill="0" applyAlignment="0" applyProtection="0"/>
    <xf numFmtId="0" fontId="93" fillId="0" borderId="0" applyNumberFormat="0" applyFill="0" applyBorder="0" applyAlignment="0" applyProtection="0"/>
    <xf numFmtId="15" fontId="71" fillId="0" borderId="0"/>
    <xf numFmtId="173" fontId="71" fillId="0" borderId="0"/>
    <xf numFmtId="174" fontId="71" fillId="0" borderId="0"/>
    <xf numFmtId="38" fontId="87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4" fillId="27" borderId="0" applyNumberFormat="0" applyBorder="0" applyAlignment="0" applyProtection="0"/>
    <xf numFmtId="0" fontId="95" fillId="27" borderId="0" applyNumberFormat="0" applyBorder="0" applyAlignment="0" applyProtection="0"/>
    <xf numFmtId="0" fontId="96" fillId="0" borderId="0"/>
    <xf numFmtId="177" fontId="97" fillId="0" borderId="0"/>
    <xf numFmtId="0" fontId="46" fillId="0" borderId="0"/>
    <xf numFmtId="0" fontId="28" fillId="0" borderId="0"/>
    <xf numFmtId="0" fontId="98" fillId="0" borderId="0"/>
    <xf numFmtId="0" fontId="84" fillId="0" borderId="0"/>
    <xf numFmtId="0" fontId="28" fillId="26" borderId="13" applyNumberFormat="0" applyFont="0" applyAlignment="0" applyProtection="0"/>
    <xf numFmtId="0" fontId="52" fillId="26" borderId="13" applyNumberFormat="0" applyFont="0" applyAlignment="0" applyProtection="0"/>
    <xf numFmtId="17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9" fontId="28" fillId="0" borderId="0" applyFont="0" applyFill="0" applyAlignment="0" applyProtection="0"/>
    <xf numFmtId="0" fontId="28" fillId="0" borderId="0" applyFont="0" applyFill="0" applyBorder="0" applyProtection="0">
      <alignment horizontal="center"/>
    </xf>
    <xf numFmtId="0" fontId="58" fillId="0" borderId="0" applyNumberFormat="0" applyFont="0" applyBorder="0" applyProtection="0"/>
    <xf numFmtId="0" fontId="62" fillId="0" borderId="6" applyNumberFormat="0" applyFill="0" applyAlignment="0" applyProtection="0"/>
    <xf numFmtId="0" fontId="99" fillId="23" borderId="14" applyNumberFormat="0" applyAlignment="0" applyProtection="0"/>
    <xf numFmtId="9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0" fontId="71" fillId="0" borderId="0"/>
    <xf numFmtId="10" fontId="71" fillId="0" borderId="0"/>
    <xf numFmtId="181" fontId="71" fillId="0" borderId="0"/>
    <xf numFmtId="10" fontId="100" fillId="0" borderId="0" applyFont="0" applyFill="0" applyBorder="0" applyAlignment="0" applyProtection="0"/>
    <xf numFmtId="0" fontId="84" fillId="26" borderId="13" applyNumberFormat="0" applyFont="0" applyAlignment="0" applyProtection="0"/>
    <xf numFmtId="0" fontId="81" fillId="0" borderId="7" applyNumberFormat="0" applyFill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66" fillId="4" borderId="0" applyNumberFormat="0" applyBorder="0" applyAlignment="0" applyProtection="0"/>
    <xf numFmtId="4" fontId="101" fillId="28" borderId="15" applyNumberFormat="0" applyProtection="0">
      <alignment vertical="center"/>
    </xf>
    <xf numFmtId="4" fontId="102" fillId="28" borderId="15" applyNumberFormat="0" applyProtection="0">
      <alignment vertical="center"/>
    </xf>
    <xf numFmtId="4" fontId="103" fillId="28" borderId="15" applyNumberFormat="0" applyProtection="0">
      <alignment horizontal="left" vertical="center" indent="1"/>
    </xf>
    <xf numFmtId="0" fontId="104" fillId="28" borderId="15" applyNumberFormat="0" applyProtection="0">
      <alignment horizontal="left" vertical="top" indent="1"/>
    </xf>
    <xf numFmtId="4" fontId="103" fillId="29" borderId="0" applyNumberFormat="0" applyProtection="0">
      <alignment horizontal="left" vertical="center" indent="1"/>
    </xf>
    <xf numFmtId="4" fontId="103" fillId="30" borderId="15" applyNumberFormat="0" applyProtection="0">
      <alignment horizontal="right" vertical="center"/>
    </xf>
    <xf numFmtId="4" fontId="103" fillId="31" borderId="15" applyNumberFormat="0" applyProtection="0">
      <alignment horizontal="right" vertical="center"/>
    </xf>
    <xf numFmtId="4" fontId="103" fillId="32" borderId="15" applyNumberFormat="0" applyProtection="0">
      <alignment horizontal="right" vertical="center"/>
    </xf>
    <xf numFmtId="4" fontId="103" fillId="33" borderId="15" applyNumberFormat="0" applyProtection="0">
      <alignment horizontal="right" vertical="center"/>
    </xf>
    <xf numFmtId="4" fontId="103" fillId="34" borderId="15" applyNumberFormat="0" applyProtection="0">
      <alignment horizontal="right" vertical="center"/>
    </xf>
    <xf numFmtId="4" fontId="103" fillId="35" borderId="15" applyNumberFormat="0" applyProtection="0">
      <alignment horizontal="right" vertical="center"/>
    </xf>
    <xf numFmtId="4" fontId="103" fillId="36" borderId="15" applyNumberFormat="0" applyProtection="0">
      <alignment horizontal="right" vertical="center"/>
    </xf>
    <xf numFmtId="4" fontId="103" fillId="37" borderId="15" applyNumberFormat="0" applyProtection="0">
      <alignment horizontal="right" vertical="center"/>
    </xf>
    <xf numFmtId="4" fontId="103" fillId="38" borderId="15" applyNumberFormat="0" applyProtection="0">
      <alignment horizontal="right" vertical="center"/>
    </xf>
    <xf numFmtId="4" fontId="101" fillId="39" borderId="16" applyNumberFormat="0" applyProtection="0">
      <alignment horizontal="left" vertical="center" indent="1"/>
    </xf>
    <xf numFmtId="4" fontId="101" fillId="25" borderId="0" applyNumberFormat="0" applyProtection="0">
      <alignment horizontal="left" vertical="center" indent="1"/>
    </xf>
    <xf numFmtId="4" fontId="101" fillId="29" borderId="0" applyNumberFormat="0" applyProtection="0">
      <alignment horizontal="left" vertical="center" indent="1"/>
    </xf>
    <xf numFmtId="4" fontId="103" fillId="25" borderId="15" applyNumberFormat="0" applyProtection="0">
      <alignment horizontal="right" vertical="center"/>
    </xf>
    <xf numFmtId="4" fontId="58" fillId="25" borderId="0" applyNumberFormat="0" applyProtection="0">
      <alignment horizontal="left" vertical="center" indent="1"/>
    </xf>
    <xf numFmtId="4" fontId="58" fillId="29" borderId="0" applyNumberFormat="0" applyProtection="0">
      <alignment horizontal="left" vertical="center" indent="1"/>
    </xf>
    <xf numFmtId="0" fontId="28" fillId="29" borderId="15" applyNumberFormat="0" applyProtection="0">
      <alignment horizontal="left" vertical="center" indent="1"/>
    </xf>
    <xf numFmtId="0" fontId="28" fillId="29" borderId="15" applyNumberFormat="0" applyProtection="0">
      <alignment horizontal="left" vertical="top" indent="1"/>
    </xf>
    <xf numFmtId="0" fontId="28" fillId="40" borderId="15" applyNumberFormat="0" applyProtection="0">
      <alignment horizontal="left" vertical="center" indent="1"/>
    </xf>
    <xf numFmtId="0" fontId="28" fillId="40" borderId="15" applyNumberFormat="0" applyProtection="0">
      <alignment horizontal="left" vertical="top" indent="1"/>
    </xf>
    <xf numFmtId="0" fontId="28" fillId="25" borderId="15" applyNumberFormat="0" applyProtection="0">
      <alignment horizontal="left" vertical="center" indent="1"/>
    </xf>
    <xf numFmtId="0" fontId="28" fillId="25" borderId="15" applyNumberFormat="0" applyProtection="0">
      <alignment horizontal="left" vertical="top" indent="1"/>
    </xf>
    <xf numFmtId="0" fontId="28" fillId="41" borderId="15" applyNumberFormat="0" applyProtection="0">
      <alignment horizontal="left" vertical="center" indent="1"/>
    </xf>
    <xf numFmtId="0" fontId="28" fillId="41" borderId="15" applyNumberFormat="0" applyProtection="0">
      <alignment horizontal="left" vertical="top" indent="1"/>
    </xf>
    <xf numFmtId="4" fontId="103" fillId="41" borderId="15" applyNumberFormat="0" applyProtection="0">
      <alignment vertical="center"/>
    </xf>
    <xf numFmtId="4" fontId="105" fillId="41" borderId="15" applyNumberFormat="0" applyProtection="0">
      <alignment vertical="center"/>
    </xf>
    <xf numFmtId="4" fontId="101" fillId="25" borderId="17" applyNumberFormat="0" applyProtection="0">
      <alignment horizontal="left" vertical="center" indent="1"/>
    </xf>
    <xf numFmtId="0" fontId="58" fillId="42" borderId="15" applyNumberFormat="0" applyProtection="0">
      <alignment horizontal="left" vertical="top" indent="1"/>
    </xf>
    <xf numFmtId="4" fontId="103" fillId="41" borderId="15" applyNumberFormat="0" applyProtection="0">
      <alignment horizontal="right" vertical="center"/>
    </xf>
    <xf numFmtId="4" fontId="105" fillId="41" borderId="15" applyNumberFormat="0" applyProtection="0">
      <alignment horizontal="right" vertical="center"/>
    </xf>
    <xf numFmtId="4" fontId="101" fillId="25" borderId="15" applyNumberFormat="0" applyProtection="0">
      <alignment horizontal="left" vertical="center" indent="1"/>
    </xf>
    <xf numFmtId="0" fontId="58" fillId="40" borderId="15" applyNumberFormat="0" applyProtection="0">
      <alignment horizontal="left" vertical="top" indent="1"/>
    </xf>
    <xf numFmtId="4" fontId="106" fillId="40" borderId="17" applyNumberFormat="0" applyProtection="0">
      <alignment horizontal="left" vertical="center" indent="1"/>
    </xf>
    <xf numFmtId="4" fontId="107" fillId="41" borderId="15" applyNumberFormat="0" applyProtection="0">
      <alignment horizontal="right" vertical="center"/>
    </xf>
    <xf numFmtId="182" fontId="108" fillId="37" borderId="18"/>
    <xf numFmtId="49" fontId="109" fillId="37" borderId="0"/>
    <xf numFmtId="49" fontId="110" fillId="36" borderId="19">
      <alignment horizontal="center" wrapText="1"/>
    </xf>
    <xf numFmtId="49" fontId="110" fillId="36" borderId="19">
      <alignment wrapText="1"/>
    </xf>
    <xf numFmtId="0" fontId="108" fillId="43" borderId="20">
      <protection locked="0"/>
    </xf>
    <xf numFmtId="0" fontId="111" fillId="43" borderId="0"/>
    <xf numFmtId="0" fontId="110" fillId="28" borderId="19"/>
    <xf numFmtId="0" fontId="110" fillId="28" borderId="19"/>
    <xf numFmtId="0" fontId="110" fillId="35" borderId="19">
      <alignment vertical="center" wrapText="1"/>
    </xf>
    <xf numFmtId="0" fontId="95" fillId="27" borderId="0" applyNumberFormat="0" applyBorder="0" applyAlignment="0" applyProtection="0"/>
    <xf numFmtId="0" fontId="85" fillId="5" borderId="0" applyNumberFormat="0" applyBorder="0" applyAlignment="0" applyProtection="0"/>
    <xf numFmtId="0" fontId="96" fillId="0" borderId="0"/>
    <xf numFmtId="0" fontId="28" fillId="0" borderId="0"/>
    <xf numFmtId="0" fontId="28" fillId="0" borderId="0"/>
    <xf numFmtId="0" fontId="8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8" fillId="0" borderId="0">
      <alignment vertical="top"/>
    </xf>
    <xf numFmtId="2" fontId="28" fillId="0" borderId="0" applyFill="0" applyBorder="0" applyProtection="0">
      <alignment horizontal="right"/>
    </xf>
    <xf numFmtId="2" fontId="112" fillId="44" borderId="21" applyProtection="0">
      <alignment horizontal="right"/>
    </xf>
    <xf numFmtId="2" fontId="113" fillId="45" borderId="21" applyProtection="0">
      <alignment horizontal="right"/>
    </xf>
    <xf numFmtId="14" fontId="114" fillId="46" borderId="21" applyProtection="0">
      <alignment horizontal="right"/>
    </xf>
    <xf numFmtId="14" fontId="114" fillId="46" borderId="21" applyProtection="0">
      <alignment horizontal="left"/>
    </xf>
    <xf numFmtId="0" fontId="115" fillId="47" borderId="21" applyNumberFormat="0" applyProtection="0">
      <alignment horizontal="left"/>
    </xf>
    <xf numFmtId="175" fontId="28" fillId="0" borderId="22" applyFont="0" applyFill="0" applyAlignment="0" applyProtection="0"/>
    <xf numFmtId="0" fontId="116" fillId="23" borderId="5" applyNumberFormat="0" applyAlignment="0" applyProtection="0"/>
    <xf numFmtId="14" fontId="117" fillId="1" borderId="23" applyBorder="0">
      <alignment horizontal="center"/>
    </xf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9" applyNumberFormat="0" applyFill="0" applyAlignment="0" applyProtection="0"/>
    <xf numFmtId="0" fontId="122" fillId="0" borderId="10" applyNumberFormat="0" applyFill="0" applyAlignment="0" applyProtection="0"/>
    <xf numFmtId="0" fontId="123" fillId="0" borderId="11" applyNumberFormat="0" applyFill="0" applyAlignment="0" applyProtection="0"/>
    <xf numFmtId="0" fontId="123" fillId="0" borderId="0" applyNumberFormat="0" applyFill="0" applyBorder="0" applyAlignment="0" applyProtection="0"/>
    <xf numFmtId="175" fontId="28" fillId="0" borderId="24" applyFont="0" applyFill="0" applyAlignment="0" applyProtection="0"/>
    <xf numFmtId="0" fontId="124" fillId="0" borderId="6" applyNumberFormat="0" applyFill="0" applyAlignment="0" applyProtection="0"/>
    <xf numFmtId="0" fontId="125" fillId="0" borderId="0"/>
    <xf numFmtId="0" fontId="30" fillId="0" borderId="0" applyAlignment="0">
      <alignment horizontal="right"/>
    </xf>
    <xf numFmtId="0" fontId="126" fillId="4" borderId="0" applyNumberFormat="0" applyBorder="0" applyAlignment="0" applyProtection="0"/>
    <xf numFmtId="0" fontId="127" fillId="5" borderId="0" applyNumberFormat="0" applyBorder="0" applyAlignment="0" applyProtection="0"/>
    <xf numFmtId="183" fontId="87" fillId="0" borderId="0" applyFont="0" applyFill="0" applyBorder="0" applyAlignment="0" applyProtection="0"/>
    <xf numFmtId="0" fontId="59" fillId="8" borderId="5" applyNumberFormat="0" applyAlignment="0" applyProtection="0"/>
    <xf numFmtId="0" fontId="116" fillId="23" borderId="5" applyNumberFormat="0" applyAlignment="0" applyProtection="0"/>
    <xf numFmtId="0" fontId="86" fillId="23" borderId="14" applyNumberFormat="0" applyAlignment="0" applyProtection="0"/>
    <xf numFmtId="0" fontId="9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8" fillId="0" borderId="0" applyAlignment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43" fontId="28" fillId="0" borderId="0" applyFont="0" applyFill="0" applyBorder="0" applyAlignment="0" applyProtection="0"/>
    <xf numFmtId="0" fontId="87" fillId="0" borderId="0"/>
    <xf numFmtId="0" fontId="147" fillId="0" borderId="0"/>
    <xf numFmtId="0" fontId="28" fillId="0" borderId="0"/>
    <xf numFmtId="0" fontId="53" fillId="8" borderId="0" applyNumberFormat="0" applyBorder="0" applyAlignment="0" applyProtection="0"/>
    <xf numFmtId="0" fontId="53" fillId="10" borderId="0" applyNumberFormat="0" applyBorder="0" applyAlignment="0" applyProtection="0"/>
    <xf numFmtId="0" fontId="53" fillId="26" borderId="0" applyNumberFormat="0" applyBorder="0" applyAlignment="0" applyProtection="0"/>
    <xf numFmtId="0" fontId="53" fillId="8" borderId="0" applyNumberFormat="0" applyBorder="0" applyAlignment="0" applyProtection="0"/>
    <xf numFmtId="0" fontId="53" fillId="7" borderId="0" applyNumberFormat="0" applyBorder="0" applyAlignment="0" applyProtection="0"/>
    <xf numFmtId="0" fontId="53" fillId="26" borderId="0" applyNumberFormat="0" applyBorder="0" applyAlignment="0" applyProtection="0"/>
    <xf numFmtId="0" fontId="53" fillId="23" borderId="0" applyNumberFormat="0" applyBorder="0" applyAlignment="0" applyProtection="0"/>
    <xf numFmtId="0" fontId="53" fillId="10" borderId="0" applyNumberFormat="0" applyBorder="0" applyAlignment="0" applyProtection="0"/>
    <xf numFmtId="0" fontId="53" fillId="27" borderId="0" applyNumberFormat="0" applyBorder="0" applyAlignment="0" applyProtection="0"/>
    <xf numFmtId="0" fontId="53" fillId="23" borderId="0" applyNumberFormat="0" applyBorder="0" applyAlignment="0" applyProtection="0"/>
    <xf numFmtId="0" fontId="53" fillId="9" borderId="0" applyNumberFormat="0" applyBorder="0" applyAlignment="0" applyProtection="0"/>
    <xf numFmtId="0" fontId="53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27" borderId="0" applyNumberFormat="0" applyBorder="0" applyAlignment="0" applyProtection="0"/>
    <xf numFmtId="0" fontId="56" fillId="23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43" fontId="46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96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28" fillId="0" borderId="0"/>
    <xf numFmtId="0" fontId="96" fillId="0" borderId="0"/>
    <xf numFmtId="0" fontId="28" fillId="0" borderId="0"/>
    <xf numFmtId="0" fontId="87" fillId="0" borderId="0"/>
    <xf numFmtId="0" fontId="28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187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87" fillId="0" borderId="0"/>
    <xf numFmtId="0" fontId="87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54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23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23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66" fillId="4" borderId="0" applyNumberFormat="0" applyBorder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41" fontId="159" fillId="0" borderId="0" applyFont="0" applyFill="0" applyBorder="0" applyAlignment="0" applyProtection="0"/>
    <xf numFmtId="0" fontId="72" fillId="24" borderId="8" applyNumberFormat="0" applyAlignment="0" applyProtection="0"/>
    <xf numFmtId="188" fontId="28" fillId="0" borderId="0" applyFont="0" applyFill="0" applyBorder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43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2" fillId="24" borderId="8" applyNumberFormat="0" applyAlignment="0" applyProtection="0"/>
    <xf numFmtId="0" fontId="71" fillId="0" borderId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81" fillId="0" borderId="7" applyNumberFormat="0" applyFill="0" applyAlignment="0" applyProtection="0"/>
    <xf numFmtId="9" fontId="5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101" fillId="28" borderId="15" applyNumberFormat="0" applyProtection="0">
      <alignment vertical="center"/>
    </xf>
    <xf numFmtId="4" fontId="102" fillId="28" borderId="15" applyNumberFormat="0" applyProtection="0">
      <alignment vertical="center"/>
    </xf>
    <xf numFmtId="4" fontId="103" fillId="28" borderId="15" applyNumberFormat="0" applyProtection="0">
      <alignment horizontal="left" vertical="center" indent="1"/>
    </xf>
    <xf numFmtId="4" fontId="103" fillId="29" borderId="0" applyNumberFormat="0" applyProtection="0">
      <alignment horizontal="left" vertical="center" indent="1"/>
    </xf>
    <xf numFmtId="4" fontId="103" fillId="30" borderId="15" applyNumberFormat="0" applyProtection="0">
      <alignment horizontal="right" vertical="center"/>
    </xf>
    <xf numFmtId="4" fontId="103" fillId="31" borderId="15" applyNumberFormat="0" applyProtection="0">
      <alignment horizontal="right" vertical="center"/>
    </xf>
    <xf numFmtId="4" fontId="103" fillId="32" borderId="15" applyNumberFormat="0" applyProtection="0">
      <alignment horizontal="right" vertical="center"/>
    </xf>
    <xf numFmtId="4" fontId="103" fillId="33" borderId="15" applyNumberFormat="0" applyProtection="0">
      <alignment horizontal="right" vertical="center"/>
    </xf>
    <xf numFmtId="4" fontId="103" fillId="34" borderId="15" applyNumberFormat="0" applyProtection="0">
      <alignment horizontal="right" vertical="center"/>
    </xf>
    <xf numFmtId="4" fontId="103" fillId="35" borderId="15" applyNumberFormat="0" applyProtection="0">
      <alignment horizontal="right" vertical="center"/>
    </xf>
    <xf numFmtId="4" fontId="103" fillId="36" borderId="15" applyNumberFormat="0" applyProtection="0">
      <alignment horizontal="right" vertical="center"/>
    </xf>
    <xf numFmtId="4" fontId="103" fillId="37" borderId="15" applyNumberFormat="0" applyProtection="0">
      <alignment horizontal="right" vertical="center"/>
    </xf>
    <xf numFmtId="4" fontId="103" fillId="38" borderId="15" applyNumberFormat="0" applyProtection="0">
      <alignment horizontal="right" vertical="center"/>
    </xf>
    <xf numFmtId="4" fontId="101" fillId="39" borderId="16" applyNumberFormat="0" applyProtection="0">
      <alignment horizontal="left" vertical="center" indent="1"/>
    </xf>
    <xf numFmtId="4" fontId="101" fillId="25" borderId="0" applyNumberFormat="0" applyProtection="0">
      <alignment horizontal="left" vertical="center" indent="1"/>
    </xf>
    <xf numFmtId="4" fontId="101" fillId="29" borderId="0" applyNumberFormat="0" applyProtection="0">
      <alignment horizontal="left" vertical="center" indent="1"/>
    </xf>
    <xf numFmtId="4" fontId="103" fillId="25" borderId="15" applyNumberFormat="0" applyProtection="0">
      <alignment horizontal="right" vertical="center"/>
    </xf>
    <xf numFmtId="4" fontId="58" fillId="25" borderId="0" applyNumberFormat="0" applyProtection="0">
      <alignment horizontal="left" vertical="center" indent="1"/>
    </xf>
    <xf numFmtId="4" fontId="58" fillId="29" borderId="0" applyNumberFormat="0" applyProtection="0">
      <alignment horizontal="left" vertical="center" indent="1"/>
    </xf>
    <xf numFmtId="4" fontId="103" fillId="41" borderId="15" applyNumberFormat="0" applyProtection="0">
      <alignment vertical="center"/>
    </xf>
    <xf numFmtId="4" fontId="105" fillId="41" borderId="15" applyNumberFormat="0" applyProtection="0">
      <alignment vertical="center"/>
    </xf>
    <xf numFmtId="4" fontId="101" fillId="25" borderId="17" applyNumberFormat="0" applyProtection="0">
      <alignment horizontal="left" vertical="center" indent="1"/>
    </xf>
    <xf numFmtId="4" fontId="103" fillId="41" borderId="15" applyNumberFormat="0" applyProtection="0">
      <alignment horizontal="right" vertical="center"/>
    </xf>
    <xf numFmtId="4" fontId="105" fillId="41" borderId="15" applyNumberFormat="0" applyProtection="0">
      <alignment horizontal="right" vertical="center"/>
    </xf>
    <xf numFmtId="4" fontId="101" fillId="25" borderId="15" applyNumberFormat="0" applyProtection="0">
      <alignment horizontal="left" vertical="center" indent="1"/>
    </xf>
    <xf numFmtId="4" fontId="106" fillId="40" borderId="17" applyNumberFormat="0" applyProtection="0">
      <alignment horizontal="left" vertical="center" indent="1"/>
    </xf>
    <xf numFmtId="4" fontId="107" fillId="41" borderId="15" applyNumberFormat="0" applyProtection="0">
      <alignment horizontal="right" vertical="center"/>
    </xf>
    <xf numFmtId="0" fontId="85" fillId="5" borderId="0" applyNumberFormat="0" applyBorder="0" applyAlignment="0" applyProtection="0"/>
    <xf numFmtId="0" fontId="14" fillId="0" borderId="0"/>
    <xf numFmtId="0" fontId="28" fillId="0" borderId="0"/>
    <xf numFmtId="0" fontId="28" fillId="0" borderId="0"/>
    <xf numFmtId="0" fontId="14" fillId="0" borderId="0"/>
    <xf numFmtId="0" fontId="14" fillId="0" borderId="0"/>
    <xf numFmtId="0" fontId="46" fillId="0" borderId="0"/>
    <xf numFmtId="0" fontId="28" fillId="0" borderId="0"/>
    <xf numFmtId="0" fontId="159" fillId="0" borderId="0"/>
    <xf numFmtId="0" fontId="28" fillId="0" borderId="0"/>
    <xf numFmtId="0" fontId="14" fillId="0" borderId="0"/>
    <xf numFmtId="189" fontId="160" fillId="0" borderId="0"/>
    <xf numFmtId="0" fontId="14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5" fillId="0" borderId="0" applyNumberFormat="0" applyFill="0" applyBorder="0" applyAlignment="0" applyProtection="0"/>
    <xf numFmtId="0" fontId="123" fillId="0" borderId="11" applyNumberFormat="0" applyFill="0" applyAlignment="0" applyProtection="0"/>
    <xf numFmtId="0" fontId="123" fillId="0" borderId="11" applyNumberFormat="0" applyFill="0" applyAlignment="0" applyProtection="0"/>
    <xf numFmtId="0" fontId="123" fillId="0" borderId="11" applyNumberFormat="0" applyFill="0" applyAlignment="0" applyProtection="0"/>
    <xf numFmtId="0" fontId="123" fillId="0" borderId="11" applyNumberFormat="0" applyFill="0" applyAlignment="0" applyProtection="0"/>
    <xf numFmtId="0" fontId="123" fillId="0" borderId="11" applyNumberFormat="0" applyFill="0" applyAlignment="0" applyProtection="0"/>
    <xf numFmtId="0" fontId="123" fillId="0" borderId="11" applyNumberFormat="0" applyFill="0" applyAlignment="0" applyProtection="0"/>
    <xf numFmtId="0" fontId="123" fillId="0" borderId="11" applyNumberFormat="0" applyFill="0" applyAlignment="0" applyProtection="0"/>
    <xf numFmtId="0" fontId="116" fillId="23" borderId="5" applyNumberFormat="0" applyAlignment="0" applyProtection="0"/>
    <xf numFmtId="0" fontId="93" fillId="0" borderId="0" applyNumberFormat="0" applyFill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43" fontId="4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39" fontId="7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4" fillId="51" borderId="0" applyNumberFormat="0" applyBorder="0" applyAlignment="0" applyProtection="0"/>
    <xf numFmtId="0" fontId="6" fillId="0" borderId="0"/>
    <xf numFmtId="0" fontId="28" fillId="0" borderId="0"/>
    <xf numFmtId="0" fontId="28" fillId="21" borderId="0" applyNumberFormat="0" applyFont="0" applyBorder="0" applyAlignment="0" applyProtection="0"/>
    <xf numFmtId="169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1" fontId="28" fillId="0" borderId="0" applyFont="0" applyFill="0" applyBorder="0" applyAlignment="0" applyProtection="0"/>
    <xf numFmtId="0" fontId="28" fillId="0" borderId="0" applyFont="0" applyFill="0" applyBorder="0" applyProtection="0">
      <alignment horizontal="center"/>
    </xf>
    <xf numFmtId="0" fontId="28" fillId="0" borderId="12" applyFont="0" applyFill="0" applyBorder="0" applyProtection="0">
      <alignment horizontal="right"/>
    </xf>
    <xf numFmtId="172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8" fillId="26" borderId="13" applyNumberFormat="0" applyFont="0" applyAlignment="0" applyProtection="0"/>
    <xf numFmtId="17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9" fontId="28" fillId="0" borderId="0" applyFont="0" applyFill="0" applyAlignment="0" applyProtection="0"/>
    <xf numFmtId="0" fontId="28" fillId="0" borderId="0" applyFont="0" applyFill="0" applyBorder="0" applyProtection="0">
      <alignment horizontal="center"/>
    </xf>
    <xf numFmtId="9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29" borderId="15" applyNumberFormat="0" applyProtection="0">
      <alignment horizontal="left" vertical="center" indent="1"/>
    </xf>
    <xf numFmtId="0" fontId="28" fillId="29" borderId="15" applyNumberFormat="0" applyProtection="0">
      <alignment horizontal="left" vertical="top" indent="1"/>
    </xf>
    <xf numFmtId="0" fontId="28" fillId="40" borderId="15" applyNumberFormat="0" applyProtection="0">
      <alignment horizontal="left" vertical="center" indent="1"/>
    </xf>
    <xf numFmtId="0" fontId="28" fillId="40" borderId="15" applyNumberFormat="0" applyProtection="0">
      <alignment horizontal="left" vertical="top" indent="1"/>
    </xf>
    <xf numFmtId="0" fontId="28" fillId="25" borderId="15" applyNumberFormat="0" applyProtection="0">
      <alignment horizontal="left" vertical="center" indent="1"/>
    </xf>
    <xf numFmtId="0" fontId="28" fillId="25" borderId="15" applyNumberFormat="0" applyProtection="0">
      <alignment horizontal="left" vertical="top" indent="1"/>
    </xf>
    <xf numFmtId="0" fontId="28" fillId="41" borderId="15" applyNumberFormat="0" applyProtection="0">
      <alignment horizontal="left" vertical="center" indent="1"/>
    </xf>
    <xf numFmtId="0" fontId="28" fillId="41" borderId="15" applyNumberFormat="0" applyProtection="0">
      <alignment horizontal="left" vertical="top" inden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" fontId="28" fillId="0" borderId="0" applyFill="0" applyBorder="0" applyProtection="0">
      <alignment horizontal="right"/>
    </xf>
    <xf numFmtId="175" fontId="28" fillId="0" borderId="22" applyFont="0" applyFill="0" applyAlignment="0" applyProtection="0"/>
    <xf numFmtId="175" fontId="28" fillId="0" borderId="24" applyFont="0" applyFill="0" applyAlignment="0" applyProtection="0"/>
    <xf numFmtId="0" fontId="6" fillId="0" borderId="0"/>
    <xf numFmtId="0" fontId="28" fillId="0" borderId="0"/>
    <xf numFmtId="9" fontId="28" fillId="0" borderId="0" applyFont="0" applyFill="0" applyBorder="0" applyAlignment="0" applyProtection="0"/>
    <xf numFmtId="0" fontId="167" fillId="0" borderId="0"/>
    <xf numFmtId="0" fontId="98" fillId="0" borderId="29">
      <alignment horizontal="center" vertical="center"/>
    </xf>
    <xf numFmtId="190" fontId="87" fillId="0" borderId="0" applyFont="0" applyFill="0" applyBorder="0" applyAlignment="0" applyProtection="0"/>
    <xf numFmtId="166" fontId="98" fillId="0" borderId="0" applyBorder="0"/>
    <xf numFmtId="166" fontId="98" fillId="0" borderId="31"/>
    <xf numFmtId="0" fontId="98" fillId="0" borderId="0"/>
    <xf numFmtId="0" fontId="168" fillId="0" borderId="0">
      <alignment horizontal="left"/>
    </xf>
    <xf numFmtId="0" fontId="5" fillId="52" borderId="30" applyNumberFormat="0" applyFont="0" applyAlignment="0" applyProtection="0"/>
    <xf numFmtId="0" fontId="5" fillId="52" borderId="30" applyNumberFormat="0" applyFont="0" applyAlignment="0" applyProtection="0"/>
    <xf numFmtId="0" fontId="5" fillId="52" borderId="30" applyNumberFormat="0" applyFont="0" applyAlignment="0" applyProtection="0"/>
    <xf numFmtId="9" fontId="5" fillId="0" borderId="0" applyFont="0" applyFill="0" applyBorder="0" applyAlignment="0" applyProtection="0"/>
    <xf numFmtId="0" fontId="98" fillId="0" borderId="1">
      <alignment horizontal="center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69" fillId="0" borderId="0"/>
    <xf numFmtId="0" fontId="170" fillId="0" borderId="0"/>
    <xf numFmtId="0" fontId="87" fillId="0" borderId="0"/>
    <xf numFmtId="0" fontId="28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28">
    <xf numFmtId="0" fontId="0" fillId="0" borderId="0" xfId="0"/>
    <xf numFmtId="0" fontId="34" fillId="0" borderId="0" xfId="0" applyFont="1" applyFill="1" applyAlignment="1">
      <alignment horizontal="right" vertical="center"/>
    </xf>
    <xf numFmtId="0" fontId="33" fillId="0" borderId="0" xfId="0" applyFont="1" applyFill="1" applyBorder="1"/>
    <xf numFmtId="0" fontId="34" fillId="0" borderId="0" xfId="0" applyFont="1" applyFill="1"/>
    <xf numFmtId="0" fontId="35" fillId="0" borderId="0" xfId="0" applyFont="1" applyFill="1"/>
    <xf numFmtId="0" fontId="34" fillId="0" borderId="0" xfId="0" applyFont="1" applyFill="1" applyBorder="1" applyAlignment="1">
      <alignment wrapText="1"/>
    </xf>
    <xf numFmtId="0" fontId="36" fillId="0" borderId="0" xfId="0" applyFont="1" applyFill="1" applyBorder="1"/>
    <xf numFmtId="0" fontId="0" fillId="0" borderId="0" xfId="0" applyFont="1"/>
    <xf numFmtId="0" fontId="46" fillId="0" borderId="0" xfId="0" applyFont="1"/>
    <xf numFmtId="0" fontId="33" fillId="0" borderId="0" xfId="0" applyFont="1"/>
    <xf numFmtId="0" fontId="37" fillId="0" borderId="0" xfId="0" applyFont="1"/>
    <xf numFmtId="0" fontId="29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43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/>
    <xf numFmtId="0" fontId="48" fillId="0" borderId="0" xfId="0" applyFont="1" applyFill="1" applyAlignment="1">
      <alignment horizontal="left"/>
    </xf>
    <xf numFmtId="0" fontId="39" fillId="0" borderId="0" xfId="2" applyFont="1" applyBorder="1"/>
    <xf numFmtId="0" fontId="50" fillId="0" borderId="0" xfId="2" applyFont="1" applyBorder="1"/>
    <xf numFmtId="0" fontId="33" fillId="0" borderId="0" xfId="2" applyFont="1" applyBorder="1"/>
    <xf numFmtId="0" fontId="41" fillId="0" borderId="0" xfId="2" applyFont="1" applyBorder="1"/>
    <xf numFmtId="0" fontId="29" fillId="0" borderId="4" xfId="2" applyFont="1" applyBorder="1" applyAlignment="1">
      <alignment vertical="center"/>
    </xf>
    <xf numFmtId="0" fontId="29" fillId="0" borderId="4" xfId="2" applyFont="1" applyBorder="1" applyAlignment="1">
      <alignment horizontal="right" vertical="center"/>
    </xf>
    <xf numFmtId="0" fontId="39" fillId="0" borderId="4" xfId="2" applyFont="1" applyBorder="1" applyAlignment="1">
      <alignment horizontal="right" vertical="center"/>
    </xf>
    <xf numFmtId="0" fontId="39" fillId="0" borderId="4" xfId="2" applyFont="1" applyBorder="1" applyAlignment="1">
      <alignment horizontal="center" vertical="center"/>
    </xf>
    <xf numFmtId="0" fontId="40" fillId="0" borderId="0" xfId="2" applyFont="1" applyBorder="1"/>
    <xf numFmtId="0" fontId="33" fillId="0" borderId="0" xfId="3" applyFont="1" applyFill="1" applyBorder="1" applyAlignment="1">
      <alignment horizontal="center" wrapText="1"/>
    </xf>
    <xf numFmtId="0" fontId="33" fillId="0" borderId="0" xfId="3" applyFont="1" applyFill="1" applyBorder="1" applyAlignment="1">
      <alignment horizontal="left"/>
    </xf>
    <xf numFmtId="167" fontId="41" fillId="0" borderId="0" xfId="2" applyNumberFormat="1" applyFont="1" applyBorder="1"/>
    <xf numFmtId="168" fontId="41" fillId="0" borderId="0" xfId="2" applyNumberFormat="1" applyFont="1" applyBorder="1"/>
    <xf numFmtId="0" fontId="33" fillId="0" borderId="0" xfId="3" applyFont="1" applyFill="1" applyBorder="1" applyAlignment="1"/>
    <xf numFmtId="0" fontId="49" fillId="0" borderId="1" xfId="2" applyFont="1" applyBorder="1" applyAlignment="1">
      <alignment vertical="center"/>
    </xf>
    <xf numFmtId="0" fontId="49" fillId="0" borderId="1" xfId="2" applyFont="1" applyBorder="1" applyAlignment="1">
      <alignment horizontal="right" vertical="center"/>
    </xf>
    <xf numFmtId="167" fontId="49" fillId="0" borderId="1" xfId="4" applyNumberFormat="1" applyFont="1" applyBorder="1" applyAlignment="1">
      <alignment horizontal="right" vertical="center"/>
    </xf>
    <xf numFmtId="0" fontId="43" fillId="2" borderId="0" xfId="2" applyFont="1" applyFill="1" applyBorder="1" applyAlignment="1">
      <alignment horizontal="left"/>
    </xf>
    <xf numFmtId="0" fontId="50" fillId="0" borderId="0" xfId="2" applyFont="1"/>
    <xf numFmtId="0" fontId="0" fillId="0" borderId="0" xfId="0" applyFill="1"/>
    <xf numFmtId="0" fontId="33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43" fillId="0" borderId="1" xfId="0" applyFont="1" applyFill="1" applyBorder="1" applyAlignment="1">
      <alignment horizontal="left"/>
    </xf>
    <xf numFmtId="0" fontId="36" fillId="0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132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/>
    </xf>
    <xf numFmtId="0" fontId="133" fillId="0" borderId="0" xfId="0" applyFont="1" applyFill="1" applyBorder="1"/>
    <xf numFmtId="0" fontId="36" fillId="0" borderId="0" xfId="0" applyFont="1" applyFill="1" applyBorder="1" applyAlignment="1">
      <alignment horizontal="center"/>
    </xf>
    <xf numFmtId="0" fontId="36" fillId="0" borderId="0" xfId="0" applyFont="1" applyFill="1"/>
    <xf numFmtId="164" fontId="36" fillId="0" borderId="0" xfId="0" applyNumberFormat="1" applyFont="1" applyFill="1"/>
    <xf numFmtId="0" fontId="43" fillId="0" borderId="0" xfId="0" applyFont="1" applyFill="1"/>
    <xf numFmtId="184" fontId="36" fillId="0" borderId="0" xfId="0" applyNumberFormat="1" applyFont="1" applyFill="1" applyBorder="1" applyAlignment="1">
      <alignment horizontal="center"/>
    </xf>
    <xf numFmtId="164" fontId="36" fillId="0" borderId="0" xfId="0" applyNumberFormat="1" applyFont="1" applyFill="1" applyBorder="1"/>
    <xf numFmtId="184" fontId="36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134" fillId="0" borderId="0" xfId="0" applyFont="1" applyFill="1" applyBorder="1" applyAlignment="1">
      <alignment horizontal="center"/>
    </xf>
    <xf numFmtId="0" fontId="134" fillId="0" borderId="0" xfId="0" applyFont="1" applyFill="1" applyBorder="1"/>
    <xf numFmtId="164" fontId="134" fillId="0" borderId="0" xfId="0" applyNumberFormat="1" applyFont="1" applyFill="1" applyBorder="1"/>
    <xf numFmtId="164" fontId="134" fillId="0" borderId="0" xfId="0" applyNumberFormat="1" applyFont="1" applyFill="1"/>
    <xf numFmtId="0" fontId="134" fillId="0" borderId="0" xfId="0" applyFont="1" applyFill="1"/>
    <xf numFmtId="0" fontId="135" fillId="0" borderId="0" xfId="0" applyFont="1" applyFill="1"/>
    <xf numFmtId="0" fontId="136" fillId="0" borderId="0" xfId="0" applyFont="1" applyFill="1"/>
    <xf numFmtId="0" fontId="36" fillId="0" borderId="0" xfId="0" applyFont="1" applyFill="1" applyBorder="1" applyAlignment="1">
      <alignment horizontal="right"/>
    </xf>
    <xf numFmtId="0" fontId="133" fillId="0" borderId="0" xfId="0" applyFont="1" applyFill="1" applyBorder="1" applyAlignment="1">
      <alignment horizontal="left"/>
    </xf>
    <xf numFmtId="164" fontId="133" fillId="0" borderId="0" xfId="0" applyNumberFormat="1" applyFont="1" applyFill="1" applyBorder="1"/>
    <xf numFmtId="164" fontId="133" fillId="0" borderId="0" xfId="0" applyNumberFormat="1" applyFont="1" applyFill="1"/>
    <xf numFmtId="0" fontId="47" fillId="0" borderId="0" xfId="0" applyFont="1" applyFill="1"/>
    <xf numFmtId="0" fontId="132" fillId="0" borderId="0" xfId="0" applyFont="1" applyFill="1"/>
    <xf numFmtId="0" fontId="133" fillId="0" borderId="0" xfId="0" applyFont="1" applyFill="1" applyBorder="1" applyAlignment="1">
      <alignment horizontal="center"/>
    </xf>
    <xf numFmtId="164" fontId="133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132" fillId="0" borderId="0" xfId="0" applyFont="1" applyFill="1" applyBorder="1" applyAlignment="1">
      <alignment horizontal="center"/>
    </xf>
    <xf numFmtId="0" fontId="133" fillId="0" borderId="0" xfId="0" applyFont="1" applyFill="1"/>
    <xf numFmtId="164" fontId="134" fillId="0" borderId="0" xfId="286" applyNumberFormat="1" applyFont="1" applyFill="1" applyBorder="1"/>
    <xf numFmtId="0" fontId="36" fillId="0" borderId="0" xfId="0" applyFont="1" applyFill="1" applyAlignment="1">
      <alignment horizontal="right"/>
    </xf>
    <xf numFmtId="0" fontId="133" fillId="0" borderId="0" xfId="0" applyFont="1" applyFill="1" applyBorder="1" applyAlignment="1">
      <alignment horizontal="right"/>
    </xf>
    <xf numFmtId="0" fontId="36" fillId="0" borderId="1" xfId="0" applyFont="1" applyFill="1" applyBorder="1" applyAlignment="1">
      <alignment horizontal="left"/>
    </xf>
    <xf numFmtId="164" fontId="36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top"/>
    </xf>
    <xf numFmtId="0" fontId="36" fillId="0" borderId="0" xfId="0" applyFont="1" applyFill="1" applyAlignment="1">
      <alignment wrapText="1"/>
    </xf>
    <xf numFmtId="164" fontId="47" fillId="0" borderId="0" xfId="0" applyNumberFormat="1" applyFont="1" applyFill="1"/>
    <xf numFmtId="0" fontId="133" fillId="0" borderId="0" xfId="0" applyFont="1" applyFill="1" applyAlignment="1">
      <alignment horizontal="center"/>
    </xf>
    <xf numFmtId="164" fontId="133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132" fillId="0" borderId="0" xfId="0" applyFont="1" applyFill="1" applyAlignment="1">
      <alignment horizontal="center"/>
    </xf>
    <xf numFmtId="0" fontId="36" fillId="0" borderId="0" xfId="0" applyFont="1" applyFill="1" applyBorder="1" applyAlignment="1"/>
    <xf numFmtId="0" fontId="36" fillId="0" borderId="0" xfId="0" applyFont="1" applyFill="1" applyAlignment="1"/>
    <xf numFmtId="164" fontId="36" fillId="0" borderId="0" xfId="0" applyNumberFormat="1" applyFont="1" applyFill="1" applyAlignment="1"/>
    <xf numFmtId="0" fontId="33" fillId="0" borderId="0" xfId="0" applyFont="1" applyFill="1" applyAlignment="1"/>
    <xf numFmtId="0" fontId="0" fillId="0" borderId="0" xfId="0" applyFill="1" applyAlignment="1"/>
    <xf numFmtId="0" fontId="137" fillId="0" borderId="0" xfId="0" applyFont="1" applyFill="1" applyAlignment="1">
      <alignment horizontal="left"/>
    </xf>
    <xf numFmtId="164" fontId="137" fillId="0" borderId="0" xfId="0" applyNumberFormat="1" applyFont="1" applyFill="1"/>
    <xf numFmtId="0" fontId="133" fillId="0" borderId="1" xfId="0" applyFont="1" applyFill="1" applyBorder="1"/>
    <xf numFmtId="0" fontId="133" fillId="0" borderId="1" xfId="0" applyFont="1" applyFill="1" applyBorder="1" applyAlignment="1">
      <alignment horizontal="right"/>
    </xf>
    <xf numFmtId="164" fontId="133" fillId="0" borderId="1" xfId="0" applyNumberFormat="1" applyFont="1" applyFill="1" applyBorder="1"/>
    <xf numFmtId="0" fontId="139" fillId="0" borderId="0" xfId="287" applyFont="1" applyAlignment="1"/>
    <xf numFmtId="0" fontId="43" fillId="0" borderId="4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right" vertical="center" wrapText="1"/>
    </xf>
    <xf numFmtId="0" fontId="140" fillId="0" borderId="0" xfId="287" applyFont="1" applyBorder="1" applyAlignment="1">
      <alignment vertical="center" wrapText="1"/>
    </xf>
    <xf numFmtId="0" fontId="140" fillId="0" borderId="0" xfId="287" applyFont="1" applyAlignment="1">
      <alignment vertical="center" wrapText="1"/>
    </xf>
    <xf numFmtId="0" fontId="47" fillId="0" borderId="0" xfId="0" applyFont="1" applyFill="1" applyBorder="1"/>
    <xf numFmtId="0" fontId="43" fillId="0" borderId="0" xfId="0" applyFont="1" applyFill="1" applyBorder="1" applyAlignment="1">
      <alignment horizontal="center"/>
    </xf>
    <xf numFmtId="0" fontId="140" fillId="0" borderId="0" xfId="287" applyFont="1" applyAlignment="1"/>
    <xf numFmtId="184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/>
    <xf numFmtId="164" fontId="43" fillId="0" borderId="0" xfId="0" applyNumberFormat="1" applyFont="1" applyFill="1" applyBorder="1"/>
    <xf numFmtId="164" fontId="43" fillId="0" borderId="0" xfId="0" applyNumberFormat="1" applyFont="1" applyFill="1"/>
    <xf numFmtId="184" fontId="43" fillId="0" borderId="0" xfId="0" applyNumberFormat="1" applyFont="1" applyFill="1" applyAlignment="1">
      <alignment horizontal="center"/>
    </xf>
    <xf numFmtId="0" fontId="47" fillId="0" borderId="0" xfId="0" applyFont="1" applyFill="1" applyBorder="1" applyAlignment="1">
      <alignment horizontal="left"/>
    </xf>
    <xf numFmtId="164" fontId="47" fillId="0" borderId="0" xfId="0" applyNumberFormat="1" applyFont="1" applyFill="1" applyBorder="1"/>
    <xf numFmtId="0" fontId="140" fillId="0" borderId="0" xfId="287" applyFont="1" applyBorder="1" applyAlignment="1"/>
    <xf numFmtId="0" fontId="130" fillId="0" borderId="0" xfId="0" applyFont="1" applyFill="1" applyAlignment="1">
      <alignment horizontal="left"/>
    </xf>
    <xf numFmtId="164" fontId="130" fillId="0" borderId="0" xfId="0" applyNumberFormat="1" applyFont="1" applyFill="1" applyBorder="1"/>
    <xf numFmtId="0" fontId="47" fillId="0" borderId="1" xfId="0" applyFont="1" applyFill="1" applyBorder="1"/>
    <xf numFmtId="0" fontId="130" fillId="0" borderId="1" xfId="0" applyFont="1" applyFill="1" applyBorder="1" applyAlignment="1">
      <alignment horizontal="left"/>
    </xf>
    <xf numFmtId="164" fontId="130" fillId="0" borderId="1" xfId="0" applyNumberFormat="1" applyFont="1" applyFill="1" applyBorder="1"/>
    <xf numFmtId="167" fontId="140" fillId="0" borderId="0" xfId="287" applyNumberFormat="1" applyFont="1" applyBorder="1" applyAlignment="1"/>
    <xf numFmtId="0" fontId="139" fillId="0" borderId="0" xfId="287" applyFont="1" applyBorder="1" applyAlignment="1"/>
    <xf numFmtId="167" fontId="139" fillId="0" borderId="0" xfId="287" applyNumberFormat="1" applyFont="1" applyBorder="1" applyAlignment="1"/>
    <xf numFmtId="167" fontId="139" fillId="0" borderId="0" xfId="287" applyNumberFormat="1" applyFont="1" applyAlignment="1"/>
    <xf numFmtId="0" fontId="33" fillId="0" borderId="0" xfId="0" applyFont="1" applyFill="1"/>
    <xf numFmtId="0" fontId="29" fillId="0" borderId="0" xfId="288" applyFont="1" applyFill="1" applyAlignment="1">
      <alignment horizontal="left"/>
    </xf>
    <xf numFmtId="0" fontId="30" fillId="0" borderId="0" xfId="288" applyFont="1" applyFill="1" applyAlignment="1">
      <alignment horizontal="left"/>
    </xf>
    <xf numFmtId="0" fontId="33" fillId="0" borderId="0" xfId="288" applyFont="1" applyFill="1" applyBorder="1" applyAlignment="1">
      <alignment horizontal="left"/>
    </xf>
    <xf numFmtId="0" fontId="43" fillId="0" borderId="0" xfId="288" applyFont="1" applyFill="1" applyBorder="1" applyAlignment="1">
      <alignment horizontal="left"/>
    </xf>
    <xf numFmtId="0" fontId="48" fillId="0" borderId="0" xfId="288" applyFont="1" applyFill="1" applyBorder="1" applyAlignment="1">
      <alignment horizontal="left"/>
    </xf>
    <xf numFmtId="0" fontId="33" fillId="2" borderId="1" xfId="288" applyFont="1" applyFill="1" applyBorder="1"/>
    <xf numFmtId="0" fontId="43" fillId="2" borderId="0" xfId="288" applyFont="1" applyFill="1" applyBorder="1"/>
    <xf numFmtId="0" fontId="48" fillId="0" borderId="0" xfId="288" applyFont="1" applyFill="1"/>
    <xf numFmtId="49" fontId="33" fillId="2" borderId="4" xfId="288" applyNumberFormat="1" applyFont="1" applyFill="1" applyBorder="1" applyAlignment="1">
      <alignment horizontal="left" vertical="center"/>
    </xf>
    <xf numFmtId="0" fontId="33" fillId="2" borderId="4" xfId="288" applyFont="1" applyFill="1" applyBorder="1" applyAlignment="1">
      <alignment horizontal="right" vertical="center" wrapText="1"/>
    </xf>
    <xf numFmtId="49" fontId="33" fillId="2" borderId="4" xfId="288" applyNumberFormat="1" applyFont="1" applyFill="1" applyBorder="1" applyAlignment="1">
      <alignment horizontal="right" vertical="center" wrapText="1"/>
    </xf>
    <xf numFmtId="49" fontId="43" fillId="2" borderId="0" xfId="288" applyNumberFormat="1" applyFont="1" applyFill="1" applyBorder="1" applyAlignment="1">
      <alignment horizontal="right" vertical="center" wrapText="1"/>
    </xf>
    <xf numFmtId="0" fontId="33" fillId="2" borderId="0" xfId="288" applyFont="1" applyFill="1" applyBorder="1" applyAlignment="1">
      <alignment horizontal="left"/>
    </xf>
    <xf numFmtId="0" fontId="43" fillId="2" borderId="0" xfId="288" applyFont="1" applyFill="1" applyBorder="1" applyAlignment="1">
      <alignment horizontal="left"/>
    </xf>
    <xf numFmtId="0" fontId="48" fillId="0" borderId="0" xfId="288" applyFont="1" applyFill="1" applyAlignment="1">
      <alignment horizontal="left"/>
    </xf>
    <xf numFmtId="0" fontId="33" fillId="0" borderId="0" xfId="288" applyFont="1" applyFill="1" applyBorder="1" applyAlignment="1">
      <alignment wrapText="1"/>
    </xf>
    <xf numFmtId="164" fontId="33" fillId="0" borderId="0" xfId="288" applyNumberFormat="1" applyFont="1" applyFill="1" applyBorder="1"/>
    <xf numFmtId="0" fontId="44" fillId="0" borderId="0" xfId="288" applyFont="1" applyFill="1" applyBorder="1"/>
    <xf numFmtId="0" fontId="46" fillId="0" borderId="0" xfId="288" applyFont="1" applyFill="1" applyBorder="1"/>
    <xf numFmtId="0" fontId="33" fillId="0" borderId="0" xfId="288" applyFont="1" applyFill="1" applyBorder="1" applyAlignment="1">
      <alignment vertical="center" wrapText="1"/>
    </xf>
    <xf numFmtId="164" fontId="46" fillId="0" borderId="0" xfId="288" applyNumberFormat="1" applyFont="1" applyFill="1"/>
    <xf numFmtId="0" fontId="46" fillId="0" borderId="0" xfId="288" applyFont="1" applyFill="1"/>
    <xf numFmtId="0" fontId="33" fillId="0" borderId="0" xfId="288" applyFont="1" applyFill="1" applyBorder="1"/>
    <xf numFmtId="0" fontId="49" fillId="0" borderId="1" xfId="288" applyFont="1" applyFill="1" applyBorder="1" applyAlignment="1">
      <alignment vertical="center"/>
    </xf>
    <xf numFmtId="0" fontId="148" fillId="0" borderId="0" xfId="288" applyFont="1" applyFill="1" applyBorder="1" applyAlignment="1">
      <alignment vertical="center"/>
    </xf>
    <xf numFmtId="0" fontId="149" fillId="0" borderId="0" xfId="288" applyFont="1" applyFill="1" applyBorder="1" applyAlignment="1">
      <alignment vertical="center"/>
    </xf>
    <xf numFmtId="164" fontId="44" fillId="0" borderId="0" xfId="288" applyNumberFormat="1" applyFont="1" applyFill="1" applyBorder="1"/>
    <xf numFmtId="0" fontId="43" fillId="0" borderId="0" xfId="288" applyFont="1" applyFill="1" applyBorder="1"/>
    <xf numFmtId="0" fontId="48" fillId="0" borderId="0" xfId="288" applyFont="1" applyFill="1" applyBorder="1"/>
    <xf numFmtId="164" fontId="46" fillId="0" borderId="0" xfId="288" applyNumberFormat="1" applyFont="1" applyFill="1" applyBorder="1"/>
    <xf numFmtId="0" fontId="33" fillId="0" borderId="0" xfId="240" applyFont="1"/>
    <xf numFmtId="0" fontId="28" fillId="0" borderId="0" xfId="240"/>
    <xf numFmtId="0" fontId="34" fillId="0" borderId="0" xfId="240" applyFont="1" applyAlignment="1"/>
    <xf numFmtId="0" fontId="133" fillId="0" borderId="0" xfId="240" applyFont="1" applyAlignment="1">
      <alignment horizontal="left" wrapText="1"/>
    </xf>
    <xf numFmtId="185" fontId="28" fillId="0" borderId="0" xfId="240" applyNumberFormat="1"/>
    <xf numFmtId="185" fontId="36" fillId="0" borderId="0" xfId="240" applyNumberFormat="1" applyFont="1" applyFill="1" applyAlignment="1">
      <alignment wrapText="1"/>
    </xf>
    <xf numFmtId="0" fontId="36" fillId="0" borderId="0" xfId="0" applyFont="1"/>
    <xf numFmtId="0" fontId="36" fillId="0" borderId="0" xfId="0" applyFont="1" applyBorder="1"/>
    <xf numFmtId="0" fontId="37" fillId="0" borderId="0" xfId="0" applyFont="1" applyBorder="1" applyAlignment="1">
      <alignment wrapText="1"/>
    </xf>
    <xf numFmtId="164" fontId="33" fillId="0" borderId="0" xfId="0" applyNumberFormat="1" applyFont="1"/>
    <xf numFmtId="0" fontId="28" fillId="0" borderId="0" xfId="0" applyFont="1"/>
    <xf numFmtId="164" fontId="0" fillId="0" borderId="0" xfId="0" applyNumberFormat="1"/>
    <xf numFmtId="0" fontId="146" fillId="0" borderId="0" xfId="0" applyFont="1" applyAlignment="1">
      <alignment vertical="top" wrapText="1"/>
    </xf>
    <xf numFmtId="0" fontId="34" fillId="0" borderId="0" xfId="0" applyFont="1" applyBorder="1"/>
    <xf numFmtId="0" fontId="145" fillId="0" borderId="0" xfId="0" applyFont="1" applyBorder="1" applyAlignment="1"/>
    <xf numFmtId="0" fontId="152" fillId="0" borderId="0" xfId="0" applyFont="1" applyBorder="1" applyAlignment="1">
      <alignment vertical="top" wrapText="1"/>
    </xf>
    <xf numFmtId="0" fontId="146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166" fontId="49" fillId="0" borderId="1" xfId="288" applyNumberFormat="1" applyFont="1" applyFill="1" applyBorder="1" applyAlignment="1">
      <alignment vertical="center"/>
    </xf>
    <xf numFmtId="0" fontId="33" fillId="0" borderId="0" xfId="289" applyFont="1" applyFill="1"/>
    <xf numFmtId="0" fontId="36" fillId="0" borderId="0" xfId="289" applyFont="1" applyFill="1"/>
    <xf numFmtId="0" fontId="134" fillId="0" borderId="0" xfId="289" applyFont="1" applyFill="1"/>
    <xf numFmtId="0" fontId="133" fillId="0" borderId="0" xfId="289" applyFont="1" applyFill="1"/>
    <xf numFmtId="164" fontId="36" fillId="0" borderId="0" xfId="289" applyNumberFormat="1" applyFont="1" applyFill="1"/>
    <xf numFmtId="0" fontId="133" fillId="0" borderId="0" xfId="0" applyFont="1" applyFill="1" applyAlignment="1">
      <alignment horizontal="left"/>
    </xf>
    <xf numFmtId="0" fontId="20" fillId="0" borderId="0" xfId="341"/>
    <xf numFmtId="3" fontId="20" fillId="0" borderId="0" xfId="341" applyNumberFormat="1"/>
    <xf numFmtId="164" fontId="27" fillId="0" borderId="0" xfId="341" applyNumberFormat="1" applyFont="1"/>
    <xf numFmtId="0" fontId="27" fillId="0" borderId="0" xfId="341" applyFont="1"/>
    <xf numFmtId="3" fontId="27" fillId="0" borderId="0" xfId="341" applyNumberFormat="1" applyFont="1"/>
    <xf numFmtId="0" fontId="20" fillId="0" borderId="0" xfId="341" applyFill="1"/>
    <xf numFmtId="3" fontId="20" fillId="0" borderId="0" xfId="341" applyNumberFormat="1" applyFill="1"/>
    <xf numFmtId="3" fontId="20" fillId="49" borderId="0" xfId="341" applyNumberFormat="1" applyFill="1"/>
    <xf numFmtId="0" fontId="20" fillId="49" borderId="0" xfId="341" applyFill="1"/>
    <xf numFmtId="3" fontId="20" fillId="0" borderId="1" xfId="341" applyNumberFormat="1" applyFill="1" applyBorder="1"/>
    <xf numFmtId="3" fontId="20" fillId="0" borderId="0" xfId="341" applyNumberFormat="1" applyAlignment="1">
      <alignment horizontal="center"/>
    </xf>
    <xf numFmtId="1" fontId="20" fillId="0" borderId="0" xfId="341" applyNumberFormat="1" applyAlignment="1">
      <alignment horizontal="center"/>
    </xf>
    <xf numFmtId="164" fontId="20" fillId="48" borderId="0" xfId="341" applyNumberFormat="1" applyFill="1"/>
    <xf numFmtId="0" fontId="36" fillId="0" borderId="1" xfId="0" applyFont="1" applyFill="1" applyBorder="1"/>
    <xf numFmtId="0" fontId="30" fillId="0" borderId="0" xfId="289" applyFont="1" applyAlignment="1"/>
    <xf numFmtId="0" fontId="30" fillId="0" borderId="0" xfId="289" applyFont="1" applyBorder="1" applyAlignment="1"/>
    <xf numFmtId="0" fontId="29" fillId="0" borderId="0" xfId="289" applyFont="1" applyBorder="1" applyAlignment="1"/>
    <xf numFmtId="0" fontId="32" fillId="0" borderId="0" xfId="289" applyFont="1" applyAlignment="1">
      <alignment vertical="top" wrapText="1"/>
    </xf>
    <xf numFmtId="0" fontId="31" fillId="0" borderId="0" xfId="289" applyFont="1" applyAlignment="1">
      <alignment vertical="top" wrapText="1"/>
    </xf>
    <xf numFmtId="0" fontId="29" fillId="0" borderId="0" xfId="289" applyFont="1" applyAlignment="1"/>
    <xf numFmtId="0" fontId="36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right" vertical="center" wrapText="1"/>
    </xf>
    <xf numFmtId="0" fontId="46" fillId="0" borderId="0" xfId="0" applyFont="1" applyFill="1"/>
    <xf numFmtId="0" fontId="37" fillId="0" borderId="0" xfId="0" applyFont="1" applyFill="1"/>
    <xf numFmtId="0" fontId="28" fillId="0" borderId="0" xfId="289"/>
    <xf numFmtId="0" fontId="34" fillId="0" borderId="0" xfId="289" applyFont="1" applyAlignment="1">
      <alignment vertical="center"/>
    </xf>
    <xf numFmtId="0" fontId="33" fillId="0" borderId="0" xfId="289" applyFont="1" applyBorder="1"/>
    <xf numFmtId="0" fontId="146" fillId="0" borderId="0" xfId="343" applyFont="1" applyAlignment="1">
      <alignment vertical="top" wrapText="1"/>
    </xf>
    <xf numFmtId="0" fontId="36" fillId="0" borderId="0" xfId="343" applyFont="1"/>
    <xf numFmtId="0" fontId="34" fillId="0" borderId="0" xfId="343" applyFont="1"/>
    <xf numFmtId="0" fontId="146" fillId="0" borderId="1" xfId="343" applyFont="1" applyBorder="1" applyAlignment="1">
      <alignment vertical="top" wrapText="1"/>
    </xf>
    <xf numFmtId="0" fontId="146" fillId="0" borderId="1" xfId="343" applyFont="1" applyBorder="1" applyAlignment="1">
      <alignment horizontal="right" vertical="top" wrapText="1"/>
    </xf>
    <xf numFmtId="0" fontId="36" fillId="0" borderId="1" xfId="343" applyFont="1" applyBorder="1"/>
    <xf numFmtId="0" fontId="146" fillId="0" borderId="0" xfId="343" applyFont="1" applyAlignment="1">
      <alignment horizontal="right" vertical="top" wrapText="1"/>
    </xf>
    <xf numFmtId="164" fontId="140" fillId="0" borderId="0" xfId="287" applyNumberFormat="1" applyFont="1" applyAlignment="1"/>
    <xf numFmtId="164" fontId="140" fillId="0" borderId="0" xfId="287" applyNumberFormat="1" applyFont="1" applyBorder="1" applyAlignment="1"/>
    <xf numFmtId="0" fontId="36" fillId="0" borderId="0" xfId="240" applyFont="1" applyFill="1" applyAlignment="1"/>
    <xf numFmtId="0" fontId="32" fillId="0" borderId="0" xfId="0" applyFont="1" applyAlignment="1">
      <alignment vertical="top" wrapText="1"/>
    </xf>
    <xf numFmtId="0" fontId="34" fillId="0" borderId="0" xfId="0" applyFont="1"/>
    <xf numFmtId="0" fontId="29" fillId="0" borderId="0" xfId="0" applyFont="1" applyFill="1" applyAlignment="1"/>
    <xf numFmtId="0" fontId="29" fillId="0" borderId="0" xfId="0" applyFont="1" applyAlignment="1"/>
    <xf numFmtId="0" fontId="30" fillId="0" borderId="0" xfId="0" applyFont="1" applyAlignment="1"/>
    <xf numFmtId="0" fontId="33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2" fontId="34" fillId="0" borderId="0" xfId="0" applyNumberFormat="1" applyFont="1"/>
    <xf numFmtId="0" fontId="146" fillId="0" borderId="0" xfId="0" applyFont="1" applyBorder="1" applyAlignment="1"/>
    <xf numFmtId="0" fontId="32" fillId="0" borderId="0" xfId="0" applyFont="1" applyBorder="1" applyAlignment="1"/>
    <xf numFmtId="0" fontId="133" fillId="0" borderId="0" xfId="0" applyFont="1" applyAlignment="1"/>
    <xf numFmtId="0" fontId="133" fillId="0" borderId="0" xfId="0" applyFont="1" applyFill="1" applyAlignment="1"/>
    <xf numFmtId="0" fontId="133" fillId="0" borderId="0" xfId="0" applyFont="1" applyBorder="1" applyAlignment="1"/>
    <xf numFmtId="0" fontId="36" fillId="0" borderId="0" xfId="0" applyFont="1" applyBorder="1" applyAlignment="1">
      <alignment horizontal="center"/>
    </xf>
    <xf numFmtId="0" fontId="155" fillId="0" borderId="0" xfId="287" applyFont="1" applyBorder="1" applyAlignment="1"/>
    <xf numFmtId="0" fontId="146" fillId="0" borderId="1" xfId="0" applyFont="1" applyBorder="1" applyAlignment="1">
      <alignment vertical="top" wrapText="1"/>
    </xf>
    <xf numFmtId="0" fontId="36" fillId="0" borderId="2" xfId="0" applyFont="1" applyBorder="1" applyAlignment="1">
      <alignment horizontal="right" vertical="center"/>
    </xf>
    <xf numFmtId="0" fontId="36" fillId="0" borderId="2" xfId="0" applyFont="1" applyBorder="1" applyAlignment="1">
      <alignment horizontal="right" vertical="center" wrapText="1"/>
    </xf>
    <xf numFmtId="0" fontId="153" fillId="0" borderId="0" xfId="0" applyFont="1" applyFill="1" applyAlignment="1">
      <alignment wrapText="1"/>
    </xf>
    <xf numFmtId="0" fontId="146" fillId="0" borderId="0" xfId="0" applyFont="1" applyAlignment="1">
      <alignment horizontal="right" vertical="top" wrapText="1"/>
    </xf>
    <xf numFmtId="0" fontId="36" fillId="0" borderId="0" xfId="0" applyFont="1" applyAlignment="1">
      <alignment horizontal="right"/>
    </xf>
    <xf numFmtId="2" fontId="146" fillId="0" borderId="0" xfId="0" applyNumberFormat="1" applyFont="1" applyAlignment="1">
      <alignment horizontal="right" vertical="top" wrapText="1"/>
    </xf>
    <xf numFmtId="0" fontId="137" fillId="0" borderId="3" xfId="0" applyFont="1" applyFill="1" applyBorder="1" applyAlignment="1">
      <alignment horizontal="left" vertical="top" wrapText="1"/>
    </xf>
    <xf numFmtId="2" fontId="137" fillId="0" borderId="3" xfId="0" applyNumberFormat="1" applyFont="1" applyBorder="1" applyAlignment="1">
      <alignment horizontal="right" vertical="top" wrapText="1"/>
    </xf>
    <xf numFmtId="0" fontId="146" fillId="0" borderId="0" xfId="0" applyFont="1" applyAlignment="1">
      <alignment wrapText="1"/>
    </xf>
    <xf numFmtId="0" fontId="137" fillId="0" borderId="0" xfId="0" applyFont="1" applyBorder="1" applyAlignment="1">
      <alignment horizontal="left" vertical="top" wrapText="1"/>
    </xf>
    <xf numFmtId="2" fontId="137" fillId="0" borderId="0" xfId="0" applyNumberFormat="1" applyFont="1" applyBorder="1" applyAlignment="1">
      <alignment horizontal="right" vertical="top" wrapText="1"/>
    </xf>
    <xf numFmtId="0" fontId="153" fillId="0" borderId="0" xfId="0" applyFont="1" applyAlignment="1">
      <alignment horizontal="left" vertical="top" wrapText="1"/>
    </xf>
    <xf numFmtId="166" fontId="153" fillId="0" borderId="0" xfId="0" applyNumberFormat="1" applyFont="1" applyBorder="1" applyAlignment="1">
      <alignment horizontal="right" vertical="top" wrapText="1"/>
    </xf>
    <xf numFmtId="0" fontId="0" fillId="0" borderId="0" xfId="0" applyFill="1" applyBorder="1"/>
    <xf numFmtId="49" fontId="0" fillId="0" borderId="0" xfId="0" applyNumberFormat="1" applyFill="1" applyBorder="1" applyAlignment="1">
      <alignment vertical="center" wrapText="1"/>
    </xf>
    <xf numFmtId="49" fontId="156" fillId="0" borderId="0" xfId="0" applyNumberFormat="1" applyFont="1" applyFill="1" applyBorder="1" applyAlignment="1">
      <alignment horizontal="right" vertical="center" wrapText="1"/>
    </xf>
    <xf numFmtId="49" fontId="156" fillId="0" borderId="0" xfId="0" applyNumberFormat="1" applyFont="1" applyFill="1" applyBorder="1" applyAlignment="1">
      <alignment horizontal="left" vertical="center" wrapText="1"/>
    </xf>
    <xf numFmtId="49" fontId="36" fillId="0" borderId="4" xfId="0" applyNumberFormat="1" applyFont="1" applyFill="1" applyBorder="1" applyAlignment="1">
      <alignment horizontal="left" vertical="center"/>
    </xf>
    <xf numFmtId="49" fontId="36" fillId="0" borderId="4" xfId="0" applyNumberFormat="1" applyFont="1" applyFill="1" applyBorder="1" applyAlignment="1">
      <alignment horizontal="right" vertical="center" wrapText="1"/>
    </xf>
    <xf numFmtId="49" fontId="36" fillId="0" borderId="4" xfId="0" applyNumberFormat="1" applyFont="1" applyFill="1" applyBorder="1" applyAlignment="1">
      <alignment horizontal="center" vertical="center" wrapText="1"/>
    </xf>
    <xf numFmtId="0" fontId="157" fillId="0" borderId="1" xfId="0" applyFont="1" applyFill="1" applyBorder="1" applyAlignment="1">
      <alignment horizontal="center" vertical="center"/>
    </xf>
    <xf numFmtId="0" fontId="137" fillId="0" borderId="1" xfId="0" applyFont="1" applyFill="1" applyBorder="1" applyAlignment="1">
      <alignment vertical="center"/>
    </xf>
    <xf numFmtId="0" fontId="137" fillId="0" borderId="1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37" fillId="0" borderId="0" xfId="289" applyFont="1" applyFill="1"/>
    <xf numFmtId="0" fontId="133" fillId="0" borderId="0" xfId="289" applyFont="1" applyBorder="1" applyAlignment="1"/>
    <xf numFmtId="2" fontId="137" fillId="0" borderId="0" xfId="0" applyNumberFormat="1" applyFont="1" applyFill="1" applyBorder="1" applyAlignment="1">
      <alignment horizontal="right" vertical="top" wrapText="1"/>
    </xf>
    <xf numFmtId="0" fontId="36" fillId="0" borderId="1" xfId="343" applyFont="1" applyFill="1" applyBorder="1"/>
    <xf numFmtId="0" fontId="50" fillId="0" borderId="0" xfId="536" applyFont="1"/>
    <xf numFmtId="0" fontId="13" fillId="0" borderId="0" xfId="536" applyFont="1"/>
    <xf numFmtId="0" fontId="46" fillId="0" borderId="0" xfId="536" applyFont="1"/>
    <xf numFmtId="0" fontId="40" fillId="0" borderId="0" xfId="536" applyFont="1" applyAlignment="1">
      <alignment vertical="center"/>
    </xf>
    <xf numFmtId="0" fontId="27" fillId="0" borderId="0" xfId="536" applyFont="1" applyAlignment="1">
      <alignment vertical="center"/>
    </xf>
    <xf numFmtId="0" fontId="143" fillId="0" borderId="0" xfId="536" applyFont="1"/>
    <xf numFmtId="0" fontId="144" fillId="0" borderId="0" xfId="536" applyFont="1"/>
    <xf numFmtId="0" fontId="13" fillId="0" borderId="0" xfId="536"/>
    <xf numFmtId="0" fontId="28" fillId="0" borderId="0" xfId="289" applyAlignment="1">
      <alignment horizontal="left"/>
    </xf>
    <xf numFmtId="0" fontId="33" fillId="0" borderId="0" xfId="289" applyFont="1" applyBorder="1" applyAlignment="1">
      <alignment horizontal="left"/>
    </xf>
    <xf numFmtId="0" fontId="28" fillId="0" borderId="0" xfId="289" applyAlignment="1">
      <alignment vertical="top"/>
    </xf>
    <xf numFmtId="0" fontId="33" fillId="0" borderId="0" xfId="289" applyFont="1" applyBorder="1" applyAlignment="1">
      <alignment vertical="top"/>
    </xf>
    <xf numFmtId="0" fontId="151" fillId="0" borderId="0" xfId="289" applyFont="1" applyAlignment="1">
      <alignment vertical="center"/>
    </xf>
    <xf numFmtId="0" fontId="150" fillId="0" borderId="0" xfId="289" applyFont="1" applyBorder="1" applyAlignment="1">
      <alignment vertical="center"/>
    </xf>
    <xf numFmtId="3" fontId="33" fillId="0" borderId="0" xfId="289" applyNumberFormat="1" applyFont="1" applyBorder="1"/>
    <xf numFmtId="0" fontId="34" fillId="0" borderId="0" xfId="289" applyFont="1"/>
    <xf numFmtId="0" fontId="133" fillId="0" borderId="26" xfId="289" applyFont="1" applyBorder="1" applyAlignment="1"/>
    <xf numFmtId="0" fontId="36" fillId="0" borderId="26" xfId="289" applyFont="1" applyBorder="1" applyAlignment="1"/>
    <xf numFmtId="0" fontId="146" fillId="0" borderId="0" xfId="289" applyFont="1" applyBorder="1" applyAlignment="1">
      <alignment vertical="top" wrapText="1"/>
    </xf>
    <xf numFmtId="0" fontId="146" fillId="0" borderId="0" xfId="289" applyFont="1" applyBorder="1" applyAlignment="1">
      <alignment vertical="top"/>
    </xf>
    <xf numFmtId="2" fontId="161" fillId="0" borderId="0" xfId="0" applyNumberFormat="1" applyFont="1" applyAlignment="1">
      <alignment horizontal="right" vertical="top" wrapText="1"/>
    </xf>
    <xf numFmtId="2" fontId="146" fillId="50" borderId="0" xfId="0" applyNumberFormat="1" applyFont="1" applyFill="1" applyAlignment="1">
      <alignment horizontal="right" vertical="top" wrapText="1"/>
    </xf>
    <xf numFmtId="2" fontId="153" fillId="0" borderId="0" xfId="0" applyNumberFormat="1" applyFont="1" applyBorder="1" applyAlignment="1">
      <alignment horizontal="right" vertical="top" wrapText="1"/>
    </xf>
    <xf numFmtId="2" fontId="161" fillId="0" borderId="0" xfId="0" applyNumberFormat="1" applyFont="1" applyFill="1" applyAlignment="1">
      <alignment horizontal="right" vertical="top" wrapText="1"/>
    </xf>
    <xf numFmtId="0" fontId="41" fillId="0" borderId="0" xfId="539" applyFont="1"/>
    <xf numFmtId="0" fontId="158" fillId="0" borderId="0" xfId="539" applyFont="1"/>
    <xf numFmtId="0" fontId="50" fillId="0" borderId="0" xfId="539" applyFont="1"/>
    <xf numFmtId="0" fontId="12" fillId="0" borderId="0" xfId="539"/>
    <xf numFmtId="0" fontId="144" fillId="0" borderId="0" xfId="539" applyFont="1" applyFill="1"/>
    <xf numFmtId="167" fontId="36" fillId="0" borderId="0" xfId="0" applyNumberFormat="1" applyFont="1" applyFill="1" applyBorder="1" applyAlignment="1"/>
    <xf numFmtId="0" fontId="146" fillId="0" borderId="0" xfId="0" applyFont="1" applyFill="1" applyAlignment="1">
      <alignment vertical="top" wrapText="1"/>
    </xf>
    <xf numFmtId="167" fontId="34" fillId="0" borderId="0" xfId="0" applyNumberFormat="1" applyFont="1" applyFill="1"/>
    <xf numFmtId="0" fontId="129" fillId="0" borderId="0" xfId="541" applyFont="1"/>
    <xf numFmtId="0" fontId="124" fillId="0" borderId="0" xfId="541" applyFont="1"/>
    <xf numFmtId="0" fontId="41" fillId="0" borderId="0" xfId="541" applyFont="1"/>
    <xf numFmtId="0" fontId="11" fillId="0" borderId="0" xfId="541"/>
    <xf numFmtId="0" fontId="11" fillId="0" borderId="0" xfId="541" applyAlignment="1">
      <alignment vertical="center"/>
    </xf>
    <xf numFmtId="0" fontId="11" fillId="0" borderId="0" xfId="542" applyFill="1" applyBorder="1"/>
    <xf numFmtId="49" fontId="36" fillId="0" borderId="0" xfId="542" applyNumberFormat="1" applyFont="1" applyFill="1" applyBorder="1" applyAlignment="1">
      <alignment horizontal="right" vertical="center" wrapText="1"/>
    </xf>
    <xf numFmtId="49" fontId="43" fillId="0" borderId="0" xfId="542" applyNumberFormat="1" applyFont="1" applyFill="1" applyBorder="1" applyAlignment="1">
      <alignment horizontal="right" vertical="center" wrapText="1"/>
    </xf>
    <xf numFmtId="0" fontId="43" fillId="0" borderId="0" xfId="542" applyFont="1" applyFill="1" applyBorder="1" applyAlignment="1">
      <alignment horizontal="right" vertical="center"/>
    </xf>
    <xf numFmtId="0" fontId="43" fillId="0" borderId="0" xfId="542" applyFont="1" applyFill="1" applyAlignment="1">
      <alignment horizontal="right" vertical="center"/>
    </xf>
    <xf numFmtId="0" fontId="48" fillId="0" borderId="0" xfId="542" applyFont="1" applyFill="1" applyAlignment="1">
      <alignment horizontal="right" vertical="center"/>
    </xf>
    <xf numFmtId="0" fontId="27" fillId="0" borderId="0" xfId="542" applyFont="1" applyFill="1" applyBorder="1" applyAlignment="1">
      <alignment vertical="center"/>
    </xf>
    <xf numFmtId="0" fontId="36" fillId="0" borderId="0" xfId="513" applyFont="1"/>
    <xf numFmtId="0" fontId="36" fillId="0" borderId="0" xfId="289" applyFont="1" applyBorder="1" applyAlignment="1">
      <alignment horizontal="left"/>
    </xf>
    <xf numFmtId="0" fontId="8" fillId="0" borderId="0" xfId="558"/>
    <xf numFmtId="0" fontId="8" fillId="0" borderId="0" xfId="558" applyBorder="1"/>
    <xf numFmtId="0" fontId="50" fillId="0" borderId="0" xfId="558" applyFont="1"/>
    <xf numFmtId="0" fontId="41" fillId="0" borderId="0" xfId="558" applyFont="1"/>
    <xf numFmtId="10" fontId="133" fillId="0" borderId="1" xfId="558" applyNumberFormat="1" applyFont="1" applyBorder="1" applyAlignment="1">
      <alignment horizontal="center" vertical="center"/>
    </xf>
    <xf numFmtId="0" fontId="133" fillId="0" borderId="1" xfId="558" applyFont="1" applyBorder="1" applyAlignment="1">
      <alignment horizontal="left" vertical="center"/>
    </xf>
    <xf numFmtId="164" fontId="137" fillId="0" borderId="0" xfId="558" applyNumberFormat="1" applyFont="1" applyBorder="1" applyAlignment="1">
      <alignment horizontal="center" vertical="center"/>
    </xf>
    <xf numFmtId="0" fontId="137" fillId="0" borderId="0" xfId="558" applyFont="1" applyBorder="1" applyAlignment="1">
      <alignment horizontal="left" vertical="center"/>
    </xf>
    <xf numFmtId="164" fontId="143" fillId="0" borderId="0" xfId="558" applyNumberFormat="1" applyFont="1" applyBorder="1" applyAlignment="1">
      <alignment horizontal="center"/>
    </xf>
    <xf numFmtId="0" fontId="143" fillId="0" borderId="0" xfId="558" applyFont="1" applyBorder="1" applyAlignment="1">
      <alignment horizontal="left"/>
    </xf>
    <xf numFmtId="0" fontId="143" fillId="0" borderId="0" xfId="558" applyFont="1" applyBorder="1"/>
    <xf numFmtId="0" fontId="143" fillId="0" borderId="0" xfId="558" applyFont="1" applyFill="1" applyBorder="1" applyAlignment="1">
      <alignment horizontal="left" indent="1"/>
    </xf>
    <xf numFmtId="0" fontId="143" fillId="0" borderId="0" xfId="558" applyFont="1" applyBorder="1" applyAlignment="1">
      <alignment horizontal="left" indent="1"/>
    </xf>
    <xf numFmtId="0" fontId="50" fillId="0" borderId="0" xfId="558" applyFont="1" applyBorder="1" applyAlignment="1">
      <alignment horizontal="center" vertical="center"/>
    </xf>
    <xf numFmtId="0" fontId="41" fillId="0" borderId="0" xfId="558" applyFont="1" applyBorder="1" applyAlignment="1">
      <alignment horizontal="center" vertical="center"/>
    </xf>
    <xf numFmtId="0" fontId="133" fillId="0" borderId="25" xfId="558" applyFont="1" applyBorder="1" applyAlignment="1">
      <alignment horizontal="center" vertical="center"/>
    </xf>
    <xf numFmtId="0" fontId="133" fillId="0" borderId="25" xfId="558" applyFont="1" applyBorder="1" applyAlignment="1">
      <alignment horizontal="left" vertical="center"/>
    </xf>
    <xf numFmtId="164" fontId="36" fillId="0" borderId="0" xfId="0" applyNumberFormat="1" applyFont="1" applyFill="1" applyBorder="1" applyAlignment="1">
      <alignment horizontal="right"/>
    </xf>
    <xf numFmtId="166" fontId="36" fillId="0" borderId="0" xfId="0" applyNumberFormat="1" applyFont="1" applyFill="1" applyBorder="1"/>
    <xf numFmtId="0" fontId="36" fillId="0" borderId="1" xfId="513" applyFont="1" applyBorder="1"/>
    <xf numFmtId="164" fontId="36" fillId="0" borderId="0" xfId="0" applyNumberFormat="1" applyFont="1" applyFill="1" applyBorder="1" applyAlignment="1"/>
    <xf numFmtId="0" fontId="133" fillId="0" borderId="0" xfId="0" applyFont="1" applyBorder="1"/>
    <xf numFmtId="166" fontId="133" fillId="0" borderId="0" xfId="0" applyNumberFormat="1" applyFont="1" applyFill="1" applyBorder="1"/>
    <xf numFmtId="164" fontId="36" fillId="0" borderId="1" xfId="0" applyNumberFormat="1" applyFont="1" applyFill="1" applyBorder="1" applyAlignment="1">
      <alignment horizontal="right"/>
    </xf>
    <xf numFmtId="0" fontId="36" fillId="0" borderId="27" xfId="0" applyFont="1" applyFill="1" applyBorder="1"/>
    <xf numFmtId="0" fontId="34" fillId="0" borderId="1" xfId="0" applyFont="1" applyFill="1" applyBorder="1"/>
    <xf numFmtId="0" fontId="133" fillId="0" borderId="1" xfId="0" applyFont="1" applyFill="1" applyBorder="1" applyAlignment="1">
      <alignment horizontal="left"/>
    </xf>
    <xf numFmtId="0" fontId="143" fillId="0" borderId="2" xfId="0" applyFont="1" applyFill="1" applyBorder="1" applyAlignment="1">
      <alignment vertical="center"/>
    </xf>
    <xf numFmtId="0" fontId="146" fillId="0" borderId="2" xfId="0" applyFont="1" applyFill="1" applyBorder="1" applyAlignment="1">
      <alignment horizontal="right" vertical="center" wrapText="1"/>
    </xf>
    <xf numFmtId="0" fontId="153" fillId="0" borderId="2" xfId="0" applyFont="1" applyFill="1" applyBorder="1" applyAlignment="1">
      <alignment horizontal="right" vertical="center" wrapText="1"/>
    </xf>
    <xf numFmtId="0" fontId="36" fillId="0" borderId="0" xfId="289" applyFont="1" applyFill="1" applyAlignment="1">
      <alignment horizontal="center"/>
    </xf>
    <xf numFmtId="0" fontId="36" fillId="0" borderId="0" xfId="240" applyFont="1" applyFill="1" applyBorder="1" applyAlignment="1">
      <alignment vertical="center"/>
    </xf>
    <xf numFmtId="0" fontId="133" fillId="0" borderId="0" xfId="240" applyFont="1" applyFill="1" applyBorder="1" applyAlignment="1">
      <alignment vertical="center"/>
    </xf>
    <xf numFmtId="0" fontId="133" fillId="0" borderId="2" xfId="240" applyFont="1" applyFill="1" applyBorder="1" applyAlignment="1">
      <alignment horizontal="left" vertical="center"/>
    </xf>
    <xf numFmtId="0" fontId="133" fillId="0" borderId="2" xfId="240" applyFont="1" applyFill="1" applyBorder="1" applyAlignment="1">
      <alignment horizontal="right" vertical="center"/>
    </xf>
    <xf numFmtId="0" fontId="133" fillId="0" borderId="1" xfId="240" applyFont="1" applyFill="1" applyBorder="1" applyAlignment="1">
      <alignment horizontal="left"/>
    </xf>
    <xf numFmtId="186" fontId="133" fillId="0" borderId="1" xfId="240" applyNumberFormat="1" applyFont="1" applyFill="1" applyBorder="1" applyAlignment="1">
      <alignment horizontal="right"/>
    </xf>
    <xf numFmtId="0" fontId="133" fillId="0" borderId="1" xfId="240" applyFont="1" applyFill="1" applyBorder="1" applyAlignment="1">
      <alignment horizontal="right"/>
    </xf>
    <xf numFmtId="49" fontId="36" fillId="0" borderId="0" xfId="240" applyNumberFormat="1" applyFont="1" applyFill="1" applyAlignment="1"/>
    <xf numFmtId="49" fontId="36" fillId="0" borderId="0" xfId="240" applyNumberFormat="1" applyFont="1" applyFill="1" applyAlignment="1">
      <alignment horizontal="left" wrapText="1"/>
    </xf>
    <xf numFmtId="0" fontId="36" fillId="0" borderId="0" xfId="240" applyFont="1" applyFill="1" applyAlignment="1">
      <alignment horizontal="left"/>
    </xf>
    <xf numFmtId="0" fontId="36" fillId="0" borderId="0" xfId="240" applyFont="1" applyFill="1" applyAlignment="1">
      <alignment horizontal="right"/>
    </xf>
    <xf numFmtId="49" fontId="36" fillId="0" borderId="0" xfId="240" applyNumberFormat="1" applyFont="1" applyFill="1" applyAlignment="1">
      <alignment horizontal="right" wrapText="1"/>
    </xf>
    <xf numFmtId="0" fontId="36" fillId="0" borderId="0" xfId="240" applyFont="1" applyFill="1" applyAlignment="1">
      <alignment horizontal="right" wrapText="1"/>
    </xf>
    <xf numFmtId="0" fontId="134" fillId="0" borderId="0" xfId="240" applyFont="1" applyFill="1" applyAlignment="1"/>
    <xf numFmtId="0" fontId="134" fillId="0" borderId="0" xfId="240" applyFont="1" applyFill="1" applyAlignment="1">
      <alignment horizontal="left"/>
    </xf>
    <xf numFmtId="0" fontId="134" fillId="0" borderId="0" xfId="240" applyFont="1" applyFill="1" applyAlignment="1">
      <alignment horizontal="right"/>
    </xf>
    <xf numFmtId="0" fontId="134" fillId="0" borderId="0" xfId="240" applyFont="1" applyFill="1" applyAlignment="1">
      <alignment horizontal="right" wrapText="1"/>
    </xf>
    <xf numFmtId="186" fontId="134" fillId="0" borderId="0" xfId="240" applyNumberFormat="1" applyFont="1" applyFill="1" applyAlignment="1">
      <alignment horizontal="right"/>
    </xf>
    <xf numFmtId="49" fontId="134" fillId="0" borderId="0" xfId="240" applyNumberFormat="1" applyFont="1" applyFill="1" applyAlignment="1">
      <alignment horizontal="left" wrapText="1"/>
    </xf>
    <xf numFmtId="49" fontId="133" fillId="0" borderId="1" xfId="240" applyNumberFormat="1" applyFont="1" applyFill="1" applyBorder="1" applyAlignment="1">
      <alignment horizontal="left"/>
    </xf>
    <xf numFmtId="49" fontId="133" fillId="0" borderId="2" xfId="240" applyNumberFormat="1" applyFont="1" applyFill="1" applyBorder="1" applyAlignment="1">
      <alignment horizontal="right" vertical="center"/>
    </xf>
    <xf numFmtId="0" fontId="146" fillId="0" borderId="0" xfId="0" applyFont="1" applyFill="1" applyBorder="1" applyAlignment="1">
      <alignment horizontal="right" vertical="center" wrapText="1"/>
    </xf>
    <xf numFmtId="0" fontId="153" fillId="0" borderId="0" xfId="0" applyFont="1" applyFill="1" applyBorder="1" applyAlignment="1">
      <alignment horizontal="right" vertical="center" wrapText="1"/>
    </xf>
    <xf numFmtId="0" fontId="36" fillId="0" borderId="28" xfId="0" applyFont="1" applyFill="1" applyBorder="1"/>
    <xf numFmtId="0" fontId="43" fillId="0" borderId="28" xfId="240" applyFont="1" applyFill="1" applyBorder="1" applyAlignment="1">
      <alignment vertical="center"/>
    </xf>
    <xf numFmtId="186" fontId="36" fillId="0" borderId="0" xfId="240" applyNumberFormat="1" applyFont="1" applyFill="1" applyAlignment="1">
      <alignment horizontal="right"/>
    </xf>
    <xf numFmtId="0" fontId="49" fillId="0" borderId="29" xfId="541" applyFont="1" applyBorder="1"/>
    <xf numFmtId="0" fontId="36" fillId="0" borderId="2" xfId="0" applyFont="1" applyBorder="1" applyAlignment="1">
      <alignment horizontal="left" vertical="center"/>
    </xf>
    <xf numFmtId="0" fontId="28" fillId="0" borderId="0" xfId="676" applyFont="1" applyFill="1"/>
    <xf numFmtId="0" fontId="33" fillId="0" borderId="0" xfId="676" applyFont="1" applyFill="1"/>
    <xf numFmtId="0" fontId="36" fillId="0" borderId="0" xfId="676" applyFont="1" applyFill="1"/>
    <xf numFmtId="0" fontId="131" fillId="0" borderId="0" xfId="676" applyFont="1" applyFill="1" applyAlignment="1">
      <alignment vertical="center"/>
    </xf>
    <xf numFmtId="0" fontId="33" fillId="0" borderId="0" xfId="676" applyFont="1" applyFill="1" applyBorder="1"/>
    <xf numFmtId="166" fontId="36" fillId="0" borderId="0" xfId="676" applyNumberFormat="1" applyFont="1" applyFill="1" applyBorder="1"/>
    <xf numFmtId="0" fontId="36" fillId="0" borderId="0" xfId="676" applyFont="1" applyFill="1" applyBorder="1" applyAlignment="1">
      <alignment wrapText="1"/>
    </xf>
    <xf numFmtId="0" fontId="29" fillId="0" borderId="0" xfId="676" applyFont="1" applyFill="1" applyBorder="1" applyAlignment="1"/>
    <xf numFmtId="0" fontId="133" fillId="0" borderId="1" xfId="676" applyFont="1" applyFill="1" applyBorder="1" applyAlignment="1"/>
    <xf numFmtId="3" fontId="137" fillId="0" borderId="1" xfId="676" applyNumberFormat="1" applyFont="1" applyFill="1" applyBorder="1"/>
    <xf numFmtId="0" fontId="29" fillId="0" borderId="0" xfId="676" applyFont="1" applyFill="1"/>
    <xf numFmtId="0" fontId="133" fillId="0" borderId="0" xfId="676" applyFont="1" applyFill="1"/>
    <xf numFmtId="164" fontId="137" fillId="0" borderId="0" xfId="676" applyNumberFormat="1" applyFont="1" applyFill="1" applyBorder="1"/>
    <xf numFmtId="0" fontId="137" fillId="0" borderId="0" xfId="676" applyFont="1" applyFill="1" applyBorder="1" applyAlignment="1">
      <alignment horizontal="left"/>
    </xf>
    <xf numFmtId="166" fontId="137" fillId="0" borderId="29" xfId="676" applyNumberFormat="1" applyFont="1" applyFill="1" applyBorder="1"/>
    <xf numFmtId="0" fontId="137" fillId="0" borderId="29" xfId="676" applyFont="1" applyFill="1" applyBorder="1" applyAlignment="1">
      <alignment horizontal="left"/>
    </xf>
    <xf numFmtId="0" fontId="36" fillId="0" borderId="0" xfId="676" applyFont="1" applyFill="1" applyBorder="1"/>
    <xf numFmtId="0" fontId="48" fillId="0" borderId="0" xfId="676" applyFont="1" applyFill="1"/>
    <xf numFmtId="0" fontId="133" fillId="0" borderId="2" xfId="676" applyFont="1" applyFill="1" applyBorder="1" applyAlignment="1">
      <alignment horizontal="center" vertical="center"/>
    </xf>
    <xf numFmtId="49" fontId="133" fillId="0" borderId="2" xfId="676" applyNumberFormat="1" applyFont="1" applyFill="1" applyBorder="1" applyAlignment="1">
      <alignment horizontal="center" vertical="center" wrapText="1"/>
    </xf>
    <xf numFmtId="49" fontId="133" fillId="0" borderId="0" xfId="676" applyNumberFormat="1" applyFont="1" applyFill="1" applyBorder="1" applyAlignment="1">
      <alignment horizontal="center" vertical="center" wrapText="1"/>
    </xf>
    <xf numFmtId="0" fontId="36" fillId="0" borderId="0" xfId="240" applyFont="1" applyFill="1"/>
    <xf numFmtId="0" fontId="137" fillId="0" borderId="1" xfId="240" applyFont="1" applyFill="1" applyBorder="1" applyAlignment="1">
      <alignment vertical="center"/>
    </xf>
    <xf numFmtId="0" fontId="137" fillId="0" borderId="28" xfId="240" applyFont="1" applyFill="1" applyBorder="1" applyAlignment="1">
      <alignment vertical="center"/>
    </xf>
    <xf numFmtId="0" fontId="133" fillId="0" borderId="1" xfId="240" applyFont="1" applyFill="1" applyBorder="1" applyAlignment="1">
      <alignment horizontal="left" vertical="center"/>
    </xf>
    <xf numFmtId="0" fontId="31" fillId="0" borderId="2" xfId="240" applyFont="1" applyBorder="1" applyAlignment="1">
      <alignment horizontal="right" wrapText="1"/>
    </xf>
    <xf numFmtId="0" fontId="137" fillId="0" borderId="0" xfId="240" applyFont="1" applyBorder="1" applyAlignment="1">
      <alignment horizontal="left" vertical="center"/>
    </xf>
    <xf numFmtId="0" fontId="36" fillId="0" borderId="1" xfId="240" applyFont="1" applyBorder="1" applyAlignment="1">
      <alignment wrapText="1"/>
    </xf>
    <xf numFmtId="0" fontId="36" fillId="0" borderId="0" xfId="240" applyFont="1" applyBorder="1" applyAlignment="1">
      <alignment wrapText="1"/>
    </xf>
    <xf numFmtId="185" fontId="36" fillId="0" borderId="0" xfId="240" applyNumberFormat="1" applyFont="1" applyFill="1" applyBorder="1" applyAlignment="1">
      <alignment wrapText="1"/>
    </xf>
    <xf numFmtId="185" fontId="137" fillId="0" borderId="29" xfId="240" applyNumberFormat="1" applyFont="1" applyFill="1" applyBorder="1" applyAlignment="1">
      <alignment wrapText="1"/>
    </xf>
    <xf numFmtId="0" fontId="133" fillId="0" borderId="1" xfId="240" applyFont="1" applyBorder="1" applyAlignment="1">
      <alignment horizontal="justify" wrapText="1"/>
    </xf>
    <xf numFmtId="0" fontId="137" fillId="0" borderId="29" xfId="240" applyFont="1" applyBorder="1" applyAlignment="1">
      <alignment horizontal="left"/>
    </xf>
    <xf numFmtId="0" fontId="36" fillId="0" borderId="0" xfId="240" applyFont="1" applyAlignment="1">
      <alignment horizontal="left"/>
    </xf>
    <xf numFmtId="0" fontId="36" fillId="0" borderId="1" xfId="240" applyFont="1" applyBorder="1" applyAlignment="1">
      <alignment horizontal="left"/>
    </xf>
    <xf numFmtId="0" fontId="134" fillId="0" borderId="0" xfId="240" applyFont="1" applyAlignment="1"/>
    <xf numFmtId="0" fontId="134" fillId="0" borderId="0" xfId="240" applyFont="1" applyAlignment="1">
      <alignment horizontal="left"/>
    </xf>
    <xf numFmtId="0" fontId="28" fillId="0" borderId="0" xfId="240" applyBorder="1"/>
    <xf numFmtId="0" fontId="134" fillId="0" borderId="0" xfId="240" applyFont="1" applyBorder="1" applyAlignment="1"/>
    <xf numFmtId="0" fontId="142" fillId="0" borderId="1" xfId="240" applyFont="1" applyBorder="1" applyAlignment="1">
      <alignment horizontal="left" vertical="center"/>
    </xf>
    <xf numFmtId="0" fontId="143" fillId="0" borderId="1" xfId="240" applyFont="1" applyBorder="1" applyAlignment="1">
      <alignment wrapText="1"/>
    </xf>
    <xf numFmtId="185" fontId="142" fillId="0" borderId="1" xfId="240" applyNumberFormat="1" applyFont="1" applyFill="1" applyBorder="1" applyAlignment="1">
      <alignment wrapText="1"/>
    </xf>
    <xf numFmtId="185" fontId="36" fillId="0" borderId="1" xfId="240" applyNumberFormat="1" applyFont="1" applyFill="1" applyBorder="1"/>
    <xf numFmtId="185" fontId="36" fillId="0" borderId="1" xfId="240" applyNumberFormat="1" applyFont="1" applyBorder="1"/>
    <xf numFmtId="185" fontId="142" fillId="0" borderId="0" xfId="240" applyNumberFormat="1" applyFont="1" applyFill="1" applyBorder="1" applyAlignment="1">
      <alignment wrapText="1"/>
    </xf>
    <xf numFmtId="0" fontId="142" fillId="0" borderId="0" xfId="240" applyFont="1" applyBorder="1" applyAlignment="1">
      <alignment horizontal="left"/>
    </xf>
    <xf numFmtId="0" fontId="142" fillId="0" borderId="28" xfId="240" applyFont="1" applyBorder="1" applyAlignment="1">
      <alignment horizontal="left" vertical="center"/>
    </xf>
    <xf numFmtId="0" fontId="142" fillId="0" borderId="28" xfId="240" applyFont="1" applyBorder="1" applyAlignment="1">
      <alignment horizontal="left" wrapText="1"/>
    </xf>
    <xf numFmtId="185" fontId="142" fillId="0" borderId="28" xfId="240" applyNumberFormat="1" applyFont="1" applyFill="1" applyBorder="1" applyAlignment="1">
      <alignment wrapText="1"/>
    </xf>
    <xf numFmtId="0" fontId="137" fillId="0" borderId="29" xfId="0" applyFont="1" applyBorder="1" applyAlignment="1">
      <alignment horizontal="left" vertical="center"/>
    </xf>
    <xf numFmtId="164" fontId="137" fillId="0" borderId="29" xfId="0" applyNumberFormat="1" applyFont="1" applyBorder="1" applyAlignment="1">
      <alignment vertical="center"/>
    </xf>
    <xf numFmtId="0" fontId="146" fillId="0" borderId="2" xfId="240" applyFont="1" applyBorder="1" applyAlignment="1">
      <alignment horizontal="left" vertical="center" wrapText="1"/>
    </xf>
    <xf numFmtId="0" fontId="133" fillId="0" borderId="2" xfId="240" applyFont="1" applyFill="1" applyBorder="1" applyAlignment="1">
      <alignment horizontal="right" vertical="center" wrapText="1"/>
    </xf>
    <xf numFmtId="0" fontId="36" fillId="0" borderId="2" xfId="240" applyFont="1" applyFill="1" applyBorder="1" applyAlignment="1">
      <alignment vertical="center"/>
    </xf>
    <xf numFmtId="0" fontId="133" fillId="0" borderId="0" xfId="289" applyFont="1" applyBorder="1" applyAlignment="1">
      <alignment horizontal="left"/>
    </xf>
    <xf numFmtId="164" fontId="36" fillId="0" borderId="0" xfId="0" applyNumberFormat="1" applyFont="1"/>
    <xf numFmtId="164" fontId="172" fillId="0" borderId="0" xfId="289" applyNumberFormat="1" applyFont="1" applyFill="1" applyBorder="1" applyAlignment="1">
      <alignment horizontal="right"/>
    </xf>
    <xf numFmtId="164" fontId="168" fillId="0" borderId="0" xfId="289" applyNumberFormat="1" applyFont="1" applyFill="1" applyBorder="1" applyAlignment="1">
      <alignment horizontal="right"/>
    </xf>
    <xf numFmtId="0" fontId="137" fillId="0" borderId="29" xfId="289" applyFont="1" applyBorder="1" applyAlignment="1">
      <alignment horizontal="left" vertical="center"/>
    </xf>
    <xf numFmtId="164" fontId="137" fillId="0" borderId="29" xfId="289" applyNumberFormat="1" applyFont="1" applyFill="1" applyBorder="1" applyAlignment="1">
      <alignment horizontal="right" vertical="center"/>
    </xf>
    <xf numFmtId="0" fontId="133" fillId="0" borderId="1" xfId="289" applyFont="1" applyBorder="1" applyAlignment="1">
      <alignment horizontal="left"/>
    </xf>
    <xf numFmtId="164" fontId="133" fillId="0" borderId="1" xfId="289" applyNumberFormat="1" applyFont="1" applyBorder="1"/>
    <xf numFmtId="0" fontId="36" fillId="0" borderId="2" xfId="0" applyFont="1" applyBorder="1" applyAlignment="1">
      <alignment horizontal="left" vertical="center" wrapText="1"/>
    </xf>
    <xf numFmtId="0" fontId="142" fillId="0" borderId="0" xfId="316" applyFont="1"/>
    <xf numFmtId="0" fontId="173" fillId="0" borderId="0" xfId="539" applyFont="1"/>
    <xf numFmtId="0" fontId="144" fillId="0" borderId="0" xfId="539" applyFont="1"/>
    <xf numFmtId="0" fontId="143" fillId="0" borderId="0" xfId="316" applyFont="1" applyFill="1"/>
    <xf numFmtId="0" fontId="142" fillId="0" borderId="28" xfId="316" applyFont="1" applyFill="1" applyBorder="1"/>
    <xf numFmtId="0" fontId="133" fillId="0" borderId="1" xfId="539" applyFont="1" applyBorder="1" applyAlignment="1">
      <alignment horizontal="left"/>
    </xf>
    <xf numFmtId="0" fontId="36" fillId="0" borderId="0" xfId="539" applyFont="1" applyAlignment="1">
      <alignment horizontal="left"/>
    </xf>
    <xf numFmtId="2" fontId="36" fillId="0" borderId="0" xfId="539" applyNumberFormat="1" applyFont="1"/>
    <xf numFmtId="0" fontId="36" fillId="0" borderId="0" xfId="513" applyFont="1" applyAlignment="1">
      <alignment horizontal="left"/>
    </xf>
    <xf numFmtId="166" fontId="36" fillId="0" borderId="0" xfId="513" applyNumberFormat="1" applyFont="1"/>
    <xf numFmtId="166" fontId="36" fillId="0" borderId="1" xfId="513" applyNumberFormat="1" applyFont="1" applyBorder="1"/>
    <xf numFmtId="0" fontId="174" fillId="0" borderId="0" xfId="513" applyFont="1" applyAlignment="1">
      <alignment horizontal="center"/>
    </xf>
    <xf numFmtId="166" fontId="173" fillId="0" borderId="0" xfId="513" applyNumberFormat="1" applyFont="1"/>
    <xf numFmtId="0" fontId="36" fillId="0" borderId="1" xfId="513" applyFont="1" applyBorder="1" applyAlignment="1">
      <alignment horizontal="left"/>
    </xf>
    <xf numFmtId="164" fontId="173" fillId="0" borderId="0" xfId="539" applyNumberFormat="1" applyFont="1"/>
    <xf numFmtId="164" fontId="36" fillId="0" borderId="0" xfId="539" applyNumberFormat="1" applyFont="1"/>
    <xf numFmtId="164" fontId="174" fillId="0" borderId="1" xfId="539" applyNumberFormat="1" applyFont="1" applyBorder="1"/>
    <xf numFmtId="0" fontId="133" fillId="0" borderId="1" xfId="513" applyFont="1" applyBorder="1" applyAlignment="1">
      <alignment horizontal="left"/>
    </xf>
    <xf numFmtId="167" fontId="36" fillId="0" borderId="1" xfId="513" applyNumberFormat="1" applyFont="1" applyBorder="1"/>
    <xf numFmtId="166" fontId="173" fillId="0" borderId="1" xfId="513" applyNumberFormat="1" applyFont="1" applyBorder="1"/>
    <xf numFmtId="0" fontId="144" fillId="0" borderId="28" xfId="539" applyFont="1" applyBorder="1"/>
    <xf numFmtId="0" fontId="143" fillId="0" borderId="28" xfId="316" applyFont="1" applyFill="1" applyBorder="1"/>
    <xf numFmtId="164" fontId="143" fillId="0" borderId="28" xfId="316" applyNumberFormat="1" applyFont="1" applyFill="1" applyBorder="1"/>
    <xf numFmtId="0" fontId="33" fillId="0" borderId="28" xfId="0" applyFont="1" applyBorder="1"/>
    <xf numFmtId="49" fontId="36" fillId="2" borderId="2" xfId="289" applyNumberFormat="1" applyFont="1" applyFill="1" applyBorder="1" applyAlignment="1">
      <alignment horizontal="left" vertical="center"/>
    </xf>
    <xf numFmtId="0" fontId="133" fillId="0" borderId="0" xfId="513" applyFont="1" applyBorder="1" applyAlignment="1">
      <alignment horizontal="left"/>
    </xf>
    <xf numFmtId="0" fontId="36" fillId="0" borderId="0" xfId="676" applyFont="1" applyFill="1" applyBorder="1" applyAlignment="1">
      <alignment horizontal="left" vertical="center"/>
    </xf>
    <xf numFmtId="0" fontId="137" fillId="0" borderId="28" xfId="0" applyFont="1" applyBorder="1"/>
    <xf numFmtId="164" fontId="137" fillId="0" borderId="0" xfId="0" applyNumberFormat="1" applyFont="1" applyFill="1" applyBorder="1" applyAlignment="1"/>
    <xf numFmtId="164" fontId="137" fillId="0" borderId="28" xfId="0" applyNumberFormat="1" applyFont="1" applyFill="1" applyBorder="1" applyAlignment="1"/>
    <xf numFmtId="164" fontId="137" fillId="0" borderId="28" xfId="0" applyNumberFormat="1" applyFont="1" applyFill="1" applyBorder="1" applyAlignment="1">
      <alignment horizontal="right"/>
    </xf>
    <xf numFmtId="0" fontId="36" fillId="0" borderId="0" xfId="513" applyFont="1" applyBorder="1" applyAlignment="1">
      <alignment horizontal="left"/>
    </xf>
    <xf numFmtId="0" fontId="28" fillId="0" borderId="0" xfId="240" applyFill="1"/>
    <xf numFmtId="0" fontId="28" fillId="0" borderId="0" xfId="240" applyFill="1" applyAlignment="1">
      <alignment horizontal="left"/>
    </xf>
    <xf numFmtId="0" fontId="151" fillId="0" borderId="0" xfId="240" applyFont="1" applyFill="1"/>
    <xf numFmtId="0" fontId="176" fillId="0" borderId="0" xfId="240" applyFont="1" applyFill="1"/>
    <xf numFmtId="0" fontId="30" fillId="0" borderId="0" xfId="694" applyFont="1" applyBorder="1" applyAlignment="1">
      <alignment vertical="center"/>
    </xf>
    <xf numFmtId="49" fontId="36" fillId="2" borderId="0" xfId="240" applyNumberFormat="1" applyFont="1" applyFill="1" applyBorder="1" applyAlignment="1">
      <alignment horizontal="right" vertical="center" wrapText="1"/>
    </xf>
    <xf numFmtId="0" fontId="36" fillId="2" borderId="0" xfId="240" applyFont="1" applyFill="1" applyBorder="1" applyAlignment="1">
      <alignment horizontal="right" vertical="center"/>
    </xf>
    <xf numFmtId="49" fontId="36" fillId="2" borderId="0" xfId="240" applyNumberFormat="1" applyFont="1" applyFill="1" applyBorder="1" applyAlignment="1">
      <alignment horizontal="center"/>
    </xf>
    <xf numFmtId="0" fontId="36" fillId="0" borderId="0" xfId="240" applyFont="1" applyFill="1" applyAlignment="1">
      <alignment horizontal="left" vertical="center" wrapText="1"/>
    </xf>
    <xf numFmtId="0" fontId="36" fillId="0" borderId="0" xfId="240" applyFont="1" applyFill="1" applyAlignment="1">
      <alignment horizontal="left" wrapText="1"/>
    </xf>
    <xf numFmtId="0" fontId="137" fillId="0" borderId="0" xfId="240" applyFont="1" applyFill="1" applyBorder="1" applyAlignment="1">
      <alignment horizontal="left" vertical="center" wrapText="1"/>
    </xf>
    <xf numFmtId="3" fontId="137" fillId="0" borderId="0" xfId="240" applyNumberFormat="1" applyFont="1" applyFill="1" applyBorder="1"/>
    <xf numFmtId="0" fontId="133" fillId="0" borderId="0" xfId="240" applyFont="1" applyFill="1" applyBorder="1" applyAlignment="1">
      <alignment horizontal="left" wrapText="1"/>
    </xf>
    <xf numFmtId="0" fontId="137" fillId="0" borderId="29" xfId="240" applyFont="1" applyFill="1" applyBorder="1" applyAlignment="1">
      <alignment horizontal="left" vertical="center" wrapText="1"/>
    </xf>
    <xf numFmtId="0" fontId="42" fillId="0" borderId="0" xfId="539" applyFont="1" applyFill="1" applyAlignment="1">
      <alignment vertical="center"/>
    </xf>
    <xf numFmtId="49" fontId="133" fillId="0" borderId="2" xfId="0" applyNumberFormat="1" applyFont="1" applyFill="1" applyBorder="1" applyAlignment="1">
      <alignment horizontal="right" vertical="center" wrapText="1"/>
    </xf>
    <xf numFmtId="0" fontId="133" fillId="0" borderId="27" xfId="0" applyFont="1" applyFill="1" applyBorder="1" applyAlignment="1"/>
    <xf numFmtId="49" fontId="133" fillId="0" borderId="0" xfId="0" applyNumberFormat="1" applyFont="1" applyFill="1" applyBorder="1" applyAlignment="1">
      <alignment horizontal="right" vertical="center" wrapText="1"/>
    </xf>
    <xf numFmtId="0" fontId="133" fillId="0" borderId="1" xfId="240" applyFont="1" applyFill="1" applyBorder="1" applyAlignment="1">
      <alignment horizontal="left" vertical="center" wrapText="1"/>
    </xf>
    <xf numFmtId="0" fontId="36" fillId="2" borderId="2" xfId="240" applyFont="1" applyFill="1" applyBorder="1" applyAlignment="1">
      <alignment horizontal="left" vertical="center"/>
    </xf>
    <xf numFmtId="0" fontId="36" fillId="0" borderId="2" xfId="289" applyFont="1" applyBorder="1" applyAlignment="1">
      <alignment horizontal="left" vertical="center"/>
    </xf>
    <xf numFmtId="0" fontId="143" fillId="0" borderId="2" xfId="541" applyFont="1" applyBorder="1" applyAlignment="1">
      <alignment vertical="center"/>
    </xf>
    <xf numFmtId="0" fontId="146" fillId="0" borderId="2" xfId="536" applyFont="1" applyBorder="1" applyAlignment="1">
      <alignment horizontal="left" vertical="center" wrapText="1"/>
    </xf>
    <xf numFmtId="0" fontId="137" fillId="0" borderId="29" xfId="536" applyFont="1" applyBorder="1" applyAlignment="1">
      <alignment vertical="center"/>
    </xf>
    <xf numFmtId="0" fontId="146" fillId="0" borderId="2" xfId="240" applyFont="1" applyBorder="1" applyAlignment="1">
      <alignment horizontal="left" vertical="center"/>
    </xf>
    <xf numFmtId="0" fontId="137" fillId="0" borderId="28" xfId="0" applyFont="1" applyBorder="1" applyAlignment="1">
      <alignment vertical="center"/>
    </xf>
    <xf numFmtId="0" fontId="36" fillId="0" borderId="28" xfId="0" applyFont="1" applyBorder="1"/>
    <xf numFmtId="166" fontId="36" fillId="0" borderId="28" xfId="0" applyNumberFormat="1" applyFont="1" applyFill="1" applyBorder="1"/>
    <xf numFmtId="0" fontId="36" fillId="0" borderId="0" xfId="240" applyFont="1" applyFill="1" applyAlignment="1">
      <alignment horizontal="left" vertical="center"/>
    </xf>
    <xf numFmtId="0" fontId="137" fillId="0" borderId="0" xfId="240" applyFont="1" applyFill="1" applyBorder="1" applyAlignment="1">
      <alignment horizontal="left" vertical="center"/>
    </xf>
    <xf numFmtId="0" fontId="133" fillId="0" borderId="0" xfId="240" applyFont="1" applyFill="1" applyBorder="1" applyAlignment="1">
      <alignment horizontal="left"/>
    </xf>
    <xf numFmtId="0" fontId="137" fillId="0" borderId="29" xfId="240" applyFont="1" applyFill="1" applyBorder="1" applyAlignment="1">
      <alignment horizontal="left" vertical="center"/>
    </xf>
    <xf numFmtId="0" fontId="36" fillId="0" borderId="0" xfId="676" applyFont="1" applyFill="1" applyBorder="1" applyAlignment="1">
      <alignment horizontal="left" wrapText="1"/>
    </xf>
    <xf numFmtId="0" fontId="43" fillId="0" borderId="0" xfId="676" applyFont="1" applyFill="1" applyAlignment="1">
      <alignment vertical="center"/>
    </xf>
    <xf numFmtId="0" fontId="36" fillId="0" borderId="1" xfId="240" applyFont="1" applyFill="1" applyBorder="1" applyAlignment="1">
      <alignment horizontal="left"/>
    </xf>
    <xf numFmtId="0" fontId="36" fillId="0" borderId="1" xfId="240" applyFont="1" applyFill="1" applyBorder="1" applyAlignment="1">
      <alignment horizontal="left" wrapText="1"/>
    </xf>
    <xf numFmtId="3" fontId="36" fillId="0" borderId="1" xfId="240" applyNumberFormat="1" applyFont="1" applyFill="1" applyBorder="1"/>
    <xf numFmtId="164" fontId="133" fillId="0" borderId="1" xfId="240" applyNumberFormat="1" applyFont="1" applyFill="1" applyBorder="1"/>
    <xf numFmtId="164" fontId="36" fillId="0" borderId="0" xfId="240" applyNumberFormat="1" applyFont="1" applyFill="1"/>
    <xf numFmtId="164" fontId="137" fillId="0" borderId="0" xfId="240" applyNumberFormat="1" applyFont="1" applyFill="1" applyBorder="1"/>
    <xf numFmtId="164" fontId="133" fillId="0" borderId="0" xfId="240" applyNumberFormat="1" applyFont="1" applyFill="1" applyBorder="1"/>
    <xf numFmtId="164" fontId="137" fillId="0" borderId="29" xfId="240" applyNumberFormat="1" applyFont="1" applyFill="1" applyBorder="1"/>
    <xf numFmtId="164" fontId="41" fillId="0" borderId="0" xfId="536" applyNumberFormat="1" applyFont="1" applyAlignment="1">
      <alignment horizontal="right"/>
    </xf>
    <xf numFmtId="164" fontId="49" fillId="0" borderId="29" xfId="536" applyNumberFormat="1" applyFont="1" applyFill="1" applyBorder="1" applyAlignment="1">
      <alignment horizontal="right" vertical="center"/>
    </xf>
    <xf numFmtId="164" fontId="49" fillId="0" borderId="29" xfId="536" applyNumberFormat="1" applyFont="1" applyBorder="1" applyAlignment="1">
      <alignment horizontal="right" vertical="center"/>
    </xf>
    <xf numFmtId="164" fontId="36" fillId="0" borderId="0" xfId="676" applyNumberFormat="1" applyFont="1" applyFill="1" applyBorder="1"/>
    <xf numFmtId="164" fontId="137" fillId="0" borderId="29" xfId="676" applyNumberFormat="1" applyFont="1" applyFill="1" applyBorder="1"/>
    <xf numFmtId="164" fontId="36" fillId="0" borderId="0" xfId="240" applyNumberFormat="1" applyFont="1" applyFill="1" applyBorder="1"/>
    <xf numFmtId="164" fontId="137" fillId="0" borderId="28" xfId="240" applyNumberFormat="1" applyFont="1" applyFill="1" applyBorder="1" applyAlignment="1">
      <alignment vertical="center"/>
    </xf>
    <xf numFmtId="166" fontId="137" fillId="0" borderId="1" xfId="675" applyNumberFormat="1" applyFont="1" applyFill="1" applyBorder="1" applyAlignment="1">
      <alignment vertical="center"/>
    </xf>
    <xf numFmtId="0" fontId="133" fillId="0" borderId="1" xfId="240" applyFont="1" applyFill="1" applyBorder="1"/>
    <xf numFmtId="0" fontId="133" fillId="0" borderId="29" xfId="240" applyFont="1" applyFill="1" applyBorder="1"/>
    <xf numFmtId="164" fontId="133" fillId="0" borderId="1" xfId="240" applyNumberFormat="1" applyFont="1" applyFill="1" applyBorder="1" applyAlignment="1"/>
    <xf numFmtId="164" fontId="28" fillId="0" borderId="0" xfId="240" applyNumberFormat="1" applyFill="1"/>
    <xf numFmtId="4" fontId="3" fillId="0" borderId="0" xfId="697" applyNumberFormat="1"/>
    <xf numFmtId="191" fontId="28" fillId="0" borderId="0" xfId="698" applyNumberFormat="1" applyFont="1" applyFill="1"/>
    <xf numFmtId="3" fontId="36" fillId="0" borderId="1" xfId="240" quotePrefix="1" applyNumberFormat="1" applyFont="1" applyFill="1" applyBorder="1" applyAlignment="1">
      <alignment horizontal="right"/>
    </xf>
    <xf numFmtId="0" fontId="36" fillId="0" borderId="28" xfId="240" applyFont="1" applyFill="1" applyBorder="1" applyAlignment="1">
      <alignment horizontal="left" vertical="center"/>
    </xf>
    <xf numFmtId="0" fontId="36" fillId="0" borderId="28" xfId="240" applyFont="1" applyFill="1" applyBorder="1" applyAlignment="1">
      <alignment horizontal="left" vertical="center" wrapText="1"/>
    </xf>
    <xf numFmtId="164" fontId="36" fillId="0" borderId="28" xfId="240" applyNumberFormat="1" applyFont="1" applyFill="1" applyBorder="1"/>
    <xf numFmtId="0" fontId="36" fillId="0" borderId="1" xfId="240" applyFont="1" applyFill="1" applyBorder="1" applyAlignment="1">
      <alignment horizontal="left" vertical="center"/>
    </xf>
    <xf numFmtId="0" fontId="36" fillId="0" borderId="1" xfId="240" applyFont="1" applyFill="1" applyBorder="1" applyAlignment="1">
      <alignment horizontal="left" vertical="center" wrapText="1"/>
    </xf>
    <xf numFmtId="164" fontId="36" fillId="0" borderId="1" xfId="240" applyNumberFormat="1" applyFont="1" applyFill="1" applyBorder="1"/>
    <xf numFmtId="0" fontId="43" fillId="0" borderId="0" xfId="0" applyFont="1" applyAlignment="1">
      <alignment horizontal="left" vertical="center"/>
    </xf>
    <xf numFmtId="0" fontId="36" fillId="2" borderId="0" xfId="240" applyFont="1" applyFill="1" applyBorder="1" applyAlignment="1">
      <alignment horizontal="left" vertical="center"/>
    </xf>
    <xf numFmtId="0" fontId="133" fillId="2" borderId="27" xfId="240" applyFont="1" applyFill="1" applyBorder="1" applyAlignment="1">
      <alignment horizontal="left" vertical="center"/>
    </xf>
    <xf numFmtId="0" fontId="36" fillId="2" borderId="27" xfId="240" applyFont="1" applyFill="1" applyBorder="1" applyAlignment="1">
      <alignment horizontal="left" vertical="center"/>
    </xf>
    <xf numFmtId="164" fontId="133" fillId="0" borderId="27" xfId="240" applyNumberFormat="1" applyFont="1" applyFill="1" applyBorder="1"/>
    <xf numFmtId="0" fontId="133" fillId="2" borderId="1" xfId="240" applyFont="1" applyFill="1" applyBorder="1" applyAlignment="1">
      <alignment horizontal="left" vertical="center"/>
    </xf>
    <xf numFmtId="0" fontId="36" fillId="2" borderId="1" xfId="240" applyFont="1" applyFill="1" applyBorder="1" applyAlignment="1">
      <alignment horizontal="left" vertical="center"/>
    </xf>
    <xf numFmtId="0" fontId="36" fillId="0" borderId="0" xfId="240" applyFont="1" applyFill="1" applyBorder="1" applyAlignment="1">
      <alignment horizontal="left" vertical="center"/>
    </xf>
    <xf numFmtId="0" fontId="36" fillId="0" borderId="0" xfId="240" applyFont="1" applyFill="1" applyBorder="1" applyAlignment="1">
      <alignment horizontal="left" vertical="center" wrapText="1"/>
    </xf>
    <xf numFmtId="3" fontId="36" fillId="0" borderId="0" xfId="240" applyNumberFormat="1" applyFont="1" applyFill="1"/>
    <xf numFmtId="3" fontId="36" fillId="0" borderId="0" xfId="240" applyNumberFormat="1" applyFont="1" applyFill="1" applyBorder="1"/>
    <xf numFmtId="3" fontId="137" fillId="0" borderId="29" xfId="240" applyNumberFormat="1" applyFont="1" applyFill="1" applyBorder="1"/>
    <xf numFmtId="164" fontId="137" fillId="0" borderId="1" xfId="240" applyNumberFormat="1" applyFont="1" applyFill="1" applyBorder="1" applyAlignment="1">
      <alignment vertical="center"/>
    </xf>
    <xf numFmtId="0" fontId="30" fillId="0" borderId="0" xfId="0" applyFont="1" applyFill="1"/>
    <xf numFmtId="0" fontId="36" fillId="0" borderId="0" xfId="240" applyFont="1" applyFill="1" applyBorder="1"/>
    <xf numFmtId="0" fontId="133" fillId="0" borderId="0" xfId="240" applyFont="1" applyFill="1" applyBorder="1"/>
    <xf numFmtId="164" fontId="36" fillId="0" borderId="0" xfId="240" applyNumberFormat="1" applyFont="1" applyFill="1" applyBorder="1" applyAlignment="1"/>
    <xf numFmtId="166" fontId="181" fillId="0" borderId="0" xfId="0" applyNumberFormat="1" applyFont="1"/>
    <xf numFmtId="0" fontId="133" fillId="0" borderId="2" xfId="240" applyFont="1" applyFill="1" applyBorder="1" applyAlignment="1">
      <alignment horizontal="center" vertical="center"/>
    </xf>
    <xf numFmtId="0" fontId="143" fillId="0" borderId="0" xfId="699" applyFont="1" applyAlignment="1">
      <alignment vertical="center"/>
    </xf>
    <xf numFmtId="0" fontId="36" fillId="49" borderId="0" xfId="240" applyFont="1" applyFill="1" applyBorder="1" applyAlignment="1">
      <alignment vertical="center"/>
    </xf>
    <xf numFmtId="0" fontId="2" fillId="0" borderId="0" xfId="699"/>
    <xf numFmtId="49" fontId="133" fillId="49" borderId="2" xfId="240" applyNumberFormat="1" applyFont="1" applyFill="1" applyBorder="1" applyAlignment="1">
      <alignment vertical="center"/>
    </xf>
    <xf numFmtId="186" fontId="35" fillId="49" borderId="0" xfId="240" applyNumberFormat="1" applyFont="1" applyFill="1" applyBorder="1" applyAlignment="1"/>
    <xf numFmtId="186" fontId="144" fillId="49" borderId="0" xfId="699" applyNumberFormat="1" applyFont="1" applyFill="1" applyAlignment="1"/>
    <xf numFmtId="0" fontId="144" fillId="0" borderId="0" xfId="699" applyFont="1" applyFill="1" applyAlignment="1"/>
    <xf numFmtId="186" fontId="165" fillId="49" borderId="0" xfId="699" applyNumberFormat="1" applyFont="1" applyFill="1" applyAlignment="1"/>
    <xf numFmtId="0" fontId="144" fillId="0" borderId="0" xfId="699" applyFont="1" applyAlignment="1"/>
    <xf numFmtId="0" fontId="137" fillId="0" borderId="29" xfId="240" applyFont="1" applyFill="1" applyBorder="1" applyAlignment="1">
      <alignment horizontal="left"/>
    </xf>
    <xf numFmtId="0" fontId="166" fillId="0" borderId="29" xfId="240" applyFont="1" applyFill="1" applyBorder="1" applyAlignment="1">
      <alignment horizontal="left"/>
    </xf>
    <xf numFmtId="186" fontId="166" fillId="49" borderId="29" xfId="240" applyNumberFormat="1" applyFont="1" applyFill="1" applyBorder="1" applyAlignment="1"/>
    <xf numFmtId="0" fontId="166" fillId="0" borderId="29" xfId="240" applyFont="1" applyFill="1" applyBorder="1" applyAlignment="1">
      <alignment horizontal="right"/>
    </xf>
    <xf numFmtId="0" fontId="137" fillId="0" borderId="29" xfId="240" applyFont="1" applyFill="1" applyBorder="1" applyAlignment="1">
      <alignment horizontal="right"/>
    </xf>
    <xf numFmtId="0" fontId="2" fillId="0" borderId="0" xfId="699" applyAlignment="1"/>
    <xf numFmtId="0" fontId="137" fillId="0" borderId="28" xfId="0" applyFont="1" applyFill="1" applyBorder="1"/>
    <xf numFmtId="0" fontId="163" fillId="0" borderId="28" xfId="0" applyFont="1" applyFill="1" applyBorder="1"/>
    <xf numFmtId="0" fontId="165" fillId="0" borderId="0" xfId="699" applyFont="1" applyFill="1" applyAlignment="1"/>
    <xf numFmtId="0" fontId="182" fillId="0" borderId="0" xfId="699" applyFont="1"/>
    <xf numFmtId="186" fontId="137" fillId="0" borderId="29" xfId="240" applyNumberFormat="1" applyFont="1" applyFill="1" applyBorder="1" applyAlignment="1">
      <alignment horizontal="right"/>
    </xf>
    <xf numFmtId="186" fontId="36" fillId="0" borderId="0" xfId="240" applyNumberFormat="1" applyFont="1" applyFill="1" applyBorder="1" applyAlignment="1">
      <alignment horizontal="right"/>
    </xf>
    <xf numFmtId="0" fontId="133" fillId="0" borderId="0" xfId="289" applyFont="1" applyBorder="1" applyAlignment="1">
      <alignment horizontal="center" vertical="center" wrapText="1"/>
    </xf>
    <xf numFmtId="0" fontId="133" fillId="0" borderId="2" xfId="289" applyFont="1" applyBorder="1" applyAlignment="1">
      <alignment horizontal="center" vertical="center" wrapText="1"/>
    </xf>
    <xf numFmtId="186" fontId="133" fillId="0" borderId="0" xfId="240" applyNumberFormat="1" applyFont="1" applyFill="1" applyBorder="1" applyAlignment="1">
      <alignment horizontal="right"/>
    </xf>
    <xf numFmtId="186" fontId="134" fillId="0" borderId="0" xfId="240" applyNumberFormat="1" applyFont="1" applyFill="1" applyBorder="1" applyAlignment="1">
      <alignment horizontal="right"/>
    </xf>
    <xf numFmtId="0" fontId="33" fillId="0" borderId="0" xfId="0" applyFont="1" applyBorder="1"/>
    <xf numFmtId="164" fontId="142" fillId="0" borderId="0" xfId="316" applyNumberFormat="1" applyFont="1" applyFill="1" applyBorder="1"/>
    <xf numFmtId="164" fontId="143" fillId="0" borderId="1" xfId="316" applyNumberFormat="1" applyFont="1" applyFill="1" applyBorder="1"/>
    <xf numFmtId="0" fontId="133" fillId="0" borderId="2" xfId="289" applyFont="1" applyBorder="1" applyAlignment="1">
      <alignment horizontal="right" vertical="center"/>
    </xf>
    <xf numFmtId="0" fontId="33" fillId="0" borderId="0" xfId="289" applyFont="1" applyBorder="1" applyAlignment="1">
      <alignment horizontal="right" vertical="center"/>
    </xf>
    <xf numFmtId="0" fontId="34" fillId="0" borderId="0" xfId="289" applyFont="1" applyBorder="1" applyAlignment="1">
      <alignment vertical="center"/>
    </xf>
    <xf numFmtId="0" fontId="146" fillId="0" borderId="0" xfId="289" applyFont="1" applyFill="1" applyAlignment="1">
      <alignment vertical="center"/>
    </xf>
    <xf numFmtId="0" fontId="146" fillId="0" borderId="0" xfId="289" applyFont="1" applyFill="1" applyAlignment="1">
      <alignment vertical="center" wrapText="1"/>
    </xf>
    <xf numFmtId="166" fontId="146" fillId="0" borderId="0" xfId="289" applyNumberFormat="1" applyFont="1" applyAlignment="1">
      <alignment horizontal="right" vertical="center" wrapText="1"/>
    </xf>
    <xf numFmtId="2" fontId="34" fillId="0" borderId="0" xfId="289" applyNumberFormat="1" applyFont="1"/>
    <xf numFmtId="0" fontId="137" fillId="0" borderId="29" xfId="289" applyFont="1" applyFill="1" applyBorder="1" applyAlignment="1">
      <alignment vertical="center"/>
    </xf>
    <xf numFmtId="0" fontId="137" fillId="0" borderId="29" xfId="289" applyFont="1" applyFill="1" applyBorder="1" applyAlignment="1">
      <alignment vertical="center" wrapText="1"/>
    </xf>
    <xf numFmtId="166" fontId="137" fillId="0" borderId="29" xfId="289" applyNumberFormat="1" applyFont="1" applyBorder="1" applyAlignment="1">
      <alignment horizontal="right" vertical="center" wrapText="1"/>
    </xf>
    <xf numFmtId="166" fontId="36" fillId="0" borderId="0" xfId="289" applyNumberFormat="1" applyFont="1" applyAlignment="1">
      <alignment vertical="center"/>
    </xf>
    <xf numFmtId="166" fontId="34" fillId="0" borderId="0" xfId="289" applyNumberFormat="1" applyFont="1" applyAlignment="1">
      <alignment vertical="center"/>
    </xf>
    <xf numFmtId="0" fontId="137" fillId="0" borderId="0" xfId="289" applyFont="1" applyFill="1" applyAlignment="1">
      <alignment vertical="center"/>
    </xf>
    <xf numFmtId="0" fontId="137" fillId="0" borderId="0" xfId="289" applyFont="1" applyFill="1" applyAlignment="1">
      <alignment vertical="center" wrapText="1"/>
    </xf>
    <xf numFmtId="166" fontId="137" fillId="0" borderId="0" xfId="289" applyNumberFormat="1" applyFont="1" applyAlignment="1">
      <alignment horizontal="right" vertical="center" wrapText="1"/>
    </xf>
    <xf numFmtId="166" fontId="137" fillId="0" borderId="0" xfId="289" applyNumberFormat="1" applyFont="1" applyFill="1" applyAlignment="1">
      <alignment horizontal="right" vertical="center" wrapText="1"/>
    </xf>
    <xf numFmtId="0" fontId="137" fillId="0" borderId="1" xfId="289" applyFont="1" applyFill="1" applyBorder="1" applyAlignment="1">
      <alignment vertical="center"/>
    </xf>
    <xf numFmtId="0" fontId="137" fillId="0" borderId="1" xfId="289" applyFont="1" applyFill="1" applyBorder="1" applyAlignment="1">
      <alignment vertical="center" wrapText="1"/>
    </xf>
    <xf numFmtId="166" fontId="137" fillId="0" borderId="1" xfId="289" applyNumberFormat="1" applyFont="1" applyBorder="1" applyAlignment="1">
      <alignment horizontal="right" vertical="center" wrapText="1"/>
    </xf>
    <xf numFmtId="0" fontId="183" fillId="0" borderId="0" xfId="289" applyFont="1" applyBorder="1" applyAlignment="1">
      <alignment vertical="center"/>
    </xf>
    <xf numFmtId="0" fontId="146" fillId="0" borderId="0" xfId="289" applyFont="1" applyBorder="1" applyAlignment="1"/>
    <xf numFmtId="0" fontId="32" fillId="0" borderId="0" xfId="289" applyFont="1" applyBorder="1" applyAlignment="1"/>
    <xf numFmtId="0" fontId="43" fillId="0" borderId="0" xfId="289" applyFont="1"/>
    <xf numFmtId="0" fontId="133" fillId="0" borderId="4" xfId="289" applyFont="1" applyBorder="1" applyAlignment="1">
      <alignment horizontal="right" vertical="center"/>
    </xf>
    <xf numFmtId="3" fontId="0" fillId="0" borderId="0" xfId="0" applyNumberFormat="1"/>
    <xf numFmtId="0" fontId="184" fillId="0" borderId="0" xfId="0" applyFont="1"/>
    <xf numFmtId="0" fontId="173" fillId="0" borderId="0" xfId="0" applyFont="1"/>
    <xf numFmtId="0" fontId="184" fillId="0" borderId="0" xfId="0" applyFont="1" applyFill="1"/>
    <xf numFmtId="0" fontId="173" fillId="0" borderId="0" xfId="0" applyFont="1" applyFill="1"/>
    <xf numFmtId="0" fontId="137" fillId="0" borderId="29" xfId="539" applyFont="1" applyBorder="1" applyAlignment="1">
      <alignment horizontal="left" vertical="center"/>
    </xf>
    <xf numFmtId="164" fontId="137" fillId="0" borderId="29" xfId="539" applyNumberFormat="1" applyFont="1" applyBorder="1" applyAlignment="1">
      <alignment horizontal="right" vertical="center"/>
    </xf>
    <xf numFmtId="0" fontId="137" fillId="0" borderId="29" xfId="513" applyFont="1" applyBorder="1" applyAlignment="1">
      <alignment horizontal="left"/>
    </xf>
    <xf numFmtId="166" fontId="137" fillId="0" borderId="29" xfId="513" applyNumberFormat="1" applyFont="1" applyBorder="1"/>
    <xf numFmtId="0" fontId="42" fillId="0" borderId="0" xfId="539" applyFont="1" applyAlignment="1">
      <alignment vertical="center"/>
    </xf>
    <xf numFmtId="166" fontId="36" fillId="0" borderId="0" xfId="513" applyNumberFormat="1" applyFont="1" applyBorder="1"/>
    <xf numFmtId="49" fontId="133" fillId="0" borderId="0" xfId="695" applyNumberFormat="1" applyFont="1" applyFill="1" applyBorder="1" applyAlignment="1">
      <alignment horizontal="center" vertical="center" wrapText="1"/>
    </xf>
    <xf numFmtId="0" fontId="48" fillId="0" borderId="0" xfId="695" applyFont="1" applyFill="1"/>
    <xf numFmtId="0" fontId="133" fillId="0" borderId="2" xfId="695" applyFont="1" applyFill="1" applyBorder="1" applyAlignment="1">
      <alignment horizontal="center" vertical="center"/>
    </xf>
    <xf numFmtId="166" fontId="36" fillId="0" borderId="0" xfId="695" applyNumberFormat="1" applyFont="1" applyFill="1" applyBorder="1"/>
    <xf numFmtId="0" fontId="33" fillId="0" borderId="0" xfId="695" applyFont="1" applyFill="1" applyBorder="1"/>
    <xf numFmtId="0" fontId="33" fillId="0" borderId="0" xfId="695" applyFont="1" applyFill="1"/>
    <xf numFmtId="0" fontId="36" fillId="0" borderId="0" xfId="695" applyFont="1" applyFill="1" applyBorder="1" applyAlignment="1">
      <alignment wrapText="1"/>
    </xf>
    <xf numFmtId="0" fontId="137" fillId="0" borderId="29" xfId="695" applyFont="1" applyFill="1" applyBorder="1" applyAlignment="1">
      <alignment horizontal="left"/>
    </xf>
    <xf numFmtId="166" fontId="137" fillId="0" borderId="29" xfId="695" applyNumberFormat="1" applyFont="1" applyFill="1" applyBorder="1"/>
    <xf numFmtId="0" fontId="29" fillId="0" borderId="0" xfId="695" applyFont="1" applyFill="1"/>
    <xf numFmtId="0" fontId="33" fillId="0" borderId="0" xfId="695" applyFont="1" applyFill="1" applyAlignment="1">
      <alignment vertical="center"/>
    </xf>
    <xf numFmtId="0" fontId="131" fillId="0" borderId="0" xfId="695" applyFont="1" applyFill="1" applyAlignment="1">
      <alignment vertical="center"/>
    </xf>
    <xf numFmtId="0" fontId="36" fillId="0" borderId="0" xfId="695" applyFont="1" applyFill="1"/>
    <xf numFmtId="0" fontId="28" fillId="0" borderId="0" xfId="695" applyFont="1" applyFill="1"/>
    <xf numFmtId="167" fontId="36" fillId="0" borderId="1" xfId="0" applyNumberFormat="1" applyFont="1" applyFill="1" applyBorder="1" applyAlignment="1"/>
    <xf numFmtId="164" fontId="36" fillId="0" borderId="28" xfId="0" applyNumberFormat="1" applyFont="1" applyFill="1" applyBorder="1" applyAlignment="1">
      <alignment horizontal="right"/>
    </xf>
    <xf numFmtId="164" fontId="0" fillId="0" borderId="0" xfId="0" applyNumberFormat="1" applyFill="1"/>
    <xf numFmtId="166" fontId="34" fillId="0" borderId="0" xfId="289" applyNumberFormat="1" applyFont="1"/>
    <xf numFmtId="164" fontId="36" fillId="0" borderId="1" xfId="0" applyNumberFormat="1" applyFont="1" applyFill="1" applyBorder="1" applyAlignment="1"/>
    <xf numFmtId="0" fontId="133" fillId="0" borderId="2" xfId="240" applyFont="1" applyFill="1" applyBorder="1" applyAlignment="1">
      <alignment horizontal="center" vertical="center"/>
    </xf>
    <xf numFmtId="49" fontId="133" fillId="0" borderId="0" xfId="240" applyNumberFormat="1" applyFont="1" applyFill="1" applyBorder="1" applyAlignment="1">
      <alignment vertical="center"/>
    </xf>
    <xf numFmtId="186" fontId="35" fillId="0" borderId="0" xfId="240" applyNumberFormat="1" applyFont="1" applyFill="1" applyBorder="1" applyAlignment="1"/>
    <xf numFmtId="186" fontId="36" fillId="0" borderId="0" xfId="240" applyNumberFormat="1" applyFont="1" applyFill="1" applyAlignment="1">
      <alignment horizontal="right" wrapText="1"/>
    </xf>
    <xf numFmtId="186" fontId="36" fillId="0" borderId="0" xfId="632" applyNumberFormat="1" applyFont="1" applyFill="1" applyAlignment="1">
      <alignment horizontal="right" wrapText="1"/>
    </xf>
    <xf numFmtId="186" fontId="144" fillId="0" borderId="0" xfId="699" applyNumberFormat="1" applyFont="1" applyFill="1" applyAlignment="1"/>
    <xf numFmtId="186" fontId="134" fillId="0" borderId="0" xfId="240" applyNumberFormat="1" applyFont="1" applyFill="1" applyAlignment="1">
      <alignment horizontal="right" wrapText="1"/>
    </xf>
    <xf numFmtId="186" fontId="134" fillId="0" borderId="0" xfId="632" applyNumberFormat="1" applyFont="1" applyFill="1" applyAlignment="1">
      <alignment horizontal="right" wrapText="1"/>
    </xf>
    <xf numFmtId="186" fontId="165" fillId="0" borderId="0" xfId="699" applyNumberFormat="1" applyFont="1" applyFill="1" applyAlignment="1"/>
    <xf numFmtId="0" fontId="2" fillId="0" borderId="0" xfId="699" applyFill="1"/>
    <xf numFmtId="0" fontId="133" fillId="0" borderId="0" xfId="240" applyFont="1" applyFill="1" applyBorder="1" applyAlignment="1">
      <alignment horizontal="center" vertical="center"/>
    </xf>
    <xf numFmtId="186" fontId="29" fillId="0" borderId="1" xfId="240" applyNumberFormat="1" applyFont="1" applyFill="1" applyBorder="1" applyAlignment="1">
      <alignment horizontal="right"/>
    </xf>
    <xf numFmtId="49" fontId="133" fillId="0" borderId="2" xfId="240" applyNumberFormat="1" applyFont="1" applyFill="1" applyBorder="1" applyAlignment="1">
      <alignment vertical="center"/>
    </xf>
    <xf numFmtId="186" fontId="36" fillId="0" borderId="0" xfId="240" applyNumberFormat="1" applyFont="1" applyFill="1" applyAlignment="1">
      <alignment wrapText="1"/>
    </xf>
    <xf numFmtId="186" fontId="134" fillId="0" borderId="0" xfId="240" applyNumberFormat="1" applyFont="1" applyFill="1" applyAlignment="1">
      <alignment wrapText="1"/>
    </xf>
    <xf numFmtId="186" fontId="35" fillId="0" borderId="0" xfId="240" applyNumberFormat="1" applyFont="1" applyFill="1" applyAlignment="1"/>
    <xf numFmtId="186" fontId="166" fillId="0" borderId="29" xfId="240" applyNumberFormat="1" applyFont="1" applyFill="1" applyBorder="1" applyAlignment="1"/>
    <xf numFmtId="186" fontId="36" fillId="0" borderId="0" xfId="240" applyNumberFormat="1" applyFont="1" applyFill="1" applyBorder="1" applyAlignment="1"/>
    <xf numFmtId="186" fontId="134" fillId="0" borderId="0" xfId="240" applyNumberFormat="1" applyFont="1" applyFill="1" applyBorder="1" applyAlignment="1"/>
    <xf numFmtId="186" fontId="36" fillId="0" borderId="0" xfId="240" applyNumberFormat="1" applyFont="1" applyFill="1" applyAlignment="1"/>
    <xf numFmtId="164" fontId="41" fillId="0" borderId="0" xfId="325" applyNumberFormat="1" applyFont="1" applyFill="1"/>
    <xf numFmtId="164" fontId="49" fillId="0" borderId="29" xfId="541" applyNumberFormat="1" applyFont="1" applyFill="1" applyBorder="1"/>
    <xf numFmtId="0" fontId="11" fillId="0" borderId="0" xfId="541" applyFill="1"/>
    <xf numFmtId="164" fontId="36" fillId="0" borderId="0" xfId="676" applyNumberFormat="1" applyFont="1" applyFill="1"/>
    <xf numFmtId="164" fontId="137" fillId="0" borderId="1" xfId="676" applyNumberFormat="1" applyFont="1" applyFill="1" applyBorder="1"/>
    <xf numFmtId="49" fontId="133" fillId="0" borderId="2" xfId="695" applyNumberFormat="1" applyFont="1" applyFill="1" applyBorder="1" applyAlignment="1">
      <alignment horizontal="center" vertical="center" wrapText="1"/>
    </xf>
    <xf numFmtId="164" fontId="36" fillId="0" borderId="0" xfId="695" applyNumberFormat="1" applyFont="1" applyFill="1" applyBorder="1"/>
    <xf numFmtId="164" fontId="137" fillId="0" borderId="29" xfId="695" applyNumberFormat="1" applyFont="1" applyFill="1" applyBorder="1"/>
    <xf numFmtId="164" fontId="36" fillId="0" borderId="0" xfId="240" applyNumberFormat="1" applyFont="1" applyFill="1" applyAlignment="1"/>
    <xf numFmtId="166" fontId="133" fillId="0" borderId="0" xfId="695" applyNumberFormat="1" applyFont="1" applyFill="1" applyBorder="1"/>
    <xf numFmtId="164" fontId="133" fillId="0" borderId="0" xfId="695" applyNumberFormat="1" applyFont="1" applyFill="1" applyBorder="1" applyAlignment="1">
      <alignment horizontal="right"/>
    </xf>
    <xf numFmtId="0" fontId="133" fillId="0" borderId="0" xfId="695" applyFont="1" applyFill="1" applyBorder="1" applyAlignment="1">
      <alignment wrapText="1"/>
    </xf>
    <xf numFmtId="164" fontId="133" fillId="0" borderId="0" xfId="695" applyNumberFormat="1" applyFont="1" applyFill="1" applyBorder="1"/>
    <xf numFmtId="166" fontId="133" fillId="0" borderId="1" xfId="695" applyNumberFormat="1" applyFont="1" applyFill="1" applyBorder="1"/>
    <xf numFmtId="164" fontId="133" fillId="0" borderId="1" xfId="695" applyNumberFormat="1" applyFont="1" applyFill="1" applyBorder="1"/>
    <xf numFmtId="0" fontId="133" fillId="0" borderId="1" xfId="695" applyFont="1" applyFill="1" applyBorder="1" applyAlignment="1">
      <alignment horizontal="left" wrapText="1"/>
    </xf>
    <xf numFmtId="0" fontId="133" fillId="0" borderId="1" xfId="695" applyFont="1" applyFill="1" applyBorder="1" applyAlignment="1">
      <alignment wrapText="1"/>
    </xf>
    <xf numFmtId="0" fontId="36" fillId="0" borderId="1" xfId="676" applyFont="1" applyFill="1" applyBorder="1" applyAlignment="1">
      <alignment wrapText="1"/>
    </xf>
    <xf numFmtId="164" fontId="36" fillId="0" borderId="1" xfId="676" applyNumberFormat="1" applyFont="1" applyFill="1" applyBorder="1" applyAlignment="1">
      <alignment horizontal="right"/>
    </xf>
    <xf numFmtId="166" fontId="36" fillId="0" borderId="1" xfId="676" applyNumberFormat="1" applyFont="1" applyFill="1" applyBorder="1"/>
    <xf numFmtId="186" fontId="2" fillId="0" borderId="0" xfId="699" applyNumberFormat="1" applyFill="1"/>
    <xf numFmtId="164" fontId="36" fillId="0" borderId="0" xfId="240" applyNumberFormat="1" applyFont="1" applyFill="1" applyAlignment="1">
      <alignment horizontal="right"/>
    </xf>
    <xf numFmtId="0" fontId="36" fillId="0" borderId="0" xfId="240" applyFont="1" applyFill="1" applyAlignment="1">
      <alignment wrapText="1"/>
    </xf>
    <xf numFmtId="0" fontId="36" fillId="0" borderId="2" xfId="289" applyFont="1" applyFill="1" applyBorder="1" applyAlignment="1">
      <alignment horizontal="left" vertical="center"/>
    </xf>
    <xf numFmtId="166" fontId="36" fillId="0" borderId="0" xfId="0" applyNumberFormat="1" applyFont="1" applyFill="1"/>
    <xf numFmtId="0" fontId="33" fillId="0" borderId="1" xfId="0" applyFont="1" applyFill="1" applyBorder="1"/>
    <xf numFmtId="0" fontId="133" fillId="0" borderId="2" xfId="0" applyFont="1" applyFill="1" applyBorder="1" applyAlignment="1">
      <alignment horizontal="right" vertical="center" wrapText="1"/>
    </xf>
    <xf numFmtId="0" fontId="133" fillId="0" borderId="2" xfId="0" applyFont="1" applyFill="1" applyBorder="1" applyAlignment="1">
      <alignment horizontal="right" vertical="center"/>
    </xf>
    <xf numFmtId="0" fontId="34" fillId="0" borderId="0" xfId="289" applyFont="1" applyFill="1" applyAlignment="1">
      <alignment vertical="center"/>
    </xf>
    <xf numFmtId="0" fontId="36" fillId="0" borderId="0" xfId="289" applyFont="1" applyFill="1" applyBorder="1"/>
    <xf numFmtId="164" fontId="36" fillId="0" borderId="0" xfId="289" applyNumberFormat="1" applyFont="1" applyFill="1" applyBorder="1" applyAlignment="1">
      <alignment horizontal="right"/>
    </xf>
    <xf numFmtId="0" fontId="28" fillId="0" borderId="0" xfId="289" applyFill="1"/>
    <xf numFmtId="166" fontId="36" fillId="0" borderId="0" xfId="289" applyNumberFormat="1" applyFont="1" applyFill="1" applyBorder="1"/>
    <xf numFmtId="0" fontId="137" fillId="0" borderId="28" xfId="289" applyFont="1" applyFill="1" applyBorder="1" applyAlignment="1">
      <alignment horizontal="left" vertical="center"/>
    </xf>
    <xf numFmtId="166" fontId="137" fillId="0" borderId="28" xfId="289" applyNumberFormat="1" applyFont="1" applyFill="1" applyBorder="1" applyAlignment="1">
      <alignment horizontal="right" vertical="center"/>
    </xf>
    <xf numFmtId="0" fontId="137" fillId="0" borderId="1" xfId="289" applyFont="1" applyFill="1" applyBorder="1"/>
    <xf numFmtId="166" fontId="137" fillId="0" borderId="1" xfId="289" applyNumberFormat="1" applyFont="1" applyFill="1" applyBorder="1" applyAlignment="1">
      <alignment horizontal="right" vertical="center"/>
    </xf>
    <xf numFmtId="166" fontId="36" fillId="0" borderId="0" xfId="289" applyNumberFormat="1" applyFont="1" applyFill="1"/>
    <xf numFmtId="166" fontId="36" fillId="2" borderId="0" xfId="289" applyNumberFormat="1" applyFont="1" applyFill="1" applyBorder="1"/>
    <xf numFmtId="0" fontId="43" fillId="0" borderId="0" xfId="240" applyFont="1" applyFill="1" applyBorder="1" applyAlignment="1">
      <alignment vertical="center"/>
    </xf>
    <xf numFmtId="0" fontId="34" fillId="0" borderId="0" xfId="0" applyFont="1" applyFill="1" applyBorder="1"/>
    <xf numFmtId="164" fontId="173" fillId="0" borderId="0" xfId="0" applyNumberFormat="1" applyFont="1" applyFill="1"/>
    <xf numFmtId="164" fontId="173" fillId="0" borderId="0" xfId="0" applyNumberFormat="1" applyFont="1" applyFill="1" applyBorder="1"/>
    <xf numFmtId="0" fontId="36" fillId="0" borderId="2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3" fillId="0" borderId="0" xfId="240" applyFont="1" applyFill="1" applyBorder="1" applyAlignment="1">
      <alignment horizontal="left" vertical="center"/>
    </xf>
    <xf numFmtId="0" fontId="43" fillId="0" borderId="28" xfId="240" applyFont="1" applyFill="1" applyBorder="1" applyAlignment="1">
      <alignment horizontal="left" vertical="center"/>
    </xf>
    <xf numFmtId="0" fontId="133" fillId="0" borderId="28" xfId="240" applyFont="1" applyFill="1" applyBorder="1" applyAlignment="1">
      <alignment horizontal="center" vertical="center" wrapText="1"/>
    </xf>
    <xf numFmtId="0" fontId="133" fillId="0" borderId="2" xfId="240" applyFont="1" applyFill="1" applyBorder="1" applyAlignment="1">
      <alignment horizontal="center" vertical="center" wrapText="1"/>
    </xf>
    <xf numFmtId="0" fontId="133" fillId="0" borderId="0" xfId="240" applyFont="1" applyFill="1" applyBorder="1" applyAlignment="1">
      <alignment horizontal="center" vertical="center" wrapText="1"/>
    </xf>
    <xf numFmtId="0" fontId="133" fillId="0" borderId="2" xfId="240" applyFont="1" applyFill="1" applyBorder="1" applyAlignment="1">
      <alignment horizontal="center" vertical="center"/>
    </xf>
    <xf numFmtId="0" fontId="133" fillId="0" borderId="1" xfId="240" applyFont="1" applyFill="1" applyBorder="1" applyAlignment="1">
      <alignment horizontal="center" vertical="center"/>
    </xf>
    <xf numFmtId="49" fontId="133" fillId="0" borderId="1" xfId="676" applyNumberFormat="1" applyFont="1" applyFill="1" applyBorder="1" applyAlignment="1">
      <alignment horizontal="center" vertical="center" wrapText="1"/>
    </xf>
    <xf numFmtId="49" fontId="36" fillId="0" borderId="0" xfId="676" applyNumberFormat="1" applyFont="1" applyFill="1" applyBorder="1" applyAlignment="1">
      <alignment horizontal="left" vertical="center"/>
    </xf>
    <xf numFmtId="49" fontId="36" fillId="0" borderId="2" xfId="676" applyNumberFormat="1" applyFont="1" applyFill="1" applyBorder="1" applyAlignment="1">
      <alignment horizontal="left" vertical="center"/>
    </xf>
    <xf numFmtId="0" fontId="138" fillId="0" borderId="0" xfId="676" applyFont="1" applyFill="1" applyAlignment="1">
      <alignment horizontal="left" vertical="center"/>
    </xf>
    <xf numFmtId="0" fontId="43" fillId="0" borderId="0" xfId="0" applyFont="1" applyAlignment="1">
      <alignment vertical="center"/>
    </xf>
    <xf numFmtId="0" fontId="133" fillId="0" borderId="0" xfId="289" applyFont="1" applyFill="1" applyBorder="1" applyAlignment="1">
      <alignment horizontal="center" vertical="center" wrapText="1"/>
    </xf>
    <xf numFmtId="0" fontId="133" fillId="0" borderId="2" xfId="289" applyFont="1" applyFill="1" applyBorder="1" applyAlignment="1">
      <alignment horizontal="center" vertical="center" wrapText="1"/>
    </xf>
    <xf numFmtId="0" fontId="133" fillId="0" borderId="0" xfId="289" applyFont="1" applyBorder="1" applyAlignment="1">
      <alignment horizontal="center" vertical="center" wrapText="1"/>
    </xf>
    <xf numFmtId="0" fontId="133" fillId="0" borderId="2" xfId="289" applyFont="1" applyBorder="1" applyAlignment="1">
      <alignment horizontal="center" vertical="center" wrapText="1"/>
    </xf>
    <xf numFmtId="0" fontId="36" fillId="0" borderId="0" xfId="289" applyFont="1" applyFill="1" applyBorder="1" applyAlignment="1">
      <alignment horizontal="left" vertical="center"/>
    </xf>
    <xf numFmtId="0" fontId="36" fillId="0" borderId="2" xfId="289" applyFont="1" applyFill="1" applyBorder="1" applyAlignment="1">
      <alignment horizontal="left" vertical="center"/>
    </xf>
    <xf numFmtId="0" fontId="175" fillId="2" borderId="0" xfId="240" applyFont="1" applyFill="1" applyBorder="1" applyAlignment="1">
      <alignment horizontal="left" vertical="center" wrapText="1"/>
    </xf>
    <xf numFmtId="0" fontId="175" fillId="2" borderId="0" xfId="240" applyFont="1" applyFill="1" applyAlignment="1">
      <alignment horizontal="left"/>
    </xf>
    <xf numFmtId="0" fontId="43" fillId="0" borderId="0" xfId="240" applyFont="1" applyFill="1" applyAlignment="1">
      <alignment horizontal="left"/>
    </xf>
    <xf numFmtId="0" fontId="42" fillId="0" borderId="0" xfId="536" applyFont="1" applyBorder="1" applyAlignment="1">
      <alignment horizontal="left" wrapText="1"/>
    </xf>
    <xf numFmtId="0" fontId="42" fillId="0" borderId="0" xfId="536" applyFont="1" applyAlignment="1">
      <alignment horizontal="left" wrapText="1"/>
    </xf>
    <xf numFmtId="0" fontId="42" fillId="0" borderId="0" xfId="536" applyFont="1" applyAlignment="1">
      <alignment horizontal="left"/>
    </xf>
    <xf numFmtId="0" fontId="42" fillId="0" borderId="28" xfId="536" applyFont="1" applyBorder="1" applyAlignment="1">
      <alignment horizontal="left" wrapText="1"/>
    </xf>
    <xf numFmtId="0" fontId="37" fillId="0" borderId="0" xfId="288" applyFont="1" applyFill="1" applyBorder="1" applyAlignment="1">
      <alignment horizontal="left"/>
    </xf>
    <xf numFmtId="0" fontId="138" fillId="0" borderId="0" xfId="695" applyFont="1" applyFill="1" applyAlignment="1">
      <alignment horizontal="left" vertical="center"/>
    </xf>
    <xf numFmtId="49" fontId="36" fillId="0" borderId="0" xfId="695" applyNumberFormat="1" applyFont="1" applyFill="1" applyBorder="1" applyAlignment="1">
      <alignment horizontal="left" vertical="center"/>
    </xf>
    <xf numFmtId="49" fontId="36" fillId="0" borderId="2" xfId="695" applyNumberFormat="1" applyFont="1" applyFill="1" applyBorder="1" applyAlignment="1">
      <alignment horizontal="left" vertical="center"/>
    </xf>
    <xf numFmtId="49" fontId="133" fillId="0" borderId="1" xfId="695" applyNumberFormat="1" applyFont="1" applyFill="1" applyBorder="1" applyAlignment="1">
      <alignment horizontal="center" vertical="center" wrapText="1"/>
    </xf>
    <xf numFmtId="0" fontId="43" fillId="0" borderId="28" xfId="695" applyFont="1" applyFill="1" applyBorder="1" applyAlignment="1">
      <alignment horizontal="left" vertical="center"/>
    </xf>
    <xf numFmtId="0" fontId="43" fillId="0" borderId="28" xfId="240" applyFont="1" applyFill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28" xfId="289" applyFont="1" applyFill="1" applyBorder="1" applyAlignment="1">
      <alignment horizontal="left" vertical="center"/>
    </xf>
    <xf numFmtId="0" fontId="43" fillId="0" borderId="0" xfId="289" applyFont="1" applyFill="1" applyBorder="1" applyAlignment="1">
      <alignment horizontal="left" vertical="center"/>
    </xf>
    <xf numFmtId="0" fontId="43" fillId="0" borderId="0" xfId="289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wrapText="1"/>
    </xf>
    <xf numFmtId="0" fontId="43" fillId="0" borderId="0" xfId="240" applyFont="1" applyFill="1" applyBorder="1" applyAlignment="1">
      <alignment horizontal="left" wrapText="1"/>
    </xf>
    <xf numFmtId="0" fontId="43" fillId="0" borderId="28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/>
    </xf>
  </cellXfs>
  <cellStyles count="708">
    <cellStyle name="_Vergleich_Budget_OEBB_Bedarf_Kasser_12-10-2010" xfId="5"/>
    <cellStyle name="_Vergleich_Budget_OEBB_Bedarf_Kasser_12-10-2010 2" xfId="634"/>
    <cellStyle name="20 % - Akzent1 2" xfId="350"/>
    <cellStyle name="20 % - Akzent2 2" xfId="351"/>
    <cellStyle name="20 % - Akzent3 2" xfId="352"/>
    <cellStyle name="20 % - Akzent4 2" xfId="353"/>
    <cellStyle name="20 % - Akzent5 2" xfId="354"/>
    <cellStyle name="20 % - Akzent6 2" xfId="355"/>
    <cellStyle name="20 % – Zvýrazn?ní1" xfId="356"/>
    <cellStyle name="20 % – Zvýrazn?ní2" xfId="357"/>
    <cellStyle name="20 % – Zvýrazn?ní3" xfId="358"/>
    <cellStyle name="20 % – Zvýrazn?ní4" xfId="359"/>
    <cellStyle name="20 % – Zvýrazn?ní5" xfId="360"/>
    <cellStyle name="20 % – Zvýrazn?ní6" xfId="361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% - 1. jelöl?szín" xfId="362"/>
    <cellStyle name="20% - 1. jelölőszín" xfId="12"/>
    <cellStyle name="20% - 2. jelöl?szín" xfId="363"/>
    <cellStyle name="20% - 2. jelölőszín" xfId="13"/>
    <cellStyle name="20% - 3. jelöl?szín" xfId="364"/>
    <cellStyle name="20% - 3. jelölőszín" xfId="14"/>
    <cellStyle name="20% - 4. jelöl?szín" xfId="365"/>
    <cellStyle name="20% - 4. jelölőszín" xfId="15"/>
    <cellStyle name="20% - 5. jelöl?szín" xfId="366"/>
    <cellStyle name="20% - 5. jelölőszín" xfId="16"/>
    <cellStyle name="20% - 6. jelöl?szín" xfId="367"/>
    <cellStyle name="20% - 6. jelölőszín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Akzent1" xfId="290"/>
    <cellStyle name="20% - Akzent2" xfId="291"/>
    <cellStyle name="20% - Akzent3" xfId="292"/>
    <cellStyle name="20% - Akzent4" xfId="293"/>
    <cellStyle name="20% - Akzent5" xfId="294"/>
    <cellStyle name="20% - Akzent6" xfId="295"/>
    <cellStyle name="20% - Colore 1" xfId="24"/>
    <cellStyle name="20% - Colore 2" xfId="25"/>
    <cellStyle name="20% - Colore 3" xfId="26"/>
    <cellStyle name="20% - Colore 4" xfId="27"/>
    <cellStyle name="20% - Colore 5" xfId="28"/>
    <cellStyle name="20% - Colore 6" xfId="29"/>
    <cellStyle name="40 % - Akzent1 2" xfId="368"/>
    <cellStyle name="40 % - Akzent2 2" xfId="369"/>
    <cellStyle name="40 % - Akzent3 2" xfId="370"/>
    <cellStyle name="40 % - Akzent4 2" xfId="371"/>
    <cellStyle name="40 % - Akzent5 2" xfId="372"/>
    <cellStyle name="40 % - Akzent6 2" xfId="373"/>
    <cellStyle name="40 % – Zvýrazn?ní1" xfId="374"/>
    <cellStyle name="40 % – Zvýrazn?ní2" xfId="375"/>
    <cellStyle name="40 % – Zvýrazn?ní3" xfId="376"/>
    <cellStyle name="40 % – Zvýrazn?ní4" xfId="377"/>
    <cellStyle name="40 % – Zvýrazn?ní5" xfId="378"/>
    <cellStyle name="40 % – Zvýrazn?ní6" xfId="379"/>
    <cellStyle name="40 % – Zvýraznění1" xfId="30"/>
    <cellStyle name="40 % – Zvýraznění2" xfId="31"/>
    <cellStyle name="40 % – Zvýraznění3" xfId="32"/>
    <cellStyle name="40 % – Zvýraznění4" xfId="33"/>
    <cellStyle name="40 % – Zvýraznění5" xfId="34"/>
    <cellStyle name="40 % – Zvýraznění6" xfId="35"/>
    <cellStyle name="40% - 1. jelöl?szín" xfId="380"/>
    <cellStyle name="40% - 1. jelölőszín" xfId="36"/>
    <cellStyle name="40% - 2. jelöl?szín" xfId="381"/>
    <cellStyle name="40% - 2. jelölőszín" xfId="37"/>
    <cellStyle name="40% - 3. jelöl?szín" xfId="382"/>
    <cellStyle name="40% - 3. jelölőszín" xfId="38"/>
    <cellStyle name="40% - 4. jelöl?szín" xfId="383"/>
    <cellStyle name="40% - 4. jelölőszín" xfId="39"/>
    <cellStyle name="40% - 5. jelöl?szín" xfId="384"/>
    <cellStyle name="40% - 5. jelölőszín" xfId="40"/>
    <cellStyle name="40% - 6. jelöl?szín" xfId="385"/>
    <cellStyle name="40% - 6. jelölőszín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Akzent1" xfId="296"/>
    <cellStyle name="40% - Akzent2" xfId="297"/>
    <cellStyle name="40% - Akzent3" xfId="298"/>
    <cellStyle name="40% - Akzent4" xfId="299"/>
    <cellStyle name="40% - Akzent5" xfId="300"/>
    <cellStyle name="40% - Akzent6" xfId="301"/>
    <cellStyle name="40% - Colore 1" xfId="48"/>
    <cellStyle name="40% - Colore 2" xfId="49"/>
    <cellStyle name="40% - Colore 3" xfId="50"/>
    <cellStyle name="40% - Colore 4" xfId="51"/>
    <cellStyle name="40% - Colore 5" xfId="52"/>
    <cellStyle name="40% - Colore 6" xfId="53"/>
    <cellStyle name="60 % - Akzent1 2" xfId="386"/>
    <cellStyle name="60 % - Akzent2 2" xfId="387"/>
    <cellStyle name="60 % - Akzent3 2" xfId="388"/>
    <cellStyle name="60 % - Akzent4 2" xfId="389"/>
    <cellStyle name="60 % - Akzent5 2" xfId="390"/>
    <cellStyle name="60 % - Akzent6 2" xfId="391"/>
    <cellStyle name="60 % – Zvýrazn?ní1" xfId="392"/>
    <cellStyle name="60 % – Zvýrazn?ní2" xfId="393"/>
    <cellStyle name="60 % – Zvýrazn?ní3" xfId="394"/>
    <cellStyle name="60 % – Zvýrazn?ní4" xfId="395"/>
    <cellStyle name="60 % – Zvýrazn?ní5" xfId="396"/>
    <cellStyle name="60 % – Zvýrazn?ní6" xfId="397"/>
    <cellStyle name="60 % – Zvýraznění1" xfId="54"/>
    <cellStyle name="60 % – Zvýraznění2" xfId="55"/>
    <cellStyle name="60 % – Zvýraznění3" xfId="56"/>
    <cellStyle name="60 % – Zvýraznění4" xfId="57"/>
    <cellStyle name="60 % – Zvýraznění5" xfId="58"/>
    <cellStyle name="60 % – Zvýraznění6" xfId="59"/>
    <cellStyle name="60% - 1. jelöl?szín" xfId="398"/>
    <cellStyle name="60% - 1. jelölőszín" xfId="60"/>
    <cellStyle name="60% - 2. jelöl?szín" xfId="399"/>
    <cellStyle name="60% - 2. jelölőszín" xfId="61"/>
    <cellStyle name="60% - 3. jelöl?szín" xfId="400"/>
    <cellStyle name="60% - 3. jelölőszín" xfId="62"/>
    <cellStyle name="60% - 4. jelöl?szín" xfId="401"/>
    <cellStyle name="60% - 4. jelölőszín" xfId="63"/>
    <cellStyle name="60% - 5. jelöl?szín" xfId="402"/>
    <cellStyle name="60% - 5. jelölőszín" xfId="64"/>
    <cellStyle name="60% - 6. jelöl?szín" xfId="403"/>
    <cellStyle name="60% - 6. jelölőszín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Akzent1" xfId="302"/>
    <cellStyle name="60% - Akzent2" xfId="303"/>
    <cellStyle name="60% - Akzent3" xfId="304"/>
    <cellStyle name="60% - Akzent4" xfId="305"/>
    <cellStyle name="60% - Akzent5" xfId="306"/>
    <cellStyle name="60% - Akzent6" xfId="307"/>
    <cellStyle name="60% - Colore 1" xfId="72"/>
    <cellStyle name="60% - Colore 2" xfId="73"/>
    <cellStyle name="60% - Colore 3" xfId="74"/>
    <cellStyle name="60% - Colore 4" xfId="75"/>
    <cellStyle name="60% - Colore 5" xfId="76"/>
    <cellStyle name="60% - Colore 6" xfId="77"/>
    <cellStyle name="Accent1" xfId="78"/>
    <cellStyle name="Accent2" xfId="79"/>
    <cellStyle name="Accent3" xfId="80"/>
    <cellStyle name="Accent4" xfId="81"/>
    <cellStyle name="Accent5" xfId="82"/>
    <cellStyle name="Accent6" xfId="83"/>
    <cellStyle name="annee semestre" xfId="677"/>
    <cellStyle name="Bad" xfId="84"/>
    <cellStyle name="Berechneter Wert" xfId="85"/>
    <cellStyle name="Berechneter Wert 2" xfId="635"/>
    <cellStyle name="Beschriftung" xfId="86"/>
    <cellStyle name="Bevitel" xfId="87"/>
    <cellStyle name="Bps" xfId="88"/>
    <cellStyle name="Bps 2" xfId="636"/>
    <cellStyle name="Calcolo" xfId="89"/>
    <cellStyle name="Calculation" xfId="90"/>
    <cellStyle name="Celkem" xfId="91"/>
    <cellStyle name="Cella collegata" xfId="92"/>
    <cellStyle name="Cella da controllare" xfId="93"/>
    <cellStyle name="Check Cell" xfId="94"/>
    <cellStyle name="Chybn?" xfId="404"/>
    <cellStyle name="Chybně" xfId="95"/>
    <cellStyle name="Cím" xfId="96"/>
    <cellStyle name="Címsor 1" xfId="97"/>
    <cellStyle name="Címsor 2" xfId="98"/>
    <cellStyle name="Címsor 3" xfId="99"/>
    <cellStyle name="Címsor 3 2" xfId="405"/>
    <cellStyle name="Címsor 3 2 2" xfId="406"/>
    <cellStyle name="Címsor 3 2 2 2" xfId="407"/>
    <cellStyle name="Címsor 3 2 3" xfId="408"/>
    <cellStyle name="Címsor 3 3" xfId="409"/>
    <cellStyle name="Címsor 3 3 2" xfId="410"/>
    <cellStyle name="Címsor 3 4" xfId="411"/>
    <cellStyle name="Címsor 4" xfId="100"/>
    <cellStyle name="Colore 1" xfId="101"/>
    <cellStyle name="Colore 2" xfId="102"/>
    <cellStyle name="Colore 3" xfId="103"/>
    <cellStyle name="Colore 4" xfId="104"/>
    <cellStyle name="Colore 5" xfId="105"/>
    <cellStyle name="Colore 6" xfId="106"/>
    <cellStyle name="Currency_1.1" xfId="678"/>
    <cellStyle name="Data" xfId="107"/>
    <cellStyle name="Dateneingabe" xfId="108"/>
    <cellStyle name="Dezimal [0] 2" xfId="412"/>
    <cellStyle name="données" xfId="679"/>
    <cellStyle name="donnéesbord" xfId="680"/>
    <cellStyle name="Eigenschaft" xfId="109"/>
    <cellStyle name="Ellen?rz?cella" xfId="413"/>
    <cellStyle name="Ellenőrzőcella" xfId="110"/>
    <cellStyle name="Euro" xfId="1"/>
    <cellStyle name="Euro 2" xfId="330"/>
    <cellStyle name="Euro 2 2" xfId="637"/>
    <cellStyle name="Euro 3" xfId="414"/>
    <cellStyle name="Exp" xfId="111"/>
    <cellStyle name="Exp 2" xfId="638"/>
    <cellStyle name="Explanatory Text" xfId="112"/>
    <cellStyle name="External" xfId="113"/>
    <cellStyle name="Figyelmeztetés" xfId="114"/>
    <cellStyle name="GenC" xfId="115"/>
    <cellStyle name="GenC 2" xfId="639"/>
    <cellStyle name="GenR" xfId="116"/>
    <cellStyle name="GenR 2" xfId="640"/>
    <cellStyle name="Good" xfId="117"/>
    <cellStyle name="Gut" xfId="632" builtinId="26"/>
    <cellStyle name="heading" xfId="118"/>
    <cellStyle name="Heading 1" xfId="119"/>
    <cellStyle name="Heading 2" xfId="120"/>
    <cellStyle name="Heading 3" xfId="121"/>
    <cellStyle name="Heading 3 2" xfId="415"/>
    <cellStyle name="Heading 3 2 2" xfId="416"/>
    <cellStyle name="Heading 3 2 2 2" xfId="417"/>
    <cellStyle name="Heading 3 2 3" xfId="418"/>
    <cellStyle name="Heading 3 3" xfId="419"/>
    <cellStyle name="Heading 3 3 2" xfId="420"/>
    <cellStyle name="Heading 3 4" xfId="421"/>
    <cellStyle name="Heading 4" xfId="122"/>
    <cellStyle name="Hivatkozott cella" xfId="123"/>
    <cellStyle name="Input" xfId="124"/>
    <cellStyle name="itmln" xfId="125"/>
    <cellStyle name="Jegyzet" xfId="126"/>
    <cellStyle name="Jelöl?szín (1)" xfId="422"/>
    <cellStyle name="Jelöl?szín (2)" xfId="423"/>
    <cellStyle name="Jelöl?szín (3)" xfId="424"/>
    <cellStyle name="Jelöl?szín (4)" xfId="425"/>
    <cellStyle name="Jelöl?szín (5)" xfId="426"/>
    <cellStyle name="Jelöl?szín (6)" xfId="427"/>
    <cellStyle name="Jelölőszín (1)" xfId="127"/>
    <cellStyle name="Jelölőszín (2)" xfId="128"/>
    <cellStyle name="Jelölőszín (3)" xfId="129"/>
    <cellStyle name="Jelölőszín (4)" xfId="130"/>
    <cellStyle name="Jelölőszín (5)" xfId="131"/>
    <cellStyle name="Jelölőszín (6)" xfId="132"/>
    <cellStyle name="Jó" xfId="133"/>
    <cellStyle name="Kimenet" xfId="134"/>
    <cellStyle name="Komma 10" xfId="308"/>
    <cellStyle name="Komma 10 2" xfId="544"/>
    <cellStyle name="Komma 11" xfId="337"/>
    <cellStyle name="Komma 11 2" xfId="559"/>
    <cellStyle name="Komma 12" xfId="698"/>
    <cellStyle name="Komma 2" xfId="135"/>
    <cellStyle name="Komma 2 2" xfId="136"/>
    <cellStyle name="Komma 2 2 2" xfId="545"/>
    <cellStyle name="Komma 3" xfId="137"/>
    <cellStyle name="Komma 3 2" xfId="428"/>
    <cellStyle name="Komma 3 3" xfId="546"/>
    <cellStyle name="Komma 4" xfId="138"/>
    <cellStyle name="Komma 4 2" xfId="641"/>
    <cellStyle name="Komma 5" xfId="139"/>
    <cellStyle name="Komma 5 2" xfId="547"/>
    <cellStyle name="Komma 6" xfId="286"/>
    <cellStyle name="Komma 6 2" xfId="309"/>
    <cellStyle name="Komma 6 2 2" xfId="548"/>
    <cellStyle name="Komma 6 3" xfId="331"/>
    <cellStyle name="Komma 6 3 2" xfId="642"/>
    <cellStyle name="Komma 6 4" xfId="549"/>
    <cellStyle name="Komma 7" xfId="310"/>
    <cellStyle name="Komma 7 2" xfId="332"/>
    <cellStyle name="Komma 7 2 2" xfId="561"/>
    <cellStyle name="Komma 7 3" xfId="429"/>
    <cellStyle name="Komma 7 3 2" xfId="562"/>
    <cellStyle name="Komma 7 4" xfId="550"/>
    <cellStyle name="Komma 7 5" xfId="560"/>
    <cellStyle name="Komma 8" xfId="311"/>
    <cellStyle name="Komma 8 2" xfId="333"/>
    <cellStyle name="Komma 8 2 2" xfId="430"/>
    <cellStyle name="Komma 8 2 2 2" xfId="431"/>
    <cellStyle name="Komma 8 2 2 2 2" xfId="566"/>
    <cellStyle name="Komma 8 2 2 3" xfId="432"/>
    <cellStyle name="Komma 8 2 2 3 2" xfId="433"/>
    <cellStyle name="Komma 8 2 2 3 2 2" xfId="568"/>
    <cellStyle name="Komma 8 2 2 3 3" xfId="434"/>
    <cellStyle name="Komma 8 2 2 3 3 2" xfId="435"/>
    <cellStyle name="Komma 8 2 2 3 3 2 2" xfId="436"/>
    <cellStyle name="Komma 8 2 2 3 3 2 2 2" xfId="437"/>
    <cellStyle name="Komma 8 2 2 3 3 2 2 2 2" xfId="438"/>
    <cellStyle name="Komma 8 2 2 3 3 2 2 2 2 2" xfId="439"/>
    <cellStyle name="Komma 8 2 2 3 3 2 2 2 2 2 2" xfId="440"/>
    <cellStyle name="Komma 8 2 2 3 3 2 2 2 2 2 2 2" xfId="441"/>
    <cellStyle name="Komma 8 2 2 3 3 2 2 2 2 2 2 2 2" xfId="442"/>
    <cellStyle name="Komma 8 2 2 3 3 2 2 2 2 2 2 2 2 2" xfId="443"/>
    <cellStyle name="Komma 8 2 2 3 3 2 2 2 2 2 2 2 2 2 2" xfId="444"/>
    <cellStyle name="Komma 8 2 2 3 3 2 2 2 2 2 2 2 2 2 2 2" xfId="445"/>
    <cellStyle name="Komma 8 2 2 3 3 2 2 2 2 2 2 2 2 2 2 2 2" xfId="446"/>
    <cellStyle name="Komma 8 2 2 3 3 2 2 2 2 2 2 2 2 2 2 2 2 2" xfId="447"/>
    <cellStyle name="Komma 8 2 2 3 3 2 2 2 2 2 2 2 2 2 2 2 2 2 2" xfId="448"/>
    <cellStyle name="Komma 8 2 2 3 3 2 2 2 2 2 2 2 2 2 2 2 2 2 2 2" xfId="449"/>
    <cellStyle name="Komma 8 2 2 3 3 2 2 2 2 2 2 2 2 2 2 2 2 2 2 2 2" xfId="450"/>
    <cellStyle name="Komma 8 2 2 3 3 2 2 2 2 2 2 2 2 2 2 2 2 2 2 2 2 2" xfId="451"/>
    <cellStyle name="Komma 8 2 2 3 3 2 2 2 2 2 2 2 2 2 2 2 2 2 2 2 2 2 2" xfId="452"/>
    <cellStyle name="Komma 8 2 2 3 3 2 2 2 2 2 2 2 2 2 2 2 2 2 2 2 2 2 2 2" xfId="453"/>
    <cellStyle name="Komma 8 2 2 3 3 2 2 2 2 2 2 2 2 2 2 2 2 2 2 2 2 2 2 2 2" xfId="454"/>
    <cellStyle name="Komma 8 2 2 3 3 2 2 2 2 2 2 2 2 2 2 2 2 2 2 2 2 2 2 2 2 2" xfId="455"/>
    <cellStyle name="Komma 8 2 2 3 3 2 2 2 2 2 2 2 2 2 2 2 2 2 2 2 2 2 2 2 2 2 2" xfId="456"/>
    <cellStyle name="Komma 8 2 2 3 3 2 2 2 2 2 2 2 2 2 2 2 2 2 2 2 2 2 2 2 2 2 2 2" xfId="457"/>
    <cellStyle name="Komma 8 2 2 3 3 2 2 2 2 2 2 2 2 2 2 2 2 2 2 2 2 2 2 2 2 2 2 2 2" xfId="592"/>
    <cellStyle name="Komma 8 2 2 3 3 2 2 2 2 2 2 2 2 2 2 2 2 2 2 2 2 2 2 2 2 2 2 3" xfId="591"/>
    <cellStyle name="Komma 8 2 2 3 3 2 2 2 2 2 2 2 2 2 2 2 2 2 2 2 2 2 2 2 2 2 3" xfId="590"/>
    <cellStyle name="Komma 8 2 2 3 3 2 2 2 2 2 2 2 2 2 2 2 2 2 2 2 2 2 2 2 2 3" xfId="589"/>
    <cellStyle name="Komma 8 2 2 3 3 2 2 2 2 2 2 2 2 2 2 2 2 2 2 2 2 2 2 2 3" xfId="588"/>
    <cellStyle name="Komma 8 2 2 3 3 2 2 2 2 2 2 2 2 2 2 2 2 2 2 2 2 2 2 3" xfId="587"/>
    <cellStyle name="Komma 8 2 2 3 3 2 2 2 2 2 2 2 2 2 2 2 2 2 2 2 2 2 3" xfId="586"/>
    <cellStyle name="Komma 8 2 2 3 3 2 2 2 2 2 2 2 2 2 2 2 2 2 2 2 2 3" xfId="585"/>
    <cellStyle name="Komma 8 2 2 3 3 2 2 2 2 2 2 2 2 2 2 2 2 2 2 2 3" xfId="584"/>
    <cellStyle name="Komma 8 2 2 3 3 2 2 2 2 2 2 2 2 2 2 2 2 2 2 3" xfId="583"/>
    <cellStyle name="Komma 8 2 2 3 3 2 2 2 2 2 2 2 2 2 2 2 2 2 3" xfId="582"/>
    <cellStyle name="Komma 8 2 2 3 3 2 2 2 2 2 2 2 2 2 2 2 2 3" xfId="581"/>
    <cellStyle name="Komma 8 2 2 3 3 2 2 2 2 2 2 2 2 2 2 2 3" xfId="580"/>
    <cellStyle name="Komma 8 2 2 3 3 2 2 2 2 2 2 2 2 2 2 3" xfId="579"/>
    <cellStyle name="Komma 8 2 2 3 3 2 2 2 2 2 2 2 2 2 3" xfId="578"/>
    <cellStyle name="Komma 8 2 2 3 3 2 2 2 2 2 2 2 2 3" xfId="577"/>
    <cellStyle name="Komma 8 2 2 3 3 2 2 2 2 2 2 2 3" xfId="576"/>
    <cellStyle name="Komma 8 2 2 3 3 2 2 2 2 2 2 3" xfId="575"/>
    <cellStyle name="Komma 8 2 2 3 3 2 2 2 2 2 3" xfId="574"/>
    <cellStyle name="Komma 8 2 2 3 3 2 2 2 2 3" xfId="573"/>
    <cellStyle name="Komma 8 2 2 3 3 2 2 2 3" xfId="572"/>
    <cellStyle name="Komma 8 2 2 3 3 2 2 3" xfId="571"/>
    <cellStyle name="Komma 8 2 2 3 3 2 3" xfId="570"/>
    <cellStyle name="Komma 8 2 2 3 3 3" xfId="569"/>
    <cellStyle name="Komma 8 2 2 3 4" xfId="567"/>
    <cellStyle name="Komma 8 2 2 4" xfId="565"/>
    <cellStyle name="Komma 8 2 3" xfId="564"/>
    <cellStyle name="Komma 8 3" xfId="458"/>
    <cellStyle name="Komma 8 3 2" xfId="593"/>
    <cellStyle name="Komma 8 4" xfId="551"/>
    <cellStyle name="Komma 8 5" xfId="563"/>
    <cellStyle name="Komma 9" xfId="312"/>
    <cellStyle name="Komma 9 2" xfId="459"/>
    <cellStyle name="Komma 9 3" xfId="552"/>
    <cellStyle name="Kontrolní bu?ka" xfId="460"/>
    <cellStyle name="Kontrolní buňka" xfId="140"/>
    <cellStyle name="KPMG Heading 1" xfId="141"/>
    <cellStyle name="KPMG Heading 2" xfId="142"/>
    <cellStyle name="KPMG Heading 3" xfId="143"/>
    <cellStyle name="KPMG Heading 4" xfId="144"/>
    <cellStyle name="KPMG Normal" xfId="145"/>
    <cellStyle name="KPMG Normal Text" xfId="146"/>
    <cellStyle name="KPMG Normal_Überschlägige Impairmentrechnung MFP 13012011" xfId="461"/>
    <cellStyle name="Linked Cell" xfId="147"/>
    <cellStyle name="Magyarázó szöveg" xfId="148"/>
    <cellStyle name="Mesi" xfId="149"/>
    <cellStyle name="Migliaia (,0)" xfId="150"/>
    <cellStyle name="Migliaia (,0) 2" xfId="553"/>
    <cellStyle name="Migliaia (+0)" xfId="151"/>
    <cellStyle name="Migliaia (0)_Amm.to Cespiti esistenti" xfId="152"/>
    <cellStyle name="Money" xfId="153"/>
    <cellStyle name="Money 2" xfId="643"/>
    <cellStyle name="Money0" xfId="154"/>
    <cellStyle name="Money0 2" xfId="644"/>
    <cellStyle name="Nadpis 1" xfId="155"/>
    <cellStyle name="Nadpis 2" xfId="156"/>
    <cellStyle name="Nadpis 3" xfId="157"/>
    <cellStyle name="Nadpis 3 2" xfId="462"/>
    <cellStyle name="Nadpis 3 2 2" xfId="463"/>
    <cellStyle name="Nadpis 3 2 2 2" xfId="464"/>
    <cellStyle name="Nadpis 3 2 3" xfId="465"/>
    <cellStyle name="Nadpis 3 3" xfId="466"/>
    <cellStyle name="Nadpis 3 3 2" xfId="467"/>
    <cellStyle name="Nadpis 3 4" xfId="468"/>
    <cellStyle name="Nadpis 4" xfId="158"/>
    <cellStyle name="Název" xfId="159"/>
    <cellStyle name="Neutrale" xfId="160"/>
    <cellStyle name="Neutrální" xfId="161"/>
    <cellStyle name="Non_definito" xfId="162"/>
    <cellStyle name="Normal - Style1" xfId="163"/>
    <cellStyle name="Normal 2" xfId="164"/>
    <cellStyle name="Normal 3" xfId="681"/>
    <cellStyle name="Normal_010308 BPlan e valutazione" xfId="165"/>
    <cellStyle name="Normale_Bp_Last2000" xfId="166"/>
    <cellStyle name="normální_List1" xfId="167"/>
    <cellStyle name="Nota" xfId="168"/>
    <cellStyle name="Nota 2" xfId="645"/>
    <cellStyle name="Note" xfId="169"/>
    <cellStyle name="notes" xfId="682"/>
    <cellStyle name="Notiz 2" xfId="683"/>
    <cellStyle name="Notiz 2 2" xfId="684"/>
    <cellStyle name="Notiz 2 3" xfId="685"/>
    <cellStyle name="Num2" xfId="170"/>
    <cellStyle name="Num2 2" xfId="646"/>
    <cellStyle name="Num3" xfId="171"/>
    <cellStyle name="Num3 2" xfId="647"/>
    <cellStyle name="Num4" xfId="172"/>
    <cellStyle name="Num4 2" xfId="648"/>
    <cellStyle name="NumC" xfId="173"/>
    <cellStyle name="NumC 2" xfId="649"/>
    <cellStyle name="Objektname" xfId="174"/>
    <cellStyle name="Összesen" xfId="175"/>
    <cellStyle name="Output" xfId="176"/>
    <cellStyle name="Pct" xfId="177"/>
    <cellStyle name="Pct 2" xfId="650"/>
    <cellStyle name="Pct2" xfId="178"/>
    <cellStyle name="Pct2 2" xfId="651"/>
    <cellStyle name="Pct3" xfId="179"/>
    <cellStyle name="Pct3 2" xfId="652"/>
    <cellStyle name="Percent (,0)" xfId="180"/>
    <cellStyle name="Percent (,00)" xfId="181"/>
    <cellStyle name="Percent (,0000)" xfId="182"/>
    <cellStyle name="Percentuale (0,00%)" xfId="183"/>
    <cellStyle name="Poznámka" xfId="184"/>
    <cellStyle name="Propojená bu?ka" xfId="469"/>
    <cellStyle name="Propojená buňka" xfId="185"/>
    <cellStyle name="Prozent" xfId="675" builtinId="5"/>
    <cellStyle name="Prozent 2" xfId="186"/>
    <cellStyle name="Prozent 2 2" xfId="313"/>
    <cellStyle name="Prozent 2 2 2" xfId="653"/>
    <cellStyle name="Prozent 2 3" xfId="654"/>
    <cellStyle name="Prozent 3" xfId="187"/>
    <cellStyle name="Prozent 3 2" xfId="470"/>
    <cellStyle name="Prozent 4" xfId="188"/>
    <cellStyle name="Prozent 5" xfId="314"/>
    <cellStyle name="Prozent 5 2" xfId="655"/>
    <cellStyle name="Prozent 5 2 2" xfId="686"/>
    <cellStyle name="Prozent 6" xfId="471"/>
    <cellStyle name="Prozent 6 2" xfId="472"/>
    <cellStyle name="Prozent 6 2 2" xfId="595"/>
    <cellStyle name="Prozent 6 3" xfId="594"/>
    <cellStyle name="Rossz" xfId="189"/>
    <cellStyle name="SAPBEXaggData" xfId="190"/>
    <cellStyle name="SAPBEXaggData 2" xfId="473"/>
    <cellStyle name="SAPBEXaggDataEmph" xfId="191"/>
    <cellStyle name="SAPBEXaggDataEmph 2" xfId="474"/>
    <cellStyle name="SAPBEXaggItem" xfId="192"/>
    <cellStyle name="SAPBEXaggItem 2" xfId="475"/>
    <cellStyle name="SAPBEXaggItemX" xfId="193"/>
    <cellStyle name="SAPBEXchaText" xfId="194"/>
    <cellStyle name="SAPBEXchaText 2" xfId="476"/>
    <cellStyle name="SAPBEXexcBad7" xfId="195"/>
    <cellStyle name="SAPBEXexcBad7 2" xfId="477"/>
    <cellStyle name="SAPBEXexcBad8" xfId="196"/>
    <cellStyle name="SAPBEXexcBad8 2" xfId="478"/>
    <cellStyle name="SAPBEXexcBad9" xfId="197"/>
    <cellStyle name="SAPBEXexcBad9 2" xfId="479"/>
    <cellStyle name="SAPBEXexcCritical4" xfId="198"/>
    <cellStyle name="SAPBEXexcCritical4 2" xfId="480"/>
    <cellStyle name="SAPBEXexcCritical5" xfId="199"/>
    <cellStyle name="SAPBEXexcCritical5 2" xfId="481"/>
    <cellStyle name="SAPBEXexcCritical6" xfId="200"/>
    <cellStyle name="SAPBEXexcCritical6 2" xfId="482"/>
    <cellStyle name="SAPBEXexcGood1" xfId="201"/>
    <cellStyle name="SAPBEXexcGood1 2" xfId="483"/>
    <cellStyle name="SAPBEXexcGood2" xfId="202"/>
    <cellStyle name="SAPBEXexcGood2 2" xfId="484"/>
    <cellStyle name="SAPBEXexcGood3" xfId="203"/>
    <cellStyle name="SAPBEXexcGood3 2" xfId="485"/>
    <cellStyle name="SAPBEXfilterDrill" xfId="204"/>
    <cellStyle name="SAPBEXfilterDrill 2" xfId="486"/>
    <cellStyle name="SAPBEXfilterItem" xfId="205"/>
    <cellStyle name="SAPBEXfilterItem 2" xfId="487"/>
    <cellStyle name="SAPBEXfilterText" xfId="206"/>
    <cellStyle name="SAPBEXfilterText 2" xfId="488"/>
    <cellStyle name="SAPBEXformats" xfId="207"/>
    <cellStyle name="SAPBEXformats 2" xfId="489"/>
    <cellStyle name="SAPBEXheaderItem" xfId="208"/>
    <cellStyle name="SAPBEXheaderItem 2" xfId="490"/>
    <cellStyle name="SAPBEXheaderText" xfId="209"/>
    <cellStyle name="SAPBEXheaderText 2" xfId="491"/>
    <cellStyle name="SAPBEXHLevel0" xfId="210"/>
    <cellStyle name="SAPBEXHLevel0 2" xfId="656"/>
    <cellStyle name="SAPBEXHLevel0X" xfId="211"/>
    <cellStyle name="SAPBEXHLevel0X 2" xfId="657"/>
    <cellStyle name="SAPBEXHLevel1" xfId="212"/>
    <cellStyle name="SAPBEXHLevel1 2" xfId="658"/>
    <cellStyle name="SAPBEXHLevel1X" xfId="213"/>
    <cellStyle name="SAPBEXHLevel1X 2" xfId="659"/>
    <cellStyle name="SAPBEXHLevel2" xfId="214"/>
    <cellStyle name="SAPBEXHLevel2 2" xfId="660"/>
    <cellStyle name="SAPBEXHLevel2X" xfId="215"/>
    <cellStyle name="SAPBEXHLevel2X 2" xfId="661"/>
    <cellStyle name="SAPBEXHLevel3" xfId="216"/>
    <cellStyle name="SAPBEXHLevel3 2" xfId="662"/>
    <cellStyle name="SAPBEXHLevel3X" xfId="217"/>
    <cellStyle name="SAPBEXHLevel3X 2" xfId="663"/>
    <cellStyle name="SAPBEXresData" xfId="218"/>
    <cellStyle name="SAPBEXresData 2" xfId="492"/>
    <cellStyle name="SAPBEXresDataEmph" xfId="219"/>
    <cellStyle name="SAPBEXresDataEmph 2" xfId="493"/>
    <cellStyle name="SAPBEXresItem" xfId="220"/>
    <cellStyle name="SAPBEXresItem 2" xfId="494"/>
    <cellStyle name="SAPBEXresItemX" xfId="221"/>
    <cellStyle name="SAPBEXstdData" xfId="222"/>
    <cellStyle name="SAPBEXstdData 2" xfId="495"/>
    <cellStyle name="SAPBEXstdDataEmph" xfId="223"/>
    <cellStyle name="SAPBEXstdDataEmph 2" xfId="496"/>
    <cellStyle name="SAPBEXstdItem" xfId="224"/>
    <cellStyle name="SAPBEXstdItem 2" xfId="497"/>
    <cellStyle name="SAPBEXstdItemX" xfId="225"/>
    <cellStyle name="SAPBEXtitle" xfId="226"/>
    <cellStyle name="SAPBEXtitle 2" xfId="498"/>
    <cellStyle name="SAPBEXundefined" xfId="227"/>
    <cellStyle name="SAPBEXundefined 2" xfId="499"/>
    <cellStyle name="SEM-BPS-data" xfId="228"/>
    <cellStyle name="SEM-BPS-head" xfId="229"/>
    <cellStyle name="SEM-BPS-headdata" xfId="230"/>
    <cellStyle name="SEM-BPS-headkey" xfId="231"/>
    <cellStyle name="SEM-BPS-input-on" xfId="232"/>
    <cellStyle name="SEM-BPS-key" xfId="233"/>
    <cellStyle name="SEM-BPS-sub1" xfId="234"/>
    <cellStyle name="SEM-BPS-sub2" xfId="235"/>
    <cellStyle name="SEM-BPS-total" xfId="236"/>
    <cellStyle name="semestre" xfId="687"/>
    <cellStyle name="Semleges" xfId="237"/>
    <cellStyle name="Správn?" xfId="500"/>
    <cellStyle name="Správně" xfId="238"/>
    <cellStyle name="Standard" xfId="0" builtinId="0"/>
    <cellStyle name="Standard 10" xfId="288"/>
    <cellStyle name="Standard 10 2" xfId="289"/>
    <cellStyle name="Standard 10 2 2" xfId="664"/>
    <cellStyle name="Standard 10 3" xfId="501"/>
    <cellStyle name="Standard 10 3 2" xfId="596"/>
    <cellStyle name="Standard 10 4" xfId="554"/>
    <cellStyle name="Standard 11" xfId="315"/>
    <cellStyle name="Standard 11 2" xfId="502"/>
    <cellStyle name="Standard 11 2 2" xfId="688"/>
    <cellStyle name="Standard 11 3" xfId="689"/>
    <cellStyle name="Standard 11 3 2" xfId="690"/>
    <cellStyle name="Standard 12" xfId="316"/>
    <cellStyle name="Standard 12 2" xfId="328"/>
    <cellStyle name="Standard 12 2 2" xfId="540"/>
    <cellStyle name="Standard 12 2 2 2" xfId="557"/>
    <cellStyle name="Standard 12 2 2 3" xfId="599"/>
    <cellStyle name="Standard 12 2 3" xfId="598"/>
    <cellStyle name="Standard 12 2 4" xfId="673"/>
    <cellStyle name="Standard 12 2 4 2" xfId="700"/>
    <cellStyle name="Standard 12 2 4 2 2" xfId="701"/>
    <cellStyle name="Standard 12 2 4 2 3" xfId="702"/>
    <cellStyle name="Standard 12 2 4 2 4" xfId="703"/>
    <cellStyle name="Standard 12 2 4 2 5" xfId="704"/>
    <cellStyle name="Standard 12 3" xfId="334"/>
    <cellStyle name="Standard 12 3 2" xfId="600"/>
    <cellStyle name="Standard 12 4" xfId="503"/>
    <cellStyle name="Standard 12 5" xfId="597"/>
    <cellStyle name="Standard 13" xfId="317"/>
    <cellStyle name="Standard 13 2" xfId="338"/>
    <cellStyle name="Standard 13 2 2" xfId="602"/>
    <cellStyle name="Standard 13 3" xfId="504"/>
    <cellStyle name="Standard 13 3 2" xfId="603"/>
    <cellStyle name="Standard 13 4" xfId="555"/>
    <cellStyle name="Standard 13 5" xfId="601"/>
    <cellStyle name="Standard 14" xfId="318"/>
    <cellStyle name="Standard 14 2" xfId="339"/>
    <cellStyle name="Standard 14 2 2" xfId="605"/>
    <cellStyle name="Standard 14 3" xfId="505"/>
    <cellStyle name="Standard 14 3 2" xfId="606"/>
    <cellStyle name="Standard 14 4" xfId="556"/>
    <cellStyle name="Standard 14 5" xfId="604"/>
    <cellStyle name="Standard 15" xfId="319"/>
    <cellStyle name="Standard 15 2" xfId="506"/>
    <cellStyle name="Standard 16" xfId="320"/>
    <cellStyle name="Standard 17" xfId="327"/>
    <cellStyle name="Standard 17 2" xfId="607"/>
    <cellStyle name="Standard 18" xfId="329"/>
    <cellStyle name="Standard 18 2" xfId="608"/>
    <cellStyle name="Standard 19" xfId="340"/>
    <cellStyle name="Standard 19 2" xfId="609"/>
    <cellStyle name="Standard 2" xfId="239"/>
    <cellStyle name="Standard 2 2" xfId="240"/>
    <cellStyle name="Standard 2 2 2" xfId="321"/>
    <cellStyle name="Standard 2 2 2 2" xfId="665"/>
    <cellStyle name="Standard 2 2 3" xfId="336"/>
    <cellStyle name="Standard 2 2 4" xfId="666"/>
    <cellStyle name="Standard 2 3" xfId="241"/>
    <cellStyle name="Standard 2 3 2" xfId="507"/>
    <cellStyle name="Standard 2 4" xfId="322"/>
    <cellStyle name="Standard 2 5" xfId="335"/>
    <cellStyle name="Standard 2 6" xfId="508"/>
    <cellStyle name="Standard 20" xfId="341"/>
    <cellStyle name="Standard 20 2" xfId="509"/>
    <cellStyle name="Standard 20 3" xfId="610"/>
    <cellStyle name="Standard 21" xfId="342"/>
    <cellStyle name="Standard 21 2" xfId="537"/>
    <cellStyle name="Standard 21 2 2" xfId="558"/>
    <cellStyle name="Standard 21 2 3" xfId="612"/>
    <cellStyle name="Standard 21 3" xfId="611"/>
    <cellStyle name="Standard 22" xfId="343"/>
    <cellStyle name="Standard 22 2" xfId="613"/>
    <cellStyle name="Standard 23" xfId="344"/>
    <cellStyle name="Standard 23 2" xfId="614"/>
    <cellStyle name="Standard 24" xfId="345"/>
    <cellStyle name="Standard 24 2" xfId="542"/>
    <cellStyle name="Standard 24 2 2" xfId="616"/>
    <cellStyle name="Standard 24 2 3" xfId="705"/>
    <cellStyle name="Standard 24 3" xfId="615"/>
    <cellStyle name="Standard 25" xfId="347"/>
    <cellStyle name="Standard 25 2" xfId="617"/>
    <cellStyle name="Standard 26" xfId="348"/>
    <cellStyle name="Standard 26 2" xfId="618"/>
    <cellStyle name="Standard 27" xfId="510"/>
    <cellStyle name="Standard 27 2" xfId="619"/>
    <cellStyle name="Standard 27 3" xfId="674"/>
    <cellStyle name="Standard 28" xfId="511"/>
    <cellStyle name="Standard 29" xfId="349"/>
    <cellStyle name="Standard 29 2" xfId="543"/>
    <cellStyle name="Standard 29 3" xfId="620"/>
    <cellStyle name="Standard 3" xfId="242"/>
    <cellStyle name="Standard 3 2" xfId="323"/>
    <cellStyle name="Standard 3 2 2" xfId="667"/>
    <cellStyle name="Standard 3 2 3" xfId="691"/>
    <cellStyle name="Standard 3 3" xfId="324"/>
    <cellStyle name="Standard 3 4" xfId="512"/>
    <cellStyle name="Standard 3 4 2" xfId="621"/>
    <cellStyle name="Standard 30" xfId="513"/>
    <cellStyle name="Standard 30 2" xfId="539"/>
    <cellStyle name="Standard 30 2 2" xfId="623"/>
    <cellStyle name="Standard 30 3" xfId="622"/>
    <cellStyle name="Standard 31" xfId="538"/>
    <cellStyle name="Standard 31 2" xfId="624"/>
    <cellStyle name="Standard 32" xfId="633"/>
    <cellStyle name="Standard 32 2" xfId="696"/>
    <cellStyle name="Standard 32 2 2" xfId="706"/>
    <cellStyle name="Standard 32 3" xfId="699"/>
    <cellStyle name="Standard 32 3 2" xfId="707"/>
    <cellStyle name="Standard 33" xfId="676"/>
    <cellStyle name="Standard 33 2" xfId="695"/>
    <cellStyle name="Standard 34" xfId="697"/>
    <cellStyle name="Standard 4" xfId="2"/>
    <cellStyle name="Standard 4 2" xfId="325"/>
    <cellStyle name="Standard 4 2 2" xfId="668"/>
    <cellStyle name="Standard 4 3" xfId="326"/>
    <cellStyle name="Standard 4 3 2" xfId="536"/>
    <cellStyle name="Standard 4 3 2 2" xfId="627"/>
    <cellStyle name="Standard 4 3 3" xfId="626"/>
    <cellStyle name="Standard 4 4" xfId="346"/>
    <cellStyle name="Standard 4 4 2" xfId="628"/>
    <cellStyle name="Standard 4 5" xfId="514"/>
    <cellStyle name="Standard 4 5 2" xfId="629"/>
    <cellStyle name="Standard 4 6" xfId="535"/>
    <cellStyle name="Standard 4 6 2" xfId="541"/>
    <cellStyle name="Standard 4 6 2 2" xfId="631"/>
    <cellStyle name="Standard 4 6 3" xfId="630"/>
    <cellStyle name="Standard 4 7" xfId="625"/>
    <cellStyle name="Standard 5" xfId="243"/>
    <cellStyle name="Standard 5 2" xfId="669"/>
    <cellStyle name="Standard 6" xfId="244"/>
    <cellStyle name="Standard 6 2" xfId="515"/>
    <cellStyle name="Standard 7" xfId="245"/>
    <cellStyle name="Standard 7 2" xfId="516"/>
    <cellStyle name="Standard 8" xfId="246"/>
    <cellStyle name="Standard 8 2" xfId="517"/>
    <cellStyle name="Standard 9" xfId="247"/>
    <cellStyle name="Standard 9 2" xfId="518"/>
    <cellStyle name="Standard_1QBEIA" xfId="287"/>
    <cellStyle name="Standard_Juli05" xfId="3"/>
    <cellStyle name="Standard_UE-01-02" xfId="694"/>
    <cellStyle name="Stil 1" xfId="248"/>
    <cellStyle name="Stil 2" xfId="4"/>
    <cellStyle name="Style 21" xfId="249"/>
    <cellStyle name="Style 21 2" xfId="670"/>
    <cellStyle name="Style 22" xfId="250"/>
    <cellStyle name="Style 23" xfId="251"/>
    <cellStyle name="Style 24" xfId="252"/>
    <cellStyle name="Style 25" xfId="253"/>
    <cellStyle name="Style 26" xfId="254"/>
    <cellStyle name="SubTotal" xfId="255"/>
    <cellStyle name="SubTotal 2" xfId="671"/>
    <cellStyle name="Számítás" xfId="256"/>
    <cellStyle name="Tab_kopf" xfId="257"/>
    <cellStyle name="Testo avviso" xfId="258"/>
    <cellStyle name="Testo descrittivo" xfId="259"/>
    <cellStyle name="tête chapitre" xfId="692"/>
    <cellStyle name="Text upozorn?ní" xfId="519"/>
    <cellStyle name="Text upozornění" xfId="260"/>
    <cellStyle name="Title" xfId="261"/>
    <cellStyle name="Titolo" xfId="262"/>
    <cellStyle name="Titolo 1" xfId="263"/>
    <cellStyle name="Titolo 2" xfId="264"/>
    <cellStyle name="Titolo 3" xfId="265"/>
    <cellStyle name="Titolo 3 2" xfId="520"/>
    <cellStyle name="Titolo 3 2 2" xfId="521"/>
    <cellStyle name="Titolo 3 2 2 2" xfId="522"/>
    <cellStyle name="Titolo 3 2 3" xfId="523"/>
    <cellStyle name="Titolo 3 3" xfId="524"/>
    <cellStyle name="Titolo 3 3 2" xfId="525"/>
    <cellStyle name="Titolo 3 4" xfId="526"/>
    <cellStyle name="Titolo 4" xfId="266"/>
    <cellStyle name="titre" xfId="693"/>
    <cellStyle name="Total" xfId="267"/>
    <cellStyle name="Total 2" xfId="672"/>
    <cellStyle name="Totale" xfId="268"/>
    <cellStyle name="Ueberschrift Haupt" xfId="269"/>
    <cellStyle name="Ueberschrift Unterk" xfId="270"/>
    <cellStyle name="Valore non valido" xfId="271"/>
    <cellStyle name="Valore valido" xfId="272"/>
    <cellStyle name="Valuta (0)_Amm.to Cespiti esistenti" xfId="273"/>
    <cellStyle name="Vstup" xfId="274"/>
    <cellStyle name="Výpo?et" xfId="527"/>
    <cellStyle name="Výpočet" xfId="275"/>
    <cellStyle name="Výstup" xfId="276"/>
    <cellStyle name="Vysv?tlující text" xfId="528"/>
    <cellStyle name="Vysvětlující text" xfId="277"/>
    <cellStyle name="Warning Text" xfId="278"/>
    <cellStyle name="Weiss" xfId="279"/>
    <cellStyle name="Zvýrazn?ní 1" xfId="529"/>
    <cellStyle name="Zvýrazn?ní 2" xfId="530"/>
    <cellStyle name="Zvýrazn?ní 3" xfId="531"/>
    <cellStyle name="Zvýrazn?ní 4" xfId="532"/>
    <cellStyle name="Zvýrazn?ní 5" xfId="533"/>
    <cellStyle name="Zvýrazn?ní 6" xfId="534"/>
    <cellStyle name="Zvýraznění 1" xfId="280"/>
    <cellStyle name="Zvýraznění 2" xfId="281"/>
    <cellStyle name="Zvýraznění 3" xfId="282"/>
    <cellStyle name="Zvýraznění 4" xfId="283"/>
    <cellStyle name="Zvýraznění 5" xfId="284"/>
    <cellStyle name="Zvýraznění 6" xfId="28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7C80"/>
      <color rgb="FFD5B8B5"/>
      <color rgb="FFE3B1A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z277390/Lokale%20Einstellungen/Temporary%20Internet%20Files/OLK56/Eigene%20Dateien/Rahmenplan/RP%202007-2012/2007-01-24/2007-01-24-Fortschreibung%20R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z277390/Lokale%20Einstellungen/Temporary%20Internet%20Files/OLK56/Dokumente%20und%20Einstellungen/z418553.BAUAG/Lokale%20Einstellungen/Temporary%20Internet%20Files/OLK40/Plan%20IFRS%20Konjunkturbelebung%2004_11_08%20Impair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176%20E&amp;Y%20Ragusa/analisi%20finanziaria%20%20Italia/GENNAIO%20FEBBRAIO%202008%20-%20(DRAFT)/ESTRAPOLAZIONE%20PER%20BERGMEISTER%2011.02.2008/BBT%20-%20Piano%20dei%20Flussi%2016-01-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z277390/Lokale%20Einstellungen/Temporary%20Internet%20Files/OLK56/1999/Aufarbeitung/1999/&#220;VO-GES-HL-AG(aktu99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0-05-lfd-Fortschreibung%20R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~1/z259494/LOKALE~1/Temp/xSAPtemp547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LANGZEI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EXCEL/CONTROL/PERSONAL/BASISZAH/AKTIVIT&#196;/LANGZEI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ling/Kendler/INFRA/Zuschussvertrag/BDOWIEN-%23491808-v2-pb3112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ling/Kendler/INFRA/2010/MoU/Szenario%203e%2013092010%20Einsparungsvorgabe_Bu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z259482.BAUAG/Lokale%20Einstellungen/Temporary%20Internet%20Files/OLK389/CF%20Plan%202006_Ist_bis_0706inkl%20BE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z277390/Lokale%20Einstellungen/Temporary%20Internet%20Files/OLK56/Dokumente%20und%20Einstellungen/z259482.BAUAG/Lokale%20Einstellungen/Temporary%20Internet%20Files/OLK389/CF%20Plan%202006_Ist_bis_0706inkl%20BE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z211481/Lokale%20Einstellungen/Temporary%20Internet%20Files/OLK1A/Bewertung%20TB%20NT_BB%2031122006_FINAL%20(3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ling/Neuhofer/2.%20Finanzplanung/Aktuell/Zinsrisiko-ohneIntern_3103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399el9\matthae$\1999\Aufarbeitung\1999\&#220;VO-GES-HL-AG(aktu9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062n50\benutzer$\pscost\K&#220;RZEL\Eigene%20Dateien\Daten\Personalausgleich\Neuaufnahmen2002\von%20Regionen%20gelieferte%20Daten\Neuaufn_NL_PS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399el9\matthae$\Eigene%20Dateien\Rahmenplan\RP%202007-2012\2007-01-24\2007-01-24-Fortschreibung%20R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dolf_Dietl/Reporting/Profitcenter_Ergebnis_8900_04-2009_Konzern.I1XL_Ex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hebung"/>
      <sheetName val="FIP akt"/>
      <sheetName val="Übersicht Prio-KO"/>
      <sheetName val="Übersicht Prio Detail"/>
      <sheetName val="KB-Übersicht"/>
      <sheetName val="Rekonstruktion 24.08.05 (2)"/>
      <sheetName val="RP01"/>
      <sheetName val="Übersicht Bewertu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MoU2008"/>
      <sheetName val="AfA"/>
      <sheetName val="Investitionen"/>
      <sheetName val="ALV_KB"/>
      <sheetName val="TabelleMoU"/>
      <sheetName val="DG_Ergebnis"/>
      <sheetName val="DG_ NEG_§43_AfA_Zinsen"/>
      <sheetName val="DG_LFVermögen_Finanzvbdlk"/>
      <sheetName val="DG_Rahmenplan"/>
      <sheetName val="DG_EK"/>
      <sheetName val="DatenDG"/>
      <sheetName val="Finanzerfolg (2)"/>
      <sheetName val="Finanzerfolg"/>
      <sheetName val="Plan (2)"/>
      <sheetName val="RFBILA"/>
      <sheetName val="RFBilaIFRS"/>
      <sheetName val="PosPlanBilanzI1"/>
      <sheetName val="PosPlanGuVI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">
          <cell r="A2">
            <v>1101110</v>
          </cell>
          <cell r="B2" t="str">
            <v/>
          </cell>
          <cell r="C2" t="str">
            <v>5,1</v>
          </cell>
          <cell r="D2">
            <v>9088589569.6700001</v>
          </cell>
          <cell r="E2">
            <v>8645188228.1000004</v>
          </cell>
          <cell r="F2">
            <v>443401341.56999999</v>
          </cell>
          <cell r="G2">
            <v>9088.5895696700009</v>
          </cell>
        </row>
        <row r="3">
          <cell r="A3">
            <v>1101120</v>
          </cell>
          <cell r="B3" t="str">
            <v/>
          </cell>
          <cell r="C3" t="str">
            <v>0,6-</v>
          </cell>
          <cell r="D3">
            <v>-3663477570.9499998</v>
          </cell>
          <cell r="E3">
            <v>-3641477196.3699999</v>
          </cell>
          <cell r="F3">
            <v>-22000374.579999998</v>
          </cell>
          <cell r="G3">
            <v>-3663.47757095</v>
          </cell>
        </row>
        <row r="4">
          <cell r="A4">
            <v>1101130</v>
          </cell>
          <cell r="B4" t="str">
            <v/>
          </cell>
          <cell r="C4" t="str">
            <v>83,3-</v>
          </cell>
          <cell r="D4">
            <v>3818952.32</v>
          </cell>
          <cell r="E4">
            <v>22856012.370000001</v>
          </cell>
          <cell r="F4">
            <v>-19037060.050000001</v>
          </cell>
          <cell r="G4">
            <v>3.8189523199999997</v>
          </cell>
        </row>
        <row r="5">
          <cell r="A5">
            <v>1101211</v>
          </cell>
          <cell r="B5" t="str">
            <v/>
          </cell>
          <cell r="C5" t="str">
            <v>22,7-</v>
          </cell>
          <cell r="D5">
            <v>2579348.41</v>
          </cell>
          <cell r="E5">
            <v>3335895.56</v>
          </cell>
          <cell r="F5">
            <v>-756547.15</v>
          </cell>
          <cell r="G5">
            <v>2.5793484100000001</v>
          </cell>
        </row>
        <row r="6">
          <cell r="A6">
            <v>1101212</v>
          </cell>
          <cell r="B6" t="str">
            <v/>
          </cell>
          <cell r="C6" t="str">
            <v>21,8</v>
          </cell>
          <cell r="D6">
            <v>-2092688.8</v>
          </cell>
          <cell r="E6">
            <v>-2676508.7599999998</v>
          </cell>
          <cell r="F6">
            <v>583819.96</v>
          </cell>
          <cell r="G6">
            <v>-2.0926887999999999</v>
          </cell>
        </row>
        <row r="7">
          <cell r="A7">
            <v>1101210</v>
          </cell>
          <cell r="B7" t="str">
            <v/>
          </cell>
          <cell r="C7" t="str">
            <v>26,2-</v>
          </cell>
          <cell r="D7">
            <v>486659.61</v>
          </cell>
          <cell r="E7">
            <v>659386.80000000005</v>
          </cell>
          <cell r="F7">
            <v>-172727.19</v>
          </cell>
          <cell r="G7">
            <v>0.48665960999999996</v>
          </cell>
        </row>
        <row r="8">
          <cell r="A8">
            <v>1101221</v>
          </cell>
          <cell r="B8" t="str">
            <v/>
          </cell>
          <cell r="C8" t="str">
            <v>6,7</v>
          </cell>
          <cell r="D8">
            <v>2710583210.7600002</v>
          </cell>
          <cell r="E8">
            <v>2541184691.96</v>
          </cell>
          <cell r="F8">
            <v>169398518.80000001</v>
          </cell>
          <cell r="G8">
            <v>2710.5832107600004</v>
          </cell>
        </row>
        <row r="9">
          <cell r="A9">
            <v>1101222</v>
          </cell>
          <cell r="B9" t="str">
            <v/>
          </cell>
          <cell r="C9" t="str">
            <v>0,9</v>
          </cell>
          <cell r="D9">
            <v>-825903932.13999999</v>
          </cell>
          <cell r="E9">
            <v>-833727999.25999999</v>
          </cell>
          <cell r="F9">
            <v>7824067.1200000001</v>
          </cell>
          <cell r="G9">
            <v>-825.90393213999994</v>
          </cell>
        </row>
        <row r="10">
          <cell r="A10">
            <v>1101223</v>
          </cell>
          <cell r="B10" t="str">
            <v/>
          </cell>
          <cell r="C10" t="str">
            <v>202,7</v>
          </cell>
          <cell r="D10">
            <v>8871159.9600000009</v>
          </cell>
          <cell r="E10">
            <v>-8634659.3399999999</v>
          </cell>
          <cell r="F10">
            <v>17505819.300000001</v>
          </cell>
          <cell r="G10">
            <v>8.8711599600000017</v>
          </cell>
        </row>
        <row r="11">
          <cell r="A11">
            <v>1101220</v>
          </cell>
          <cell r="B11" t="str">
            <v/>
          </cell>
          <cell r="C11" t="str">
            <v>11,5</v>
          </cell>
          <cell r="D11">
            <v>1893550438.5799999</v>
          </cell>
          <cell r="E11">
            <v>1698822033.3599999</v>
          </cell>
          <cell r="F11">
            <v>194728405.22</v>
          </cell>
          <cell r="G11">
            <v>1893.55043858</v>
          </cell>
        </row>
        <row r="12">
          <cell r="A12">
            <v>1101310</v>
          </cell>
          <cell r="B12" t="str">
            <v/>
          </cell>
          <cell r="C12" t="str">
            <v>110,0</v>
          </cell>
          <cell r="D12">
            <v>14980385.23</v>
          </cell>
          <cell r="E12">
            <v>7132554.3600000003</v>
          </cell>
          <cell r="F12">
            <v>7847830.8700000001</v>
          </cell>
          <cell r="G12">
            <v>14.980385230000001</v>
          </cell>
        </row>
        <row r="13">
          <cell r="A13">
            <v>1101320</v>
          </cell>
          <cell r="B13" t="str">
            <v/>
          </cell>
          <cell r="C13" t="str">
            <v>29,4-</v>
          </cell>
          <cell r="D13">
            <v>-1927925.07</v>
          </cell>
          <cell r="E13">
            <v>-1490368.74</v>
          </cell>
          <cell r="F13">
            <v>-437556.33</v>
          </cell>
          <cell r="G13">
            <v>-1.9279250700000001</v>
          </cell>
        </row>
        <row r="14">
          <cell r="A14">
            <v>1101411</v>
          </cell>
          <cell r="B14" t="str">
            <v/>
          </cell>
          <cell r="C14" t="str">
            <v>17,1</v>
          </cell>
          <cell r="D14">
            <v>2726154805.4200001</v>
          </cell>
          <cell r="E14">
            <v>2327543001.5599999</v>
          </cell>
          <cell r="F14">
            <v>398611803.86000001</v>
          </cell>
          <cell r="G14">
            <v>2726.1548054200002</v>
          </cell>
        </row>
        <row r="15">
          <cell r="A15">
            <v>1101412</v>
          </cell>
          <cell r="B15" t="str">
            <v/>
          </cell>
          <cell r="C15" t="str">
            <v>9,7</v>
          </cell>
          <cell r="D15">
            <v>-688378628.66999996</v>
          </cell>
          <cell r="E15">
            <v>-762045872.49000001</v>
          </cell>
          <cell r="F15">
            <v>73667243.819999993</v>
          </cell>
          <cell r="G15">
            <v>-688.37862867000001</v>
          </cell>
        </row>
        <row r="16">
          <cell r="A16">
            <v>1101410</v>
          </cell>
          <cell r="B16" t="str">
            <v/>
          </cell>
          <cell r="C16" t="str">
            <v>30,2</v>
          </cell>
          <cell r="D16">
            <v>2037776176.75</v>
          </cell>
          <cell r="E16">
            <v>1565497129.0699999</v>
          </cell>
          <cell r="F16">
            <v>472279047.68000001</v>
          </cell>
          <cell r="G16">
            <v>2037.7761767500001</v>
          </cell>
        </row>
        <row r="17">
          <cell r="A17">
            <v>1101420</v>
          </cell>
          <cell r="B17" t="str">
            <v/>
          </cell>
          <cell r="C17" t="str">
            <v>54,9-</v>
          </cell>
          <cell r="D17">
            <v>523095.27</v>
          </cell>
          <cell r="E17">
            <v>1160563.1399999999</v>
          </cell>
          <cell r="F17">
            <v>-637467.87</v>
          </cell>
          <cell r="G17">
            <v>0.52309527</v>
          </cell>
        </row>
        <row r="18">
          <cell r="A18">
            <v>1102110</v>
          </cell>
          <cell r="B18" t="str">
            <v/>
          </cell>
          <cell r="C18" t="str">
            <v>17,8</v>
          </cell>
          <cell r="D18">
            <v>40878633.009999998</v>
          </cell>
          <cell r="E18">
            <v>34696166.399999999</v>
          </cell>
          <cell r="F18">
            <v>6182466.6100000003</v>
          </cell>
          <cell r="G18">
            <v>40.878633009999994</v>
          </cell>
        </row>
        <row r="19">
          <cell r="A19">
            <v>1102120</v>
          </cell>
          <cell r="B19" t="str">
            <v/>
          </cell>
          <cell r="C19" t="str">
            <v>5,3</v>
          </cell>
          <cell r="D19">
            <v>-26627233.449999999</v>
          </cell>
          <cell r="E19">
            <v>-28117329.739999998</v>
          </cell>
          <cell r="F19">
            <v>1490096.29</v>
          </cell>
          <cell r="G19">
            <v>-26.627233449999999</v>
          </cell>
        </row>
        <row r="20">
          <cell r="A20">
            <v>1102210</v>
          </cell>
          <cell r="B20" t="str">
            <v/>
          </cell>
          <cell r="C20" t="str">
            <v>41,2</v>
          </cell>
          <cell r="D20">
            <v>793362125.20000005</v>
          </cell>
          <cell r="E20">
            <v>562056036.76999998</v>
          </cell>
          <cell r="F20">
            <v>231306088.43000001</v>
          </cell>
          <cell r="G20">
            <v>793.36212520000004</v>
          </cell>
        </row>
        <row r="21">
          <cell r="A21">
            <v>1102220</v>
          </cell>
          <cell r="B21" t="str">
            <v/>
          </cell>
          <cell r="C21" t="str">
            <v>9,9</v>
          </cell>
          <cell r="D21">
            <v>-71245835.260000005</v>
          </cell>
          <cell r="E21">
            <v>-79112531</v>
          </cell>
          <cell r="F21">
            <v>7866695.7400000002</v>
          </cell>
          <cell r="G21">
            <v>-71.245835260000007</v>
          </cell>
        </row>
        <row r="22">
          <cell r="A22">
            <v>1106310</v>
          </cell>
          <cell r="B22" t="str">
            <v/>
          </cell>
          <cell r="C22" t="str">
            <v>20,0-</v>
          </cell>
          <cell r="D22">
            <v>888178933.53999996</v>
          </cell>
          <cell r="E22">
            <v>1110086920.9400001</v>
          </cell>
          <cell r="F22">
            <v>-221907987.40000001</v>
          </cell>
          <cell r="G22">
            <v>888.17893354</v>
          </cell>
        </row>
        <row r="23">
          <cell r="A23">
            <v>1106330</v>
          </cell>
          <cell r="B23" t="str">
            <v/>
          </cell>
          <cell r="C23" t="str">
            <v>6,0</v>
          </cell>
          <cell r="D23">
            <v>128696280.61</v>
          </cell>
          <cell r="E23">
            <v>121449383.53</v>
          </cell>
          <cell r="F23">
            <v>7246897.0800000001</v>
          </cell>
          <cell r="G23">
            <v>128.69628061</v>
          </cell>
        </row>
        <row r="24">
          <cell r="A24">
            <v>1106410</v>
          </cell>
          <cell r="B24" t="str">
            <v/>
          </cell>
          <cell r="C24" t="str">
            <v>73,6-</v>
          </cell>
          <cell r="D24">
            <v>38353850.659999996</v>
          </cell>
          <cell r="E24">
            <v>145193927.44999999</v>
          </cell>
          <cell r="F24">
            <v>-106840076.79000001</v>
          </cell>
          <cell r="G24">
            <v>38.353850659999999</v>
          </cell>
        </row>
        <row r="25">
          <cell r="A25">
            <v>1106430</v>
          </cell>
          <cell r="B25" t="str">
            <v/>
          </cell>
          <cell r="C25" t="str">
            <v>328,8</v>
          </cell>
          <cell r="D25">
            <v>10531258.189999999</v>
          </cell>
          <cell r="E25">
            <v>2456096.71</v>
          </cell>
          <cell r="F25">
            <v>8075161.4800000004</v>
          </cell>
          <cell r="G25">
            <v>10.531258189999999</v>
          </cell>
        </row>
        <row r="26">
          <cell r="A26">
            <v>1205310</v>
          </cell>
          <cell r="B26" t="str">
            <v/>
          </cell>
          <cell r="C26" t="str">
            <v>4,6</v>
          </cell>
          <cell r="D26">
            <v>59227332.759999998</v>
          </cell>
          <cell r="E26">
            <v>56620523.560000002</v>
          </cell>
          <cell r="F26">
            <v>2606809.2000000002</v>
          </cell>
          <cell r="G26">
            <v>59.227332759999996</v>
          </cell>
        </row>
        <row r="27">
          <cell r="A27">
            <v>1205330</v>
          </cell>
          <cell r="B27" t="str">
            <v/>
          </cell>
          <cell r="C27" t="str">
            <v>100,0-</v>
          </cell>
          <cell r="D27">
            <v>0</v>
          </cell>
          <cell r="E27">
            <v>5042735.6500000004</v>
          </cell>
          <cell r="F27">
            <v>-5042735.6500000004</v>
          </cell>
          <cell r="G27">
            <v>0</v>
          </cell>
        </row>
        <row r="28">
          <cell r="A28">
            <v>1205410</v>
          </cell>
          <cell r="B28" t="str">
            <v/>
          </cell>
          <cell r="C28" t="str">
            <v>2,8-</v>
          </cell>
          <cell r="D28">
            <v>18701835.84</v>
          </cell>
          <cell r="E28">
            <v>19247520.059999999</v>
          </cell>
          <cell r="F28">
            <v>-545684.22</v>
          </cell>
          <cell r="G28">
            <v>18.701835840000001</v>
          </cell>
        </row>
        <row r="29">
          <cell r="A29">
            <v>1205430</v>
          </cell>
          <cell r="B29" t="str">
            <v/>
          </cell>
          <cell r="C29" t="str">
            <v>1,2-</v>
          </cell>
          <cell r="D29">
            <v>49809153.130000003</v>
          </cell>
          <cell r="E29">
            <v>50407611.149999999</v>
          </cell>
          <cell r="F29">
            <v>-598458.02</v>
          </cell>
          <cell r="G29">
            <v>49.809153130000006</v>
          </cell>
        </row>
        <row r="30">
          <cell r="A30">
            <v>2102120</v>
          </cell>
          <cell r="B30" t="str">
            <v/>
          </cell>
          <cell r="C30" t="str">
            <v>0,0</v>
          </cell>
          <cell r="D30">
            <v>293254319.06</v>
          </cell>
          <cell r="E30">
            <v>293254319.06</v>
          </cell>
          <cell r="F30">
            <v>0</v>
          </cell>
          <cell r="G30">
            <v>293.25431906</v>
          </cell>
        </row>
        <row r="31">
          <cell r="A31">
            <v>2102210</v>
          </cell>
          <cell r="B31" t="str">
            <v/>
          </cell>
          <cell r="C31" t="str">
            <v>69,6-</v>
          </cell>
          <cell r="D31">
            <v>3090000</v>
          </cell>
          <cell r="E31">
            <v>1821646</v>
          </cell>
          <cell r="F31">
            <v>-1268354</v>
          </cell>
          <cell r="G31">
            <v>3.09</v>
          </cell>
        </row>
        <row r="32">
          <cell r="A32">
            <v>2102250</v>
          </cell>
          <cell r="B32" t="str">
            <v/>
          </cell>
          <cell r="C32" t="str">
            <v>0,0</v>
          </cell>
          <cell r="D32">
            <v>-43058627.670000002</v>
          </cell>
          <cell r="E32">
            <v>-43058627.670000002</v>
          </cell>
          <cell r="F32">
            <v>0</v>
          </cell>
          <cell r="G32">
            <v>-43.05862767</v>
          </cell>
        </row>
        <row r="33">
          <cell r="A33">
            <v>2102260</v>
          </cell>
          <cell r="B33" t="str">
            <v/>
          </cell>
          <cell r="C33" t="str">
            <v>136,7-</v>
          </cell>
          <cell r="D33">
            <v>12171045.84</v>
          </cell>
          <cell r="E33">
            <v>-33201467.579999998</v>
          </cell>
          <cell r="F33">
            <v>-45372513.420000002</v>
          </cell>
          <cell r="G33">
            <v>12.17104584</v>
          </cell>
        </row>
        <row r="34">
          <cell r="A34">
            <v>2102310</v>
          </cell>
          <cell r="B34" t="str">
            <v/>
          </cell>
          <cell r="C34" t="str">
            <v>9,1</v>
          </cell>
          <cell r="D34">
            <v>2279842.91</v>
          </cell>
          <cell r="E34">
            <v>2506930.59</v>
          </cell>
          <cell r="F34">
            <v>227087.68</v>
          </cell>
          <cell r="G34">
            <v>2.2798429100000002</v>
          </cell>
        </row>
        <row r="35">
          <cell r="A35">
            <v>2104100</v>
          </cell>
          <cell r="B35" t="str">
            <v/>
          </cell>
          <cell r="C35" t="str">
            <v>248,2-</v>
          </cell>
          <cell r="D35">
            <v>227087.68</v>
          </cell>
          <cell r="E35">
            <v>65210.26</v>
          </cell>
          <cell r="F35">
            <v>-161877.42000000001</v>
          </cell>
          <cell r="G35">
            <v>0.22708767999999999</v>
          </cell>
        </row>
        <row r="36">
          <cell r="A36">
            <v>2104500</v>
          </cell>
          <cell r="B36" t="str">
            <v/>
          </cell>
          <cell r="C36" t="str">
            <v/>
          </cell>
          <cell r="D36">
            <v>-1268354</v>
          </cell>
          <cell r="E36">
            <v>0</v>
          </cell>
          <cell r="F36">
            <v>1268354</v>
          </cell>
          <cell r="G36">
            <v>-1.268354</v>
          </cell>
        </row>
        <row r="37">
          <cell r="A37">
            <v>2104710</v>
          </cell>
          <cell r="B37" t="str">
            <v/>
          </cell>
          <cell r="C37" t="str">
            <v>141,1-</v>
          </cell>
          <cell r="D37">
            <v>83440248.989999995</v>
          </cell>
          <cell r="E37">
            <v>34611282.829999998</v>
          </cell>
          <cell r="F37">
            <v>-48828966.159999996</v>
          </cell>
          <cell r="G37">
            <v>83.440248990000001</v>
          </cell>
        </row>
        <row r="38">
          <cell r="A38">
            <v>2104700</v>
          </cell>
          <cell r="B38" t="str">
            <v/>
          </cell>
          <cell r="C38" t="str">
            <v>141,1-</v>
          </cell>
          <cell r="D38">
            <v>83440248.989999995</v>
          </cell>
          <cell r="E38">
            <v>34611282.829999998</v>
          </cell>
          <cell r="F38">
            <v>-48828966.159999996</v>
          </cell>
          <cell r="G38">
            <v>83.440248990000001</v>
          </cell>
        </row>
        <row r="39">
          <cell r="A39">
            <v>2104910</v>
          </cell>
          <cell r="B39" t="str">
            <v/>
          </cell>
          <cell r="C39" t="str">
            <v>33,6-</v>
          </cell>
          <cell r="D39">
            <v>65130383.079999998</v>
          </cell>
          <cell r="E39">
            <v>48763755.899999999</v>
          </cell>
          <cell r="F39">
            <v>-16366627.18</v>
          </cell>
          <cell r="G39">
            <v>65.130383080000001</v>
          </cell>
        </row>
        <row r="40">
          <cell r="A40">
            <v>2302410</v>
          </cell>
          <cell r="B40" t="str">
            <v/>
          </cell>
          <cell r="C40" t="str">
            <v>6,4</v>
          </cell>
          <cell r="D40">
            <v>885113034.60000002</v>
          </cell>
          <cell r="E40">
            <v>945240055.59000003</v>
          </cell>
          <cell r="F40">
            <v>60127020.990000002</v>
          </cell>
          <cell r="G40">
            <v>885.11303459999999</v>
          </cell>
        </row>
        <row r="41">
          <cell r="A41">
            <v>2302430</v>
          </cell>
          <cell r="B41" t="str">
            <v/>
          </cell>
          <cell r="C41" t="str">
            <v>0,7-</v>
          </cell>
          <cell r="D41">
            <v>137729798.86000001</v>
          </cell>
          <cell r="E41">
            <v>136718441.49000001</v>
          </cell>
          <cell r="F41">
            <v>-1011357.37</v>
          </cell>
          <cell r="G41">
            <v>137.72979886000002</v>
          </cell>
        </row>
        <row r="42">
          <cell r="A42">
            <v>2302510</v>
          </cell>
          <cell r="B42" t="str">
            <v/>
          </cell>
          <cell r="C42" t="str">
            <v>54,3</v>
          </cell>
          <cell r="D42">
            <v>362256030.73000002</v>
          </cell>
          <cell r="E42">
            <v>791852995.40999997</v>
          </cell>
          <cell r="F42">
            <v>429596964.68000001</v>
          </cell>
          <cell r="G42">
            <v>362.25603073000002</v>
          </cell>
        </row>
        <row r="43">
          <cell r="A43">
            <v>2302530</v>
          </cell>
          <cell r="B43" t="str">
            <v/>
          </cell>
          <cell r="C43" t="str">
            <v>14,5-</v>
          </cell>
          <cell r="D43">
            <v>950634478.76999998</v>
          </cell>
          <cell r="E43">
            <v>830498572.66999996</v>
          </cell>
          <cell r="F43">
            <v>-120135906.09999999</v>
          </cell>
          <cell r="G43">
            <v>950.63447876999999</v>
          </cell>
        </row>
        <row r="44">
          <cell r="A44">
            <v>2305420</v>
          </cell>
          <cell r="B44" t="str">
            <v/>
          </cell>
          <cell r="C44" t="str">
            <v>9,3</v>
          </cell>
          <cell r="D44">
            <v>54047605.100000001</v>
          </cell>
          <cell r="E44">
            <v>59580491.490000002</v>
          </cell>
          <cell r="F44">
            <v>5532886.3899999997</v>
          </cell>
          <cell r="G44">
            <v>54.047605099999998</v>
          </cell>
        </row>
        <row r="45">
          <cell r="A45">
            <v>2401410</v>
          </cell>
          <cell r="B45" t="str">
            <v/>
          </cell>
          <cell r="C45" t="str">
            <v>4,6-</v>
          </cell>
          <cell r="D45">
            <v>59227332.759999998</v>
          </cell>
          <cell r="E45">
            <v>56620523.560000002</v>
          </cell>
          <cell r="F45">
            <v>-2606809.2000000002</v>
          </cell>
          <cell r="G45">
            <v>59.227332759999996</v>
          </cell>
        </row>
        <row r="46">
          <cell r="A46">
            <v>2401510</v>
          </cell>
          <cell r="B46" t="str">
            <v/>
          </cell>
          <cell r="C46" t="str">
            <v>3,9</v>
          </cell>
          <cell r="D46">
            <v>296099540.31999999</v>
          </cell>
          <cell r="E46">
            <v>308205457.75</v>
          </cell>
          <cell r="F46">
            <v>12105917.43</v>
          </cell>
          <cell r="G46">
            <v>296.09954032000002</v>
          </cell>
        </row>
        <row r="47">
          <cell r="A47">
            <v>2401530</v>
          </cell>
          <cell r="B47" t="str">
            <v/>
          </cell>
          <cell r="C47" t="str">
            <v>0,3-</v>
          </cell>
          <cell r="D47">
            <v>107774850.31999999</v>
          </cell>
          <cell r="E47">
            <v>107501329.8</v>
          </cell>
          <cell r="F47">
            <v>-273520.52</v>
          </cell>
          <cell r="G47">
            <v>107.77485032</v>
          </cell>
        </row>
        <row r="48">
          <cell r="A48">
            <v>2404410</v>
          </cell>
          <cell r="B48" t="str">
            <v/>
          </cell>
          <cell r="C48" t="str">
            <v>145,4-</v>
          </cell>
          <cell r="D48">
            <v>18914380.760000002</v>
          </cell>
          <cell r="E48">
            <v>7708782.3300000001</v>
          </cell>
          <cell r="F48">
            <v>-11205598.43</v>
          </cell>
          <cell r="G48">
            <v>18.91438076</v>
          </cell>
        </row>
        <row r="49">
          <cell r="A49">
            <v>2404420</v>
          </cell>
          <cell r="B49" t="str">
            <v/>
          </cell>
          <cell r="C49" t="str">
            <v>2,6</v>
          </cell>
          <cell r="D49">
            <v>5722616.7699999996</v>
          </cell>
          <cell r="E49">
            <v>5874618.5599999996</v>
          </cell>
          <cell r="F49">
            <v>152001.79</v>
          </cell>
          <cell r="G49">
            <v>5.7226167699999992</v>
          </cell>
        </row>
        <row r="50">
          <cell r="A50">
            <v>3110600</v>
          </cell>
          <cell r="B50" t="str">
            <v/>
          </cell>
          <cell r="C50" t="str">
            <v>9,8-</v>
          </cell>
          <cell r="D50">
            <v>-451359430.94999999</v>
          </cell>
          <cell r="E50">
            <v>-411157859.93000001</v>
          </cell>
          <cell r="F50">
            <v>-40201571.020000003</v>
          </cell>
          <cell r="G50">
            <v>-451.35943094999999</v>
          </cell>
        </row>
        <row r="51">
          <cell r="A51">
            <v>3120100</v>
          </cell>
          <cell r="B51" t="str">
            <v/>
          </cell>
          <cell r="C51" t="str">
            <v>589.564,2-</v>
          </cell>
          <cell r="D51">
            <v>-1061035.6399999999</v>
          </cell>
          <cell r="E51">
            <v>180</v>
          </cell>
          <cell r="F51">
            <v>-1061215.6399999999</v>
          </cell>
          <cell r="G51">
            <v>-1.0610356399999998</v>
          </cell>
        </row>
        <row r="52">
          <cell r="A52">
            <v>3120000</v>
          </cell>
          <cell r="B52" t="str">
            <v/>
          </cell>
          <cell r="C52" t="str">
            <v>589.564,2-</v>
          </cell>
          <cell r="D52">
            <v>-1061035.6399999999</v>
          </cell>
          <cell r="E52">
            <v>180</v>
          </cell>
          <cell r="F52">
            <v>-1061215.6399999999</v>
          </cell>
          <cell r="G52">
            <v>-1.0610356399999998</v>
          </cell>
        </row>
        <row r="53">
          <cell r="A53">
            <v>3130000</v>
          </cell>
          <cell r="B53" t="str">
            <v/>
          </cell>
          <cell r="C53" t="str">
            <v>252,5-</v>
          </cell>
          <cell r="D53">
            <v>-215081286</v>
          </cell>
          <cell r="E53">
            <v>-61013487.299999997</v>
          </cell>
          <cell r="F53">
            <v>-154067798.69999999</v>
          </cell>
          <cell r="G53">
            <v>-215.08128600000001</v>
          </cell>
        </row>
        <row r="54">
          <cell r="A54">
            <v>3141100</v>
          </cell>
          <cell r="B54" t="str">
            <v/>
          </cell>
          <cell r="C54" t="str">
            <v>436,6-</v>
          </cell>
          <cell r="D54">
            <v>-258323579.24000001</v>
          </cell>
          <cell r="E54">
            <v>-48143174.75</v>
          </cell>
          <cell r="F54">
            <v>-210180404.49000001</v>
          </cell>
          <cell r="G54">
            <v>-258.32357924000002</v>
          </cell>
        </row>
        <row r="55">
          <cell r="A55">
            <v>3141200</v>
          </cell>
          <cell r="B55" t="str">
            <v/>
          </cell>
          <cell r="C55" t="str">
            <v>3.795,5</v>
          </cell>
          <cell r="D55">
            <v>181104522.36000001</v>
          </cell>
          <cell r="E55">
            <v>4649057.51</v>
          </cell>
          <cell r="F55">
            <v>176455464.84999999</v>
          </cell>
          <cell r="G55">
            <v>181.10452236</v>
          </cell>
        </row>
        <row r="56">
          <cell r="A56">
            <v>3141000</v>
          </cell>
          <cell r="B56" t="str">
            <v/>
          </cell>
          <cell r="C56" t="str">
            <v>77,5-</v>
          </cell>
          <cell r="D56">
            <v>-77219056.879999995</v>
          </cell>
          <cell r="E56">
            <v>-43494117.240000002</v>
          </cell>
          <cell r="F56">
            <v>-33724939.640000001</v>
          </cell>
          <cell r="G56">
            <v>-77.219056879999997</v>
          </cell>
        </row>
        <row r="57">
          <cell r="A57">
            <v>3143010</v>
          </cell>
          <cell r="B57" t="str">
            <v/>
          </cell>
          <cell r="C57" t="str">
            <v>457,0-</v>
          </cell>
          <cell r="D57">
            <v>-4233735.8600000003</v>
          </cell>
          <cell r="E57">
            <v>-760073.65</v>
          </cell>
          <cell r="F57">
            <v>-3473662.21</v>
          </cell>
          <cell r="G57">
            <v>-4.2337358600000004</v>
          </cell>
        </row>
        <row r="58">
          <cell r="A58">
            <v>3143020</v>
          </cell>
          <cell r="B58" t="str">
            <v/>
          </cell>
          <cell r="C58" t="str">
            <v>3.536,0-</v>
          </cell>
          <cell r="D58">
            <v>-13772986.300000001</v>
          </cell>
          <cell r="E58">
            <v>-378797.98</v>
          </cell>
          <cell r="F58">
            <v>-13394188.32</v>
          </cell>
          <cell r="G58">
            <v>-13.772986300000001</v>
          </cell>
        </row>
        <row r="59">
          <cell r="A59">
            <v>3143040</v>
          </cell>
          <cell r="B59" t="str">
            <v/>
          </cell>
          <cell r="C59" t="str">
            <v>104,3-</v>
          </cell>
          <cell r="D59">
            <v>-3221679.04</v>
          </cell>
          <cell r="E59">
            <v>-1576673</v>
          </cell>
          <cell r="F59">
            <v>-1645006.04</v>
          </cell>
          <cell r="G59">
            <v>-3.2216790400000002</v>
          </cell>
        </row>
        <row r="60">
          <cell r="A60">
            <v>3143050</v>
          </cell>
          <cell r="B60" t="str">
            <v/>
          </cell>
          <cell r="C60" t="str">
            <v>76,8-</v>
          </cell>
          <cell r="D60">
            <v>-1776289.53</v>
          </cell>
          <cell r="E60">
            <v>-1004866.11</v>
          </cell>
          <cell r="F60">
            <v>-771423.42</v>
          </cell>
          <cell r="G60">
            <v>-1.7762895300000001</v>
          </cell>
        </row>
        <row r="61">
          <cell r="A61">
            <v>3143060</v>
          </cell>
          <cell r="B61" t="str">
            <v/>
          </cell>
          <cell r="C61" t="str">
            <v/>
          </cell>
          <cell r="D61">
            <v>-1392375.75</v>
          </cell>
          <cell r="E61">
            <v>0</v>
          </cell>
          <cell r="F61">
            <v>-1392375.75</v>
          </cell>
          <cell r="G61">
            <v>-1.39237575</v>
          </cell>
        </row>
        <row r="62">
          <cell r="A62">
            <v>3143110</v>
          </cell>
          <cell r="B62" t="str">
            <v/>
          </cell>
          <cell r="C62" t="str">
            <v>48,9</v>
          </cell>
          <cell r="D62">
            <v>-193098.07</v>
          </cell>
          <cell r="E62">
            <v>-377586.38</v>
          </cell>
          <cell r="F62">
            <v>184488.31</v>
          </cell>
          <cell r="G62">
            <v>-0.19309807000000001</v>
          </cell>
        </row>
        <row r="63">
          <cell r="A63">
            <v>3143120</v>
          </cell>
          <cell r="B63" t="str">
            <v/>
          </cell>
          <cell r="C63" t="str">
            <v/>
          </cell>
          <cell r="D63">
            <v>-65000000</v>
          </cell>
          <cell r="E63">
            <v>0</v>
          </cell>
          <cell r="F63">
            <v>-65000000</v>
          </cell>
          <cell r="G63">
            <v>-65</v>
          </cell>
        </row>
        <row r="64">
          <cell r="A64">
            <v>3143900</v>
          </cell>
          <cell r="B64" t="str">
            <v/>
          </cell>
          <cell r="C64" t="str">
            <v>2,8-</v>
          </cell>
          <cell r="D64">
            <v>-11158001.93</v>
          </cell>
          <cell r="E64">
            <v>-10850039.92</v>
          </cell>
          <cell r="F64">
            <v>-307962.01</v>
          </cell>
          <cell r="G64">
            <v>-11.158001929999999</v>
          </cell>
        </row>
        <row r="65">
          <cell r="A65">
            <v>3210100</v>
          </cell>
          <cell r="B65" t="str">
            <v/>
          </cell>
          <cell r="C65" t="str">
            <v>26,5</v>
          </cell>
          <cell r="D65">
            <v>277839554.56</v>
          </cell>
          <cell r="E65">
            <v>219550783.66</v>
          </cell>
          <cell r="F65">
            <v>58288770.899999999</v>
          </cell>
          <cell r="G65">
            <v>277.83955456000001</v>
          </cell>
        </row>
        <row r="66">
          <cell r="A66">
            <v>3210200</v>
          </cell>
          <cell r="B66" t="str">
            <v/>
          </cell>
          <cell r="C66" t="str">
            <v/>
          </cell>
          <cell r="D66">
            <v>71144.210000000006</v>
          </cell>
          <cell r="E66">
            <v>0</v>
          </cell>
          <cell r="F66">
            <v>71144.210000000006</v>
          </cell>
          <cell r="G66">
            <v>7.1144210000000013E-2</v>
          </cell>
        </row>
        <row r="67">
          <cell r="A67">
            <v>3210400</v>
          </cell>
          <cell r="B67" t="str">
            <v/>
          </cell>
          <cell r="C67" t="str">
            <v>6.493,5</v>
          </cell>
          <cell r="D67">
            <v>15176036.73</v>
          </cell>
          <cell r="E67">
            <v>230167.69</v>
          </cell>
          <cell r="F67">
            <v>14945869.039999999</v>
          </cell>
          <cell r="G67">
            <v>15.17603673</v>
          </cell>
        </row>
        <row r="68">
          <cell r="A68">
            <v>3210900</v>
          </cell>
          <cell r="B68" t="str">
            <v/>
          </cell>
          <cell r="C68" t="str">
            <v>2.390,2-</v>
          </cell>
          <cell r="D68">
            <v>-9265927.4299999997</v>
          </cell>
          <cell r="E68">
            <v>-372102.28</v>
          </cell>
          <cell r="F68">
            <v>-8893825.1500000004</v>
          </cell>
          <cell r="G68">
            <v>-9.2659274299999996</v>
          </cell>
        </row>
        <row r="69">
          <cell r="A69">
            <v>3220100</v>
          </cell>
          <cell r="B69" t="str">
            <v/>
          </cell>
          <cell r="C69" t="str">
            <v>6.442,4</v>
          </cell>
          <cell r="D69">
            <v>16819208.260000002</v>
          </cell>
          <cell r="E69">
            <v>257079.97</v>
          </cell>
          <cell r="F69">
            <v>16562128.289999999</v>
          </cell>
          <cell r="G69">
            <v>16.81920826</v>
          </cell>
        </row>
        <row r="70">
          <cell r="A70">
            <v>3220200</v>
          </cell>
          <cell r="B70" t="str">
            <v/>
          </cell>
          <cell r="C70" t="str">
            <v>2.310,6</v>
          </cell>
          <cell r="D70">
            <v>26864488.91</v>
          </cell>
          <cell r="E70">
            <v>1114451.1599999999</v>
          </cell>
          <cell r="F70">
            <v>25750037.75</v>
          </cell>
          <cell r="G70">
            <v>26.864488909999999</v>
          </cell>
        </row>
        <row r="71">
          <cell r="A71">
            <v>3220300</v>
          </cell>
          <cell r="B71" t="str">
            <v/>
          </cell>
          <cell r="C71" t="str">
            <v>72,1-</v>
          </cell>
          <cell r="D71">
            <v>311329.8</v>
          </cell>
          <cell r="E71">
            <v>1115666.1599999999</v>
          </cell>
          <cell r="F71">
            <v>-804336.36</v>
          </cell>
          <cell r="G71">
            <v>0.31132979999999999</v>
          </cell>
        </row>
        <row r="72">
          <cell r="A72">
            <v>3220400</v>
          </cell>
          <cell r="B72" t="str">
            <v/>
          </cell>
          <cell r="C72" t="str">
            <v>1.718,2</v>
          </cell>
          <cell r="D72">
            <v>200</v>
          </cell>
          <cell r="E72">
            <v>11</v>
          </cell>
          <cell r="F72">
            <v>189</v>
          </cell>
          <cell r="G72">
            <v>2.0000000000000001E-4</v>
          </cell>
        </row>
        <row r="73">
          <cell r="A73">
            <v>3220900</v>
          </cell>
          <cell r="B73" t="str">
            <v/>
          </cell>
          <cell r="C73" t="str">
            <v>62,7</v>
          </cell>
          <cell r="D73">
            <v>87986483.659999996</v>
          </cell>
          <cell r="E73">
            <v>54082419.109999999</v>
          </cell>
          <cell r="F73">
            <v>33904064.549999997</v>
          </cell>
          <cell r="G73">
            <v>87.98648365999999</v>
          </cell>
        </row>
        <row r="74">
          <cell r="A74">
            <v>3330000</v>
          </cell>
          <cell r="B74" t="str">
            <v/>
          </cell>
          <cell r="C74" t="str">
            <v>96,7</v>
          </cell>
          <cell r="D74">
            <v>1501097.14</v>
          </cell>
          <cell r="E74">
            <v>763006.19</v>
          </cell>
          <cell r="F74">
            <v>738090.95</v>
          </cell>
          <cell r="G74">
            <v>1.5010971399999999</v>
          </cell>
        </row>
        <row r="75">
          <cell r="A75">
            <v>3340000</v>
          </cell>
          <cell r="B75" t="str">
            <v/>
          </cell>
          <cell r="C75" t="str">
            <v>177,8</v>
          </cell>
          <cell r="D75">
            <v>1563171.58</v>
          </cell>
          <cell r="E75">
            <v>562684.97</v>
          </cell>
          <cell r="F75">
            <v>1000486.61</v>
          </cell>
          <cell r="G75">
            <v>1.5631715800000001</v>
          </cell>
        </row>
        <row r="76">
          <cell r="A76">
            <v>3420000</v>
          </cell>
          <cell r="B76" t="str">
            <v/>
          </cell>
          <cell r="C76" t="str">
            <v>8,6</v>
          </cell>
          <cell r="D76">
            <v>501066661.24000001</v>
          </cell>
          <cell r="E76">
            <v>461511677.83999997</v>
          </cell>
          <cell r="F76">
            <v>39554983.399999999</v>
          </cell>
          <cell r="G76">
            <v>501.06666124000003</v>
          </cell>
        </row>
        <row r="77">
          <cell r="A77">
            <v>3430000</v>
          </cell>
          <cell r="B77" t="str">
            <v/>
          </cell>
          <cell r="C77" t="str">
            <v>3,5-</v>
          </cell>
          <cell r="D77">
            <v>-207213941.15000001</v>
          </cell>
          <cell r="E77">
            <v>-200254672.80000001</v>
          </cell>
          <cell r="F77">
            <v>-6959268.3499999996</v>
          </cell>
          <cell r="G77">
            <v>-207.21394115000001</v>
          </cell>
        </row>
        <row r="78">
          <cell r="A78">
            <v>3440000</v>
          </cell>
          <cell r="B78" t="str">
            <v/>
          </cell>
          <cell r="C78" t="str">
            <v>155,7</v>
          </cell>
          <cell r="D78">
            <v>1053873.3999999999</v>
          </cell>
          <cell r="E78">
            <v>412094.53</v>
          </cell>
          <cell r="F78">
            <v>641778.87</v>
          </cell>
          <cell r="G78">
            <v>1.0538733999999998</v>
          </cell>
        </row>
        <row r="79">
          <cell r="A79">
            <v>3510000</v>
          </cell>
          <cell r="B79" t="str">
            <v/>
          </cell>
          <cell r="C79" t="str">
            <v>12,3-</v>
          </cell>
          <cell r="D79">
            <v>34892940.270000003</v>
          </cell>
          <cell r="E79">
            <v>39781873.200000003</v>
          </cell>
          <cell r="F79">
            <v>-4888932.93</v>
          </cell>
          <cell r="G79">
            <v>34.892940270000004</v>
          </cell>
        </row>
        <row r="80">
          <cell r="A80">
            <v>3520010</v>
          </cell>
          <cell r="B80" t="str">
            <v/>
          </cell>
          <cell r="C80" t="str">
            <v>76,1</v>
          </cell>
          <cell r="D80">
            <v>17002231.760000002</v>
          </cell>
          <cell r="E80">
            <v>9653216.9199999999</v>
          </cell>
          <cell r="F80">
            <v>7349014.8399999999</v>
          </cell>
          <cell r="G80">
            <v>17.002231760000001</v>
          </cell>
        </row>
        <row r="81">
          <cell r="A81">
            <v>3520020</v>
          </cell>
          <cell r="B81" t="str">
            <v/>
          </cell>
          <cell r="C81" t="str">
            <v>26,2</v>
          </cell>
          <cell r="D81">
            <v>73039248.709999993</v>
          </cell>
          <cell r="E81">
            <v>57863127.950000003</v>
          </cell>
          <cell r="F81">
            <v>15176120.76</v>
          </cell>
          <cell r="G81">
            <v>73.039248709999995</v>
          </cell>
        </row>
        <row r="82">
          <cell r="A82">
            <v>3520030</v>
          </cell>
          <cell r="B82" t="str">
            <v/>
          </cell>
          <cell r="C82" t="str">
            <v>291,0</v>
          </cell>
          <cell r="D82">
            <v>7223637.0700000003</v>
          </cell>
          <cell r="E82">
            <v>1847685.27</v>
          </cell>
          <cell r="F82">
            <v>5375951.7999999998</v>
          </cell>
          <cell r="G82">
            <v>7.2236370700000005</v>
          </cell>
        </row>
        <row r="83">
          <cell r="A83">
            <v>3520040</v>
          </cell>
          <cell r="B83" t="str">
            <v/>
          </cell>
          <cell r="C83" t="str">
            <v>216,4</v>
          </cell>
          <cell r="D83">
            <v>10515202.060000001</v>
          </cell>
          <cell r="E83">
            <v>3323145.1</v>
          </cell>
          <cell r="F83">
            <v>7192056.96</v>
          </cell>
          <cell r="G83">
            <v>10.51520206</v>
          </cell>
        </row>
        <row r="84">
          <cell r="A84">
            <v>3520050</v>
          </cell>
          <cell r="B84" t="str">
            <v/>
          </cell>
          <cell r="C84" t="str">
            <v>106,3</v>
          </cell>
          <cell r="D84">
            <v>3121668.72</v>
          </cell>
          <cell r="E84">
            <v>1513351.2</v>
          </cell>
          <cell r="F84">
            <v>1608317.52</v>
          </cell>
          <cell r="G84">
            <v>3.1216687200000002</v>
          </cell>
        </row>
        <row r="85">
          <cell r="A85">
            <v>3520060</v>
          </cell>
          <cell r="B85" t="str">
            <v/>
          </cell>
          <cell r="C85" t="str">
            <v>30,4-</v>
          </cell>
          <cell r="D85">
            <v>2651247.02</v>
          </cell>
          <cell r="E85">
            <v>3811137.37</v>
          </cell>
          <cell r="F85">
            <v>-1159890.3500000001</v>
          </cell>
          <cell r="G85">
            <v>2.65124702</v>
          </cell>
        </row>
        <row r="86">
          <cell r="A86">
            <v>3520070</v>
          </cell>
          <cell r="B86" t="str">
            <v/>
          </cell>
          <cell r="C86" t="str">
            <v>21,4</v>
          </cell>
          <cell r="D86">
            <v>9203395.0800000001</v>
          </cell>
          <cell r="E86">
            <v>7581750.0599999996</v>
          </cell>
          <cell r="F86">
            <v>1621645.02</v>
          </cell>
          <cell r="G86">
            <v>9.20339508</v>
          </cell>
        </row>
        <row r="87">
          <cell r="A87">
            <v>3520080</v>
          </cell>
          <cell r="B87" t="str">
            <v/>
          </cell>
          <cell r="C87" t="str">
            <v/>
          </cell>
          <cell r="D87">
            <v>8946.4</v>
          </cell>
          <cell r="E87">
            <v>0</v>
          </cell>
          <cell r="F87">
            <v>8946.4</v>
          </cell>
          <cell r="G87">
            <v>8.9464000000000002E-3</v>
          </cell>
        </row>
        <row r="88">
          <cell r="A88">
            <v>3520090</v>
          </cell>
          <cell r="B88" t="str">
            <v/>
          </cell>
          <cell r="C88" t="str">
            <v>81,0</v>
          </cell>
          <cell r="D88">
            <v>682423.41</v>
          </cell>
          <cell r="E88">
            <v>377103.79</v>
          </cell>
          <cell r="F88">
            <v>305319.62</v>
          </cell>
          <cell r="G88">
            <v>0.68242341000000006</v>
          </cell>
        </row>
        <row r="89">
          <cell r="A89">
            <v>3520100</v>
          </cell>
          <cell r="B89" t="str">
            <v/>
          </cell>
          <cell r="C89" t="str">
            <v>90,7</v>
          </cell>
          <cell r="D89">
            <v>1816495.29</v>
          </cell>
          <cell r="E89">
            <v>952632.74</v>
          </cell>
          <cell r="F89">
            <v>863862.55</v>
          </cell>
          <cell r="G89">
            <v>1.81649529</v>
          </cell>
        </row>
        <row r="90">
          <cell r="A90">
            <v>3520110</v>
          </cell>
          <cell r="B90" t="str">
            <v/>
          </cell>
          <cell r="C90" t="str">
            <v>85,0</v>
          </cell>
          <cell r="D90">
            <v>1820102.66</v>
          </cell>
          <cell r="E90">
            <v>983819.46</v>
          </cell>
          <cell r="F90">
            <v>836283.2</v>
          </cell>
          <cell r="G90">
            <v>1.8201026599999999</v>
          </cell>
        </row>
        <row r="91">
          <cell r="A91">
            <v>3520120</v>
          </cell>
          <cell r="B91" t="str">
            <v/>
          </cell>
          <cell r="C91" t="str">
            <v>37,7-</v>
          </cell>
          <cell r="D91">
            <v>7352463.6699999999</v>
          </cell>
          <cell r="E91">
            <v>11804817.300000001</v>
          </cell>
          <cell r="F91">
            <v>-4452353.63</v>
          </cell>
          <cell r="G91">
            <v>7.3524636699999997</v>
          </cell>
        </row>
        <row r="92">
          <cell r="A92">
            <v>3520130</v>
          </cell>
          <cell r="B92" t="str">
            <v/>
          </cell>
          <cell r="C92" t="str">
            <v>15,2</v>
          </cell>
          <cell r="D92">
            <v>1291226.79</v>
          </cell>
          <cell r="E92">
            <v>1120608.8</v>
          </cell>
          <cell r="F92">
            <v>170617.99</v>
          </cell>
          <cell r="G92">
            <v>1.2912267900000001</v>
          </cell>
        </row>
        <row r="93">
          <cell r="A93">
            <v>3520140</v>
          </cell>
          <cell r="B93" t="str">
            <v/>
          </cell>
          <cell r="C93" t="str">
            <v>127,6-</v>
          </cell>
          <cell r="D93">
            <v>-1784066.21</v>
          </cell>
          <cell r="E93">
            <v>6453131.2300000004</v>
          </cell>
          <cell r="F93">
            <v>-8237197.4400000004</v>
          </cell>
          <cell r="G93">
            <v>-1.78406621</v>
          </cell>
        </row>
        <row r="94">
          <cell r="A94">
            <v>3520160</v>
          </cell>
          <cell r="B94" t="str">
            <v/>
          </cell>
          <cell r="C94" t="str">
            <v>155,9</v>
          </cell>
          <cell r="D94">
            <v>3268373.42</v>
          </cell>
          <cell r="E94">
            <v>1277412.28</v>
          </cell>
          <cell r="F94">
            <v>1990961.14</v>
          </cell>
          <cell r="G94">
            <v>3.2683734200000001</v>
          </cell>
        </row>
        <row r="95">
          <cell r="A95">
            <v>3520170</v>
          </cell>
          <cell r="B95" t="str">
            <v/>
          </cell>
          <cell r="C95" t="str">
            <v>17,4</v>
          </cell>
          <cell r="D95">
            <v>20073561.469999999</v>
          </cell>
          <cell r="E95">
            <v>17104211.829999998</v>
          </cell>
          <cell r="F95">
            <v>2969349.64</v>
          </cell>
          <cell r="G95">
            <v>20.073561469999998</v>
          </cell>
        </row>
        <row r="96">
          <cell r="A96">
            <v>3520190</v>
          </cell>
          <cell r="B96" t="str">
            <v/>
          </cell>
          <cell r="C96" t="str">
            <v>97,3-</v>
          </cell>
          <cell r="D96">
            <v>320</v>
          </cell>
          <cell r="E96">
            <v>11691.4</v>
          </cell>
          <cell r="F96">
            <v>-11371.4</v>
          </cell>
          <cell r="G96">
            <v>3.2000000000000003E-4</v>
          </cell>
        </row>
        <row r="97">
          <cell r="A97">
            <v>3520200</v>
          </cell>
          <cell r="B97" t="str">
            <v/>
          </cell>
          <cell r="C97" t="str">
            <v>32,1-</v>
          </cell>
          <cell r="D97">
            <v>172399.73</v>
          </cell>
          <cell r="E97">
            <v>253923.42</v>
          </cell>
          <cell r="F97">
            <v>-81523.69</v>
          </cell>
          <cell r="G97">
            <v>0.17239973</v>
          </cell>
        </row>
        <row r="98">
          <cell r="A98">
            <v>3520220</v>
          </cell>
          <cell r="B98" t="str">
            <v/>
          </cell>
          <cell r="C98" t="str">
            <v>352,3</v>
          </cell>
          <cell r="D98">
            <v>721970.69</v>
          </cell>
          <cell r="E98">
            <v>159620.57999999999</v>
          </cell>
          <cell r="F98">
            <v>562350.11</v>
          </cell>
          <cell r="G98">
            <v>0.72197068999999992</v>
          </cell>
        </row>
        <row r="99">
          <cell r="A99">
            <v>3520230</v>
          </cell>
          <cell r="B99" t="str">
            <v/>
          </cell>
          <cell r="C99" t="str">
            <v>23,2</v>
          </cell>
          <cell r="D99">
            <v>856910.52</v>
          </cell>
          <cell r="E99">
            <v>695485.61</v>
          </cell>
          <cell r="F99">
            <v>161424.91</v>
          </cell>
          <cell r="G99">
            <v>0.85691052000000001</v>
          </cell>
        </row>
        <row r="100">
          <cell r="A100">
            <v>3520240</v>
          </cell>
          <cell r="B100" t="str">
            <v/>
          </cell>
          <cell r="C100" t="str">
            <v>317,6</v>
          </cell>
          <cell r="D100">
            <v>184860.24</v>
          </cell>
          <cell r="E100">
            <v>44265.120000000003</v>
          </cell>
          <cell r="F100">
            <v>140595.12</v>
          </cell>
          <cell r="G100">
            <v>0.18486023999999998</v>
          </cell>
        </row>
        <row r="101">
          <cell r="A101">
            <v>3520280</v>
          </cell>
          <cell r="B101" t="str">
            <v/>
          </cell>
          <cell r="C101" t="str">
            <v>90,6</v>
          </cell>
          <cell r="D101">
            <v>195618.98</v>
          </cell>
          <cell r="E101">
            <v>102618.24000000001</v>
          </cell>
          <cell r="F101">
            <v>93000.74</v>
          </cell>
          <cell r="G101">
            <v>0.19561898</v>
          </cell>
        </row>
        <row r="102">
          <cell r="A102">
            <v>3520900</v>
          </cell>
          <cell r="B102" t="str">
            <v/>
          </cell>
          <cell r="C102" t="str">
            <v>232,1</v>
          </cell>
          <cell r="D102">
            <v>11973351.24</v>
          </cell>
          <cell r="E102">
            <v>3605549.1</v>
          </cell>
          <cell r="F102">
            <v>8367802.1399999997</v>
          </cell>
          <cell r="G102">
            <v>11.97335124</v>
          </cell>
        </row>
        <row r="103">
          <cell r="A103">
            <v>3520000</v>
          </cell>
          <cell r="B103" t="str">
            <v/>
          </cell>
          <cell r="C103" t="str">
            <v>31,3</v>
          </cell>
          <cell r="D103">
            <v>171391588.72</v>
          </cell>
          <cell r="E103">
            <v>130540304.77</v>
          </cell>
          <cell r="F103">
            <v>40851283.950000003</v>
          </cell>
          <cell r="G103">
            <v>171.39158871999999</v>
          </cell>
        </row>
        <row r="104">
          <cell r="A104">
            <v>4211000</v>
          </cell>
          <cell r="B104" t="str">
            <v/>
          </cell>
          <cell r="C104" t="str">
            <v>47,6</v>
          </cell>
          <cell r="D104">
            <v>-89206491.530000001</v>
          </cell>
          <cell r="E104">
            <v>-170152809.86000001</v>
          </cell>
          <cell r="F104">
            <v>80946318.329999998</v>
          </cell>
          <cell r="G104">
            <v>-89.206491530000008</v>
          </cell>
        </row>
        <row r="105">
          <cell r="A105">
            <v>4212000</v>
          </cell>
          <cell r="B105" t="str">
            <v/>
          </cell>
          <cell r="C105" t="str">
            <v>5,1-</v>
          </cell>
          <cell r="D105">
            <v>-62962542.5</v>
          </cell>
          <cell r="E105">
            <v>-59916837.009999998</v>
          </cell>
          <cell r="F105">
            <v>-3045705.49</v>
          </cell>
          <cell r="G105">
            <v>-62.962542499999998</v>
          </cell>
        </row>
        <row r="106">
          <cell r="A106">
            <v>4221000</v>
          </cell>
          <cell r="B106" t="str">
            <v/>
          </cell>
          <cell r="C106" t="str">
            <v>6,5-</v>
          </cell>
          <cell r="D106">
            <v>406386467.12</v>
          </cell>
          <cell r="E106">
            <v>434445648.50999999</v>
          </cell>
          <cell r="F106">
            <v>-28059181.390000001</v>
          </cell>
          <cell r="G106">
            <v>406.38646712000002</v>
          </cell>
        </row>
        <row r="107">
          <cell r="A107">
            <v>4222000</v>
          </cell>
          <cell r="B107" t="str">
            <v/>
          </cell>
          <cell r="C107" t="str">
            <v>0,7</v>
          </cell>
          <cell r="D107">
            <v>79809928.079999998</v>
          </cell>
          <cell r="E107">
            <v>79289308.950000003</v>
          </cell>
          <cell r="F107">
            <v>520619.13</v>
          </cell>
          <cell r="G107">
            <v>79.809928079999992</v>
          </cell>
        </row>
        <row r="108">
          <cell r="A108">
            <v>4200000</v>
          </cell>
          <cell r="B108" t="str">
            <v/>
          </cell>
          <cell r="C108" t="str">
            <v>17,8</v>
          </cell>
          <cell r="D108">
            <v>334027361.17000002</v>
          </cell>
          <cell r="E108">
            <v>283665310.58999997</v>
          </cell>
          <cell r="F108">
            <v>50362050.579999998</v>
          </cell>
          <cell r="G108">
            <v>334.02736117000001</v>
          </cell>
        </row>
        <row r="109">
          <cell r="A109">
            <v>4311000</v>
          </cell>
          <cell r="B109" t="str">
            <v/>
          </cell>
          <cell r="C109" t="str">
            <v>57,5-</v>
          </cell>
          <cell r="D109">
            <v>-20255.099999999999</v>
          </cell>
          <cell r="E109">
            <v>-12863.1</v>
          </cell>
          <cell r="F109">
            <v>-7392</v>
          </cell>
          <cell r="G109">
            <v>-2.0255099999999998E-2</v>
          </cell>
        </row>
        <row r="110">
          <cell r="A110">
            <v>4312000</v>
          </cell>
          <cell r="B110" t="str">
            <v/>
          </cell>
          <cell r="C110" t="str">
            <v>5.371,4-</v>
          </cell>
          <cell r="D110">
            <v>-325689</v>
          </cell>
          <cell r="E110">
            <v>-5952.53</v>
          </cell>
          <cell r="F110">
            <v>-319736.46999999997</v>
          </cell>
          <cell r="G110">
            <v>-0.32568900000000001</v>
          </cell>
        </row>
        <row r="111">
          <cell r="A111">
            <v>4331000</v>
          </cell>
          <cell r="B111" t="str">
            <v/>
          </cell>
          <cell r="C111" t="str">
            <v>11,0-</v>
          </cell>
          <cell r="D111">
            <v>-78637098.239999995</v>
          </cell>
          <cell r="E111">
            <v>-70825424.640000001</v>
          </cell>
          <cell r="F111">
            <v>-7811673.5999999996</v>
          </cell>
          <cell r="G111">
            <v>-78.63709824</v>
          </cell>
        </row>
        <row r="112">
          <cell r="A112">
            <v>4332000</v>
          </cell>
          <cell r="B112" t="str">
            <v/>
          </cell>
          <cell r="C112" t="str">
            <v>11,0</v>
          </cell>
          <cell r="D112">
            <v>78637098.239999995</v>
          </cell>
          <cell r="E112">
            <v>70825424.640000001</v>
          </cell>
          <cell r="F112">
            <v>7811673.5999999996</v>
          </cell>
          <cell r="G112">
            <v>78.63709824</v>
          </cell>
        </row>
        <row r="113">
          <cell r="A113">
            <v>4330000</v>
          </cell>
          <cell r="B113" t="str">
            <v/>
          </cell>
          <cell r="C113" t="str">
            <v/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4341010</v>
          </cell>
          <cell r="B114" t="str">
            <v/>
          </cell>
          <cell r="C114" t="str">
            <v>14,8</v>
          </cell>
          <cell r="D114">
            <v>-96076701.709999993</v>
          </cell>
          <cell r="E114">
            <v>-112787688.09</v>
          </cell>
          <cell r="F114">
            <v>16710986.380000001</v>
          </cell>
          <cell r="G114">
            <v>-96.076701709999995</v>
          </cell>
        </row>
        <row r="115">
          <cell r="A115">
            <v>4341020</v>
          </cell>
          <cell r="B115" t="str">
            <v/>
          </cell>
          <cell r="C115" t="str">
            <v>19,8</v>
          </cell>
          <cell r="D115">
            <v>-30678211.73</v>
          </cell>
          <cell r="E115">
            <v>-38234877.390000001</v>
          </cell>
          <cell r="F115">
            <v>7556665.6600000001</v>
          </cell>
          <cell r="G115">
            <v>-30.678211730000001</v>
          </cell>
        </row>
        <row r="116">
          <cell r="A116">
            <v>4341000</v>
          </cell>
          <cell r="B116" t="str">
            <v/>
          </cell>
          <cell r="C116" t="str">
            <v>16,1</v>
          </cell>
          <cell r="D116">
            <v>-126754913.44</v>
          </cell>
          <cell r="E116">
            <v>-151022565.47999999</v>
          </cell>
          <cell r="F116">
            <v>24267652.039999999</v>
          </cell>
          <cell r="G116">
            <v>-126.75491344</v>
          </cell>
        </row>
        <row r="117">
          <cell r="A117">
            <v>4351010</v>
          </cell>
          <cell r="B117" t="str">
            <v/>
          </cell>
          <cell r="C117" t="str">
            <v>431,2</v>
          </cell>
          <cell r="D117">
            <v>9159783.1799999997</v>
          </cell>
          <cell r="E117">
            <v>1724394.38</v>
          </cell>
          <cell r="F117">
            <v>7435388.7999999998</v>
          </cell>
          <cell r="G117">
            <v>9.1597831799999998</v>
          </cell>
        </row>
        <row r="118">
          <cell r="A118">
            <v>4351020</v>
          </cell>
          <cell r="B118" t="str">
            <v/>
          </cell>
          <cell r="C118" t="str">
            <v>16,0</v>
          </cell>
          <cell r="D118">
            <v>153127423.88999999</v>
          </cell>
          <cell r="E118">
            <v>132033934.93000001</v>
          </cell>
          <cell r="F118">
            <v>21093488.960000001</v>
          </cell>
          <cell r="G118">
            <v>153.12742388999999</v>
          </cell>
        </row>
        <row r="119">
          <cell r="A119">
            <v>4351000</v>
          </cell>
          <cell r="B119" t="str">
            <v/>
          </cell>
          <cell r="C119" t="str">
            <v>21,3</v>
          </cell>
          <cell r="D119">
            <v>162287207.06999999</v>
          </cell>
          <cell r="E119">
            <v>133758329.31</v>
          </cell>
          <cell r="F119">
            <v>28528877.760000002</v>
          </cell>
          <cell r="G119">
            <v>162.28720706999999</v>
          </cell>
        </row>
        <row r="120">
          <cell r="A120">
            <v>6200000</v>
          </cell>
          <cell r="B120" t="str">
            <v/>
          </cell>
          <cell r="C120" t="str">
            <v>60,0-</v>
          </cell>
          <cell r="D120">
            <v>3500</v>
          </cell>
          <cell r="E120">
            <v>8750</v>
          </cell>
          <cell r="F120">
            <v>-5250</v>
          </cell>
          <cell r="G120">
            <v>3.5000000000000001E-3</v>
          </cell>
        </row>
        <row r="121">
          <cell r="A121">
            <v>6000000</v>
          </cell>
          <cell r="B121" t="str">
            <v/>
          </cell>
          <cell r="C121" t="str">
            <v>60,0-</v>
          </cell>
          <cell r="D121">
            <v>3500</v>
          </cell>
          <cell r="E121">
            <v>8750</v>
          </cell>
          <cell r="F121">
            <v>-5250</v>
          </cell>
          <cell r="G121">
            <v>3.5000000000000001E-3</v>
          </cell>
        </row>
        <row r="122">
          <cell r="A122">
            <v>7100000</v>
          </cell>
          <cell r="B122" t="str">
            <v/>
          </cell>
          <cell r="C122" t="str">
            <v>33,6</v>
          </cell>
          <cell r="D122">
            <v>65130383.079999998</v>
          </cell>
          <cell r="E122">
            <v>48763755.899999999</v>
          </cell>
          <cell r="F122">
            <v>16366627.18</v>
          </cell>
          <cell r="G122">
            <v>65.130383080000001</v>
          </cell>
        </row>
        <row r="123">
          <cell r="A123">
            <v>7000000</v>
          </cell>
          <cell r="B123" t="str">
            <v/>
          </cell>
          <cell r="C123" t="str">
            <v>33,6</v>
          </cell>
          <cell r="D123">
            <v>65130383.079999998</v>
          </cell>
          <cell r="E123">
            <v>48763755.899999999</v>
          </cell>
          <cell r="F123">
            <v>16366627.18</v>
          </cell>
          <cell r="G123">
            <v>65.130383080000001</v>
          </cell>
        </row>
        <row r="124">
          <cell r="A124">
            <v>9410750</v>
          </cell>
          <cell r="B124" t="str">
            <v/>
          </cell>
          <cell r="C124" t="str">
            <v/>
          </cell>
          <cell r="D124">
            <v>-401982978.38</v>
          </cell>
          <cell r="E124">
            <v>0</v>
          </cell>
          <cell r="F124">
            <v>-401982978.38</v>
          </cell>
          <cell r="G124">
            <v>-401.98297838000002</v>
          </cell>
        </row>
        <row r="125">
          <cell r="A125">
            <v>9400000</v>
          </cell>
          <cell r="B125" t="str">
            <v/>
          </cell>
          <cell r="C125" t="str">
            <v/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9500000</v>
          </cell>
          <cell r="B126" t="str">
            <v/>
          </cell>
          <cell r="C126" t="str">
            <v/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M-Italia"/>
      <sheetName val="Input costi construzione"/>
      <sheetName val="Input tariffe"/>
      <sheetName val="Inflation"/>
      <sheetName val="Sheet1"/>
      <sheetName val="Inputs"/>
    </sheetNames>
    <sheetDataSet>
      <sheetData sheetId="0">
        <row r="150">
          <cell r="G150">
            <v>43.425104536940196</v>
          </cell>
        </row>
        <row r="186">
          <cell r="G186">
            <v>3.4561656431983279E-2</v>
          </cell>
        </row>
      </sheetData>
      <sheetData sheetId="1"/>
      <sheetData sheetId="2"/>
      <sheetData sheetId="3"/>
      <sheetData sheetId="4" refreshError="1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"/>
      <sheetName val="ÜVO-Strecken 17.1.2000 ÖBB"/>
      <sheetName val="Erläuterungen"/>
      <sheetName val="#BEZUG"/>
    </sheetNames>
    <sheetDataSet>
      <sheetData sheetId="0" refreshError="1">
        <row r="1">
          <cell r="A1" t="str">
            <v>Z-Nr</v>
          </cell>
          <cell r="B1" t="str">
            <v>Sortierung HL-AG</v>
          </cell>
          <cell r="C1" t="str">
            <v>ÜVO-Z</v>
          </cell>
          <cell r="D1" t="str">
            <v>Gl. 1</v>
          </cell>
          <cell r="E1" t="str">
            <v>Gl. 2</v>
          </cell>
          <cell r="F1" t="str">
            <v>Gl. 3</v>
          </cell>
          <cell r="G1" t="str">
            <v>Gl. 4</v>
          </cell>
          <cell r="H1" t="str">
            <v>Status</v>
          </cell>
          <cell r="I1" t="str">
            <v>ÜA</v>
          </cell>
          <cell r="J1" t="str">
            <v>V-Art</v>
          </cell>
          <cell r="K1" t="str">
            <v>E 1</v>
          </cell>
          <cell r="L1" t="str">
            <v>E2</v>
          </cell>
          <cell r="M1" t="str">
            <v>E3</v>
          </cell>
          <cell r="N1" t="str">
            <v>E 4</v>
          </cell>
          <cell r="O1" t="str">
            <v>Vorhaben / Projekt</v>
          </cell>
          <cell r="P1" t="str">
            <v>Detailangaben</v>
          </cell>
          <cell r="Q1" t="str">
            <v>Land</v>
          </cell>
          <cell r="R1" t="str">
            <v>Achse</v>
          </cell>
          <cell r="S1" t="str">
            <v>Strecke</v>
          </cell>
          <cell r="T1" t="str">
            <v>von</v>
          </cell>
          <cell r="U1" t="str">
            <v>bis</v>
          </cell>
          <cell r="V1" t="str">
            <v>ÜVO</v>
          </cell>
          <cell r="W1" t="str">
            <v>EG</v>
          </cell>
          <cell r="X1" t="str">
            <v>GB</v>
          </cell>
          <cell r="Y1" t="str">
            <v>GB akt</v>
          </cell>
          <cell r="Z1" t="str">
            <v>Q Gesamt</v>
          </cell>
          <cell r="AA1" t="str">
            <v xml:space="preserve">Q bis 1995 </v>
          </cell>
          <cell r="AB1" t="str">
            <v>Q 1996</v>
          </cell>
          <cell r="AC1" t="str">
            <v>Q 1997</v>
          </cell>
          <cell r="AD1" t="str">
            <v>Q 1998</v>
          </cell>
          <cell r="AE1" t="str">
            <v>Q 1999</v>
          </cell>
          <cell r="AF1" t="str">
            <v>Q 2000</v>
          </cell>
          <cell r="AG1" t="str">
            <v>Q 2001</v>
          </cell>
          <cell r="AH1" t="str">
            <v>Q 2002</v>
          </cell>
          <cell r="AI1" t="str">
            <v>Q 2003</v>
          </cell>
          <cell r="AJ1" t="str">
            <v>Q 2004</v>
          </cell>
          <cell r="AK1" t="str">
            <v>Q 2005</v>
          </cell>
          <cell r="AL1" t="str">
            <v>Q 2006</v>
          </cell>
          <cell r="AM1" t="str">
            <v>Q 2007</v>
          </cell>
          <cell r="AN1" t="str">
            <v>Q 2008</v>
          </cell>
          <cell r="AO1" t="str">
            <v>Q 2009</v>
          </cell>
          <cell r="AP1" t="str">
            <v>Q 2010</v>
          </cell>
          <cell r="AQ1" t="str">
            <v>Anmerkung 1</v>
          </cell>
          <cell r="AR1" t="str">
            <v>P_Nr</v>
          </cell>
          <cell r="AS1" t="str">
            <v>Betriebsstelle_Von</v>
          </cell>
          <cell r="AT1" t="str">
            <v>Betriebsstelle_Bis</v>
          </cell>
          <cell r="AU1" t="str">
            <v>VertragspartnerLand/ Gemeinde</v>
          </cell>
          <cell r="AV1" t="str">
            <v>Aufteilungs-schlüssel ÖBB/Partner/Partner</v>
          </cell>
          <cell r="AW1" t="str">
            <v>Vertrags- bzw. Bescheidzahl, Datum</v>
          </cell>
          <cell r="AX1" t="str">
            <v>Zustimmung der Gemeinde vom</v>
          </cell>
          <cell r="AY1" t="str">
            <v>A Gesamt</v>
          </cell>
          <cell r="AZ1" t="str">
            <v>A bis 1995</v>
          </cell>
          <cell r="BA1" t="str">
            <v>A 1996</v>
          </cell>
          <cell r="BB1" t="str">
            <v>A bis 3/97</v>
          </cell>
          <cell r="BC1" t="str">
            <v>A 3-12/97</v>
          </cell>
          <cell r="BD1" t="str">
            <v>A 97/Zahl 98</v>
          </cell>
          <cell r="BE1" t="str">
            <v>A 1997</v>
          </cell>
          <cell r="BF1" t="str">
            <v>A 1998</v>
          </cell>
          <cell r="BG1" t="str">
            <v>A 1999</v>
          </cell>
          <cell r="BH1" t="str">
            <v>A 2000</v>
          </cell>
          <cell r="BI1" t="str">
            <v>A 2001</v>
          </cell>
          <cell r="BJ1" t="str">
            <v>A 2002</v>
          </cell>
          <cell r="BK1" t="str">
            <v>A 2003</v>
          </cell>
          <cell r="BL1" t="str">
            <v>A 2004</v>
          </cell>
          <cell r="BM1" t="str">
            <v>A 2005</v>
          </cell>
          <cell r="BN1" t="str">
            <v>A 2006</v>
          </cell>
          <cell r="BO1" t="str">
            <v>A 2007</v>
          </cell>
          <cell r="BP1" t="str">
            <v>A 2008</v>
          </cell>
          <cell r="BQ1" t="str">
            <v>A 2009</v>
          </cell>
          <cell r="BR1" t="str">
            <v>A 2010 ff</v>
          </cell>
          <cell r="BS1" t="str">
            <v>Anmerkung 2</v>
          </cell>
          <cell r="BT1" t="str">
            <v>B Gesamt</v>
          </cell>
          <cell r="BU1" t="str">
            <v>B bis 1995</v>
          </cell>
          <cell r="BV1" t="str">
            <v>B 1996</v>
          </cell>
          <cell r="BW1" t="str">
            <v>B 1-3/97</v>
          </cell>
          <cell r="BX1" t="str">
            <v>B 3-12/97</v>
          </cell>
          <cell r="BY1" t="str">
            <v>B 1997 ges</v>
          </cell>
          <cell r="BZ1" t="str">
            <v>B bis 1997</v>
          </cell>
          <cell r="CA1" t="str">
            <v>B 1998</v>
          </cell>
          <cell r="CB1" t="str">
            <v>B 1999</v>
          </cell>
          <cell r="CC1" t="str">
            <v>B 2000</v>
          </cell>
          <cell r="CD1" t="str">
            <v>B 2001</v>
          </cell>
          <cell r="CE1" t="str">
            <v>B 2002</v>
          </cell>
          <cell r="CF1" t="str">
            <v>B 2003</v>
          </cell>
          <cell r="CG1" t="str">
            <v>B 2004</v>
          </cell>
          <cell r="CH1" t="str">
            <v>B 2005</v>
          </cell>
          <cell r="CI1" t="str">
            <v>B 2006</v>
          </cell>
          <cell r="CJ1" t="str">
            <v>B 2007</v>
          </cell>
          <cell r="CK1" t="str">
            <v>B 2008</v>
          </cell>
          <cell r="CL1" t="str">
            <v>B 2009</v>
          </cell>
          <cell r="CM1" t="str">
            <v>B 2010</v>
          </cell>
          <cell r="CN1" t="str">
            <v>B 2011</v>
          </cell>
          <cell r="CO1" t="str">
            <v>B 2012</v>
          </cell>
          <cell r="CP1" t="str">
            <v>B 2013</v>
          </cell>
          <cell r="CQ1" t="str">
            <v>B 2014</v>
          </cell>
          <cell r="CR1" t="str">
            <v>B 2015</v>
          </cell>
          <cell r="CS1" t="str">
            <v>Anmerkung 3</v>
          </cell>
        </row>
        <row r="3">
          <cell r="A3">
            <v>1</v>
          </cell>
          <cell r="B3">
            <v>17</v>
          </cell>
          <cell r="C3">
            <v>1001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I3" t="str">
            <v>P</v>
          </cell>
          <cell r="J3" t="str">
            <v>V</v>
          </cell>
          <cell r="K3" t="str">
            <v>_Vorhaben</v>
          </cell>
          <cell r="L3" t="str">
            <v>_Vorhaben</v>
          </cell>
          <cell r="M3" t="str">
            <v>_Vorhaben</v>
          </cell>
          <cell r="N3" t="str">
            <v>_Vorhaben</v>
          </cell>
          <cell r="O3" t="str">
            <v>Vernetzungsplanung</v>
          </cell>
        </row>
        <row r="4">
          <cell r="A4">
            <v>2</v>
          </cell>
          <cell r="B4">
            <v>8</v>
          </cell>
          <cell r="C4">
            <v>1002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  <cell r="I4" t="str">
            <v>PB</v>
          </cell>
          <cell r="J4" t="str">
            <v>V</v>
          </cell>
          <cell r="K4" t="str">
            <v>_Vorhaben</v>
          </cell>
          <cell r="L4" t="str">
            <v>_Vorhaben</v>
          </cell>
          <cell r="M4" t="str">
            <v>_Vorhaben</v>
          </cell>
          <cell r="N4" t="str">
            <v>_Vorhaben</v>
          </cell>
          <cell r="O4" t="str">
            <v>St. Pölten - Prinzersdorf; Linienverbesserung</v>
          </cell>
        </row>
        <row r="5">
          <cell r="A5">
            <v>3</v>
          </cell>
          <cell r="B5">
            <v>7</v>
          </cell>
          <cell r="C5">
            <v>1003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I5" t="str">
            <v>PB</v>
          </cell>
          <cell r="J5" t="str">
            <v>V</v>
          </cell>
          <cell r="K5" t="str">
            <v>_Vorhaben</v>
          </cell>
          <cell r="L5" t="str">
            <v>_Vorhaben</v>
          </cell>
          <cell r="M5" t="str">
            <v>_Vorhaben</v>
          </cell>
          <cell r="N5" t="str">
            <v>_Vorhaben</v>
          </cell>
          <cell r="O5" t="str">
            <v>Melk; Linienverbesserung</v>
          </cell>
        </row>
        <row r="6">
          <cell r="A6">
            <v>4</v>
          </cell>
          <cell r="B6">
            <v>6</v>
          </cell>
          <cell r="C6">
            <v>1004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I6" t="str">
            <v>PB</v>
          </cell>
          <cell r="J6" t="str">
            <v>V</v>
          </cell>
          <cell r="K6" t="str">
            <v>_Vorhaben</v>
          </cell>
          <cell r="L6" t="str">
            <v>_Vorhaben</v>
          </cell>
          <cell r="M6" t="str">
            <v>_Vorhaben</v>
          </cell>
          <cell r="N6" t="str">
            <v>_Vorhaben</v>
          </cell>
          <cell r="O6" t="str">
            <v>Krummnußbaum - Säusenstein; Linienverbesserung</v>
          </cell>
        </row>
        <row r="7">
          <cell r="A7">
            <v>5</v>
          </cell>
          <cell r="B7">
            <v>5</v>
          </cell>
          <cell r="C7">
            <v>1005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I7" t="str">
            <v>PB</v>
          </cell>
          <cell r="J7" t="str">
            <v>V</v>
          </cell>
          <cell r="K7" t="str">
            <v>_Vorhaben</v>
          </cell>
          <cell r="L7" t="str">
            <v>_Vorhaben</v>
          </cell>
          <cell r="M7" t="str">
            <v>_Vorhaben</v>
          </cell>
          <cell r="N7" t="str">
            <v>_Vorhaben</v>
          </cell>
          <cell r="O7" t="str">
            <v>Haag - St. Valentin; Linienverbesserung</v>
          </cell>
        </row>
        <row r="8">
          <cell r="A8">
            <v>6</v>
          </cell>
          <cell r="B8">
            <v>4</v>
          </cell>
          <cell r="C8">
            <v>1006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I8" t="str">
            <v>PB</v>
          </cell>
          <cell r="J8" t="str">
            <v>V</v>
          </cell>
          <cell r="K8" t="str">
            <v>_Vorhaben</v>
          </cell>
          <cell r="L8" t="str">
            <v>_Vorhaben</v>
          </cell>
          <cell r="M8" t="str">
            <v>_Vorhaben</v>
          </cell>
          <cell r="N8" t="str">
            <v>_Vorhaben</v>
          </cell>
          <cell r="O8" t="str">
            <v>Lambach; Linienverbesserung</v>
          </cell>
        </row>
        <row r="9">
          <cell r="A9">
            <v>7</v>
          </cell>
          <cell r="B9">
            <v>3</v>
          </cell>
          <cell r="C9">
            <v>1007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I9" t="str">
            <v>PB</v>
          </cell>
          <cell r="J9" t="str">
            <v>V</v>
          </cell>
          <cell r="K9" t="str">
            <v>_Vorhaben</v>
          </cell>
          <cell r="L9" t="str">
            <v>_Vorhaben</v>
          </cell>
          <cell r="M9" t="str">
            <v>_Vorhaben</v>
          </cell>
          <cell r="N9" t="str">
            <v>_Vorhaben</v>
          </cell>
          <cell r="O9" t="str">
            <v>Breitenschützing - Schwanenstadt; Linienverbesserung</v>
          </cell>
        </row>
        <row r="10">
          <cell r="A10">
            <v>8</v>
          </cell>
          <cell r="B10">
            <v>2</v>
          </cell>
          <cell r="C10">
            <v>1008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I10" t="str">
            <v>PB</v>
          </cell>
          <cell r="J10" t="str">
            <v>V</v>
          </cell>
          <cell r="K10" t="str">
            <v>_Vorhaben</v>
          </cell>
          <cell r="L10" t="str">
            <v>_Vorhaben</v>
          </cell>
          <cell r="M10" t="str">
            <v>_Vorhaben</v>
          </cell>
          <cell r="N10" t="str">
            <v>_Vorhaben</v>
          </cell>
          <cell r="O10" t="str">
            <v>Volders/Baumkirchen - Gärberbach (Umfahrung Innsbruck)</v>
          </cell>
        </row>
        <row r="11">
          <cell r="A11">
            <v>9</v>
          </cell>
          <cell r="B11">
            <v>1</v>
          </cell>
          <cell r="C11">
            <v>1009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I11" t="str">
            <v>PB</v>
          </cell>
          <cell r="J11" t="str">
            <v>V</v>
          </cell>
          <cell r="K11" t="str">
            <v>_Vorhaben</v>
          </cell>
          <cell r="L11" t="str">
            <v>_Vorhaben</v>
          </cell>
          <cell r="M11" t="str">
            <v>_Vorhaben</v>
          </cell>
          <cell r="N11" t="str">
            <v>_Vorhaben</v>
          </cell>
          <cell r="O11" t="str">
            <v>St. Jakob/Arlberg - St. Anton/Arlberg</v>
          </cell>
        </row>
        <row r="12">
          <cell r="A12">
            <v>10</v>
          </cell>
          <cell r="B12">
            <v>9</v>
          </cell>
          <cell r="C12">
            <v>1010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I12" t="str">
            <v>PB</v>
          </cell>
          <cell r="J12" t="str">
            <v>V</v>
          </cell>
          <cell r="K12" t="str">
            <v>_Vorhaben</v>
          </cell>
          <cell r="L12" t="str">
            <v>_Vorhaben</v>
          </cell>
          <cell r="M12" t="str">
            <v>_Vorhaben</v>
          </cell>
          <cell r="N12" t="str">
            <v>_Vorhaben</v>
          </cell>
          <cell r="O12" t="str">
            <v>Gloggnitz - Mürzzuschlag</v>
          </cell>
        </row>
        <row r="13">
          <cell r="A13">
            <v>11</v>
          </cell>
          <cell r="B13">
            <v>11</v>
          </cell>
          <cell r="C13">
            <v>2001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I13" t="str">
            <v>P</v>
          </cell>
          <cell r="J13" t="str">
            <v>V</v>
          </cell>
          <cell r="K13" t="str">
            <v>_Vorhaben</v>
          </cell>
          <cell r="L13" t="str">
            <v>_Vorhaben</v>
          </cell>
          <cell r="M13" t="str">
            <v>_Vorhaben</v>
          </cell>
          <cell r="N13" t="str">
            <v>_Vorhaben</v>
          </cell>
          <cell r="O13" t="str">
            <v>Verbindungsstrecke zwischen Pyhrn- und Westbahn Traun - Marchtrenk</v>
          </cell>
        </row>
        <row r="14">
          <cell r="A14">
            <v>12</v>
          </cell>
          <cell r="B14">
            <v>10</v>
          </cell>
          <cell r="C14">
            <v>2002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I14" t="str">
            <v>P</v>
          </cell>
          <cell r="J14" t="str">
            <v>V</v>
          </cell>
          <cell r="K14" t="str">
            <v>_Vorhaben</v>
          </cell>
          <cell r="L14" t="str">
            <v>_Vorhaben</v>
          </cell>
          <cell r="M14" t="str">
            <v>_Vorhaben</v>
          </cell>
          <cell r="N14" t="str">
            <v>_Vorhaben</v>
          </cell>
          <cell r="O14" t="str">
            <v>Attnang-Puchheim - Salzburg</v>
          </cell>
        </row>
        <row r="15">
          <cell r="A15">
            <v>13</v>
          </cell>
          <cell r="B15">
            <v>12</v>
          </cell>
          <cell r="C15">
            <v>2003</v>
          </cell>
          <cell r="D15">
            <v>1</v>
          </cell>
          <cell r="E15">
            <v>2</v>
          </cell>
          <cell r="F15">
            <v>2</v>
          </cell>
          <cell r="G15">
            <v>2</v>
          </cell>
          <cell r="I15" t="str">
            <v>P</v>
          </cell>
          <cell r="J15" t="str">
            <v>V</v>
          </cell>
          <cell r="K15" t="str">
            <v>_Vorhaben</v>
          </cell>
          <cell r="L15" t="str">
            <v>_Vorhaben</v>
          </cell>
          <cell r="M15" t="str">
            <v>_Vorhaben</v>
          </cell>
          <cell r="N15" t="str">
            <v>_Vorhaben</v>
          </cell>
          <cell r="O15" t="str">
            <v>St. Pölten - Raum Wien einschließlich einer Verbindungsstrecke zur Südbahn</v>
          </cell>
        </row>
        <row r="16">
          <cell r="A16">
            <v>14</v>
          </cell>
          <cell r="B16">
            <v>13</v>
          </cell>
          <cell r="C16" t="str">
            <v>2003.001</v>
          </cell>
          <cell r="E16">
            <v>1</v>
          </cell>
          <cell r="F16">
            <v>1</v>
          </cell>
          <cell r="G16">
            <v>1</v>
          </cell>
          <cell r="I16" t="str">
            <v>P</v>
          </cell>
          <cell r="J16" t="str">
            <v>V</v>
          </cell>
          <cell r="K16" t="str">
            <v>_Vorhaben</v>
          </cell>
          <cell r="L16" t="str">
            <v>St. Pölten - Raum Wien einschließlich einer Verbindungsstrecke zur Südbahn</v>
          </cell>
          <cell r="M16" t="str">
            <v>St. Pölten - Raum Wien einschließlich einer Verbindungsstrecke zur Südbahn</v>
          </cell>
          <cell r="N16" t="str">
            <v>St. Pölten - Raum Wien einschließlich einer Verbindungsstrecke zur Südbahn</v>
          </cell>
          <cell r="O16" t="str">
            <v>Wien - St. Pölten</v>
          </cell>
        </row>
        <row r="17">
          <cell r="A17">
            <v>15</v>
          </cell>
          <cell r="B17">
            <v>14</v>
          </cell>
          <cell r="C17" t="str">
            <v>2003.002</v>
          </cell>
          <cell r="E17">
            <v>1</v>
          </cell>
          <cell r="F17">
            <v>1</v>
          </cell>
          <cell r="G17">
            <v>1</v>
          </cell>
          <cell r="I17" t="str">
            <v>P</v>
          </cell>
          <cell r="J17" t="str">
            <v>V</v>
          </cell>
          <cell r="K17" t="str">
            <v>_Vorhaben</v>
          </cell>
          <cell r="L17" t="str">
            <v>St. Pölten - Raum Wien einschließlich einer Verbindungsstrecke zur Südbahn</v>
          </cell>
          <cell r="M17" t="str">
            <v>St. Pölten - Raum Wien einschließlich einer Verbindungsstrecke zur Südbahn</v>
          </cell>
          <cell r="N17" t="str">
            <v>St. Pölten - Raum Wien einschließlich einer Verbindungsstrecke zur Südbahn</v>
          </cell>
          <cell r="O17" t="str">
            <v>GZU St. Pölten</v>
          </cell>
        </row>
        <row r="18">
          <cell r="A18">
            <v>16</v>
          </cell>
          <cell r="B18">
            <v>28</v>
          </cell>
          <cell r="C18" t="str">
            <v>2003.003</v>
          </cell>
          <cell r="E18">
            <v>1</v>
          </cell>
          <cell r="F18">
            <v>1</v>
          </cell>
          <cell r="G18">
            <v>1</v>
          </cell>
          <cell r="I18" t="str">
            <v>P</v>
          </cell>
          <cell r="J18" t="str">
            <v>V</v>
          </cell>
          <cell r="K18" t="str">
            <v>_Vorhaben</v>
          </cell>
          <cell r="L18" t="str">
            <v>St. Pölten - Raum Wien einschließlich einer Verbindungsstrecke zur Südbahn</v>
          </cell>
          <cell r="M18" t="str">
            <v>St. Pölten - Raum Wien einschließlich einer Verbindungsstrecke zur Südbahn</v>
          </cell>
          <cell r="N18" t="str">
            <v>St. Pölten - Raum Wien einschließlich einer Verbindungsstrecke zur Südbahn</v>
          </cell>
          <cell r="O18" t="str">
            <v>Knoten Rohr</v>
          </cell>
        </row>
        <row r="19">
          <cell r="A19">
            <v>17</v>
          </cell>
          <cell r="B19">
            <v>15</v>
          </cell>
          <cell r="C19" t="str">
            <v>2003.004</v>
          </cell>
          <cell r="E19">
            <v>1</v>
          </cell>
          <cell r="F19">
            <v>1</v>
          </cell>
          <cell r="G19">
            <v>1</v>
          </cell>
          <cell r="I19" t="str">
            <v>P</v>
          </cell>
          <cell r="J19" t="str">
            <v>V</v>
          </cell>
          <cell r="K19" t="str">
            <v>_Vorhaben</v>
          </cell>
          <cell r="L19" t="str">
            <v>St. Pölten - Raum Wien einschließlich einer Verbindungsstrecke zur Südbahn</v>
          </cell>
          <cell r="M19" t="str">
            <v>St. Pölten - Raum Wien einschließlich einer Verbindungsstrecke zur Südbahn</v>
          </cell>
          <cell r="N19" t="str">
            <v>St. Pölten - Raum Wien einschließlich einer Verbindungsstrecke zur Südbahn</v>
          </cell>
          <cell r="O19" t="str">
            <v>Verbindungsstrecke  zwischen West-, Süd- und Donauländebahn ("Lainzer Tunnel")</v>
          </cell>
        </row>
        <row r="20">
          <cell r="A20">
            <v>18</v>
          </cell>
          <cell r="B20">
            <v>16</v>
          </cell>
          <cell r="C20">
            <v>3001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I20" t="str">
            <v>B</v>
          </cell>
          <cell r="J20" t="str">
            <v>V</v>
          </cell>
          <cell r="K20" t="str">
            <v>_Vorhaben</v>
          </cell>
          <cell r="L20" t="str">
            <v>_Vorhaben</v>
          </cell>
          <cell r="M20" t="str">
            <v>_Vorhaben</v>
          </cell>
          <cell r="N20" t="str">
            <v>_Vorhaben</v>
          </cell>
          <cell r="O20" t="str">
            <v>Verbindungsstrecke zwischen Pyhrn- und Westbahn Traun - Marchtrenk</v>
          </cell>
        </row>
        <row r="21">
          <cell r="A21">
            <v>19</v>
          </cell>
          <cell r="B21">
            <v>37</v>
          </cell>
          <cell r="C21">
            <v>5001</v>
          </cell>
          <cell r="D21">
            <v>1</v>
          </cell>
          <cell r="E21">
            <v>2</v>
          </cell>
          <cell r="F21">
            <v>2</v>
          </cell>
          <cell r="G21">
            <v>2</v>
          </cell>
          <cell r="I21" t="str">
            <v>P</v>
          </cell>
          <cell r="J21" t="str">
            <v>V</v>
          </cell>
          <cell r="K21" t="str">
            <v>_Vorhaben</v>
          </cell>
          <cell r="L21" t="str">
            <v>_Vorhaben</v>
          </cell>
          <cell r="M21" t="str">
            <v>_Vorhaben</v>
          </cell>
          <cell r="N21" t="str">
            <v>_Vorhaben</v>
          </cell>
          <cell r="O21" t="str">
            <v xml:space="preserve">Graz - Koralmtunnel - Klagenfurt </v>
          </cell>
        </row>
        <row r="22">
          <cell r="A22">
            <v>20</v>
          </cell>
          <cell r="B22">
            <v>38</v>
          </cell>
          <cell r="C22" t="str">
            <v>5001.001</v>
          </cell>
          <cell r="E22">
            <v>1</v>
          </cell>
          <cell r="F22">
            <v>1</v>
          </cell>
          <cell r="G22">
            <v>1</v>
          </cell>
          <cell r="I22" t="str">
            <v>P</v>
          </cell>
          <cell r="J22" t="str">
            <v>V</v>
          </cell>
          <cell r="K22" t="str">
            <v>_Vorhaben</v>
          </cell>
          <cell r="L22" t="str">
            <v xml:space="preserve">Graz - Koralmtunnel - Klagenfurt </v>
          </cell>
          <cell r="M22" t="str">
            <v xml:space="preserve">Graz - Koralmtunnel - Klagenfurt </v>
          </cell>
          <cell r="N22" t="str">
            <v xml:space="preserve">Graz - Koralmtunnel - Klagenfurt </v>
          </cell>
          <cell r="O22" t="str">
            <v>Graz Puntigam - Werndorf</v>
          </cell>
        </row>
        <row r="23">
          <cell r="A23">
            <v>21</v>
          </cell>
          <cell r="B23">
            <v>39</v>
          </cell>
          <cell r="C23" t="str">
            <v>5001.002</v>
          </cell>
          <cell r="E23">
            <v>1</v>
          </cell>
          <cell r="F23">
            <v>1</v>
          </cell>
          <cell r="G23">
            <v>1</v>
          </cell>
          <cell r="I23" t="str">
            <v>P</v>
          </cell>
          <cell r="J23" t="str">
            <v>V</v>
          </cell>
          <cell r="K23" t="str">
            <v>_Vorhaben</v>
          </cell>
          <cell r="L23" t="str">
            <v xml:space="preserve">Graz - Koralmtunnel - Klagenfurt </v>
          </cell>
          <cell r="M23" t="str">
            <v xml:space="preserve">Graz - Koralmtunnel - Klagenfurt </v>
          </cell>
          <cell r="N23" t="str">
            <v xml:space="preserve">Graz - Koralmtunnel - Klagenfurt </v>
          </cell>
          <cell r="O23" t="str">
            <v>Graz Hbf. - Graz Puntigam</v>
          </cell>
        </row>
        <row r="24">
          <cell r="A24">
            <v>22</v>
          </cell>
          <cell r="B24">
            <v>40</v>
          </cell>
          <cell r="C24" t="str">
            <v>5001.003</v>
          </cell>
          <cell r="E24">
            <v>1</v>
          </cell>
          <cell r="F24">
            <v>1</v>
          </cell>
          <cell r="G24">
            <v>1</v>
          </cell>
          <cell r="I24" t="str">
            <v>P</v>
          </cell>
          <cell r="J24" t="str">
            <v>V</v>
          </cell>
          <cell r="K24" t="str">
            <v>_Vorhaben</v>
          </cell>
          <cell r="L24" t="str">
            <v xml:space="preserve">Graz - Koralmtunnel - Klagenfurt </v>
          </cell>
          <cell r="M24" t="str">
            <v xml:space="preserve">Graz - Koralmtunnel - Klagenfurt </v>
          </cell>
          <cell r="N24" t="str">
            <v xml:space="preserve">Graz - Koralmtunnel - Klagenfurt </v>
          </cell>
          <cell r="O24" t="str">
            <v>Werndorf - Deutschlandsberg</v>
          </cell>
        </row>
        <row r="25">
          <cell r="A25">
            <v>23</v>
          </cell>
          <cell r="B25">
            <v>41</v>
          </cell>
          <cell r="C25" t="str">
            <v>5001.004</v>
          </cell>
          <cell r="E25">
            <v>1</v>
          </cell>
          <cell r="F25">
            <v>1</v>
          </cell>
          <cell r="G25">
            <v>1</v>
          </cell>
          <cell r="I25" t="str">
            <v>P</v>
          </cell>
          <cell r="J25" t="str">
            <v>V</v>
          </cell>
          <cell r="K25" t="str">
            <v>_Vorhaben</v>
          </cell>
          <cell r="L25" t="str">
            <v xml:space="preserve">Graz - Koralmtunnel - Klagenfurt </v>
          </cell>
          <cell r="M25" t="str">
            <v xml:space="preserve">Graz - Koralmtunnel - Klagenfurt </v>
          </cell>
          <cell r="N25" t="str">
            <v xml:space="preserve">Graz - Koralmtunnel - Klagenfurt </v>
          </cell>
          <cell r="O25" t="str">
            <v>Deutschlandsberg - St. Andrä</v>
          </cell>
        </row>
        <row r="26">
          <cell r="A26">
            <v>24</v>
          </cell>
          <cell r="B26">
            <v>42</v>
          </cell>
          <cell r="C26" t="str">
            <v>5001.005</v>
          </cell>
          <cell r="E26">
            <v>1</v>
          </cell>
          <cell r="F26">
            <v>1</v>
          </cell>
          <cell r="G26">
            <v>1</v>
          </cell>
          <cell r="I26" t="str">
            <v>P</v>
          </cell>
          <cell r="J26" t="str">
            <v>V</v>
          </cell>
          <cell r="K26" t="str">
            <v>_Vorhaben</v>
          </cell>
          <cell r="L26" t="str">
            <v xml:space="preserve">Graz - Koralmtunnel - Klagenfurt </v>
          </cell>
          <cell r="M26" t="str">
            <v xml:space="preserve">Graz - Koralmtunnel - Klagenfurt </v>
          </cell>
          <cell r="N26" t="str">
            <v xml:space="preserve">Graz - Koralmtunnel - Klagenfurt </v>
          </cell>
          <cell r="O26" t="str">
            <v xml:space="preserve">Feldkirchen - Flughafen - Werndorf     </v>
          </cell>
        </row>
        <row r="27">
          <cell r="A27">
            <v>25</v>
          </cell>
          <cell r="B27">
            <v>43</v>
          </cell>
          <cell r="C27" t="str">
            <v>5001.006</v>
          </cell>
          <cell r="E27">
            <v>1</v>
          </cell>
          <cell r="F27">
            <v>1</v>
          </cell>
          <cell r="G27">
            <v>1</v>
          </cell>
          <cell r="I27" t="str">
            <v>P</v>
          </cell>
          <cell r="J27" t="str">
            <v>V</v>
          </cell>
          <cell r="K27" t="str">
            <v>_Vorhaben</v>
          </cell>
          <cell r="L27" t="str">
            <v xml:space="preserve">Graz - Koralmtunnel - Klagenfurt </v>
          </cell>
          <cell r="M27" t="str">
            <v xml:space="preserve">Graz - Koralmtunnel - Klagenfurt </v>
          </cell>
          <cell r="N27" t="str">
            <v xml:space="preserve">Graz - Koralmtunnel - Klagenfurt </v>
          </cell>
          <cell r="O27" t="str">
            <v>St. Andrä - Aich</v>
          </cell>
        </row>
        <row r="28">
          <cell r="A28">
            <v>26</v>
          </cell>
          <cell r="B28">
            <v>44</v>
          </cell>
          <cell r="C28" t="str">
            <v>5001.007</v>
          </cell>
          <cell r="E28">
            <v>1</v>
          </cell>
          <cell r="F28">
            <v>1</v>
          </cell>
          <cell r="G28">
            <v>1</v>
          </cell>
          <cell r="I28" t="str">
            <v>P</v>
          </cell>
          <cell r="J28" t="str">
            <v>V</v>
          </cell>
          <cell r="K28" t="str">
            <v>_Vorhaben</v>
          </cell>
          <cell r="L28" t="str">
            <v xml:space="preserve">Graz - Koralmtunnel - Klagenfurt </v>
          </cell>
          <cell r="M28" t="str">
            <v xml:space="preserve">Graz - Koralmtunnel - Klagenfurt </v>
          </cell>
          <cell r="N28" t="str">
            <v xml:space="preserve">Graz - Koralmtunnel - Klagenfurt </v>
          </cell>
          <cell r="O28" t="str">
            <v>Aich - Althofen</v>
          </cell>
        </row>
        <row r="29">
          <cell r="A29">
            <v>27</v>
          </cell>
          <cell r="B29">
            <v>45</v>
          </cell>
          <cell r="C29" t="str">
            <v>5001.008</v>
          </cell>
          <cell r="E29">
            <v>1</v>
          </cell>
          <cell r="F29">
            <v>1</v>
          </cell>
          <cell r="G29">
            <v>1</v>
          </cell>
          <cell r="I29" t="str">
            <v>P</v>
          </cell>
          <cell r="J29" t="str">
            <v>V</v>
          </cell>
          <cell r="K29" t="str">
            <v>_Vorhaben</v>
          </cell>
          <cell r="L29" t="str">
            <v xml:space="preserve">Graz - Koralmtunnel - Klagenfurt </v>
          </cell>
          <cell r="M29" t="str">
            <v xml:space="preserve">Graz - Koralmtunnel - Klagenfurt </v>
          </cell>
          <cell r="N29" t="str">
            <v xml:space="preserve">Graz - Koralmtunnel - Klagenfurt </v>
          </cell>
          <cell r="O29" t="str">
            <v>Althofen - Klagenfurt, zweigleisiger Ausbau (1. Stufe)</v>
          </cell>
        </row>
        <row r="30">
          <cell r="A30">
            <v>28</v>
          </cell>
          <cell r="B30">
            <v>46</v>
          </cell>
          <cell r="C30" t="str">
            <v>5001.009</v>
          </cell>
          <cell r="E30">
            <v>1</v>
          </cell>
          <cell r="F30">
            <v>1</v>
          </cell>
          <cell r="G30">
            <v>1</v>
          </cell>
          <cell r="I30" t="str">
            <v>P</v>
          </cell>
          <cell r="J30" t="str">
            <v>V</v>
          </cell>
          <cell r="K30" t="str">
            <v>_Vorhaben</v>
          </cell>
          <cell r="L30" t="str">
            <v xml:space="preserve">Graz - Koralmtunnel - Klagenfurt </v>
          </cell>
          <cell r="M30" t="str">
            <v xml:space="preserve">Graz - Koralmtunnel - Klagenfurt </v>
          </cell>
          <cell r="N30" t="str">
            <v xml:space="preserve">Graz - Koralmtunnel - Klagenfurt </v>
          </cell>
          <cell r="O30" t="str">
            <v>Althofen - Klagenfurt (2. Stufe)</v>
          </cell>
        </row>
        <row r="31">
          <cell r="A31">
            <v>29</v>
          </cell>
          <cell r="B31">
            <v>47</v>
          </cell>
          <cell r="C31" t="str">
            <v>5001.010</v>
          </cell>
          <cell r="E31">
            <v>1</v>
          </cell>
          <cell r="F31">
            <v>3</v>
          </cell>
          <cell r="G31">
            <v>3</v>
          </cell>
          <cell r="I31" t="str">
            <v>P</v>
          </cell>
          <cell r="J31" t="str">
            <v>V</v>
          </cell>
          <cell r="K31" t="str">
            <v>_Vorhaben</v>
          </cell>
          <cell r="L31" t="str">
            <v xml:space="preserve">Graz - Koralmtunnel - Klagenfurt </v>
          </cell>
          <cell r="M31" t="str">
            <v xml:space="preserve">Graz - Koralmtunnel - Klagenfurt </v>
          </cell>
          <cell r="N31" t="str">
            <v xml:space="preserve">Graz - Koralmtunnel - Klagenfurt </v>
          </cell>
          <cell r="O31" t="str">
            <v>Koralmbahn Bahnstrom-Ü-Ltg. und UW</v>
          </cell>
        </row>
        <row r="32">
          <cell r="A32">
            <v>30</v>
          </cell>
          <cell r="C32" t="str">
            <v>5001.010.001</v>
          </cell>
          <cell r="F32">
            <v>1</v>
          </cell>
          <cell r="G32">
            <v>1</v>
          </cell>
          <cell r="I32" t="str">
            <v>P</v>
          </cell>
          <cell r="J32" t="str">
            <v>V</v>
          </cell>
          <cell r="K32" t="str">
            <v>_Vorhaben</v>
          </cell>
          <cell r="L32" t="str">
            <v xml:space="preserve">Graz - Koralmtunnel - Klagenfurt </v>
          </cell>
          <cell r="M32" t="str">
            <v>Koralmbahn Bahnstrom-Ü-Ltg. und UW</v>
          </cell>
          <cell r="N32" t="str">
            <v>Koralmbahn Bahnstrom-Ü-Ltg. und UW</v>
          </cell>
          <cell r="O32" t="str">
            <v>Koralmbahn Bahnstrom-Ü-Ltg. und UW (Graz -Werndorf, 1. Stufe)</v>
          </cell>
        </row>
        <row r="33">
          <cell r="A33">
            <v>31</v>
          </cell>
          <cell r="C33" t="str">
            <v>5001.010.002</v>
          </cell>
          <cell r="F33">
            <v>1</v>
          </cell>
          <cell r="G33">
            <v>1</v>
          </cell>
          <cell r="I33" t="str">
            <v>P</v>
          </cell>
          <cell r="J33" t="str">
            <v>V</v>
          </cell>
          <cell r="K33" t="str">
            <v>_Vorhaben</v>
          </cell>
          <cell r="L33" t="str">
            <v xml:space="preserve">Graz - Koralmtunnel - Klagenfurt </v>
          </cell>
          <cell r="M33" t="str">
            <v>Koralmbahn Bahnstrom-Ü-Ltg. und UW</v>
          </cell>
          <cell r="N33" t="str">
            <v>Koralmbahn Bahnstrom-Ü-Ltg. und UW</v>
          </cell>
          <cell r="O33" t="str">
            <v>Koralmbahn Bahnstrom-Ü-Ltg. und UW (Werndorf - Klagenfurt)</v>
          </cell>
        </row>
        <row r="34">
          <cell r="A34">
            <v>32</v>
          </cell>
          <cell r="B34">
            <v>18</v>
          </cell>
          <cell r="C34">
            <v>5002</v>
          </cell>
          <cell r="D34">
            <v>1</v>
          </cell>
          <cell r="E34">
            <v>2</v>
          </cell>
          <cell r="F34">
            <v>2</v>
          </cell>
          <cell r="G34">
            <v>2</v>
          </cell>
          <cell r="I34" t="str">
            <v>P</v>
          </cell>
          <cell r="J34" t="str">
            <v>V</v>
          </cell>
          <cell r="K34" t="str">
            <v>_Vorhaben</v>
          </cell>
          <cell r="L34" t="str">
            <v>_Vorhaben</v>
          </cell>
          <cell r="M34" t="str">
            <v>_Vorhaben</v>
          </cell>
          <cell r="N34" t="str">
            <v>_Vorhaben</v>
          </cell>
          <cell r="O34" t="str">
            <v>St. Pölten - Wels; möglichst viergleisiger Ausbau</v>
          </cell>
        </row>
        <row r="35">
          <cell r="A35">
            <v>33</v>
          </cell>
          <cell r="B35">
            <v>19</v>
          </cell>
          <cell r="C35" t="str">
            <v>5002.001</v>
          </cell>
          <cell r="E35">
            <v>1</v>
          </cell>
          <cell r="F35">
            <v>1</v>
          </cell>
          <cell r="G35">
            <v>1</v>
          </cell>
          <cell r="I35" t="str">
            <v>P</v>
          </cell>
          <cell r="J35" t="str">
            <v>V</v>
          </cell>
          <cell r="K35" t="str">
            <v>_Vorhaben</v>
          </cell>
          <cell r="L35" t="str">
            <v>St. Pölten - Wels; möglichst viergleisiger Ausbau</v>
          </cell>
          <cell r="M35" t="str">
            <v>St. Pölten - Wels; möglichst viergleisiger Ausbau</v>
          </cell>
          <cell r="N35" t="str">
            <v>St. Pölten - Wels; möglichst viergleisiger Ausbau</v>
          </cell>
          <cell r="O35" t="str">
            <v>Marchtrenk - Wels FBF.-Wels HBF.</v>
          </cell>
        </row>
        <row r="36">
          <cell r="A36">
            <v>34</v>
          </cell>
          <cell r="B36">
            <v>20</v>
          </cell>
          <cell r="C36" t="str">
            <v>5002.002</v>
          </cell>
          <cell r="E36">
            <v>1</v>
          </cell>
          <cell r="F36">
            <v>1</v>
          </cell>
          <cell r="G36">
            <v>1</v>
          </cell>
          <cell r="I36" t="str">
            <v>P</v>
          </cell>
          <cell r="J36" t="str">
            <v>V</v>
          </cell>
          <cell r="K36" t="str">
            <v>_Vorhaben</v>
          </cell>
          <cell r="L36" t="str">
            <v>St. Pölten - Wels; möglichst viergleisiger Ausbau</v>
          </cell>
          <cell r="M36" t="str">
            <v>St. Pölten - Wels; möglichst viergleisiger Ausbau</v>
          </cell>
          <cell r="N36" t="str">
            <v>St. Pölten - Wels; möglichst viergleisiger Ausbau</v>
          </cell>
          <cell r="O36" t="str">
            <v>Hörsching - Marchtrenk</v>
          </cell>
        </row>
        <row r="37">
          <cell r="A37">
            <v>35</v>
          </cell>
          <cell r="B37">
            <v>21</v>
          </cell>
          <cell r="C37" t="str">
            <v>5002.003</v>
          </cell>
          <cell r="E37">
            <v>1</v>
          </cell>
          <cell r="F37">
            <v>1</v>
          </cell>
          <cell r="G37">
            <v>1</v>
          </cell>
          <cell r="I37" t="str">
            <v>P</v>
          </cell>
          <cell r="J37" t="str">
            <v>V</v>
          </cell>
          <cell r="K37" t="str">
            <v>_Vorhaben</v>
          </cell>
          <cell r="L37" t="str">
            <v>St. Pölten - Wels; möglichst viergleisiger Ausbau</v>
          </cell>
          <cell r="M37" t="str">
            <v>St. Pölten - Wels; möglichst viergleisiger Ausbau</v>
          </cell>
          <cell r="N37" t="str">
            <v>St. Pölten - Wels; möglichst viergleisiger Ausbau</v>
          </cell>
          <cell r="O37" t="str">
            <v>Linz - Hörsching</v>
          </cell>
        </row>
        <row r="38">
          <cell r="A38">
            <v>36</v>
          </cell>
          <cell r="B38">
            <v>22</v>
          </cell>
          <cell r="C38" t="str">
            <v>5002.004</v>
          </cell>
          <cell r="E38">
            <v>1</v>
          </cell>
          <cell r="F38">
            <v>1</v>
          </cell>
          <cell r="G38">
            <v>1</v>
          </cell>
          <cell r="I38" t="str">
            <v>P</v>
          </cell>
          <cell r="J38" t="str">
            <v>V</v>
          </cell>
          <cell r="K38" t="str">
            <v>_Vorhaben</v>
          </cell>
          <cell r="L38" t="str">
            <v>St. Pölten - Wels; möglichst viergleisiger Ausbau</v>
          </cell>
          <cell r="M38" t="str">
            <v>St. Pölten - Wels; möglichst viergleisiger Ausbau</v>
          </cell>
          <cell r="N38" t="str">
            <v>St. Pölten - Wels; möglichst viergleisiger Ausbau</v>
          </cell>
          <cell r="O38" t="str">
            <v>Enns; Umfahrung</v>
          </cell>
        </row>
        <row r="39">
          <cell r="A39">
            <v>37</v>
          </cell>
          <cell r="B39">
            <v>23</v>
          </cell>
          <cell r="C39" t="str">
            <v>5002.005</v>
          </cell>
          <cell r="E39">
            <v>1</v>
          </cell>
          <cell r="F39">
            <v>1</v>
          </cell>
          <cell r="G39">
            <v>1</v>
          </cell>
          <cell r="I39" t="str">
            <v>P</v>
          </cell>
          <cell r="J39" t="str">
            <v>V</v>
          </cell>
          <cell r="K39" t="str">
            <v>_Vorhaben</v>
          </cell>
          <cell r="L39" t="str">
            <v>St. Pölten - Wels; möglichst viergleisiger Ausbau</v>
          </cell>
          <cell r="M39" t="str">
            <v>St. Pölten - Wels; möglichst viergleisiger Ausbau</v>
          </cell>
          <cell r="N39" t="str">
            <v>St. Pölten - Wels; möglichst viergleisiger Ausbau</v>
          </cell>
          <cell r="O39" t="str">
            <v>St.Valentin; Bahnhofsumbau</v>
          </cell>
        </row>
        <row r="40">
          <cell r="A40">
            <v>38</v>
          </cell>
          <cell r="B40">
            <v>24</v>
          </cell>
          <cell r="C40" t="str">
            <v>5002.006</v>
          </cell>
          <cell r="E40">
            <v>1</v>
          </cell>
          <cell r="F40">
            <v>1</v>
          </cell>
          <cell r="G40">
            <v>1</v>
          </cell>
          <cell r="I40" t="str">
            <v>P</v>
          </cell>
          <cell r="J40" t="str">
            <v>V</v>
          </cell>
          <cell r="K40" t="str">
            <v>_Vorhaben</v>
          </cell>
          <cell r="L40" t="str">
            <v>St. Pölten - Wels; möglichst viergleisiger Ausbau</v>
          </cell>
          <cell r="M40" t="str">
            <v>St. Pölten - Wels; möglichst viergleisiger Ausbau</v>
          </cell>
          <cell r="N40" t="str">
            <v>St. Pölten - Wels; möglichst viergleisiger Ausbau</v>
          </cell>
          <cell r="O40" t="str">
            <v>Asten - Linz Kleinmünchen</v>
          </cell>
        </row>
        <row r="41">
          <cell r="A41">
            <v>39</v>
          </cell>
          <cell r="B41">
            <v>25</v>
          </cell>
          <cell r="C41" t="str">
            <v>5002.007</v>
          </cell>
          <cell r="E41">
            <v>1</v>
          </cell>
          <cell r="F41">
            <v>1</v>
          </cell>
          <cell r="G41">
            <v>1</v>
          </cell>
          <cell r="I41" t="str">
            <v>P</v>
          </cell>
          <cell r="J41" t="str">
            <v>V</v>
          </cell>
          <cell r="K41" t="str">
            <v>_Vorhaben</v>
          </cell>
          <cell r="L41" t="str">
            <v>St. Pölten - Wels; möglichst viergleisiger Ausbau</v>
          </cell>
          <cell r="M41" t="str">
            <v>St. Pölten - Wels; möglichst viergleisiger Ausbau</v>
          </cell>
          <cell r="N41" t="str">
            <v>St. Pölten - Wels; möglichst viergleisiger Ausbau</v>
          </cell>
          <cell r="O41" t="str">
            <v xml:space="preserve">St. Peter - Seitenstetten; Umfahrung </v>
          </cell>
        </row>
        <row r="42">
          <cell r="A42">
            <v>40</v>
          </cell>
          <cell r="B42">
            <v>26</v>
          </cell>
          <cell r="C42" t="str">
            <v>5002.008</v>
          </cell>
          <cell r="E42">
            <v>1</v>
          </cell>
          <cell r="F42">
            <v>1</v>
          </cell>
          <cell r="G42">
            <v>1</v>
          </cell>
          <cell r="I42" t="str">
            <v>P</v>
          </cell>
          <cell r="J42" t="str">
            <v>V</v>
          </cell>
          <cell r="K42" t="str">
            <v>_Vorhaben</v>
          </cell>
          <cell r="L42" t="str">
            <v>St. Pölten - Wels; möglichst viergleisiger Ausbau</v>
          </cell>
          <cell r="M42" t="str">
            <v>St. Pölten - Wels; möglichst viergleisiger Ausbau</v>
          </cell>
          <cell r="N42" t="str">
            <v>St. Pölten - Wels; möglichst viergleisiger Ausbau</v>
          </cell>
          <cell r="O42" t="str">
            <v>Aschbach - Krenstetten; Linienverbesserung</v>
          </cell>
        </row>
        <row r="43">
          <cell r="A43">
            <v>41</v>
          </cell>
          <cell r="B43">
            <v>27</v>
          </cell>
          <cell r="C43" t="str">
            <v>5002.009</v>
          </cell>
          <cell r="E43">
            <v>1</v>
          </cell>
          <cell r="F43">
            <v>1</v>
          </cell>
          <cell r="G43">
            <v>1</v>
          </cell>
          <cell r="I43" t="str">
            <v>P</v>
          </cell>
          <cell r="J43" t="str">
            <v>V</v>
          </cell>
          <cell r="K43" t="str">
            <v>_Vorhaben</v>
          </cell>
          <cell r="L43" t="str">
            <v>St. Pölten - Wels; möglichst viergleisiger Ausbau</v>
          </cell>
          <cell r="M43" t="str">
            <v>St. Pölten - Wels; möglichst viergleisiger Ausbau</v>
          </cell>
          <cell r="N43" t="str">
            <v>St. Pölten - Wels; möglichst viergleisiger Ausbau</v>
          </cell>
          <cell r="O43" t="str">
            <v>Bf. St. Pölten + Einfahrt</v>
          </cell>
        </row>
        <row r="44">
          <cell r="A44">
            <v>42</v>
          </cell>
          <cell r="B44">
            <v>29</v>
          </cell>
          <cell r="C44" t="str">
            <v>5002.010</v>
          </cell>
          <cell r="E44">
            <v>1</v>
          </cell>
          <cell r="F44">
            <v>1</v>
          </cell>
          <cell r="G44">
            <v>1</v>
          </cell>
          <cell r="I44" t="str">
            <v>P</v>
          </cell>
          <cell r="J44" t="str">
            <v>V</v>
          </cell>
          <cell r="K44" t="str">
            <v>_Vorhaben</v>
          </cell>
          <cell r="L44" t="str">
            <v>St. Pölten - Wels; möglichst viergleisiger Ausbau</v>
          </cell>
          <cell r="M44" t="str">
            <v>St. Pölten - Wels; möglichst viergleisiger Ausbau</v>
          </cell>
          <cell r="N44" t="str">
            <v>St. Pölten - Wels; möglichst viergleisiger Ausbau</v>
          </cell>
          <cell r="O44" t="str">
            <v>Loosdorf; Umfahrung</v>
          </cell>
        </row>
        <row r="45">
          <cell r="A45">
            <v>43</v>
          </cell>
          <cell r="B45">
            <v>30</v>
          </cell>
          <cell r="C45" t="str">
            <v>5002.011</v>
          </cell>
          <cell r="E45">
            <v>1</v>
          </cell>
          <cell r="F45">
            <v>1</v>
          </cell>
          <cell r="G45">
            <v>1</v>
          </cell>
          <cell r="I45" t="str">
            <v>P</v>
          </cell>
          <cell r="J45" t="str">
            <v>V</v>
          </cell>
          <cell r="K45" t="str">
            <v>_Vorhaben</v>
          </cell>
          <cell r="L45" t="str">
            <v>St. Pölten - Wels; möglichst viergleisiger Ausbau</v>
          </cell>
          <cell r="M45" t="str">
            <v>St. Pölten - Wels; möglichst viergleisiger Ausbau</v>
          </cell>
          <cell r="N45" t="str">
            <v>St. Pölten - Wels; möglichst viergleisiger Ausbau</v>
          </cell>
          <cell r="O45" t="str">
            <v>Pöchlarn; Bahnhofsumbau</v>
          </cell>
        </row>
        <row r="46">
          <cell r="A46">
            <v>44</v>
          </cell>
          <cell r="B46">
            <v>31</v>
          </cell>
          <cell r="C46" t="str">
            <v>5002.012</v>
          </cell>
          <cell r="E46">
            <v>1</v>
          </cell>
          <cell r="F46">
            <v>1</v>
          </cell>
          <cell r="G46">
            <v>1</v>
          </cell>
          <cell r="I46" t="str">
            <v>P</v>
          </cell>
          <cell r="J46" t="str">
            <v>V</v>
          </cell>
          <cell r="K46" t="str">
            <v>_Vorhaben</v>
          </cell>
          <cell r="L46" t="str">
            <v>St. Pölten - Wels; möglichst viergleisiger Ausbau</v>
          </cell>
          <cell r="M46" t="str">
            <v>St. Pölten - Wels; möglichst viergleisiger Ausbau</v>
          </cell>
          <cell r="N46" t="str">
            <v>St. Pölten - Wels; möglichst viergleisiger Ausbau</v>
          </cell>
          <cell r="O46" t="str">
            <v>Ybbs - Hubertendorf</v>
          </cell>
        </row>
        <row r="47">
          <cell r="A47">
            <v>45</v>
          </cell>
          <cell r="B47">
            <v>32</v>
          </cell>
          <cell r="C47" t="str">
            <v>5002.013</v>
          </cell>
          <cell r="E47">
            <v>1</v>
          </cell>
          <cell r="F47">
            <v>1</v>
          </cell>
          <cell r="G47">
            <v>1</v>
          </cell>
          <cell r="I47" t="str">
            <v>P</v>
          </cell>
          <cell r="J47" t="str">
            <v>V</v>
          </cell>
          <cell r="K47" t="str">
            <v>_Vorhaben</v>
          </cell>
          <cell r="L47" t="str">
            <v>St. Pölten - Wels; möglichst viergleisiger Ausbau</v>
          </cell>
          <cell r="M47" t="str">
            <v>St. Pölten - Wels; möglichst viergleisiger Ausbau</v>
          </cell>
          <cell r="N47" t="str">
            <v>St. Pölten - Wels; möglichst viergleisiger Ausbau</v>
          </cell>
          <cell r="O47" t="str">
            <v>Sarling - Ybbs; Linienverbesserung</v>
          </cell>
        </row>
        <row r="48">
          <cell r="A48">
            <v>46</v>
          </cell>
          <cell r="B48">
            <v>33</v>
          </cell>
          <cell r="C48" t="str">
            <v>5002.014</v>
          </cell>
          <cell r="E48">
            <v>1</v>
          </cell>
          <cell r="F48">
            <v>1</v>
          </cell>
          <cell r="G48">
            <v>1</v>
          </cell>
          <cell r="I48" t="str">
            <v>P</v>
          </cell>
          <cell r="J48" t="str">
            <v>V</v>
          </cell>
          <cell r="K48" t="str">
            <v>_Vorhaben</v>
          </cell>
          <cell r="L48" t="str">
            <v>St. Pölten - Wels; möglichst viergleisiger Ausbau</v>
          </cell>
          <cell r="M48" t="str">
            <v>St. Pölten - Wels; möglichst viergleisiger Ausbau</v>
          </cell>
          <cell r="N48" t="str">
            <v>St. Pölten - Wels; möglichst viergleisiger Ausbau</v>
          </cell>
          <cell r="O48" t="str">
            <v>Hubertendorf - Blindenmarkt</v>
          </cell>
        </row>
        <row r="49">
          <cell r="A49">
            <v>47</v>
          </cell>
          <cell r="B49">
            <v>34</v>
          </cell>
          <cell r="C49" t="str">
            <v>5002.015</v>
          </cell>
          <cell r="E49">
            <v>1</v>
          </cell>
          <cell r="F49">
            <v>1</v>
          </cell>
          <cell r="G49">
            <v>1</v>
          </cell>
          <cell r="I49" t="str">
            <v>P</v>
          </cell>
          <cell r="J49" t="str">
            <v>V</v>
          </cell>
          <cell r="K49" t="str">
            <v>_Vorhaben</v>
          </cell>
          <cell r="L49" t="str">
            <v>St. Pölten - Wels; möglichst viergleisiger Ausbau</v>
          </cell>
          <cell r="M49" t="str">
            <v>St. Pölten - Wels; möglichst viergleisiger Ausbau</v>
          </cell>
          <cell r="N49" t="str">
            <v>St. Pölten - Wels; möglichst viergleisiger Ausbau</v>
          </cell>
          <cell r="O49" t="str">
            <v>Blindenmarkt - Amstetten Ost</v>
          </cell>
        </row>
        <row r="50">
          <cell r="A50">
            <v>48</v>
          </cell>
          <cell r="B50">
            <v>35</v>
          </cell>
          <cell r="C50" t="str">
            <v>5002.016</v>
          </cell>
          <cell r="E50">
            <v>1</v>
          </cell>
          <cell r="F50">
            <v>1</v>
          </cell>
          <cell r="G50">
            <v>1</v>
          </cell>
          <cell r="I50" t="str">
            <v>P</v>
          </cell>
          <cell r="J50" t="str">
            <v>V</v>
          </cell>
          <cell r="K50" t="str">
            <v>_Vorhaben</v>
          </cell>
          <cell r="L50" t="str">
            <v>St. Pölten - Wels; möglichst viergleisiger Ausbau</v>
          </cell>
          <cell r="M50" t="str">
            <v>St. Pölten - Wels; möglichst viergleisiger Ausbau</v>
          </cell>
          <cell r="N50" t="str">
            <v>St. Pölten - Wels; möglichst viergleisiger Ausbau</v>
          </cell>
          <cell r="O50" t="str">
            <v>Kottingburgstall; Linienverbesserung</v>
          </cell>
        </row>
        <row r="51">
          <cell r="A51">
            <v>49</v>
          </cell>
          <cell r="B51">
            <v>36</v>
          </cell>
          <cell r="C51" t="str">
            <v>5002.017</v>
          </cell>
          <cell r="E51">
            <v>1</v>
          </cell>
          <cell r="F51">
            <v>1</v>
          </cell>
          <cell r="G51">
            <v>1</v>
          </cell>
          <cell r="I51" t="str">
            <v>P</v>
          </cell>
          <cell r="J51" t="str">
            <v>V</v>
          </cell>
          <cell r="K51" t="str">
            <v>_Vorhaben</v>
          </cell>
          <cell r="L51" t="str">
            <v>St. Pölten - Wels; möglichst viergleisiger Ausbau</v>
          </cell>
          <cell r="M51" t="str">
            <v>St. Pölten - Wels; möglichst viergleisiger Ausbau</v>
          </cell>
          <cell r="N51" t="str">
            <v>St. Pölten - Wels; möglichst viergleisiger Ausbau</v>
          </cell>
          <cell r="O51" t="str">
            <v>Sierning; Linienverbesserung</v>
          </cell>
        </row>
        <row r="52">
          <cell r="A52">
            <v>50</v>
          </cell>
          <cell r="B52">
            <v>52</v>
          </cell>
          <cell r="C52">
            <v>6001</v>
          </cell>
          <cell r="D52">
            <v>1</v>
          </cell>
          <cell r="E52">
            <v>1</v>
          </cell>
          <cell r="F52">
            <v>1</v>
          </cell>
          <cell r="G52">
            <v>1</v>
          </cell>
          <cell r="I52" t="str">
            <v>B</v>
          </cell>
          <cell r="J52" t="str">
            <v>V</v>
          </cell>
          <cell r="K52" t="str">
            <v>_Vorhaben</v>
          </cell>
          <cell r="L52" t="str">
            <v>_Vorhaben</v>
          </cell>
          <cell r="M52" t="str">
            <v>_Vorhaben</v>
          </cell>
          <cell r="N52" t="str">
            <v>_Vorhaben</v>
          </cell>
          <cell r="O52" t="str">
            <v>Loosdorf; Umfahrung</v>
          </cell>
        </row>
        <row r="53">
          <cell r="A53">
            <v>51</v>
          </cell>
          <cell r="B53">
            <v>49</v>
          </cell>
          <cell r="C53">
            <v>6002</v>
          </cell>
          <cell r="D53">
            <v>1</v>
          </cell>
          <cell r="E53">
            <v>1</v>
          </cell>
          <cell r="F53">
            <v>1</v>
          </cell>
          <cell r="G53">
            <v>1</v>
          </cell>
          <cell r="I53" t="str">
            <v>B</v>
          </cell>
          <cell r="J53" t="str">
            <v>V</v>
          </cell>
          <cell r="K53" t="str">
            <v>_Vorhaben</v>
          </cell>
          <cell r="L53" t="str">
            <v>_Vorhaben</v>
          </cell>
          <cell r="M53" t="str">
            <v>_Vorhaben</v>
          </cell>
          <cell r="N53" t="str">
            <v>_Vorhaben</v>
          </cell>
          <cell r="O53" t="str">
            <v>St. Peter - Seitenstetten; Umfahrung</v>
          </cell>
        </row>
        <row r="54">
          <cell r="A54">
            <v>52</v>
          </cell>
          <cell r="B54">
            <v>54</v>
          </cell>
          <cell r="C54">
            <v>6003</v>
          </cell>
          <cell r="D54">
            <v>1</v>
          </cell>
          <cell r="E54">
            <v>1</v>
          </cell>
          <cell r="F54">
            <v>1</v>
          </cell>
          <cell r="G54">
            <v>1</v>
          </cell>
          <cell r="I54" t="str">
            <v>B</v>
          </cell>
          <cell r="J54" t="str">
            <v>V</v>
          </cell>
          <cell r="K54" t="str">
            <v>_Vorhaben</v>
          </cell>
          <cell r="L54" t="str">
            <v>_Vorhaben</v>
          </cell>
          <cell r="M54" t="str">
            <v>_Vorhaben</v>
          </cell>
          <cell r="N54" t="str">
            <v>_Vorhaben</v>
          </cell>
          <cell r="O54" t="str">
            <v>Sarling - Ybbs; Linienverbesserung</v>
          </cell>
        </row>
        <row r="55">
          <cell r="A55">
            <v>53</v>
          </cell>
          <cell r="B55">
            <v>53</v>
          </cell>
          <cell r="C55">
            <v>6004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I55" t="str">
            <v>B</v>
          </cell>
          <cell r="J55" t="str">
            <v>V</v>
          </cell>
          <cell r="K55" t="str">
            <v>_Vorhaben</v>
          </cell>
          <cell r="L55" t="str">
            <v>_Vorhaben</v>
          </cell>
          <cell r="M55" t="str">
            <v>_Vorhaben</v>
          </cell>
          <cell r="N55" t="str">
            <v>_Vorhaben</v>
          </cell>
          <cell r="O55" t="str">
            <v>Pöchlarn; Bahnhofsumbau</v>
          </cell>
        </row>
        <row r="56">
          <cell r="A56">
            <v>54</v>
          </cell>
          <cell r="B56">
            <v>48</v>
          </cell>
          <cell r="C56">
            <v>6005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I56" t="str">
            <v>B</v>
          </cell>
          <cell r="J56" t="str">
            <v>V</v>
          </cell>
          <cell r="K56" t="str">
            <v>_Vorhaben</v>
          </cell>
          <cell r="L56" t="str">
            <v>_Vorhaben</v>
          </cell>
          <cell r="M56" t="str">
            <v>_Vorhaben</v>
          </cell>
          <cell r="N56" t="str">
            <v>_Vorhaben</v>
          </cell>
          <cell r="O56" t="str">
            <v>St.Valentin; Bahnhofsumbau</v>
          </cell>
        </row>
        <row r="57">
          <cell r="A57">
            <v>55</v>
          </cell>
          <cell r="B57">
            <v>55</v>
          </cell>
          <cell r="C57">
            <v>6006</v>
          </cell>
          <cell r="D57">
            <v>1</v>
          </cell>
          <cell r="E57">
            <v>1</v>
          </cell>
          <cell r="F57">
            <v>1</v>
          </cell>
          <cell r="G57">
            <v>1</v>
          </cell>
          <cell r="I57" t="str">
            <v>B</v>
          </cell>
          <cell r="J57" t="str">
            <v>V</v>
          </cell>
          <cell r="K57" t="str">
            <v>_Vorhaben</v>
          </cell>
          <cell r="L57" t="str">
            <v>_Vorhaben</v>
          </cell>
          <cell r="M57" t="str">
            <v>_Vorhaben</v>
          </cell>
          <cell r="N57" t="str">
            <v>_Vorhaben</v>
          </cell>
          <cell r="O57" t="str">
            <v>Sierning; Linienverbesserung</v>
          </cell>
        </row>
        <row r="58">
          <cell r="A58">
            <v>56</v>
          </cell>
          <cell r="B58">
            <v>50</v>
          </cell>
          <cell r="C58">
            <v>6007</v>
          </cell>
          <cell r="D58">
            <v>1</v>
          </cell>
          <cell r="E58">
            <v>1</v>
          </cell>
          <cell r="F58">
            <v>1</v>
          </cell>
          <cell r="G58">
            <v>1</v>
          </cell>
          <cell r="I58" t="str">
            <v>B</v>
          </cell>
          <cell r="J58" t="str">
            <v>V</v>
          </cell>
          <cell r="K58" t="str">
            <v>_Vorhaben</v>
          </cell>
          <cell r="L58" t="str">
            <v>_Vorhaben</v>
          </cell>
          <cell r="M58" t="str">
            <v>_Vorhaben</v>
          </cell>
          <cell r="N58" t="str">
            <v>_Vorhaben</v>
          </cell>
          <cell r="O58" t="str">
            <v>Aschbach - Krenstetten; Linienverbesserung</v>
          </cell>
        </row>
        <row r="59">
          <cell r="A59">
            <v>57</v>
          </cell>
          <cell r="B59">
            <v>56</v>
          </cell>
          <cell r="C59">
            <v>6008</v>
          </cell>
          <cell r="D59">
            <v>1</v>
          </cell>
          <cell r="E59">
            <v>2</v>
          </cell>
          <cell r="F59">
            <v>2</v>
          </cell>
          <cell r="G59">
            <v>2</v>
          </cell>
          <cell r="I59" t="str">
            <v>B</v>
          </cell>
          <cell r="J59" t="str">
            <v>V</v>
          </cell>
          <cell r="K59" t="str">
            <v>_Vorhaben</v>
          </cell>
          <cell r="L59" t="str">
            <v>_Vorhaben</v>
          </cell>
          <cell r="M59" t="str">
            <v>_Vorhaben</v>
          </cell>
          <cell r="N59" t="str">
            <v>_Vorhaben</v>
          </cell>
          <cell r="O59" t="str">
            <v>Knoten Rohr - Knoten Wagram (Güterzugumfahrung St. Pölten)</v>
          </cell>
        </row>
        <row r="60">
          <cell r="A60">
            <v>58</v>
          </cell>
          <cell r="B60">
            <v>57</v>
          </cell>
          <cell r="C60" t="str">
            <v>6008.001</v>
          </cell>
          <cell r="E60">
            <v>1</v>
          </cell>
          <cell r="F60">
            <v>1</v>
          </cell>
          <cell r="G60">
            <v>1</v>
          </cell>
          <cell r="I60" t="str">
            <v>B</v>
          </cell>
          <cell r="J60" t="str">
            <v>V</v>
          </cell>
          <cell r="K60" t="str">
            <v>_Vorhaben</v>
          </cell>
          <cell r="L60" t="str">
            <v>Knoten Rohr - Knoten Wagram (Güterzugumfahrung St. Pölten)</v>
          </cell>
          <cell r="M60" t="str">
            <v>Knoten Rohr - Knoten Wagram (Güterzugumfahrung St. Pölten)</v>
          </cell>
          <cell r="N60" t="str">
            <v>Knoten Rohr - Knoten Wagram (Güterzugumfahrung St. Pölten)</v>
          </cell>
          <cell r="O60" t="str">
            <v>GZU St. Pölten</v>
          </cell>
        </row>
        <row r="61">
          <cell r="A61">
            <v>59</v>
          </cell>
          <cell r="B61">
            <v>58</v>
          </cell>
          <cell r="C61" t="str">
            <v>6008.002</v>
          </cell>
          <cell r="E61">
            <v>1</v>
          </cell>
          <cell r="F61">
            <v>1</v>
          </cell>
          <cell r="G61">
            <v>1</v>
          </cell>
          <cell r="I61" t="str">
            <v>B</v>
          </cell>
          <cell r="J61" t="str">
            <v>V</v>
          </cell>
          <cell r="K61" t="str">
            <v>_Vorhaben</v>
          </cell>
          <cell r="L61" t="str">
            <v>Knoten Rohr - Knoten Wagram (Güterzugumfahrung St. Pölten)</v>
          </cell>
          <cell r="M61" t="str">
            <v>Knoten Rohr - Knoten Wagram (Güterzugumfahrung St. Pölten)</v>
          </cell>
          <cell r="N61" t="str">
            <v>Knoten Rohr - Knoten Wagram (Güterzugumfahrung St. Pölten)</v>
          </cell>
          <cell r="O61" t="str">
            <v>Knoten Rohr</v>
          </cell>
        </row>
        <row r="62">
          <cell r="A62">
            <v>60</v>
          </cell>
          <cell r="B62">
            <v>51</v>
          </cell>
          <cell r="C62">
            <v>6009</v>
          </cell>
          <cell r="D62">
            <v>1</v>
          </cell>
          <cell r="E62">
            <v>1</v>
          </cell>
          <cell r="F62">
            <v>1</v>
          </cell>
          <cell r="G62">
            <v>1</v>
          </cell>
          <cell r="I62" t="str">
            <v>B</v>
          </cell>
          <cell r="J62" t="str">
            <v>V</v>
          </cell>
          <cell r="K62" t="str">
            <v>_Vorhaben</v>
          </cell>
          <cell r="L62" t="str">
            <v>_Vorhaben</v>
          </cell>
          <cell r="M62" t="str">
            <v>_Vorhaben</v>
          </cell>
          <cell r="N62" t="str">
            <v>_Vorhaben</v>
          </cell>
          <cell r="O62" t="str">
            <v>Verbindungsstrecke zwischen West-, Süd- und Donauländebahn ("Lainzer Tunnel")</v>
          </cell>
        </row>
        <row r="63">
          <cell r="A63">
            <v>61</v>
          </cell>
          <cell r="B63">
            <v>60</v>
          </cell>
          <cell r="C63">
            <v>7001</v>
          </cell>
          <cell r="D63">
            <v>1</v>
          </cell>
          <cell r="E63">
            <v>1</v>
          </cell>
          <cell r="F63">
            <v>1</v>
          </cell>
          <cell r="G63">
            <v>1</v>
          </cell>
          <cell r="I63" t="str">
            <v>P</v>
          </cell>
          <cell r="J63" t="str">
            <v>V</v>
          </cell>
          <cell r="K63" t="str">
            <v>_Vorhaben</v>
          </cell>
          <cell r="L63" t="str">
            <v>_Vorhaben</v>
          </cell>
          <cell r="M63" t="str">
            <v>_Vorhaben</v>
          </cell>
          <cell r="N63" t="str">
            <v>_Vorhaben</v>
          </cell>
          <cell r="O63" t="str">
            <v>Verbindungsstrecke Koralmbahn - Grazer Ostbahn</v>
          </cell>
        </row>
        <row r="64">
          <cell r="A64">
            <v>62</v>
          </cell>
          <cell r="B64">
            <v>61</v>
          </cell>
          <cell r="C64">
            <v>7002</v>
          </cell>
          <cell r="D64">
            <v>1</v>
          </cell>
          <cell r="E64">
            <v>1</v>
          </cell>
          <cell r="F64">
            <v>1</v>
          </cell>
          <cell r="G64">
            <v>1</v>
          </cell>
          <cell r="I64" t="str">
            <v>P</v>
          </cell>
          <cell r="J64" t="str">
            <v>V</v>
          </cell>
          <cell r="K64" t="str">
            <v>_Vorhaben</v>
          </cell>
          <cell r="L64" t="str">
            <v>_Vorhaben</v>
          </cell>
          <cell r="M64" t="str">
            <v>_Vorhaben</v>
          </cell>
          <cell r="N64" t="str">
            <v>_Vorhaben</v>
          </cell>
          <cell r="O64" t="str">
            <v>Klagenfurt - Raum Villach (Verlängerung  der Koralmbahn)</v>
          </cell>
        </row>
        <row r="65">
          <cell r="A65">
            <v>63</v>
          </cell>
          <cell r="B65">
            <v>63</v>
          </cell>
          <cell r="C65">
            <v>7003</v>
          </cell>
          <cell r="D65">
            <v>1</v>
          </cell>
          <cell r="E65">
            <v>1</v>
          </cell>
          <cell r="F65">
            <v>1</v>
          </cell>
          <cell r="G65">
            <v>1</v>
          </cell>
          <cell r="I65" t="str">
            <v>B</v>
          </cell>
          <cell r="J65" t="str">
            <v>V</v>
          </cell>
          <cell r="K65" t="str">
            <v>_Vorhaben</v>
          </cell>
          <cell r="L65" t="str">
            <v>_Vorhaben</v>
          </cell>
          <cell r="M65" t="str">
            <v>_Vorhaben</v>
          </cell>
          <cell r="N65" t="str">
            <v>_Vorhaben</v>
          </cell>
          <cell r="O65" t="str">
            <v>Kottingburgstall; Linienverbesserung</v>
          </cell>
        </row>
        <row r="66">
          <cell r="A66">
            <v>64</v>
          </cell>
          <cell r="B66">
            <v>64</v>
          </cell>
          <cell r="C66">
            <v>7004</v>
          </cell>
          <cell r="D66">
            <v>1</v>
          </cell>
          <cell r="E66">
            <v>1</v>
          </cell>
          <cell r="F66">
            <v>1</v>
          </cell>
          <cell r="G66">
            <v>1</v>
          </cell>
          <cell r="I66" t="str">
            <v>B</v>
          </cell>
          <cell r="J66" t="str">
            <v>V</v>
          </cell>
          <cell r="K66" t="str">
            <v>_Vorhaben</v>
          </cell>
          <cell r="L66" t="str">
            <v>_Vorhaben</v>
          </cell>
          <cell r="M66" t="str">
            <v>_Vorhaben</v>
          </cell>
          <cell r="N66" t="str">
            <v>_Vorhaben</v>
          </cell>
          <cell r="O66" t="str">
            <v>Graz Puntigam - Werndorf, zweigleisiger Ausbau (Graz Werndorf, 1. Stufe)</v>
          </cell>
        </row>
        <row r="67">
          <cell r="A67">
            <v>65</v>
          </cell>
          <cell r="B67">
            <v>65</v>
          </cell>
          <cell r="C67">
            <v>7005</v>
          </cell>
          <cell r="D67">
            <v>1</v>
          </cell>
          <cell r="E67">
            <v>1</v>
          </cell>
          <cell r="F67">
            <v>1</v>
          </cell>
          <cell r="G67">
            <v>1</v>
          </cell>
          <cell r="I67" t="str">
            <v>B</v>
          </cell>
          <cell r="J67" t="str">
            <v>V</v>
          </cell>
          <cell r="K67" t="str">
            <v>_Vorhaben</v>
          </cell>
          <cell r="L67" t="str">
            <v>_Vorhaben</v>
          </cell>
          <cell r="M67" t="str">
            <v>_Vorhaben</v>
          </cell>
          <cell r="N67" t="str">
            <v>_Vorhaben</v>
          </cell>
          <cell r="O67" t="str">
            <v>Althofen - Klagenfurt, zweigleisiger Ausbau (1. Stufe)</v>
          </cell>
        </row>
        <row r="68">
          <cell r="A68">
            <v>66</v>
          </cell>
          <cell r="B68">
            <v>62</v>
          </cell>
          <cell r="C68">
            <v>7006</v>
          </cell>
          <cell r="D68">
            <v>1</v>
          </cell>
          <cell r="E68">
            <v>1</v>
          </cell>
          <cell r="F68">
            <v>1</v>
          </cell>
          <cell r="G68">
            <v>1</v>
          </cell>
          <cell r="I68" t="str">
            <v>B</v>
          </cell>
          <cell r="J68" t="str">
            <v>V</v>
          </cell>
          <cell r="K68" t="str">
            <v>_Vorhaben</v>
          </cell>
          <cell r="L68" t="str">
            <v>_Vorhaben</v>
          </cell>
          <cell r="M68" t="str">
            <v>_Vorhaben</v>
          </cell>
          <cell r="N68" t="str">
            <v>_Vorhaben</v>
          </cell>
          <cell r="O68" t="str">
            <v>Enns; Umfahrung</v>
          </cell>
        </row>
        <row r="69">
          <cell r="A69">
            <v>67</v>
          </cell>
          <cell r="B69">
            <v>59</v>
          </cell>
          <cell r="C69">
            <v>7007</v>
          </cell>
          <cell r="D69">
            <v>1</v>
          </cell>
          <cell r="E69">
            <v>1</v>
          </cell>
          <cell r="F69">
            <v>1</v>
          </cell>
          <cell r="G69">
            <v>1</v>
          </cell>
          <cell r="I69" t="str">
            <v>PB</v>
          </cell>
          <cell r="J69" t="str">
            <v>V</v>
          </cell>
          <cell r="K69" t="str">
            <v>_Vorhaben</v>
          </cell>
          <cell r="L69" t="str">
            <v>_Vorhaben</v>
          </cell>
          <cell r="M69" t="str">
            <v>_Vorhaben</v>
          </cell>
          <cell r="N69" t="str">
            <v>_Vorhaben</v>
          </cell>
          <cell r="O69" t="str">
            <v>Infrastruktur Terminal Werndorf</v>
          </cell>
        </row>
        <row r="70">
          <cell r="A70">
            <v>68</v>
          </cell>
          <cell r="B70">
            <v>66</v>
          </cell>
          <cell r="C70">
            <v>8001</v>
          </cell>
          <cell r="D70">
            <v>1</v>
          </cell>
          <cell r="E70">
            <v>1</v>
          </cell>
          <cell r="F70">
            <v>1</v>
          </cell>
          <cell r="G70">
            <v>1</v>
          </cell>
          <cell r="I70" t="str">
            <v>B</v>
          </cell>
          <cell r="J70" t="str">
            <v>V</v>
          </cell>
          <cell r="K70" t="str">
            <v>_Vorhaben</v>
          </cell>
          <cell r="L70" t="str">
            <v>_Vorhaben</v>
          </cell>
          <cell r="M70" t="str">
            <v>_Vorhaben</v>
          </cell>
          <cell r="N70" t="str">
            <v>_Vorhaben</v>
          </cell>
          <cell r="O70" t="str">
            <v>Koralmbahn Bahnstrom-Ü-Ltg. und UW (Graz -Werndorf, 1. Stufe)</v>
          </cell>
        </row>
        <row r="71">
          <cell r="A71">
            <v>69</v>
          </cell>
          <cell r="B71">
            <v>67</v>
          </cell>
          <cell r="C71">
            <v>8002</v>
          </cell>
          <cell r="D71">
            <v>1</v>
          </cell>
          <cell r="E71">
            <v>1</v>
          </cell>
          <cell r="F71">
            <v>1</v>
          </cell>
          <cell r="G71">
            <v>1</v>
          </cell>
          <cell r="I71" t="str">
            <v>PB</v>
          </cell>
          <cell r="J71" t="str">
            <v>V</v>
          </cell>
          <cell r="K71" t="str">
            <v>_Vorhaben</v>
          </cell>
          <cell r="L71" t="str">
            <v>_Vorhaben</v>
          </cell>
          <cell r="M71" t="str">
            <v>_Vorhaben</v>
          </cell>
          <cell r="N71" t="str">
            <v>_Vorhaben</v>
          </cell>
          <cell r="O71" t="str">
            <v>Lambach -Breitenschützing; Linienverbesserung</v>
          </cell>
        </row>
        <row r="73">
          <cell r="D73">
            <v>1</v>
          </cell>
          <cell r="E73">
            <v>1</v>
          </cell>
          <cell r="F73">
            <v>1</v>
          </cell>
          <cell r="G73">
            <v>1</v>
          </cell>
          <cell r="H73" t="str">
            <v>entfallen</v>
          </cell>
        </row>
        <row r="74">
          <cell r="E74">
            <v>2</v>
          </cell>
          <cell r="F74">
            <v>2</v>
          </cell>
          <cell r="G74">
            <v>2</v>
          </cell>
          <cell r="H74" t="str">
            <v>abgeschlossen</v>
          </cell>
          <cell r="O74" t="str">
            <v>Gesamt / Teilsumme</v>
          </cell>
        </row>
        <row r="75">
          <cell r="F75">
            <v>3</v>
          </cell>
          <cell r="G75">
            <v>3</v>
          </cell>
        </row>
        <row r="76">
          <cell r="G76">
            <v>4</v>
          </cell>
          <cell r="O76" t="str">
            <v>Q ..... Quote Übertragung</v>
          </cell>
        </row>
        <row r="77">
          <cell r="O77" t="str">
            <v>A ..... Aktualisierung 1998 (PB: 1.1.1998)</v>
          </cell>
        </row>
        <row r="78">
          <cell r="O78" t="str">
            <v>B ..... Aktualisierung 1999 (PB: 1.1.1999)</v>
          </cell>
        </row>
        <row r="80">
          <cell r="O80" t="str">
            <v>Gesamt</v>
          </cell>
        </row>
        <row r="82">
          <cell r="O82" t="str">
            <v>1. HL-Ü-VO (Q-PB: 1.1.1996)</v>
          </cell>
        </row>
        <row r="83">
          <cell r="O83" t="str">
            <v>2. HL-Ü-VO (Q-PB: 1.1.1996)</v>
          </cell>
        </row>
        <row r="84">
          <cell r="O84" t="str">
            <v>3. HL-Ü-VO (Q-PB: 1.1.1996)</v>
          </cell>
        </row>
        <row r="85">
          <cell r="O85" t="str">
            <v>5. HL-Ü-VO (Q-PB: 1.1.1996)</v>
          </cell>
        </row>
        <row r="86">
          <cell r="O86" t="str">
            <v>6. HL-Ü-VO (Q-PB: 1.1.1997)</v>
          </cell>
        </row>
        <row r="87">
          <cell r="O87" t="str">
            <v>7. HL-Ü-VO (Q-PB: 1.1.1998)</v>
          </cell>
        </row>
        <row r="88">
          <cell r="O88" t="str">
            <v>8. HL-Ü-VO (Q-PB: 1.1.1999)</v>
          </cell>
        </row>
        <row r="90">
          <cell r="O90" t="str">
            <v>Gesamt</v>
          </cell>
        </row>
      </sheetData>
      <sheetData sheetId="1"/>
      <sheetData sheetId="2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P akt"/>
      <sheetName val="Erhebung"/>
      <sheetName val="Übersicht"/>
      <sheetName val="Übersicht fertig"/>
      <sheetName val="Übersicht Stabilität"/>
      <sheetName val="Detailliste"/>
      <sheetName val="Einsp neu"/>
      <sheetName val="KB neu"/>
      <sheetName val="BMVITEB-Erhebung "/>
      <sheetName val="Doku Auswah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zentrEing"/>
      <sheetName val="ICV_GesErtr"/>
      <sheetName val="ICV_MatA"/>
      <sheetName val="ICV_SBA"/>
      <sheetName val="Bau_AG"/>
      <sheetName val="Gesamterträge"/>
      <sheetName val="EBIT"/>
      <sheetName val="EGT"/>
      <sheetName val="Mitarbeiter"/>
      <sheetName val="PV_AG"/>
      <sheetName val="TR_GmbH"/>
      <sheetName val="Postbus_GmbH"/>
      <sheetName val="RCA_AG"/>
      <sheetName val="TS_GmbH"/>
      <sheetName val="AgroFreight"/>
      <sheetName val="BRNO_Trans"/>
      <sheetName val="Express_Interfracht"/>
      <sheetName val="IWAG"/>
      <sheetName val="ICA"/>
      <sheetName val="OEKOMBI_GmbH"/>
      <sheetName val="OEKOMBI_Waggon"/>
      <sheetName val="ProRail"/>
      <sheetName val="RaaberSped_GmbH"/>
      <sheetName val="RaaberSped_Kft"/>
      <sheetName val="Schier_Otten"/>
      <sheetName val="Schwarzinger"/>
      <sheetName val="Betrieb_AG"/>
      <sheetName val="Rail_Equipment_GmbH"/>
      <sheetName val="Rail_Equipment_COKG"/>
      <sheetName val="Mungos_GmbH_CO_KEG"/>
      <sheetName val="Bau_AG_EGT_op"/>
      <sheetName val="IMMO_GmbH"/>
      <sheetName val="DLG"/>
      <sheetName val="Holding_AG"/>
      <sheetName val="restl_Gesellschaften"/>
      <sheetName val="TU_Postbus_AG"/>
      <sheetName val="TU_CSAD"/>
      <sheetName val="TU_KOEBB"/>
      <sheetName val="TU_BALCON"/>
      <sheetName val="TU_CSK_Intrans"/>
      <sheetName val="TU_Dolphin"/>
      <sheetName val="TU_EC_L"/>
      <sheetName val="TU_EuroCargo_Gdansk"/>
      <sheetName val="TU_EuroCarg_Szczecin"/>
      <sheetName val="TU_ELA"/>
      <sheetName val="TU_Epsylon_GmbH"/>
      <sheetName val="TU_EuroCargo_Katowice"/>
      <sheetName val="TU_LIECHT"/>
      <sheetName val="TU_ExprItalia_Milano"/>
      <sheetName val="TU_ExprPolska"/>
      <sheetName val="TU_ExprRomania"/>
      <sheetName val="TU_Expr_Scandinavia"/>
      <sheetName val="TU_ExprInterf_Schwergut_DE"/>
      <sheetName val="TU_Pannocont_Kft"/>
      <sheetName val="TU_PapLog"/>
      <sheetName val="TU_SpedHold_GmbH"/>
      <sheetName val="TU_STEEL_L"/>
      <sheetName val="TU_TranSped_SOC"/>
      <sheetName val="TU_ARCC"/>
      <sheetName val="TU_ARCC_COKG"/>
      <sheetName val="TU_Mungos_GmbH"/>
      <sheetName val="TU_BEG"/>
      <sheetName val="TU_OEBB_Telekom_GmbH"/>
      <sheetName val="TU_OEBB_Netting"/>
      <sheetName val="TU_OEBB_Fin"/>
      <sheetName val="TU_OEBB_Versich"/>
      <sheetName val="TU_OEBB_Werbecenter"/>
      <sheetName val="TU_CIM"/>
      <sheetName val="TK_RCA_GuV"/>
      <sheetName val="TK_RCA_Bilanz"/>
      <sheetName val="TK_RCA_Bilanzpos"/>
      <sheetName val="TK_PV_GuV"/>
      <sheetName val="TK_PV_Bilanz"/>
      <sheetName val="TK_PV_Bilanzpos"/>
      <sheetName val="TK_BET_GuV"/>
      <sheetName val="TK_BET_Bilanz"/>
      <sheetName val="TK_BET_Bilanzpos"/>
      <sheetName val="TK_BAU_GuV"/>
      <sheetName val="TK_BAU_Bilanz"/>
      <sheetName val="TK_BAU_Bilanzpos"/>
      <sheetName val="Rest_ÖBB_GuV"/>
      <sheetName val="Rest_ÖBB_Bilanz"/>
      <sheetName val="Rest_ÖBB_Bilanzpos"/>
      <sheetName val="TK_DLG_GuV"/>
      <sheetName val="TK_DLG_Bilanz"/>
      <sheetName val="TK_DLG_Bilanzpos"/>
      <sheetName val="TK_Net_GuV"/>
      <sheetName val="TK_Net_Bilanz"/>
      <sheetName val="TK_Net_Bilanzpos"/>
      <sheetName val="Vorlage3"/>
    </sheetNames>
    <sheetDataSet>
      <sheetData sheetId="0"/>
      <sheetData sheetId="1"/>
      <sheetData sheetId="2">
        <row r="22">
          <cell r="B22">
            <v>1.3333333333333333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A85-96 (2)"/>
    </sheetNames>
    <sheetDataSet>
      <sheetData sheetId="0">
        <row r="23">
          <cell r="D23">
            <v>0.32664689710231809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A85-96 (2)"/>
    </sheetNames>
    <sheetDataSet>
      <sheetData sheetId="0" refreshError="1">
        <row r="23">
          <cell r="D23">
            <v>0.32664689710231809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z und Erläuterungen"/>
      <sheetName val="Gewinn- und Verlustrechnung"/>
      <sheetName val="Anlagenspiegel"/>
      <sheetName val="Wirtschaftliche Verhältnisse"/>
      <sheetName val="WirtVerh - Kennzahlen"/>
      <sheetName val="CashFlow"/>
      <sheetName val="Forderungsspiegel"/>
      <sheetName val="Verbindlichkeitenspiegel"/>
      <sheetName val="Salden"/>
      <sheetName val="UBU"/>
      <sheetName val="Anhang"/>
    </sheetNames>
    <sheetDataSet>
      <sheetData sheetId="0">
        <row r="2346">
          <cell r="H2346">
            <v>0</v>
          </cell>
        </row>
        <row r="2372">
          <cell r="H2372">
            <v>18522105</v>
          </cell>
          <cell r="L2372">
            <v>1</v>
          </cell>
        </row>
        <row r="2374">
          <cell r="H2374">
            <v>3659490.37</v>
          </cell>
        </row>
        <row r="2376">
          <cell r="H2376">
            <v>22181595.370000001</v>
          </cell>
          <cell r="L2376">
            <v>2</v>
          </cell>
        </row>
        <row r="2377">
          <cell r="L2377">
            <v>2</v>
          </cell>
        </row>
        <row r="2378">
          <cell r="H2378" t="str">
            <v xml:space="preserve">Stand am  </v>
          </cell>
        </row>
        <row r="2379">
          <cell r="H2379" t="str">
            <v>31.12.2008</v>
          </cell>
        </row>
        <row r="2382">
          <cell r="H2382" t="str">
            <v>EUR</v>
          </cell>
        </row>
        <row r="2383">
          <cell r="H2383">
            <v>22181595.370000001</v>
          </cell>
          <cell r="L2383">
            <v>2</v>
          </cell>
        </row>
        <row r="2384">
          <cell r="L2384">
            <v>2</v>
          </cell>
        </row>
        <row r="2385">
          <cell r="H2385">
            <v>13920897.58</v>
          </cell>
        </row>
        <row r="2387">
          <cell r="H2387">
            <v>3275885.14</v>
          </cell>
        </row>
        <row r="2389">
          <cell r="H2389">
            <v>39378378.090000004</v>
          </cell>
          <cell r="L2389">
            <v>2</v>
          </cell>
        </row>
        <row r="2390">
          <cell r="L2390">
            <v>2</v>
          </cell>
        </row>
        <row r="2391">
          <cell r="H2391" t="str">
            <v xml:space="preserve">Stand am  </v>
          </cell>
          <cell r="L2391">
            <v>2</v>
          </cell>
        </row>
        <row r="2392">
          <cell r="H2392" t="str">
            <v>31.12.2008</v>
          </cell>
          <cell r="L2392">
            <v>2</v>
          </cell>
        </row>
        <row r="2395">
          <cell r="H2395" t="str">
            <v>EUR</v>
          </cell>
          <cell r="L2395">
            <v>2</v>
          </cell>
        </row>
        <row r="2397">
          <cell r="H2397">
            <v>79673411.870000005</v>
          </cell>
        </row>
        <row r="2399">
          <cell r="H2399">
            <v>0</v>
          </cell>
        </row>
        <row r="2401">
          <cell r="H2401">
            <v>3655303</v>
          </cell>
        </row>
        <row r="2403">
          <cell r="H2403">
            <v>10413012.970000001</v>
          </cell>
        </row>
        <row r="2405">
          <cell r="H2405">
            <v>7580860.2199999997</v>
          </cell>
          <cell r="L2405">
            <v>1</v>
          </cell>
        </row>
        <row r="2407">
          <cell r="H2407">
            <v>14221829.26</v>
          </cell>
        </row>
        <row r="2409">
          <cell r="H2409">
            <v>217263343</v>
          </cell>
        </row>
        <row r="2411">
          <cell r="H2411">
            <v>16986487.140000001</v>
          </cell>
        </row>
        <row r="2413">
          <cell r="H2413">
            <v>349794247.45999998</v>
          </cell>
          <cell r="L2413">
            <v>2</v>
          </cell>
        </row>
        <row r="2414">
          <cell r="L2414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vest RP"/>
      <sheetName val="GuV"/>
      <sheetName val="Bilanz"/>
      <sheetName val="Infra"/>
      <sheetName val="§43"/>
      <sheetName val="Invest"/>
      <sheetName val="EBIT"/>
      <sheetName val="EBT"/>
      <sheetName val="Eigenkapital"/>
      <sheetName val="Verbindlichkeiten"/>
      <sheetName val="Verbindlichkeiten (2)"/>
      <sheetName val="Übersicht"/>
    </sheetNames>
    <sheetDataSet>
      <sheetData sheetId="0" refreshError="1">
        <row r="21">
          <cell r="H21">
            <v>4.02E-2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itätsbericht Juli 2006"/>
      <sheetName val="Cash Flow bis Juli 2006"/>
      <sheetName val="Diagramm Entw.CF u.Verschuldung"/>
      <sheetName val="2006_Ist bis Juli"/>
      <sheetName val="2006_Plan_Istvergleich bis Juli"/>
    </sheetNames>
    <sheetDataSet>
      <sheetData sheetId="0" refreshError="1"/>
      <sheetData sheetId="1" refreshError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itätsbericht Juli 2006"/>
      <sheetName val="Cash Flow bis Juli 2006"/>
      <sheetName val="Diagramm Entw.CF u.Verschuldung"/>
      <sheetName val="2006_Ist bis Juli"/>
      <sheetName val="2006_Plan_Istvergleich bis Jul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Bilanzen"/>
      <sheetName val="ALV, KB"/>
      <sheetName val="Roh-,Hilfs-,Betriebsstoffe"/>
      <sheetName val="NAL BB"/>
      <sheetName val="NAL NT"/>
      <sheetName val="Erh.Anz.auf Bestellungen"/>
      <sheetName val="unf. Erzeugnisse"/>
      <sheetName val="ÜT Personal"/>
      <sheetName val="Haftpflicht"/>
      <sheetName val="RST§36 STOK-BB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insrisiko"/>
      <sheetName val="_Hidden2"/>
      <sheetName val="_Hidden3"/>
      <sheetName val="Zinsrisiko-Detail"/>
    </sheetNames>
    <sheetDataSet>
      <sheetData sheetId="0"/>
      <sheetData sheetId="1"/>
      <sheetData sheetId="2"/>
      <sheetData sheetId="3">
        <row r="1">
          <cell r="A1" t="str">
            <v>Zinsrisiko Detail ohne Intercompany per</v>
          </cell>
          <cell r="D1" t="str">
            <v>31.03.2009</v>
          </cell>
        </row>
        <row r="3">
          <cell r="A3" t="str">
            <v>Datum</v>
          </cell>
          <cell r="C3" t="str">
            <v>31.03.2009</v>
          </cell>
          <cell r="L3" t="str">
            <v xml:space="preserve"> </v>
          </cell>
        </row>
        <row r="4">
          <cell r="A4" t="str">
            <v>Firmengruppe</v>
          </cell>
          <cell r="C4" t="str">
            <v>TK INFRA.bau</v>
          </cell>
        </row>
        <row r="5">
          <cell r="A5" t="str">
            <v>Firma</v>
          </cell>
          <cell r="C5" t="str">
            <v>Alle</v>
          </cell>
        </row>
        <row r="6">
          <cell r="A6" t="str">
            <v>Berichtswährung</v>
          </cell>
          <cell r="C6" t="str">
            <v>in .000 EUR</v>
          </cell>
        </row>
        <row r="8">
          <cell r="A8" t="str">
            <v>Aktiva-Passiva</v>
          </cell>
          <cell r="B8" t="str">
            <v>fix-var</v>
          </cell>
          <cell r="C8" t="str">
            <v>Firmenname</v>
          </cell>
          <cell r="D8" t="str">
            <v>Kontonnummer</v>
          </cell>
          <cell r="E8" t="str">
            <v>Zinssatz</v>
          </cell>
          <cell r="F8" t="str">
            <v>Saldo Grundposition (Stichtag)</v>
          </cell>
          <cell r="G8" t="str">
            <v>Saldo Swap (Stichtag)</v>
          </cell>
          <cell r="H8" t="str">
            <v>Saldo Derivate (Stichtag)</v>
          </cell>
          <cell r="I8" t="str">
            <v>Summe Saldo (Stichtag)</v>
          </cell>
          <cell r="J8" t="str">
            <v>Summe Saldo (+1 Jahr)</v>
          </cell>
          <cell r="K8" t="str">
            <v>Summe Saldo (+5 Jahre)</v>
          </cell>
          <cell r="L8" t="str">
            <v>Zinsrisiko Restlaufzeit 
&lt; 1Jahr</v>
          </cell>
          <cell r="M8" t="str">
            <v>Zinsrisiko Restlaufzeit
1 - 5 Jahre</v>
          </cell>
          <cell r="O8" t="str">
            <v>Zinsrisiko Restlaufzeit
&gt; 5 Jahre</v>
          </cell>
        </row>
        <row r="9">
          <cell r="A9" t="str">
            <v>Veranlagungen</v>
          </cell>
          <cell r="B9" t="str">
            <v>var</v>
          </cell>
          <cell r="C9" t="str">
            <v xml:space="preserve">ÖBB-Infrastruktur Bau AG </v>
          </cell>
          <cell r="D9" t="str">
            <v>AT0000857008</v>
          </cell>
          <cell r="E9">
            <v>1.9499948034261548E-2</v>
          </cell>
          <cell r="F9">
            <v>111.61199999999999</v>
          </cell>
          <cell r="I9">
            <v>111.61199999999999</v>
          </cell>
          <cell r="L9">
            <v>111.61199999999999</v>
          </cell>
        </row>
        <row r="10">
          <cell r="B10" t="str">
            <v>var</v>
          </cell>
          <cell r="E10">
            <v>1.9499948034261548E-2</v>
          </cell>
          <cell r="F10">
            <v>111.61199999999999</v>
          </cell>
          <cell r="I10">
            <v>111.61199999999999</v>
          </cell>
          <cell r="L10">
            <v>111.61199999999999</v>
          </cell>
        </row>
        <row r="11">
          <cell r="A11" t="str">
            <v>Veranlagungen</v>
          </cell>
          <cell r="E11">
            <v>1.9499948034261548E-2</v>
          </cell>
          <cell r="F11">
            <v>111.61199999999999</v>
          </cell>
          <cell r="I11">
            <v>111.61199999999999</v>
          </cell>
          <cell r="L11">
            <v>111.61199999999999</v>
          </cell>
        </row>
        <row r="13">
          <cell r="A13" t="str">
            <v>Verbindlichkeiten</v>
          </cell>
          <cell r="B13" t="str">
            <v>fix</v>
          </cell>
          <cell r="C13" t="str">
            <v xml:space="preserve">ÖBB-Infrastruktur Bau AG </v>
          </cell>
          <cell r="D13" t="str">
            <v>8300100000</v>
          </cell>
          <cell r="E13">
            <v>4.7899999999999998E-2</v>
          </cell>
          <cell r="F13">
            <v>-9296.2160000000003</v>
          </cell>
          <cell r="I13">
            <v>-9296.2160000000003</v>
          </cell>
          <cell r="J13">
            <v>-4648.1080000000002</v>
          </cell>
          <cell r="L13">
            <v>-4648.1080000000002</v>
          </cell>
          <cell r="M13">
            <v>-4648.1080000000002</v>
          </cell>
        </row>
        <row r="14">
          <cell r="C14" t="str">
            <v xml:space="preserve">ÖBB-Infrastruktur Bau AG </v>
          </cell>
          <cell r="D14" t="str">
            <v>8300100005</v>
          </cell>
          <cell r="E14">
            <v>6.0100000165123596E-2</v>
          </cell>
          <cell r="F14">
            <v>-72672.834000000003</v>
          </cell>
          <cell r="I14">
            <v>-72672.834000000003</v>
          </cell>
          <cell r="L14">
            <v>-72672.834000000003</v>
          </cell>
        </row>
        <row r="15">
          <cell r="C15" t="str">
            <v xml:space="preserve">ÖBB-Infrastruktur Bau AG </v>
          </cell>
          <cell r="D15" t="str">
            <v>8300100020</v>
          </cell>
          <cell r="E15">
            <v>4.7499999978244306E-2</v>
          </cell>
          <cell r="F15">
            <v>-432070.935</v>
          </cell>
          <cell r="I15">
            <v>-432070.935</v>
          </cell>
          <cell r="J15">
            <v>-406820.43300000002</v>
          </cell>
          <cell r="L15">
            <v>-25250.501999999979</v>
          </cell>
          <cell r="M15">
            <v>-406820.43300000002</v>
          </cell>
        </row>
        <row r="16">
          <cell r="C16" t="str">
            <v xml:space="preserve">ÖBB-Infrastruktur Bau AG </v>
          </cell>
          <cell r="D16" t="str">
            <v>8300100032</v>
          </cell>
          <cell r="E16">
            <v>3.06099998780264E-2</v>
          </cell>
          <cell r="F16">
            <v>-79197.466</v>
          </cell>
          <cell r="I16">
            <v>-79197.466</v>
          </cell>
          <cell r="J16">
            <v>-78611.202000000005</v>
          </cell>
          <cell r="L16">
            <v>-586.26399999999558</v>
          </cell>
          <cell r="M16">
            <v>-78611.202000000005</v>
          </cell>
        </row>
        <row r="17">
          <cell r="C17" t="str">
            <v xml:space="preserve">ÖBB-Infrastruktur Bau AG </v>
          </cell>
          <cell r="D17" t="str">
            <v>8300100036</v>
          </cell>
          <cell r="E17">
            <v>6.0800000167875658E-2</v>
          </cell>
          <cell r="F17">
            <v>-72672.834000000003</v>
          </cell>
          <cell r="I17">
            <v>-72672.834000000003</v>
          </cell>
          <cell r="L17">
            <v>-72672.834000000003</v>
          </cell>
        </row>
        <row r="18">
          <cell r="C18" t="str">
            <v xml:space="preserve">ÖBB-Infrastruktur Bau AG </v>
          </cell>
          <cell r="D18" t="str">
            <v>8300100040</v>
          </cell>
          <cell r="E18">
            <v>6.050000055958555E-2</v>
          </cell>
          <cell r="F18">
            <v>-10900.924999999999</v>
          </cell>
          <cell r="I18">
            <v>-10900.924999999999</v>
          </cell>
          <cell r="L18">
            <v>-10900.924999999999</v>
          </cell>
        </row>
        <row r="19">
          <cell r="C19" t="str">
            <v xml:space="preserve">ÖBB-Infrastruktur Bau AG </v>
          </cell>
          <cell r="D19" t="str">
            <v>8300100043</v>
          </cell>
          <cell r="E19">
            <v>7.3750005412385217E-2</v>
          </cell>
          <cell r="F19">
            <v>-2725.2310000000002</v>
          </cell>
          <cell r="I19">
            <v>-2725.2310000000002</v>
          </cell>
          <cell r="L19">
            <v>-2725.2310000000002</v>
          </cell>
        </row>
        <row r="20">
          <cell r="C20" t="str">
            <v xml:space="preserve">ÖBB-Infrastruktur Bau AG </v>
          </cell>
          <cell r="D20" t="str">
            <v>8300100045</v>
          </cell>
          <cell r="E20">
            <v>7.7999959751145112E-2</v>
          </cell>
          <cell r="F20">
            <v>-581.38300000000004</v>
          </cell>
          <cell r="I20">
            <v>-581.38300000000004</v>
          </cell>
          <cell r="L20">
            <v>-581.38300000000004</v>
          </cell>
        </row>
        <row r="21">
          <cell r="C21" t="str">
            <v xml:space="preserve">ÖBB-Infrastruktur Bau AG </v>
          </cell>
          <cell r="D21" t="str">
            <v>8300100046</v>
          </cell>
          <cell r="E21">
            <v>7.8000080497848234E-2</v>
          </cell>
          <cell r="F21">
            <v>-290.69099999999997</v>
          </cell>
          <cell r="I21">
            <v>-290.69099999999997</v>
          </cell>
          <cell r="L21">
            <v>-290.69099999999997</v>
          </cell>
        </row>
        <row r="22">
          <cell r="C22" t="str">
            <v xml:space="preserve">ÖBB-Infrastruktur Bau AG </v>
          </cell>
          <cell r="D22" t="str">
            <v>8300100047</v>
          </cell>
          <cell r="E22">
            <v>7.8000042932156191E-2</v>
          </cell>
          <cell r="F22">
            <v>-726.72799999999995</v>
          </cell>
          <cell r="I22">
            <v>-726.72799999999995</v>
          </cell>
          <cell r="L22">
            <v>-726.72799999999995</v>
          </cell>
        </row>
        <row r="23">
          <cell r="C23" t="str">
            <v xml:space="preserve">ÖBB-Infrastruktur Bau AG </v>
          </cell>
          <cell r="D23" t="str">
            <v>8300100048</v>
          </cell>
          <cell r="E23">
            <v>7.7999821116508189E-2</v>
          </cell>
          <cell r="F23">
            <v>-218.01900000000001</v>
          </cell>
          <cell r="I23">
            <v>-218.01900000000001</v>
          </cell>
          <cell r="L23">
            <v>-218.01900000000001</v>
          </cell>
        </row>
        <row r="24">
          <cell r="C24" t="str">
            <v xml:space="preserve">ÖBB-Infrastruktur Bau AG </v>
          </cell>
          <cell r="D24" t="str">
            <v>8300100049</v>
          </cell>
          <cell r="E24">
            <v>7.8000042932156191E-2</v>
          </cell>
          <cell r="F24">
            <v>-363.36399999999998</v>
          </cell>
          <cell r="I24">
            <v>-363.36399999999998</v>
          </cell>
          <cell r="L24">
            <v>-363.36399999999998</v>
          </cell>
        </row>
        <row r="25">
          <cell r="C25" t="str">
            <v xml:space="preserve">ÖBB-Infrastruktur Bau AG </v>
          </cell>
          <cell r="D25" t="str">
            <v>8300100068</v>
          </cell>
          <cell r="E25">
            <v>5.1250000038607746E-2</v>
          </cell>
          <cell r="F25">
            <v>-266785.78000000003</v>
          </cell>
          <cell r="I25">
            <v>-266785.78000000003</v>
          </cell>
          <cell r="J25">
            <v>-266785.78000000003</v>
          </cell>
          <cell r="L25">
            <v>0</v>
          </cell>
          <cell r="M25">
            <v>-266785.78000000003</v>
          </cell>
        </row>
        <row r="26">
          <cell r="C26" t="str">
            <v xml:space="preserve">ÖBB-Infrastruktur Bau AG </v>
          </cell>
          <cell r="D26" t="str">
            <v>8300100069</v>
          </cell>
          <cell r="E26">
            <v>3.6249999999999998E-2</v>
          </cell>
          <cell r="F26">
            <v>-500000</v>
          </cell>
          <cell r="I26">
            <v>-500000</v>
          </cell>
          <cell r="L26">
            <v>-500000</v>
          </cell>
        </row>
        <row r="27">
          <cell r="C27" t="str">
            <v xml:space="preserve">ÖBB-Infrastruktur Bau AG </v>
          </cell>
          <cell r="D27" t="str">
            <v>8300100073</v>
          </cell>
          <cell r="E27">
            <v>4.6249999960963198E-2</v>
          </cell>
          <cell r="F27">
            <v>-450856.62800000003</v>
          </cell>
          <cell r="I27">
            <v>-450856.62800000003</v>
          </cell>
          <cell r="J27">
            <v>-424508.27799999999</v>
          </cell>
          <cell r="L27">
            <v>-26348.35</v>
          </cell>
          <cell r="M27">
            <v>-424508.27799999999</v>
          </cell>
        </row>
        <row r="28">
          <cell r="C28" t="str">
            <v xml:space="preserve">ÖBB-Infrastruktur Bau AG </v>
          </cell>
          <cell r="D28" t="str">
            <v>8300100074</v>
          </cell>
          <cell r="E28">
            <v>3.875E-2</v>
          </cell>
          <cell r="F28">
            <v>-650000</v>
          </cell>
          <cell r="I28">
            <v>-650000</v>
          </cell>
          <cell r="J28">
            <v>-650000</v>
          </cell>
          <cell r="K28">
            <v>-650000</v>
          </cell>
          <cell r="L28">
            <v>0</v>
          </cell>
          <cell r="M28">
            <v>0</v>
          </cell>
          <cell r="O28">
            <v>-650000</v>
          </cell>
        </row>
        <row r="29">
          <cell r="C29" t="str">
            <v xml:space="preserve">ÖBB-Infrastruktur Bau AG </v>
          </cell>
          <cell r="D29" t="str">
            <v>8300100078</v>
          </cell>
          <cell r="E29">
            <v>5.1562999999999998E-2</v>
          </cell>
          <cell r="F29">
            <v>-75000</v>
          </cell>
          <cell r="I29">
            <v>-75000</v>
          </cell>
          <cell r="J29">
            <v>-75000</v>
          </cell>
          <cell r="K29">
            <v>-75000</v>
          </cell>
          <cell r="L29">
            <v>0</v>
          </cell>
          <cell r="M29">
            <v>0</v>
          </cell>
          <cell r="O29">
            <v>-75000</v>
          </cell>
        </row>
        <row r="30">
          <cell r="C30" t="str">
            <v xml:space="preserve">ÖBB-Infrastruktur Bau AG </v>
          </cell>
          <cell r="D30" t="str">
            <v>8300100079</v>
          </cell>
          <cell r="E30">
            <v>4.1799999999999997E-2</v>
          </cell>
          <cell r="F30">
            <v>-21400</v>
          </cell>
          <cell r="I30">
            <v>-21400</v>
          </cell>
          <cell r="J30">
            <v>-21400</v>
          </cell>
          <cell r="K30">
            <v>-21400</v>
          </cell>
          <cell r="L30">
            <v>0</v>
          </cell>
          <cell r="M30">
            <v>0</v>
          </cell>
          <cell r="O30">
            <v>-21400</v>
          </cell>
        </row>
        <row r="31">
          <cell r="C31" t="str">
            <v xml:space="preserve">ÖBB-Infrastruktur Bau AG </v>
          </cell>
          <cell r="D31" t="str">
            <v>8300100080</v>
          </cell>
          <cell r="E31">
            <v>3.9399999999999998E-2</v>
          </cell>
          <cell r="F31">
            <v>-48950</v>
          </cell>
          <cell r="I31">
            <v>-48950</v>
          </cell>
          <cell r="J31">
            <v>-48950</v>
          </cell>
          <cell r="K31">
            <v>-48950</v>
          </cell>
          <cell r="L31">
            <v>0</v>
          </cell>
          <cell r="M31">
            <v>0</v>
          </cell>
          <cell r="O31">
            <v>-48950</v>
          </cell>
        </row>
        <row r="32">
          <cell r="C32" t="str">
            <v xml:space="preserve">ÖBB-Infrastruktur Bau AG </v>
          </cell>
          <cell r="D32" t="str">
            <v>8300100081</v>
          </cell>
          <cell r="E32">
            <v>3.5000000000000003E-2</v>
          </cell>
          <cell r="F32">
            <v>-1000000</v>
          </cell>
          <cell r="I32">
            <v>-1000000</v>
          </cell>
          <cell r="J32">
            <v>-1000000</v>
          </cell>
          <cell r="K32">
            <v>-1000000</v>
          </cell>
          <cell r="L32">
            <v>0</v>
          </cell>
          <cell r="M32">
            <v>0</v>
          </cell>
          <cell r="O32">
            <v>-1000000</v>
          </cell>
        </row>
        <row r="33">
          <cell r="C33" t="str">
            <v xml:space="preserve">ÖBB-Infrastruktur Bau AG </v>
          </cell>
          <cell r="D33" t="str">
            <v>8300100083</v>
          </cell>
          <cell r="E33">
            <v>3.4200000000000001E-2</v>
          </cell>
          <cell r="F33">
            <v>-100000</v>
          </cell>
          <cell r="I33">
            <v>-100000</v>
          </cell>
          <cell r="J33">
            <v>-100000</v>
          </cell>
          <cell r="K33">
            <v>-100000</v>
          </cell>
          <cell r="L33">
            <v>0</v>
          </cell>
          <cell r="M33">
            <v>0</v>
          </cell>
          <cell r="O33">
            <v>-100000</v>
          </cell>
        </row>
        <row r="34">
          <cell r="C34" t="str">
            <v xml:space="preserve">ÖBB-Infrastruktur Bau AG </v>
          </cell>
          <cell r="D34" t="str">
            <v>8300100084</v>
          </cell>
          <cell r="E34">
            <v>3.4799999999999998E-2</v>
          </cell>
          <cell r="F34">
            <v>-100000</v>
          </cell>
          <cell r="I34">
            <v>-100000</v>
          </cell>
          <cell r="J34">
            <v>-100000</v>
          </cell>
          <cell r="K34">
            <v>-100000</v>
          </cell>
          <cell r="L34">
            <v>0</v>
          </cell>
          <cell r="M34">
            <v>0</v>
          </cell>
          <cell r="O34">
            <v>-100000</v>
          </cell>
        </row>
        <row r="35">
          <cell r="C35" t="str">
            <v xml:space="preserve">ÖBB-Infrastruktur Bau AG </v>
          </cell>
          <cell r="D35" t="str">
            <v>8300100086</v>
          </cell>
          <cell r="E35">
            <v>3.4089999999999995E-2</v>
          </cell>
          <cell r="F35">
            <v>-50000</v>
          </cell>
          <cell r="I35">
            <v>-50000</v>
          </cell>
          <cell r="J35">
            <v>-50000</v>
          </cell>
          <cell r="K35">
            <v>-50000</v>
          </cell>
          <cell r="L35">
            <v>0</v>
          </cell>
          <cell r="M35">
            <v>0</v>
          </cell>
          <cell r="O35">
            <v>-50000</v>
          </cell>
        </row>
        <row r="36">
          <cell r="C36" t="str">
            <v xml:space="preserve">ÖBB-Infrastruktur Bau AG </v>
          </cell>
          <cell r="D36" t="str">
            <v>8300100087</v>
          </cell>
          <cell r="E36">
            <v>3.4089999999999995E-2</v>
          </cell>
          <cell r="F36">
            <v>-100000</v>
          </cell>
          <cell r="I36">
            <v>-100000</v>
          </cell>
          <cell r="J36">
            <v>-100000</v>
          </cell>
          <cell r="K36">
            <v>-100000</v>
          </cell>
          <cell r="L36">
            <v>0</v>
          </cell>
          <cell r="M36">
            <v>0</v>
          </cell>
          <cell r="O36">
            <v>-100000</v>
          </cell>
        </row>
        <row r="37">
          <cell r="C37" t="str">
            <v xml:space="preserve">ÖBB-Infrastruktur Bau AG </v>
          </cell>
          <cell r="D37" t="str">
            <v>8300100088</v>
          </cell>
          <cell r="E37">
            <v>4.2470000000000001E-2</v>
          </cell>
          <cell r="F37">
            <v>-140000</v>
          </cell>
          <cell r="I37">
            <v>-140000</v>
          </cell>
          <cell r="J37">
            <v>-140000</v>
          </cell>
          <cell r="K37">
            <v>-140000</v>
          </cell>
          <cell r="L37">
            <v>0</v>
          </cell>
          <cell r="M37">
            <v>0</v>
          </cell>
          <cell r="O37">
            <v>-140000</v>
          </cell>
        </row>
        <row r="38">
          <cell r="C38" t="str">
            <v xml:space="preserve">ÖBB-Infrastruktur Bau AG </v>
          </cell>
          <cell r="D38" t="str">
            <v>8300100089</v>
          </cell>
          <cell r="E38">
            <v>3.875E-2</v>
          </cell>
          <cell r="F38">
            <v>-1000000</v>
          </cell>
          <cell r="I38">
            <v>-1000000</v>
          </cell>
          <cell r="J38">
            <v>-1000000</v>
          </cell>
          <cell r="K38">
            <v>-1000000</v>
          </cell>
          <cell r="L38">
            <v>0</v>
          </cell>
          <cell r="M38">
            <v>0</v>
          </cell>
          <cell r="O38">
            <v>-1000000</v>
          </cell>
        </row>
        <row r="39">
          <cell r="C39" t="str">
            <v xml:space="preserve">ÖBB-Infrastruktur Bau AG </v>
          </cell>
          <cell r="D39" t="str">
            <v>8300100090</v>
          </cell>
          <cell r="E39">
            <v>3.49E-2</v>
          </cell>
          <cell r="F39">
            <v>-100000</v>
          </cell>
          <cell r="I39">
            <v>-100000</v>
          </cell>
          <cell r="J39">
            <v>-100000</v>
          </cell>
          <cell r="K39">
            <v>-100000</v>
          </cell>
          <cell r="L39">
            <v>0</v>
          </cell>
          <cell r="M39">
            <v>0</v>
          </cell>
          <cell r="O39">
            <v>-100000</v>
          </cell>
        </row>
        <row r="40">
          <cell r="C40" t="str">
            <v xml:space="preserve">ÖBB-Infrastruktur Bau AG </v>
          </cell>
          <cell r="D40" t="str">
            <v>8300100091</v>
          </cell>
          <cell r="E40">
            <v>3.49E-2</v>
          </cell>
          <cell r="F40">
            <v>-80000</v>
          </cell>
          <cell r="I40">
            <v>-80000</v>
          </cell>
          <cell r="J40">
            <v>-80000</v>
          </cell>
          <cell r="K40">
            <v>-80000</v>
          </cell>
          <cell r="L40">
            <v>0</v>
          </cell>
          <cell r="M40">
            <v>0</v>
          </cell>
          <cell r="O40">
            <v>-80000</v>
          </cell>
        </row>
        <row r="41">
          <cell r="C41" t="str">
            <v xml:space="preserve">ÖBB-Infrastruktur Bau AG </v>
          </cell>
          <cell r="D41" t="str">
            <v>8300100094</v>
          </cell>
          <cell r="E41">
            <v>4.8750000000000002E-2</v>
          </cell>
          <cell r="F41">
            <v>-1300000</v>
          </cell>
          <cell r="I41">
            <v>-1300000</v>
          </cell>
          <cell r="J41">
            <v>-1300000</v>
          </cell>
          <cell r="K41">
            <v>-1300000</v>
          </cell>
          <cell r="L41">
            <v>0</v>
          </cell>
          <cell r="M41">
            <v>0</v>
          </cell>
          <cell r="O41">
            <v>-1300000</v>
          </cell>
        </row>
        <row r="42">
          <cell r="C42" t="str">
            <v xml:space="preserve">ÖBB-Infrastruktur Bau AG </v>
          </cell>
          <cell r="D42" t="str">
            <v>8300100095</v>
          </cell>
          <cell r="E42">
            <v>4.172E-2</v>
          </cell>
          <cell r="F42">
            <v>-100000</v>
          </cell>
          <cell r="I42">
            <v>-100000</v>
          </cell>
          <cell r="J42">
            <v>-100000</v>
          </cell>
          <cell r="K42">
            <v>-100000</v>
          </cell>
          <cell r="L42">
            <v>0</v>
          </cell>
          <cell r="M42">
            <v>0</v>
          </cell>
          <cell r="O42">
            <v>-100000</v>
          </cell>
        </row>
        <row r="43">
          <cell r="C43" t="str">
            <v xml:space="preserve">ÖBB-Infrastruktur Bau AG </v>
          </cell>
          <cell r="D43" t="str">
            <v>8300100096</v>
          </cell>
          <cell r="E43">
            <v>4.3979999999999998E-2</v>
          </cell>
          <cell r="F43">
            <v>-100000</v>
          </cell>
          <cell r="I43">
            <v>-100000</v>
          </cell>
          <cell r="J43">
            <v>-100000</v>
          </cell>
          <cell r="K43">
            <v>-100000</v>
          </cell>
          <cell r="L43">
            <v>0</v>
          </cell>
          <cell r="M43">
            <v>0</v>
          </cell>
          <cell r="O43">
            <v>-100000</v>
          </cell>
        </row>
        <row r="44">
          <cell r="C44" t="str">
            <v xml:space="preserve">ÖBB-Infrastruktur Bau AG </v>
          </cell>
          <cell r="D44" t="str">
            <v>8300100097</v>
          </cell>
          <cell r="E44">
            <v>4.3979999999999998E-2</v>
          </cell>
          <cell r="F44">
            <v>-50000</v>
          </cell>
          <cell r="I44">
            <v>-50000</v>
          </cell>
          <cell r="J44">
            <v>-50000</v>
          </cell>
          <cell r="K44">
            <v>-50000</v>
          </cell>
          <cell r="L44">
            <v>0</v>
          </cell>
          <cell r="M44">
            <v>0</v>
          </cell>
          <cell r="O44">
            <v>-50000</v>
          </cell>
        </row>
        <row r="45">
          <cell r="C45" t="str">
            <v xml:space="preserve">ÖBB-Infrastruktur Bau AG </v>
          </cell>
          <cell r="D45" t="str">
            <v>8300100098</v>
          </cell>
          <cell r="E45">
            <v>4.2270000000000002E-2</v>
          </cell>
          <cell r="F45">
            <v>-100000</v>
          </cell>
          <cell r="I45">
            <v>-100000</v>
          </cell>
          <cell r="J45">
            <v>-100000</v>
          </cell>
          <cell r="K45">
            <v>-100000</v>
          </cell>
          <cell r="L45">
            <v>0</v>
          </cell>
          <cell r="M45">
            <v>0</v>
          </cell>
          <cell r="O45">
            <v>-100000</v>
          </cell>
        </row>
        <row r="46">
          <cell r="C46" t="str">
            <v xml:space="preserve">ÖBB-Infrastruktur Bau AG </v>
          </cell>
          <cell r="D46" t="str">
            <v>8300100099</v>
          </cell>
          <cell r="E46">
            <v>0</v>
          </cell>
          <cell r="F46">
            <v>-50000</v>
          </cell>
          <cell r="I46">
            <v>-50000</v>
          </cell>
          <cell r="J46">
            <v>-50000</v>
          </cell>
          <cell r="K46">
            <v>-50000</v>
          </cell>
          <cell r="L46">
            <v>0</v>
          </cell>
          <cell r="M46">
            <v>0</v>
          </cell>
          <cell r="O46">
            <v>-50000</v>
          </cell>
        </row>
        <row r="47">
          <cell r="C47" t="str">
            <v xml:space="preserve">ÖBB-Infrastruktur Bau AG </v>
          </cell>
          <cell r="D47" t="str">
            <v>8300100100</v>
          </cell>
          <cell r="E47">
            <v>4.8129999999999999E-2</v>
          </cell>
          <cell r="F47">
            <v>-200000</v>
          </cell>
          <cell r="I47">
            <v>-200000</v>
          </cell>
          <cell r="J47">
            <v>-200000</v>
          </cell>
          <cell r="K47">
            <v>-200000</v>
          </cell>
          <cell r="L47">
            <v>0</v>
          </cell>
          <cell r="M47">
            <v>0</v>
          </cell>
          <cell r="O47">
            <v>-200000</v>
          </cell>
        </row>
        <row r="48">
          <cell r="C48" t="str">
            <v xml:space="preserve">ÖBB-Infrastruktur Bau AG </v>
          </cell>
          <cell r="D48" t="str">
            <v>8300100101</v>
          </cell>
          <cell r="E48">
            <v>3.9849999999999997E-2</v>
          </cell>
          <cell r="F48">
            <v>-50000</v>
          </cell>
          <cell r="I48">
            <v>-50000</v>
          </cell>
          <cell r="J48">
            <v>-50000</v>
          </cell>
          <cell r="K48">
            <v>-50000</v>
          </cell>
          <cell r="L48">
            <v>0</v>
          </cell>
          <cell r="M48">
            <v>0</v>
          </cell>
          <cell r="O48">
            <v>-50000</v>
          </cell>
        </row>
        <row r="49">
          <cell r="C49" t="str">
            <v xml:space="preserve">ÖBB-Infrastruktur Bau AG </v>
          </cell>
          <cell r="D49" t="str">
            <v>8300100102</v>
          </cell>
          <cell r="E49">
            <v>4.6820000000000001E-2</v>
          </cell>
          <cell r="F49">
            <v>-200000</v>
          </cell>
          <cell r="I49">
            <v>-200000</v>
          </cell>
          <cell r="J49">
            <v>-200000</v>
          </cell>
          <cell r="K49">
            <v>-200000</v>
          </cell>
          <cell r="L49">
            <v>0</v>
          </cell>
          <cell r="M49">
            <v>0</v>
          </cell>
          <cell r="O49">
            <v>-200000</v>
          </cell>
        </row>
        <row r="50">
          <cell r="C50" t="str">
            <v xml:space="preserve">ÖBB-Infrastruktur Bau AG </v>
          </cell>
          <cell r="D50" t="str">
            <v>8300100103</v>
          </cell>
          <cell r="E50">
            <v>3.875E-2</v>
          </cell>
          <cell r="F50">
            <v>-1000000</v>
          </cell>
          <cell r="I50">
            <v>-1000000</v>
          </cell>
          <cell r="J50">
            <v>-1000000</v>
          </cell>
          <cell r="L50">
            <v>0</v>
          </cell>
          <cell r="M50">
            <v>-1000000</v>
          </cell>
        </row>
        <row r="51">
          <cell r="C51" t="str">
            <v xml:space="preserve">ÖBB-Infrastruktur Bau AG </v>
          </cell>
          <cell r="D51" t="str">
            <v>8300100104</v>
          </cell>
          <cell r="E51">
            <v>2.2500000023637119E-2</v>
          </cell>
          <cell r="F51">
            <v>-164994.72</v>
          </cell>
          <cell r="I51">
            <v>-164994.72</v>
          </cell>
          <cell r="L51">
            <v>-164994.72</v>
          </cell>
        </row>
        <row r="52">
          <cell r="C52" t="str">
            <v xml:space="preserve">ÖBB-Infrastruktur Bau AG </v>
          </cell>
          <cell r="D52" t="str">
            <v>8300100105</v>
          </cell>
          <cell r="E52">
            <v>2.7500000079892364E-2</v>
          </cell>
          <cell r="F52">
            <v>-108896.515</v>
          </cell>
          <cell r="I52">
            <v>-108896.515</v>
          </cell>
          <cell r="J52">
            <v>-108090.40300000001</v>
          </cell>
          <cell r="L52">
            <v>-806.11199999999371</v>
          </cell>
          <cell r="M52">
            <v>-108090.40300000001</v>
          </cell>
        </row>
        <row r="53">
          <cell r="C53" t="str">
            <v xml:space="preserve">ÖBB-Infrastruktur Bau AG </v>
          </cell>
          <cell r="D53" t="str">
            <v>8300100106</v>
          </cell>
          <cell r="E53">
            <v>2.1199999915401332E-2</v>
          </cell>
          <cell r="F53">
            <v>-79197.466</v>
          </cell>
          <cell r="I53">
            <v>-79197.466</v>
          </cell>
          <cell r="J53">
            <v>-78611.202000000005</v>
          </cell>
          <cell r="L53">
            <v>-586.26399999999558</v>
          </cell>
          <cell r="M53">
            <v>-78611.202000000005</v>
          </cell>
        </row>
        <row r="54">
          <cell r="C54" t="str">
            <v xml:space="preserve">ÖBB-Infrastruktur Bau AG </v>
          </cell>
          <cell r="D54" t="str">
            <v>8300100107</v>
          </cell>
          <cell r="E54">
            <v>4.8750000000000002E-2</v>
          </cell>
          <cell r="F54">
            <v>-200000</v>
          </cell>
          <cell r="I54">
            <v>-200000</v>
          </cell>
          <cell r="J54">
            <v>-200000</v>
          </cell>
          <cell r="K54">
            <v>-200000</v>
          </cell>
          <cell r="L54">
            <v>0</v>
          </cell>
          <cell r="M54">
            <v>0</v>
          </cell>
          <cell r="O54">
            <v>-200000</v>
          </cell>
        </row>
        <row r="55">
          <cell r="C55" t="str">
            <v xml:space="preserve">ÖBB-Infrastruktur Bau AG </v>
          </cell>
          <cell r="D55" t="str">
            <v>8300100108</v>
          </cell>
          <cell r="E55">
            <v>3.5799999999999998E-2</v>
          </cell>
          <cell r="F55">
            <v>-200000</v>
          </cell>
          <cell r="I55">
            <v>-200000</v>
          </cell>
          <cell r="J55">
            <v>-200000</v>
          </cell>
          <cell r="K55">
            <v>-200000</v>
          </cell>
          <cell r="L55">
            <v>0</v>
          </cell>
          <cell r="M55">
            <v>0</v>
          </cell>
          <cell r="O55">
            <v>-200000</v>
          </cell>
        </row>
        <row r="56">
          <cell r="C56" t="str">
            <v xml:space="preserve">ÖBB-Infrastruktur Bau AG </v>
          </cell>
          <cell r="D56" t="str">
            <v>8300200444</v>
          </cell>
          <cell r="E56">
            <v>2.4940000483253497E-2</v>
          </cell>
          <cell r="F56">
            <v>-5090.4960000000001</v>
          </cell>
          <cell r="I56">
            <v>-5090.4960000000001</v>
          </cell>
          <cell r="L56">
            <v>-5090.4960000000001</v>
          </cell>
        </row>
        <row r="57">
          <cell r="C57" t="str">
            <v xml:space="preserve">ÖBB-Infrastruktur Bau AG </v>
          </cell>
          <cell r="D57" t="str">
            <v>8300400000</v>
          </cell>
          <cell r="E57">
            <v>4.7499999978244306E-2</v>
          </cell>
          <cell r="G57">
            <v>432070.935</v>
          </cell>
          <cell r="I57">
            <v>432070.935</v>
          </cell>
          <cell r="J57">
            <v>406820.43300000002</v>
          </cell>
          <cell r="L57">
            <v>25250.501999999979</v>
          </cell>
          <cell r="M57">
            <v>406820.43300000002</v>
          </cell>
        </row>
        <row r="58">
          <cell r="C58" t="str">
            <v xml:space="preserve">ÖBB-Infrastruktur Bau AG </v>
          </cell>
          <cell r="D58" t="str">
            <v>8300400001</v>
          </cell>
          <cell r="E58">
            <v>4.53E-2</v>
          </cell>
          <cell r="G58">
            <v>-50000</v>
          </cell>
          <cell r="I58">
            <v>-50000</v>
          </cell>
          <cell r="J58">
            <v>-50000</v>
          </cell>
          <cell r="L58">
            <v>0</v>
          </cell>
          <cell r="M58">
            <v>-50000</v>
          </cell>
        </row>
        <row r="59">
          <cell r="C59" t="str">
            <v xml:space="preserve">ÖBB-Infrastruktur Bau AG </v>
          </cell>
          <cell r="D59" t="str">
            <v>8300400002</v>
          </cell>
          <cell r="E59">
            <v>4.53E-2</v>
          </cell>
          <cell r="G59">
            <v>-50000</v>
          </cell>
          <cell r="I59">
            <v>-50000</v>
          </cell>
          <cell r="J59">
            <v>-50000</v>
          </cell>
          <cell r="L59">
            <v>0</v>
          </cell>
          <cell r="M59">
            <v>-50000</v>
          </cell>
        </row>
        <row r="60">
          <cell r="C60" t="str">
            <v xml:space="preserve">ÖBB-Infrastruktur Bau AG </v>
          </cell>
          <cell r="D60" t="str">
            <v>8300400003</v>
          </cell>
          <cell r="E60">
            <v>4.2500000000000003E-2</v>
          </cell>
          <cell r="G60">
            <v>-50000</v>
          </cell>
          <cell r="I60">
            <v>-50000</v>
          </cell>
          <cell r="J60">
            <v>-50000</v>
          </cell>
          <cell r="L60">
            <v>0</v>
          </cell>
          <cell r="M60">
            <v>-50000</v>
          </cell>
        </row>
        <row r="61">
          <cell r="C61" t="str">
            <v xml:space="preserve">ÖBB-Infrastruktur Bau AG </v>
          </cell>
          <cell r="D61" t="str">
            <v>8300400007</v>
          </cell>
          <cell r="E61">
            <v>5.135E-2</v>
          </cell>
          <cell r="G61">
            <v>-25000</v>
          </cell>
          <cell r="I61">
            <v>-25000</v>
          </cell>
          <cell r="J61">
            <v>-25000</v>
          </cell>
          <cell r="L61">
            <v>0</v>
          </cell>
          <cell r="M61">
            <v>-25000</v>
          </cell>
        </row>
        <row r="62">
          <cell r="C62" t="str">
            <v xml:space="preserve">ÖBB-Infrastruktur Bau AG </v>
          </cell>
          <cell r="D62" t="str">
            <v>8300400009</v>
          </cell>
          <cell r="E62">
            <v>3.9399999999999998E-2</v>
          </cell>
          <cell r="G62">
            <v>-10000</v>
          </cell>
          <cell r="I62">
            <v>-10000</v>
          </cell>
          <cell r="J62">
            <v>-10000</v>
          </cell>
          <cell r="L62">
            <v>0</v>
          </cell>
          <cell r="M62">
            <v>-10000</v>
          </cell>
        </row>
        <row r="63">
          <cell r="C63" t="str">
            <v xml:space="preserve">ÖBB-Infrastruktur Bau AG </v>
          </cell>
          <cell r="D63" t="str">
            <v>8300400010</v>
          </cell>
          <cell r="E63">
            <v>5.21E-2</v>
          </cell>
          <cell r="G63">
            <v>-20000</v>
          </cell>
          <cell r="I63">
            <v>-20000</v>
          </cell>
          <cell r="J63">
            <v>-20000</v>
          </cell>
          <cell r="L63">
            <v>0</v>
          </cell>
          <cell r="M63">
            <v>-20000</v>
          </cell>
        </row>
        <row r="64">
          <cell r="C64" t="str">
            <v xml:space="preserve">ÖBB-Infrastruktur Bau AG </v>
          </cell>
          <cell r="D64" t="str">
            <v>8300400011</v>
          </cell>
          <cell r="E64">
            <v>4.9249999999999995E-2</v>
          </cell>
          <cell r="G64">
            <v>-15000</v>
          </cell>
          <cell r="I64">
            <v>-15000</v>
          </cell>
          <cell r="J64">
            <v>-15000</v>
          </cell>
          <cell r="L64">
            <v>0</v>
          </cell>
          <cell r="M64">
            <v>-15000</v>
          </cell>
        </row>
        <row r="65">
          <cell r="C65" t="str">
            <v xml:space="preserve">ÖBB-Infrastruktur Bau AG </v>
          </cell>
          <cell r="D65" t="str">
            <v>8300400013</v>
          </cell>
          <cell r="E65">
            <v>4.4500000000000005E-2</v>
          </cell>
          <cell r="G65">
            <v>-35000</v>
          </cell>
          <cell r="I65">
            <v>-35000</v>
          </cell>
          <cell r="J65">
            <v>-35000</v>
          </cell>
          <cell r="L65">
            <v>0</v>
          </cell>
          <cell r="M65">
            <v>-35000</v>
          </cell>
        </row>
        <row r="66">
          <cell r="C66" t="str">
            <v xml:space="preserve">ÖBB-Infrastruktur Bau AG </v>
          </cell>
          <cell r="D66" t="str">
            <v>8300400014</v>
          </cell>
          <cell r="E66">
            <v>4.2050000000000004E-2</v>
          </cell>
          <cell r="G66">
            <v>-30000</v>
          </cell>
          <cell r="I66">
            <v>-30000</v>
          </cell>
          <cell r="J66">
            <v>-30000</v>
          </cell>
          <cell r="L66">
            <v>0</v>
          </cell>
          <cell r="M66">
            <v>-30000</v>
          </cell>
        </row>
        <row r="67">
          <cell r="C67" t="str">
            <v xml:space="preserve">ÖBB-Infrastruktur Bau AG </v>
          </cell>
          <cell r="D67" t="str">
            <v>8300400019</v>
          </cell>
          <cell r="E67">
            <v>0.04</v>
          </cell>
          <cell r="G67">
            <v>-15000</v>
          </cell>
          <cell r="I67">
            <v>-15000</v>
          </cell>
          <cell r="J67">
            <v>-15000</v>
          </cell>
          <cell r="L67">
            <v>0</v>
          </cell>
          <cell r="M67">
            <v>-15000</v>
          </cell>
        </row>
        <row r="68">
          <cell r="C68" t="str">
            <v xml:space="preserve">ÖBB-Infrastruktur Bau AG </v>
          </cell>
          <cell r="D68" t="str">
            <v>8300400020</v>
          </cell>
          <cell r="E68">
            <v>3.9E-2</v>
          </cell>
          <cell r="G68">
            <v>-15000</v>
          </cell>
          <cell r="I68">
            <v>-15000</v>
          </cell>
          <cell r="J68">
            <v>-15000</v>
          </cell>
          <cell r="L68">
            <v>0</v>
          </cell>
          <cell r="M68">
            <v>-15000</v>
          </cell>
        </row>
        <row r="69">
          <cell r="C69" t="str">
            <v xml:space="preserve">ÖBB-Infrastruktur Bau AG </v>
          </cell>
          <cell r="D69" t="str">
            <v>8300400023</v>
          </cell>
          <cell r="E69">
            <v>4.1299999999999996E-2</v>
          </cell>
          <cell r="G69">
            <v>-6500</v>
          </cell>
          <cell r="I69">
            <v>-6500</v>
          </cell>
          <cell r="J69">
            <v>-5500</v>
          </cell>
          <cell r="K69">
            <v>-1500</v>
          </cell>
          <cell r="L69">
            <v>-1000</v>
          </cell>
          <cell r="M69">
            <v>-4000</v>
          </cell>
          <cell r="O69">
            <v>-1500</v>
          </cell>
        </row>
        <row r="70">
          <cell r="C70" t="str">
            <v xml:space="preserve">ÖBB-Infrastruktur Bau AG </v>
          </cell>
          <cell r="D70" t="str">
            <v>8300400025</v>
          </cell>
          <cell r="E70">
            <v>3.95E-2</v>
          </cell>
          <cell r="G70">
            <v>-15000</v>
          </cell>
          <cell r="I70">
            <v>-15000</v>
          </cell>
          <cell r="J70">
            <v>-15000</v>
          </cell>
          <cell r="L70">
            <v>0</v>
          </cell>
          <cell r="M70">
            <v>-15000</v>
          </cell>
        </row>
        <row r="71">
          <cell r="C71" t="str">
            <v xml:space="preserve">ÖBB-Infrastruktur Bau AG </v>
          </cell>
          <cell r="D71" t="str">
            <v>8300400026</v>
          </cell>
          <cell r="E71">
            <v>4.1500000000000002E-2</v>
          </cell>
          <cell r="G71">
            <v>-15000</v>
          </cell>
          <cell r="I71">
            <v>-15000</v>
          </cell>
          <cell r="J71">
            <v>-15000</v>
          </cell>
          <cell r="L71">
            <v>0</v>
          </cell>
          <cell r="M71">
            <v>-15000</v>
          </cell>
        </row>
        <row r="72">
          <cell r="C72" t="str">
            <v xml:space="preserve">ÖBB-Infrastruktur Bau AG </v>
          </cell>
          <cell r="D72" t="str">
            <v>8300400030</v>
          </cell>
          <cell r="E72">
            <v>4.4800000000000006E-2</v>
          </cell>
          <cell r="G72">
            <v>-524000</v>
          </cell>
          <cell r="I72">
            <v>-524000</v>
          </cell>
          <cell r="J72">
            <v>-524000</v>
          </cell>
          <cell r="L72">
            <v>0</v>
          </cell>
          <cell r="M72">
            <v>-524000</v>
          </cell>
        </row>
        <row r="73">
          <cell r="C73" t="str">
            <v xml:space="preserve">ÖBB-Infrastruktur Bau AG </v>
          </cell>
          <cell r="D73" t="str">
            <v>8300400031</v>
          </cell>
          <cell r="E73">
            <v>4.6249999960963198E-2</v>
          </cell>
          <cell r="G73">
            <v>450856.62800000003</v>
          </cell>
          <cell r="I73">
            <v>450856.62800000003</v>
          </cell>
          <cell r="J73">
            <v>424508.27799999999</v>
          </cell>
          <cell r="L73">
            <v>26348.35</v>
          </cell>
          <cell r="M73">
            <v>424508.27799999999</v>
          </cell>
        </row>
        <row r="74">
          <cell r="C74" t="str">
            <v xml:space="preserve">ÖBB-Infrastruktur Bau AG </v>
          </cell>
          <cell r="D74" t="str">
            <v>8300400063</v>
          </cell>
          <cell r="E74">
            <v>3.9450000000000006E-2</v>
          </cell>
          <cell r="G74">
            <v>-5090.4960000000001</v>
          </cell>
          <cell r="I74">
            <v>-5090.4960000000001</v>
          </cell>
          <cell r="J74">
            <v>-4753.652</v>
          </cell>
          <cell r="K74">
            <v>-3262.386</v>
          </cell>
          <cell r="L74">
            <v>-336.84400000000005</v>
          </cell>
          <cell r="M74">
            <v>-1491.2660000000001</v>
          </cell>
          <cell r="O74">
            <v>-3262.386</v>
          </cell>
        </row>
        <row r="75">
          <cell r="C75" t="str">
            <v xml:space="preserve">ÖBB-Infrastruktur Bau AG </v>
          </cell>
          <cell r="D75" t="str">
            <v>8300400067</v>
          </cell>
          <cell r="E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C76" t="str">
            <v xml:space="preserve">ÖBB-Infrastruktur Bau AG </v>
          </cell>
          <cell r="D76" t="str">
            <v>8300400074</v>
          </cell>
          <cell r="E76">
            <v>4.36E-2</v>
          </cell>
          <cell r="G76">
            <v>-10000</v>
          </cell>
          <cell r="I76">
            <v>-10000</v>
          </cell>
          <cell r="J76">
            <v>-10000</v>
          </cell>
          <cell r="L76">
            <v>0</v>
          </cell>
          <cell r="M76">
            <v>-10000</v>
          </cell>
        </row>
        <row r="77">
          <cell r="C77" t="str">
            <v xml:space="preserve">ÖBB-Infrastruktur Bau AG </v>
          </cell>
          <cell r="D77" t="str">
            <v>8300400075</v>
          </cell>
          <cell r="E77">
            <v>4.36E-2</v>
          </cell>
          <cell r="G77">
            <v>-10000</v>
          </cell>
          <cell r="I77">
            <v>-10000</v>
          </cell>
          <cell r="J77">
            <v>-10000</v>
          </cell>
          <cell r="L77">
            <v>0</v>
          </cell>
          <cell r="M77">
            <v>-10000</v>
          </cell>
        </row>
        <row r="78">
          <cell r="C78" t="str">
            <v xml:space="preserve">ÖBB-Infrastruktur Bau AG </v>
          </cell>
          <cell r="D78" t="str">
            <v>8300400076</v>
          </cell>
          <cell r="E78">
            <v>4.8750000000000002E-2</v>
          </cell>
          <cell r="G78">
            <v>20000</v>
          </cell>
          <cell r="I78">
            <v>20000</v>
          </cell>
          <cell r="J78">
            <v>20000</v>
          </cell>
          <cell r="K78">
            <v>20000</v>
          </cell>
          <cell r="L78">
            <v>0</v>
          </cell>
          <cell r="M78">
            <v>0</v>
          </cell>
          <cell r="O78">
            <v>20000</v>
          </cell>
        </row>
        <row r="79">
          <cell r="C79" t="str">
            <v xml:space="preserve">ÖBB-Infrastruktur Bau AG </v>
          </cell>
          <cell r="D79" t="str">
            <v>8300400077</v>
          </cell>
          <cell r="E79">
            <v>3.875E-2</v>
          </cell>
          <cell r="G79">
            <v>-15000</v>
          </cell>
          <cell r="I79">
            <v>-15000</v>
          </cell>
          <cell r="J79">
            <v>-15000</v>
          </cell>
          <cell r="L79">
            <v>0</v>
          </cell>
          <cell r="M79">
            <v>-15000</v>
          </cell>
        </row>
        <row r="80">
          <cell r="C80" t="str">
            <v xml:space="preserve">ÖBB-Infrastruktur Bau AG </v>
          </cell>
          <cell r="D80" t="str">
            <v>8300400078</v>
          </cell>
          <cell r="E80">
            <v>3.875E-2</v>
          </cell>
          <cell r="G80">
            <v>-15000</v>
          </cell>
          <cell r="I80">
            <v>-15000</v>
          </cell>
          <cell r="J80">
            <v>-15000</v>
          </cell>
          <cell r="L80">
            <v>0</v>
          </cell>
          <cell r="M80">
            <v>-15000</v>
          </cell>
        </row>
        <row r="81">
          <cell r="C81" t="str">
            <v xml:space="preserve">ÖBB-Infrastruktur Bau AG </v>
          </cell>
          <cell r="D81" t="str">
            <v>8300400079</v>
          </cell>
          <cell r="E81">
            <v>0.76478984928368787</v>
          </cell>
          <cell r="G81">
            <v>-1556.2349999999999</v>
          </cell>
          <cell r="I81">
            <v>-1556.2349999999999</v>
          </cell>
          <cell r="J81">
            <v>-2142.4989999999998</v>
          </cell>
          <cell r="L81">
            <v>586.2639999999999</v>
          </cell>
          <cell r="M81">
            <v>-2142.4989999999998</v>
          </cell>
        </row>
        <row r="82">
          <cell r="C82" t="str">
            <v xml:space="preserve">ÖBB-Infrastruktur Bau AG </v>
          </cell>
          <cell r="D82" t="str">
            <v>8300400080</v>
          </cell>
          <cell r="E82">
            <v>0.28915667532977901</v>
          </cell>
          <cell r="G82">
            <v>-2605.6840000000002</v>
          </cell>
          <cell r="I82">
            <v>-2605.6840000000002</v>
          </cell>
          <cell r="J82">
            <v>-3008.741</v>
          </cell>
          <cell r="L82">
            <v>403.05699999999979</v>
          </cell>
          <cell r="M82">
            <v>-3008.741</v>
          </cell>
        </row>
        <row r="83">
          <cell r="C83" t="str">
            <v xml:space="preserve">ÖBB-Infrastruktur Bau AG </v>
          </cell>
          <cell r="D83" t="str">
            <v>8300400081</v>
          </cell>
          <cell r="E83">
            <v>0.28915667532977901</v>
          </cell>
          <cell r="G83">
            <v>-2605.6840000000002</v>
          </cell>
          <cell r="I83">
            <v>-2605.6840000000002</v>
          </cell>
          <cell r="J83">
            <v>-3008.741</v>
          </cell>
          <cell r="L83">
            <v>403.05699999999979</v>
          </cell>
          <cell r="M83">
            <v>-3008.741</v>
          </cell>
        </row>
        <row r="84">
          <cell r="C84" t="str">
            <v xml:space="preserve">ÖBB-Infrastruktur Bau AG </v>
          </cell>
          <cell r="D84" t="str">
            <v>8300400082</v>
          </cell>
          <cell r="E84">
            <v>0.32705369836982251</v>
          </cell>
          <cell r="G84">
            <v>-3316.326</v>
          </cell>
          <cell r="I84">
            <v>-3316.326</v>
          </cell>
          <cell r="L84">
            <v>-3316.326</v>
          </cell>
        </row>
        <row r="85">
          <cell r="C85" t="str">
            <v xml:space="preserve">ÖBB-Infrastruktur Bau AG </v>
          </cell>
          <cell r="D85" t="str">
            <v>8300400083</v>
          </cell>
          <cell r="E85">
            <v>0.32705369836982251</v>
          </cell>
          <cell r="G85">
            <v>-3316.326</v>
          </cell>
          <cell r="I85">
            <v>-3316.326</v>
          </cell>
          <cell r="L85">
            <v>-3316.326</v>
          </cell>
        </row>
        <row r="86">
          <cell r="C86" t="str">
            <v xml:space="preserve">ÖBB-Infrastruktur Bau AG </v>
          </cell>
          <cell r="D86" t="str">
            <v>8300400084</v>
          </cell>
          <cell r="E86">
            <v>82.549902640642941</v>
          </cell>
          <cell r="G86">
            <v>-1.742</v>
          </cell>
          <cell r="I86">
            <v>-1.742</v>
          </cell>
          <cell r="L86">
            <v>-1.742</v>
          </cell>
        </row>
        <row r="87">
          <cell r="C87" t="str">
            <v xml:space="preserve">ÖBB-Infrastruktur Bau AG </v>
          </cell>
          <cell r="D87" t="str">
            <v>8300400085</v>
          </cell>
          <cell r="E87">
            <v>82.549902640642941</v>
          </cell>
          <cell r="G87">
            <v>-1.742</v>
          </cell>
          <cell r="I87">
            <v>-1.742</v>
          </cell>
          <cell r="L87">
            <v>-1.742</v>
          </cell>
        </row>
        <row r="88">
          <cell r="B88" t="str">
            <v>fix</v>
          </cell>
          <cell r="E88">
            <v>4.1103918340423588E-2</v>
          </cell>
          <cell r="F88">
            <v>-9272888.2310000006</v>
          </cell>
          <cell r="G88">
            <v>-41066.671999999962</v>
          </cell>
          <cell r="I88">
            <v>-9313954.9030000009</v>
          </cell>
          <cell r="J88">
            <v>-8469510.3279999997</v>
          </cell>
          <cell r="K88">
            <v>-6000112.3859999999</v>
          </cell>
          <cell r="L88">
            <v>-844444.57500000112</v>
          </cell>
          <cell r="M88">
            <v>-2469397.9419999998</v>
          </cell>
          <cell r="O88">
            <v>-6000112.3859999999</v>
          </cell>
        </row>
        <row r="89">
          <cell r="B89" t="str">
            <v>var</v>
          </cell>
          <cell r="C89" t="str">
            <v xml:space="preserve">ÖBB-Infrastruktur Bau AG </v>
          </cell>
          <cell r="D89" t="str">
            <v>8300100022</v>
          </cell>
          <cell r="E89">
            <v>1.7599999401179942E-2</v>
          </cell>
          <cell r="F89">
            <v>-13526.601000000001</v>
          </cell>
          <cell r="I89">
            <v>-13526.601000000001</v>
          </cell>
          <cell r="J89">
            <v>-10916.655000000001</v>
          </cell>
          <cell r="K89">
            <v>-3638.8850000000002</v>
          </cell>
          <cell r="L89">
            <v>-2609.9459999999999</v>
          </cell>
          <cell r="M89">
            <v>-7277.77</v>
          </cell>
          <cell r="O89">
            <v>-3638.8850000000002</v>
          </cell>
        </row>
        <row r="90">
          <cell r="C90" t="str">
            <v xml:space="preserve">ÖBB-Infrastruktur Bau AG </v>
          </cell>
          <cell r="D90" t="str">
            <v>8300100023</v>
          </cell>
          <cell r="E90">
            <v>1.7499999408572782E-2</v>
          </cell>
          <cell r="F90">
            <v>-13526.601000000001</v>
          </cell>
          <cell r="I90">
            <v>-13526.601000000001</v>
          </cell>
          <cell r="J90">
            <v>-10916.655000000001</v>
          </cell>
          <cell r="K90">
            <v>-3638.8850000000002</v>
          </cell>
          <cell r="L90">
            <v>-2609.9459999999999</v>
          </cell>
          <cell r="M90">
            <v>-7277.77</v>
          </cell>
          <cell r="O90">
            <v>-3638.8850000000002</v>
          </cell>
        </row>
        <row r="91">
          <cell r="C91" t="str">
            <v xml:space="preserve">ÖBB-Infrastruktur Bau AG </v>
          </cell>
          <cell r="D91" t="str">
            <v>8300100025</v>
          </cell>
          <cell r="E91">
            <v>2.0299999999999999E-2</v>
          </cell>
          <cell r="F91">
            <v>-17550</v>
          </cell>
          <cell r="I91">
            <v>-17550</v>
          </cell>
          <cell r="J91">
            <v>-14850</v>
          </cell>
          <cell r="K91">
            <v>-4050</v>
          </cell>
          <cell r="L91">
            <v>-2700</v>
          </cell>
          <cell r="M91">
            <v>-10800</v>
          </cell>
          <cell r="O91">
            <v>-4050</v>
          </cell>
        </row>
        <row r="92">
          <cell r="C92" t="str">
            <v xml:space="preserve">ÖBB-Infrastruktur Bau AG </v>
          </cell>
          <cell r="D92" t="str">
            <v>8300100026</v>
          </cell>
          <cell r="E92">
            <v>2.0299999999999999E-2</v>
          </cell>
          <cell r="F92">
            <v>-6500</v>
          </cell>
          <cell r="I92">
            <v>-6500</v>
          </cell>
          <cell r="J92">
            <v>-5500</v>
          </cell>
          <cell r="K92">
            <v>-1500</v>
          </cell>
          <cell r="L92">
            <v>-1000</v>
          </cell>
          <cell r="M92">
            <v>-4000</v>
          </cell>
          <cell r="O92">
            <v>-1500</v>
          </cell>
        </row>
        <row r="93">
          <cell r="C93" t="str">
            <v xml:space="preserve">ÖBB-Infrastruktur Bau AG </v>
          </cell>
          <cell r="D93" t="str">
            <v>8300100027</v>
          </cell>
          <cell r="E93">
            <v>2.6940801956715089E-2</v>
          </cell>
          <cell r="F93">
            <v>-13.492000000000001</v>
          </cell>
          <cell r="I93">
            <v>-13.492000000000001</v>
          </cell>
          <cell r="L93">
            <v>-13.492000000000001</v>
          </cell>
        </row>
        <row r="94">
          <cell r="C94" t="str">
            <v xml:space="preserve">ÖBB-Infrastruktur Bau AG </v>
          </cell>
          <cell r="D94" t="str">
            <v>8300100029</v>
          </cell>
          <cell r="E94">
            <v>2.146E-2</v>
          </cell>
          <cell r="F94">
            <v>-54500</v>
          </cell>
          <cell r="I94">
            <v>-54500</v>
          </cell>
          <cell r="J94">
            <v>-54500</v>
          </cell>
          <cell r="L94">
            <v>0</v>
          </cell>
          <cell r="M94">
            <v>-54500</v>
          </cell>
        </row>
        <row r="95">
          <cell r="C95" t="str">
            <v xml:space="preserve">ÖBB-Infrastruktur Bau AG </v>
          </cell>
          <cell r="D95" t="str">
            <v>8300100030</v>
          </cell>
          <cell r="E95">
            <v>4.0129999999999999E-2</v>
          </cell>
          <cell r="F95">
            <v>-125400</v>
          </cell>
          <cell r="I95">
            <v>-125400</v>
          </cell>
          <cell r="J95">
            <v>-125400</v>
          </cell>
          <cell r="L95">
            <v>0</v>
          </cell>
          <cell r="M95">
            <v>-125400</v>
          </cell>
        </row>
        <row r="96">
          <cell r="C96" t="str">
            <v xml:space="preserve">ÖBB-Infrastruktur Bau AG </v>
          </cell>
          <cell r="D96" t="str">
            <v>8300100031</v>
          </cell>
          <cell r="E96">
            <v>4.0439999999999997E-2</v>
          </cell>
          <cell r="F96">
            <v>-96000</v>
          </cell>
          <cell r="I96">
            <v>-96000</v>
          </cell>
          <cell r="J96">
            <v>-96000</v>
          </cell>
          <cell r="L96">
            <v>0</v>
          </cell>
          <cell r="M96">
            <v>-96000</v>
          </cell>
        </row>
        <row r="97">
          <cell r="C97" t="str">
            <v xml:space="preserve">ÖBB-Infrastruktur Bau AG </v>
          </cell>
          <cell r="D97" t="str">
            <v>8300100033</v>
          </cell>
          <cell r="E97">
            <v>2.112E-2</v>
          </cell>
          <cell r="F97">
            <v>-90000</v>
          </cell>
          <cell r="I97">
            <v>-90000</v>
          </cell>
          <cell r="J97">
            <v>-90000</v>
          </cell>
          <cell r="L97">
            <v>0</v>
          </cell>
          <cell r="M97">
            <v>-90000</v>
          </cell>
        </row>
        <row r="98">
          <cell r="C98" t="str">
            <v xml:space="preserve">ÖBB-Infrastruktur Bau AG </v>
          </cell>
          <cell r="D98" t="str">
            <v>8300100052</v>
          </cell>
          <cell r="E98">
            <v>3.8750000406554325E-2</v>
          </cell>
          <cell r="F98">
            <v>-9592.8140000000003</v>
          </cell>
          <cell r="I98">
            <v>-9592.8140000000003</v>
          </cell>
          <cell r="J98">
            <v>-7194.6109999999999</v>
          </cell>
          <cell r="L98">
            <v>-2398.2030000000004</v>
          </cell>
          <cell r="M98">
            <v>-7194.6109999999999</v>
          </cell>
        </row>
        <row r="99">
          <cell r="C99" t="str">
            <v xml:space="preserve">ÖBB-Infrastruktur Bau AG </v>
          </cell>
          <cell r="D99" t="str">
            <v>8300100053</v>
          </cell>
          <cell r="E99">
            <v>3.874997996157438E-2</v>
          </cell>
          <cell r="F99">
            <v>-581.38300000000004</v>
          </cell>
          <cell r="I99">
            <v>-581.38300000000004</v>
          </cell>
          <cell r="J99">
            <v>-436.03699999999998</v>
          </cell>
          <cell r="L99">
            <v>-145.34600000000006</v>
          </cell>
          <cell r="M99">
            <v>-436.03699999999998</v>
          </cell>
        </row>
        <row r="100">
          <cell r="C100" t="str">
            <v xml:space="preserve">ÖBB-Infrastruktur Bau AG </v>
          </cell>
          <cell r="D100" t="str">
            <v>8300100054</v>
          </cell>
          <cell r="E100">
            <v>3.8750004114859349E-2</v>
          </cell>
          <cell r="F100">
            <v>-3778.9870000000001</v>
          </cell>
          <cell r="I100">
            <v>-3778.9870000000001</v>
          </cell>
          <cell r="J100">
            <v>-2834.241</v>
          </cell>
          <cell r="L100">
            <v>-944.74600000000009</v>
          </cell>
          <cell r="M100">
            <v>-2834.241</v>
          </cell>
        </row>
        <row r="101">
          <cell r="C101" t="str">
            <v xml:space="preserve">ÖBB-Infrastruktur Bau AG </v>
          </cell>
          <cell r="D101" t="str">
            <v>8300100065</v>
          </cell>
          <cell r="E101">
            <v>4.1249998580969123E-2</v>
          </cell>
          <cell r="F101">
            <v>-5813.8270000000002</v>
          </cell>
          <cell r="I101">
            <v>-5813.8270000000002</v>
          </cell>
          <cell r="J101">
            <v>-4360.37</v>
          </cell>
          <cell r="L101">
            <v>-1453.4570000000003</v>
          </cell>
          <cell r="M101">
            <v>-4360.37</v>
          </cell>
        </row>
        <row r="102">
          <cell r="C102" t="str">
            <v xml:space="preserve">ÖBB-Infrastruktur Bau AG </v>
          </cell>
          <cell r="D102" t="str">
            <v>8300400000</v>
          </cell>
          <cell r="E102">
            <v>4.9329999999999999E-2</v>
          </cell>
          <cell r="G102">
            <v>-493600</v>
          </cell>
          <cell r="I102">
            <v>-493600</v>
          </cell>
          <cell r="J102">
            <v>-493600</v>
          </cell>
          <cell r="L102">
            <v>0</v>
          </cell>
          <cell r="M102">
            <v>-493600</v>
          </cell>
        </row>
        <row r="103">
          <cell r="C103" t="str">
            <v xml:space="preserve">ÖBB-Infrastruktur Bau AG </v>
          </cell>
          <cell r="D103" t="str">
            <v>8300400001</v>
          </cell>
          <cell r="E103">
            <v>4.9329999999999999E-2</v>
          </cell>
          <cell r="G103">
            <v>50000</v>
          </cell>
          <cell r="I103">
            <v>50000</v>
          </cell>
          <cell r="J103">
            <v>50000</v>
          </cell>
          <cell r="L103">
            <v>0</v>
          </cell>
          <cell r="M103">
            <v>50000</v>
          </cell>
        </row>
        <row r="104">
          <cell r="C104" t="str">
            <v xml:space="preserve">ÖBB-Infrastruktur Bau AG </v>
          </cell>
          <cell r="D104" t="str">
            <v>8300400002</v>
          </cell>
          <cell r="E104">
            <v>4.9329999999999999E-2</v>
          </cell>
          <cell r="G104">
            <v>50000</v>
          </cell>
          <cell r="I104">
            <v>50000</v>
          </cell>
          <cell r="J104">
            <v>50000</v>
          </cell>
          <cell r="L104">
            <v>0</v>
          </cell>
          <cell r="M104">
            <v>50000</v>
          </cell>
        </row>
        <row r="105">
          <cell r="C105" t="str">
            <v xml:space="preserve">ÖBB-Infrastruktur Bau AG </v>
          </cell>
          <cell r="D105" t="str">
            <v>8300400003</v>
          </cell>
          <cell r="E105">
            <v>4.9329999999999999E-2</v>
          </cell>
          <cell r="G105">
            <v>50000</v>
          </cell>
          <cell r="I105">
            <v>50000</v>
          </cell>
          <cell r="J105">
            <v>50000</v>
          </cell>
          <cell r="L105">
            <v>0</v>
          </cell>
          <cell r="M105">
            <v>50000</v>
          </cell>
        </row>
        <row r="106">
          <cell r="C106" t="str">
            <v xml:space="preserve">ÖBB-Infrastruktur Bau AG </v>
          </cell>
          <cell r="D106" t="str">
            <v>8300400007</v>
          </cell>
          <cell r="E106">
            <v>1.9210000000000001E-2</v>
          </cell>
          <cell r="G106">
            <v>25000</v>
          </cell>
          <cell r="I106">
            <v>25000</v>
          </cell>
          <cell r="J106">
            <v>25000</v>
          </cell>
          <cell r="L106">
            <v>0</v>
          </cell>
          <cell r="M106">
            <v>25000</v>
          </cell>
        </row>
        <row r="107">
          <cell r="C107" t="str">
            <v xml:space="preserve">ÖBB-Infrastruktur Bau AG </v>
          </cell>
          <cell r="D107" t="str">
            <v>8300400009</v>
          </cell>
          <cell r="E107">
            <v>4.3520000000000003E-2</v>
          </cell>
          <cell r="G107">
            <v>10000</v>
          </cell>
          <cell r="I107">
            <v>10000</v>
          </cell>
          <cell r="J107">
            <v>10000</v>
          </cell>
          <cell r="L107">
            <v>0</v>
          </cell>
          <cell r="M107">
            <v>10000</v>
          </cell>
        </row>
        <row r="108">
          <cell r="C108" t="str">
            <v xml:space="preserve">ÖBB-Infrastruktur Bau AG </v>
          </cell>
          <cell r="D108" t="str">
            <v>8300400010</v>
          </cell>
          <cell r="E108">
            <v>3.7879999999999997E-2</v>
          </cell>
          <cell r="G108">
            <v>20000</v>
          </cell>
          <cell r="I108">
            <v>20000</v>
          </cell>
          <cell r="J108">
            <v>20000</v>
          </cell>
          <cell r="L108">
            <v>0</v>
          </cell>
          <cell r="M108">
            <v>20000</v>
          </cell>
        </row>
        <row r="109">
          <cell r="C109" t="str">
            <v xml:space="preserve">ÖBB-Infrastruktur Bau AG </v>
          </cell>
          <cell r="D109" t="str">
            <v>8300400011</v>
          </cell>
          <cell r="E109">
            <v>3.7879999999999997E-2</v>
          </cell>
          <cell r="G109">
            <v>15000</v>
          </cell>
          <cell r="I109">
            <v>15000</v>
          </cell>
          <cell r="J109">
            <v>15000</v>
          </cell>
          <cell r="L109">
            <v>0</v>
          </cell>
          <cell r="M109">
            <v>15000</v>
          </cell>
        </row>
        <row r="110">
          <cell r="C110" t="str">
            <v xml:space="preserve">ÖBB-Infrastruktur Bau AG </v>
          </cell>
          <cell r="D110" t="str">
            <v>8300400013</v>
          </cell>
          <cell r="E110">
            <v>3.7879999999999997E-2</v>
          </cell>
          <cell r="G110">
            <v>35000</v>
          </cell>
          <cell r="I110">
            <v>35000</v>
          </cell>
          <cell r="J110">
            <v>35000</v>
          </cell>
          <cell r="L110">
            <v>0</v>
          </cell>
          <cell r="M110">
            <v>35000</v>
          </cell>
        </row>
        <row r="111">
          <cell r="C111" t="str">
            <v xml:space="preserve">ÖBB-Infrastruktur Bau AG </v>
          </cell>
          <cell r="D111" t="str">
            <v>8300400014</v>
          </cell>
          <cell r="E111">
            <v>3.7879999999999997E-2</v>
          </cell>
          <cell r="G111">
            <v>30000</v>
          </cell>
          <cell r="I111">
            <v>30000</v>
          </cell>
          <cell r="J111">
            <v>30000</v>
          </cell>
          <cell r="L111">
            <v>0</v>
          </cell>
          <cell r="M111">
            <v>30000</v>
          </cell>
        </row>
        <row r="112">
          <cell r="C112" t="str">
            <v xml:space="preserve">ÖBB-Infrastruktur Bau AG </v>
          </cell>
          <cell r="D112" t="str">
            <v>8300400019</v>
          </cell>
          <cell r="E112">
            <v>3.7379999999999997E-2</v>
          </cell>
          <cell r="G112">
            <v>15000</v>
          </cell>
          <cell r="I112">
            <v>15000</v>
          </cell>
          <cell r="J112">
            <v>15000</v>
          </cell>
          <cell r="L112">
            <v>0</v>
          </cell>
          <cell r="M112">
            <v>15000</v>
          </cell>
        </row>
        <row r="113">
          <cell r="C113" t="str">
            <v xml:space="preserve">ÖBB-Infrastruktur Bau AG </v>
          </cell>
          <cell r="D113" t="str">
            <v>8300400020</v>
          </cell>
          <cell r="E113">
            <v>3.7379999999999997E-2</v>
          </cell>
          <cell r="G113">
            <v>15000</v>
          </cell>
          <cell r="I113">
            <v>15000</v>
          </cell>
          <cell r="J113">
            <v>15000</v>
          </cell>
          <cell r="L113">
            <v>0</v>
          </cell>
          <cell r="M113">
            <v>15000</v>
          </cell>
        </row>
        <row r="114">
          <cell r="C114" t="str">
            <v xml:space="preserve">ÖBB-Infrastruktur Bau AG </v>
          </cell>
          <cell r="D114" t="str">
            <v>8300400023</v>
          </cell>
          <cell r="E114">
            <v>1.6500000000000001E-2</v>
          </cell>
          <cell r="G114">
            <v>6500</v>
          </cell>
          <cell r="I114">
            <v>6500</v>
          </cell>
          <cell r="J114">
            <v>5500</v>
          </cell>
          <cell r="K114">
            <v>1500</v>
          </cell>
          <cell r="L114">
            <v>1000</v>
          </cell>
          <cell r="M114">
            <v>4000</v>
          </cell>
          <cell r="O114">
            <v>1500</v>
          </cell>
        </row>
        <row r="115">
          <cell r="C115" t="str">
            <v xml:space="preserve">ÖBB-Infrastruktur Bau AG </v>
          </cell>
          <cell r="D115" t="str">
            <v>8300400025</v>
          </cell>
          <cell r="E115">
            <v>2.112E-2</v>
          </cell>
          <cell r="G115">
            <v>15000</v>
          </cell>
          <cell r="I115">
            <v>15000</v>
          </cell>
          <cell r="J115">
            <v>15000</v>
          </cell>
          <cell r="L115">
            <v>0</v>
          </cell>
          <cell r="M115">
            <v>15000</v>
          </cell>
        </row>
        <row r="116">
          <cell r="C116" t="str">
            <v xml:space="preserve">ÖBB-Infrastruktur Bau AG </v>
          </cell>
          <cell r="D116" t="str">
            <v>8300400026</v>
          </cell>
          <cell r="E116">
            <v>2.112E-2</v>
          </cell>
          <cell r="G116">
            <v>15000</v>
          </cell>
          <cell r="I116">
            <v>15000</v>
          </cell>
          <cell r="J116">
            <v>15000</v>
          </cell>
          <cell r="L116">
            <v>0</v>
          </cell>
          <cell r="M116">
            <v>15000</v>
          </cell>
        </row>
        <row r="117">
          <cell r="C117" t="str">
            <v xml:space="preserve">ÖBB-Infrastruktur Bau AG </v>
          </cell>
          <cell r="D117" t="str">
            <v>8300400027</v>
          </cell>
          <cell r="E117">
            <v>8.819757591604277E-2</v>
          </cell>
          <cell r="G117">
            <v>-1395.95</v>
          </cell>
          <cell r="I117">
            <v>-1395.95</v>
          </cell>
          <cell r="J117">
            <v>-2551.6759999999995</v>
          </cell>
          <cell r="K117">
            <v>-850.55899999999929</v>
          </cell>
          <cell r="L117">
            <v>1155.7259999999987</v>
          </cell>
          <cell r="M117">
            <v>-1701.1170000000002</v>
          </cell>
          <cell r="O117">
            <v>-850.55899999999929</v>
          </cell>
        </row>
        <row r="118">
          <cell r="C118" t="str">
            <v xml:space="preserve">ÖBB-Infrastruktur Bau AG </v>
          </cell>
          <cell r="D118" t="str">
            <v>8300400030</v>
          </cell>
          <cell r="E118">
            <v>9.2999999922370007E-3</v>
          </cell>
          <cell r="G118">
            <v>450856.62800000003</v>
          </cell>
          <cell r="I118">
            <v>450856.62800000003</v>
          </cell>
          <cell r="J118">
            <v>424508.27799999999</v>
          </cell>
          <cell r="L118">
            <v>26348.35</v>
          </cell>
          <cell r="M118">
            <v>424508.27799999999</v>
          </cell>
        </row>
        <row r="119">
          <cell r="C119" t="str">
            <v xml:space="preserve">ÖBB-Infrastruktur Bau AG </v>
          </cell>
          <cell r="D119" t="str">
            <v>8300400031</v>
          </cell>
          <cell r="E119">
            <v>9.2999999922370007E-3</v>
          </cell>
          <cell r="G119">
            <v>-450856.62800000003</v>
          </cell>
          <cell r="I119">
            <v>-450856.62800000003</v>
          </cell>
          <cell r="J119">
            <v>-424508.27799999999</v>
          </cell>
          <cell r="L119">
            <v>-26348.35</v>
          </cell>
          <cell r="M119">
            <v>-424508.27799999999</v>
          </cell>
        </row>
        <row r="120">
          <cell r="C120" t="str">
            <v xml:space="preserve">ÖBB-Infrastruktur Bau AG </v>
          </cell>
          <cell r="D120" t="str">
            <v>8300400063</v>
          </cell>
          <cell r="E120">
            <v>5.3689999992142218E-2</v>
          </cell>
          <cell r="G120">
            <v>5090.4960000000001</v>
          </cell>
          <cell r="I120">
            <v>5090.4960000000001</v>
          </cell>
          <cell r="J120">
            <v>4753.652</v>
          </cell>
          <cell r="K120">
            <v>3262.386</v>
          </cell>
          <cell r="L120">
            <v>336.84400000000005</v>
          </cell>
          <cell r="M120">
            <v>1491.2660000000001</v>
          </cell>
          <cell r="O120">
            <v>3262.386</v>
          </cell>
        </row>
        <row r="121">
          <cell r="C121" t="str">
            <v xml:space="preserve">ÖBB-Infrastruktur Bau AG </v>
          </cell>
          <cell r="D121" t="str">
            <v>8300400074</v>
          </cell>
          <cell r="E121">
            <v>2.112E-2</v>
          </cell>
          <cell r="G121">
            <v>10000</v>
          </cell>
          <cell r="I121">
            <v>10000</v>
          </cell>
          <cell r="J121">
            <v>10000</v>
          </cell>
          <cell r="L121">
            <v>0</v>
          </cell>
          <cell r="M121">
            <v>10000</v>
          </cell>
        </row>
        <row r="122">
          <cell r="C122" t="str">
            <v xml:space="preserve">ÖBB-Infrastruktur Bau AG </v>
          </cell>
          <cell r="D122" t="str">
            <v>8300400075</v>
          </cell>
          <cell r="E122">
            <v>2.112E-2</v>
          </cell>
          <cell r="G122">
            <v>10000</v>
          </cell>
          <cell r="I122">
            <v>10000</v>
          </cell>
          <cell r="J122">
            <v>10000</v>
          </cell>
          <cell r="L122">
            <v>0</v>
          </cell>
          <cell r="M122">
            <v>10000</v>
          </cell>
        </row>
        <row r="123">
          <cell r="C123" t="str">
            <v xml:space="preserve">ÖBB-Infrastruktur Bau AG </v>
          </cell>
          <cell r="D123" t="str">
            <v>8300400076</v>
          </cell>
          <cell r="E123">
            <v>4.1250000000000002E-2</v>
          </cell>
          <cell r="G123">
            <v>-20000</v>
          </cell>
          <cell r="I123">
            <v>-20000</v>
          </cell>
          <cell r="J123">
            <v>-20000</v>
          </cell>
          <cell r="K123">
            <v>-20000</v>
          </cell>
          <cell r="L123">
            <v>0</v>
          </cell>
          <cell r="M123">
            <v>0</v>
          </cell>
          <cell r="O123">
            <v>-20000</v>
          </cell>
        </row>
        <row r="124">
          <cell r="C124" t="str">
            <v xml:space="preserve">ÖBB-Infrastruktur Bau AG </v>
          </cell>
          <cell r="D124" t="str">
            <v>8300400077</v>
          </cell>
          <cell r="E124">
            <v>3.7379999999999997E-2</v>
          </cell>
          <cell r="G124">
            <v>15000</v>
          </cell>
          <cell r="I124">
            <v>15000</v>
          </cell>
          <cell r="J124">
            <v>15000</v>
          </cell>
          <cell r="L124">
            <v>0</v>
          </cell>
          <cell r="M124">
            <v>15000</v>
          </cell>
        </row>
        <row r="125">
          <cell r="C125" t="str">
            <v xml:space="preserve">ÖBB-Infrastruktur Bau AG </v>
          </cell>
          <cell r="D125" t="str">
            <v>8300400078</v>
          </cell>
          <cell r="E125">
            <v>3.7379999999999997E-2</v>
          </cell>
          <cell r="G125">
            <v>15000</v>
          </cell>
          <cell r="I125">
            <v>15000</v>
          </cell>
          <cell r="J125">
            <v>15000</v>
          </cell>
          <cell r="L125">
            <v>0</v>
          </cell>
          <cell r="M125">
            <v>15000</v>
          </cell>
        </row>
        <row r="126">
          <cell r="B126" t="str">
            <v>var</v>
          </cell>
          <cell r="E126">
            <v>4.2634521798148944E-2</v>
          </cell>
          <cell r="F126">
            <v>-436783.70500000002</v>
          </cell>
          <cell r="G126">
            <v>-108405.45400000009</v>
          </cell>
          <cell r="I126">
            <v>-545189.1590000001</v>
          </cell>
          <cell r="J126">
            <v>-533806.59300000011</v>
          </cell>
          <cell r="K126">
            <v>-28915.942999999999</v>
          </cell>
          <cell r="L126">
            <v>-11382.565999999992</v>
          </cell>
          <cell r="M126">
            <v>-504890.65</v>
          </cell>
          <cell r="O126">
            <v>-28915.942999999999</v>
          </cell>
        </row>
        <row r="127">
          <cell r="A127" t="str">
            <v>Verbindlichkeiten</v>
          </cell>
          <cell r="E127">
            <v>4.118855737263899E-2</v>
          </cell>
          <cell r="F127">
            <v>-9709671.9359999988</v>
          </cell>
          <cell r="G127">
            <v>-149472.12599999993</v>
          </cell>
          <cell r="I127">
            <v>-9859144.061999999</v>
          </cell>
          <cell r="J127">
            <v>-9003316.9209999982</v>
          </cell>
          <cell r="K127">
            <v>-6029028.3289999999</v>
          </cell>
          <cell r="L127">
            <v>-855827.14100000076</v>
          </cell>
          <cell r="M127">
            <v>-2974288.5919999983</v>
          </cell>
          <cell r="O127">
            <v>-6029028.3289999999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"/>
      <sheetName val="ÜVO-Strecken 17.1.2000 ÖBB"/>
      <sheetName val="Erläuterungen"/>
      <sheetName val="#BEZUG"/>
    </sheetNames>
    <sheetDataSet>
      <sheetData sheetId="0" refreshError="1">
        <row r="1">
          <cell r="A1" t="str">
            <v>Z-Nr</v>
          </cell>
          <cell r="B1" t="str">
            <v>Sortierung HL-AG</v>
          </cell>
          <cell r="C1" t="str">
            <v>ÜVO-Z</v>
          </cell>
          <cell r="D1" t="str">
            <v>Gl. 1</v>
          </cell>
          <cell r="E1" t="str">
            <v>Gl. 2</v>
          </cell>
          <cell r="F1" t="str">
            <v>Gl. 3</v>
          </cell>
          <cell r="G1" t="str">
            <v>Gl. 4</v>
          </cell>
          <cell r="H1" t="str">
            <v>Status</v>
          </cell>
          <cell r="I1" t="str">
            <v>ÜA</v>
          </cell>
          <cell r="J1" t="str">
            <v>V-Art</v>
          </cell>
          <cell r="K1" t="str">
            <v>E 1</v>
          </cell>
          <cell r="L1" t="str">
            <v>E2</v>
          </cell>
          <cell r="M1" t="str">
            <v>E3</v>
          </cell>
          <cell r="N1" t="str">
            <v>E 4</v>
          </cell>
          <cell r="O1" t="str">
            <v>Vorhaben / Projekt</v>
          </cell>
          <cell r="P1" t="str">
            <v>Detailangaben</v>
          </cell>
          <cell r="Q1" t="str">
            <v>Land</v>
          </cell>
          <cell r="R1" t="str">
            <v>Achse</v>
          </cell>
          <cell r="S1" t="str">
            <v>Strecke</v>
          </cell>
          <cell r="T1" t="str">
            <v>von</v>
          </cell>
          <cell r="U1" t="str">
            <v>bis</v>
          </cell>
          <cell r="V1" t="str">
            <v>ÜVO</v>
          </cell>
          <cell r="W1" t="str">
            <v>EG</v>
          </cell>
          <cell r="X1" t="str">
            <v>GB</v>
          </cell>
          <cell r="Y1" t="str">
            <v>GB akt</v>
          </cell>
          <cell r="Z1" t="str">
            <v>Q Gesamt</v>
          </cell>
          <cell r="AA1" t="str">
            <v xml:space="preserve">Q bis 1995 </v>
          </cell>
          <cell r="AB1" t="str">
            <v>Q 1996</v>
          </cell>
          <cell r="AC1" t="str">
            <v>Q 1997</v>
          </cell>
          <cell r="AD1" t="str">
            <v>Q 1998</v>
          </cell>
          <cell r="AE1" t="str">
            <v>Q 1999</v>
          </cell>
          <cell r="AF1" t="str">
            <v>Q 2000</v>
          </cell>
          <cell r="AG1" t="str">
            <v>Q 2001</v>
          </cell>
          <cell r="AH1" t="str">
            <v>Q 2002</v>
          </cell>
          <cell r="AI1" t="str">
            <v>Q 2003</v>
          </cell>
          <cell r="AJ1" t="str">
            <v>Q 2004</v>
          </cell>
          <cell r="AK1" t="str">
            <v>Q 2005</v>
          </cell>
          <cell r="AL1" t="str">
            <v>Q 2006</v>
          </cell>
          <cell r="AM1" t="str">
            <v>Q 2007</v>
          </cell>
          <cell r="AN1" t="str">
            <v>Q 2008</v>
          </cell>
          <cell r="AO1" t="str">
            <v>Q 2009</v>
          </cell>
          <cell r="AP1" t="str">
            <v>Q 2010</v>
          </cell>
          <cell r="AQ1" t="str">
            <v>Anmerkung 1</v>
          </cell>
          <cell r="AR1" t="str">
            <v>P_Nr</v>
          </cell>
          <cell r="AS1" t="str">
            <v>Betriebsstelle_Von</v>
          </cell>
          <cell r="AT1" t="str">
            <v>Betriebsstelle_Bis</v>
          </cell>
          <cell r="AU1" t="str">
            <v>VertragspartnerLand/ Gemeinde</v>
          </cell>
          <cell r="AV1" t="str">
            <v>Aufteilungs-schlüssel ÖBB/Partner/Partner</v>
          </cell>
          <cell r="AW1" t="str">
            <v>Vertrags- bzw. Bescheidzahl, Datum</v>
          </cell>
          <cell r="AX1" t="str">
            <v>Zustimmung der Gemeinde vom</v>
          </cell>
          <cell r="AY1" t="str">
            <v>A Gesamt</v>
          </cell>
          <cell r="AZ1" t="str">
            <v>A bis 1995</v>
          </cell>
          <cell r="BA1" t="str">
            <v>A 1996</v>
          </cell>
          <cell r="BB1" t="str">
            <v>A bis 3/97</v>
          </cell>
          <cell r="BC1" t="str">
            <v>A 3-12/97</v>
          </cell>
          <cell r="BD1" t="str">
            <v>A 97/Zahl 98</v>
          </cell>
          <cell r="BE1" t="str">
            <v>A 1997</v>
          </cell>
          <cell r="BF1" t="str">
            <v>A 1998</v>
          </cell>
          <cell r="BG1" t="str">
            <v>A 1999</v>
          </cell>
          <cell r="BH1" t="str">
            <v>A 2000</v>
          </cell>
          <cell r="BI1" t="str">
            <v>A 2001</v>
          </cell>
          <cell r="BJ1" t="str">
            <v>A 2002</v>
          </cell>
          <cell r="BK1" t="str">
            <v>A 2003</v>
          </cell>
          <cell r="BL1" t="str">
            <v>A 2004</v>
          </cell>
          <cell r="BM1" t="str">
            <v>A 2005</v>
          </cell>
          <cell r="BN1" t="str">
            <v>A 2006</v>
          </cell>
          <cell r="BO1" t="str">
            <v>A 2007</v>
          </cell>
          <cell r="BP1" t="str">
            <v>A 2008</v>
          </cell>
          <cell r="BQ1" t="str">
            <v>A 2009</v>
          </cell>
          <cell r="BR1" t="str">
            <v>A 2010 ff</v>
          </cell>
          <cell r="BS1" t="str">
            <v>Anmerkung 2</v>
          </cell>
          <cell r="BT1" t="str">
            <v>B Gesamt</v>
          </cell>
          <cell r="BU1" t="str">
            <v>B bis 1995</v>
          </cell>
          <cell r="BV1" t="str">
            <v>B 1996</v>
          </cell>
          <cell r="BW1" t="str">
            <v>B 1-3/97</v>
          </cell>
          <cell r="BX1" t="str">
            <v>B 3-12/97</v>
          </cell>
          <cell r="BY1" t="str">
            <v>B 1997 ges</v>
          </cell>
          <cell r="BZ1" t="str">
            <v>B bis 1997</v>
          </cell>
          <cell r="CA1" t="str">
            <v>B 1998</v>
          </cell>
          <cell r="CB1" t="str">
            <v>B 1999</v>
          </cell>
          <cell r="CC1" t="str">
            <v>B 2000</v>
          </cell>
          <cell r="CD1" t="str">
            <v>B 2001</v>
          </cell>
          <cell r="CE1" t="str">
            <v>B 2002</v>
          </cell>
          <cell r="CF1" t="str">
            <v>B 2003</v>
          </cell>
          <cell r="CG1" t="str">
            <v>B 2004</v>
          </cell>
          <cell r="CH1" t="str">
            <v>B 2005</v>
          </cell>
          <cell r="CI1" t="str">
            <v>B 2006</v>
          </cell>
          <cell r="CJ1" t="str">
            <v>B 2007</v>
          </cell>
          <cell r="CK1" t="str">
            <v>B 2008</v>
          </cell>
          <cell r="CL1" t="str">
            <v>B 2009</v>
          </cell>
          <cell r="CM1" t="str">
            <v>B 2010</v>
          </cell>
          <cell r="CN1" t="str">
            <v>B 2011</v>
          </cell>
          <cell r="CO1" t="str">
            <v>B 2012</v>
          </cell>
          <cell r="CP1" t="str">
            <v>B 2013</v>
          </cell>
          <cell r="CQ1" t="str">
            <v>B 2014</v>
          </cell>
          <cell r="CR1" t="str">
            <v>B 2015</v>
          </cell>
          <cell r="CS1" t="str">
            <v>Anmerkung 3</v>
          </cell>
        </row>
        <row r="3">
          <cell r="A3">
            <v>1</v>
          </cell>
          <cell r="B3">
            <v>17</v>
          </cell>
          <cell r="C3">
            <v>1001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I3" t="str">
            <v>P</v>
          </cell>
          <cell r="J3" t="str">
            <v>V</v>
          </cell>
          <cell r="K3" t="str">
            <v>_Vorhaben</v>
          </cell>
          <cell r="L3" t="str">
            <v>_Vorhaben</v>
          </cell>
          <cell r="M3" t="str">
            <v>_Vorhaben</v>
          </cell>
          <cell r="N3" t="str">
            <v>_Vorhaben</v>
          </cell>
          <cell r="O3" t="str">
            <v>Vernetzungsplanung</v>
          </cell>
        </row>
        <row r="4">
          <cell r="A4">
            <v>2</v>
          </cell>
          <cell r="B4">
            <v>8</v>
          </cell>
          <cell r="C4">
            <v>1002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  <cell r="I4" t="str">
            <v>PB</v>
          </cell>
          <cell r="J4" t="str">
            <v>V</v>
          </cell>
          <cell r="K4" t="str">
            <v>_Vorhaben</v>
          </cell>
          <cell r="L4" t="str">
            <v>_Vorhaben</v>
          </cell>
          <cell r="M4" t="str">
            <v>_Vorhaben</v>
          </cell>
          <cell r="N4" t="str">
            <v>_Vorhaben</v>
          </cell>
          <cell r="O4" t="str">
            <v>St. Pölten - Prinzersdorf; Linienverbesserung</v>
          </cell>
        </row>
        <row r="5">
          <cell r="A5">
            <v>3</v>
          </cell>
          <cell r="B5">
            <v>7</v>
          </cell>
          <cell r="C5">
            <v>1003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I5" t="str">
            <v>PB</v>
          </cell>
          <cell r="J5" t="str">
            <v>V</v>
          </cell>
          <cell r="K5" t="str">
            <v>_Vorhaben</v>
          </cell>
          <cell r="L5" t="str">
            <v>_Vorhaben</v>
          </cell>
          <cell r="M5" t="str">
            <v>_Vorhaben</v>
          </cell>
          <cell r="N5" t="str">
            <v>_Vorhaben</v>
          </cell>
          <cell r="O5" t="str">
            <v>Melk; Linienverbesserung</v>
          </cell>
        </row>
        <row r="6">
          <cell r="A6">
            <v>4</v>
          </cell>
          <cell r="B6">
            <v>6</v>
          </cell>
          <cell r="C6">
            <v>1004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I6" t="str">
            <v>PB</v>
          </cell>
          <cell r="J6" t="str">
            <v>V</v>
          </cell>
          <cell r="K6" t="str">
            <v>_Vorhaben</v>
          </cell>
          <cell r="L6" t="str">
            <v>_Vorhaben</v>
          </cell>
          <cell r="M6" t="str">
            <v>_Vorhaben</v>
          </cell>
          <cell r="N6" t="str">
            <v>_Vorhaben</v>
          </cell>
          <cell r="O6" t="str">
            <v>Krummnußbaum - Säusenstein; Linienverbesserung</v>
          </cell>
        </row>
        <row r="7">
          <cell r="A7">
            <v>5</v>
          </cell>
          <cell r="B7">
            <v>5</v>
          </cell>
          <cell r="C7">
            <v>1005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I7" t="str">
            <v>PB</v>
          </cell>
          <cell r="J7" t="str">
            <v>V</v>
          </cell>
          <cell r="K7" t="str">
            <v>_Vorhaben</v>
          </cell>
          <cell r="L7" t="str">
            <v>_Vorhaben</v>
          </cell>
          <cell r="M7" t="str">
            <v>_Vorhaben</v>
          </cell>
          <cell r="N7" t="str">
            <v>_Vorhaben</v>
          </cell>
          <cell r="O7" t="str">
            <v>Haag - St. Valentin; Linienverbesserung</v>
          </cell>
        </row>
        <row r="8">
          <cell r="A8">
            <v>6</v>
          </cell>
          <cell r="B8">
            <v>4</v>
          </cell>
          <cell r="C8">
            <v>1006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I8" t="str">
            <v>PB</v>
          </cell>
          <cell r="J8" t="str">
            <v>V</v>
          </cell>
          <cell r="K8" t="str">
            <v>_Vorhaben</v>
          </cell>
          <cell r="L8" t="str">
            <v>_Vorhaben</v>
          </cell>
          <cell r="M8" t="str">
            <v>_Vorhaben</v>
          </cell>
          <cell r="N8" t="str">
            <v>_Vorhaben</v>
          </cell>
          <cell r="O8" t="str">
            <v>Lambach; Linienverbesserung</v>
          </cell>
        </row>
        <row r="9">
          <cell r="A9">
            <v>7</v>
          </cell>
          <cell r="B9">
            <v>3</v>
          </cell>
          <cell r="C9">
            <v>1007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I9" t="str">
            <v>PB</v>
          </cell>
          <cell r="J9" t="str">
            <v>V</v>
          </cell>
          <cell r="K9" t="str">
            <v>_Vorhaben</v>
          </cell>
          <cell r="L9" t="str">
            <v>_Vorhaben</v>
          </cell>
          <cell r="M9" t="str">
            <v>_Vorhaben</v>
          </cell>
          <cell r="N9" t="str">
            <v>_Vorhaben</v>
          </cell>
          <cell r="O9" t="str">
            <v>Breitenschützing - Schwanenstadt; Linienverbesserung</v>
          </cell>
        </row>
        <row r="10">
          <cell r="A10">
            <v>8</v>
          </cell>
          <cell r="B10">
            <v>2</v>
          </cell>
          <cell r="C10">
            <v>1008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I10" t="str">
            <v>PB</v>
          </cell>
          <cell r="J10" t="str">
            <v>V</v>
          </cell>
          <cell r="K10" t="str">
            <v>_Vorhaben</v>
          </cell>
          <cell r="L10" t="str">
            <v>_Vorhaben</v>
          </cell>
          <cell r="M10" t="str">
            <v>_Vorhaben</v>
          </cell>
          <cell r="N10" t="str">
            <v>_Vorhaben</v>
          </cell>
          <cell r="O10" t="str">
            <v>Volders/Baumkirchen - Gärberbach (Umfahrung Innsbruck)</v>
          </cell>
        </row>
        <row r="11">
          <cell r="A11">
            <v>9</v>
          </cell>
          <cell r="B11">
            <v>1</v>
          </cell>
          <cell r="C11">
            <v>1009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I11" t="str">
            <v>PB</v>
          </cell>
          <cell r="J11" t="str">
            <v>V</v>
          </cell>
          <cell r="K11" t="str">
            <v>_Vorhaben</v>
          </cell>
          <cell r="L11" t="str">
            <v>_Vorhaben</v>
          </cell>
          <cell r="M11" t="str">
            <v>_Vorhaben</v>
          </cell>
          <cell r="N11" t="str">
            <v>_Vorhaben</v>
          </cell>
          <cell r="O11" t="str">
            <v>St. Jakob/Arlberg - St. Anton/Arlberg</v>
          </cell>
        </row>
        <row r="12">
          <cell r="A12">
            <v>10</v>
          </cell>
          <cell r="B12">
            <v>9</v>
          </cell>
          <cell r="C12">
            <v>1010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I12" t="str">
            <v>PB</v>
          </cell>
          <cell r="J12" t="str">
            <v>V</v>
          </cell>
          <cell r="K12" t="str">
            <v>_Vorhaben</v>
          </cell>
          <cell r="L12" t="str">
            <v>_Vorhaben</v>
          </cell>
          <cell r="M12" t="str">
            <v>_Vorhaben</v>
          </cell>
          <cell r="N12" t="str">
            <v>_Vorhaben</v>
          </cell>
          <cell r="O12" t="str">
            <v>Gloggnitz - Mürzzuschlag</v>
          </cell>
        </row>
        <row r="13">
          <cell r="A13">
            <v>11</v>
          </cell>
          <cell r="B13">
            <v>11</v>
          </cell>
          <cell r="C13">
            <v>2001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I13" t="str">
            <v>P</v>
          </cell>
          <cell r="J13" t="str">
            <v>V</v>
          </cell>
          <cell r="K13" t="str">
            <v>_Vorhaben</v>
          </cell>
          <cell r="L13" t="str">
            <v>_Vorhaben</v>
          </cell>
          <cell r="M13" t="str">
            <v>_Vorhaben</v>
          </cell>
          <cell r="N13" t="str">
            <v>_Vorhaben</v>
          </cell>
          <cell r="O13" t="str">
            <v>Verbindungsstrecke zwischen Pyhrn- und Westbahn Traun - Marchtrenk</v>
          </cell>
        </row>
        <row r="14">
          <cell r="A14">
            <v>12</v>
          </cell>
          <cell r="B14">
            <v>10</v>
          </cell>
          <cell r="C14">
            <v>2002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I14" t="str">
            <v>P</v>
          </cell>
          <cell r="J14" t="str">
            <v>V</v>
          </cell>
          <cell r="K14" t="str">
            <v>_Vorhaben</v>
          </cell>
          <cell r="L14" t="str">
            <v>_Vorhaben</v>
          </cell>
          <cell r="M14" t="str">
            <v>_Vorhaben</v>
          </cell>
          <cell r="N14" t="str">
            <v>_Vorhaben</v>
          </cell>
          <cell r="O14" t="str">
            <v>Attnang-Puchheim - Salzburg</v>
          </cell>
        </row>
        <row r="15">
          <cell r="A15">
            <v>13</v>
          </cell>
          <cell r="B15">
            <v>12</v>
          </cell>
          <cell r="C15">
            <v>2003</v>
          </cell>
          <cell r="D15">
            <v>1</v>
          </cell>
          <cell r="E15">
            <v>2</v>
          </cell>
          <cell r="F15">
            <v>2</v>
          </cell>
          <cell r="G15">
            <v>2</v>
          </cell>
          <cell r="I15" t="str">
            <v>P</v>
          </cell>
          <cell r="J15" t="str">
            <v>V</v>
          </cell>
          <cell r="K15" t="str">
            <v>_Vorhaben</v>
          </cell>
          <cell r="L15" t="str">
            <v>_Vorhaben</v>
          </cell>
          <cell r="M15" t="str">
            <v>_Vorhaben</v>
          </cell>
          <cell r="N15" t="str">
            <v>_Vorhaben</v>
          </cell>
          <cell r="O15" t="str">
            <v>St. Pölten - Raum Wien einschließlich einer Verbindungsstrecke zur Südbahn</v>
          </cell>
        </row>
        <row r="16">
          <cell r="A16">
            <v>14</v>
          </cell>
          <cell r="B16">
            <v>13</v>
          </cell>
          <cell r="C16" t="str">
            <v>2003.001</v>
          </cell>
          <cell r="E16">
            <v>1</v>
          </cell>
          <cell r="F16">
            <v>1</v>
          </cell>
          <cell r="G16">
            <v>1</v>
          </cell>
          <cell r="I16" t="str">
            <v>P</v>
          </cell>
          <cell r="J16" t="str">
            <v>V</v>
          </cell>
          <cell r="K16" t="str">
            <v>_Vorhaben</v>
          </cell>
          <cell r="L16" t="str">
            <v>St. Pölten - Raum Wien einschließlich einer Verbindungsstrecke zur Südbahn</v>
          </cell>
          <cell r="M16" t="str">
            <v>St. Pölten - Raum Wien einschließlich einer Verbindungsstrecke zur Südbahn</v>
          </cell>
          <cell r="N16" t="str">
            <v>St. Pölten - Raum Wien einschließlich einer Verbindungsstrecke zur Südbahn</v>
          </cell>
          <cell r="O16" t="str">
            <v>Wien - St. Pölten</v>
          </cell>
        </row>
        <row r="17">
          <cell r="A17">
            <v>15</v>
          </cell>
          <cell r="B17">
            <v>14</v>
          </cell>
          <cell r="C17" t="str">
            <v>2003.002</v>
          </cell>
          <cell r="E17">
            <v>1</v>
          </cell>
          <cell r="F17">
            <v>1</v>
          </cell>
          <cell r="G17">
            <v>1</v>
          </cell>
          <cell r="I17" t="str">
            <v>P</v>
          </cell>
          <cell r="J17" t="str">
            <v>V</v>
          </cell>
          <cell r="K17" t="str">
            <v>_Vorhaben</v>
          </cell>
          <cell r="L17" t="str">
            <v>St. Pölten - Raum Wien einschließlich einer Verbindungsstrecke zur Südbahn</v>
          </cell>
          <cell r="M17" t="str">
            <v>St. Pölten - Raum Wien einschließlich einer Verbindungsstrecke zur Südbahn</v>
          </cell>
          <cell r="N17" t="str">
            <v>St. Pölten - Raum Wien einschließlich einer Verbindungsstrecke zur Südbahn</v>
          </cell>
          <cell r="O17" t="str">
            <v>GZU St. Pölten</v>
          </cell>
        </row>
        <row r="18">
          <cell r="A18">
            <v>16</v>
          </cell>
          <cell r="B18">
            <v>28</v>
          </cell>
          <cell r="C18" t="str">
            <v>2003.003</v>
          </cell>
          <cell r="E18">
            <v>1</v>
          </cell>
          <cell r="F18">
            <v>1</v>
          </cell>
          <cell r="G18">
            <v>1</v>
          </cell>
          <cell r="I18" t="str">
            <v>P</v>
          </cell>
          <cell r="J18" t="str">
            <v>V</v>
          </cell>
          <cell r="K18" t="str">
            <v>_Vorhaben</v>
          </cell>
          <cell r="L18" t="str">
            <v>St. Pölten - Raum Wien einschließlich einer Verbindungsstrecke zur Südbahn</v>
          </cell>
          <cell r="M18" t="str">
            <v>St. Pölten - Raum Wien einschließlich einer Verbindungsstrecke zur Südbahn</v>
          </cell>
          <cell r="N18" t="str">
            <v>St. Pölten - Raum Wien einschließlich einer Verbindungsstrecke zur Südbahn</v>
          </cell>
          <cell r="O18" t="str">
            <v>Knoten Rohr</v>
          </cell>
        </row>
        <row r="19">
          <cell r="A19">
            <v>17</v>
          </cell>
          <cell r="B19">
            <v>15</v>
          </cell>
          <cell r="C19" t="str">
            <v>2003.004</v>
          </cell>
          <cell r="E19">
            <v>1</v>
          </cell>
          <cell r="F19">
            <v>1</v>
          </cell>
          <cell r="G19">
            <v>1</v>
          </cell>
          <cell r="I19" t="str">
            <v>P</v>
          </cell>
          <cell r="J19" t="str">
            <v>V</v>
          </cell>
          <cell r="K19" t="str">
            <v>_Vorhaben</v>
          </cell>
          <cell r="L19" t="str">
            <v>St. Pölten - Raum Wien einschließlich einer Verbindungsstrecke zur Südbahn</v>
          </cell>
          <cell r="M19" t="str">
            <v>St. Pölten - Raum Wien einschließlich einer Verbindungsstrecke zur Südbahn</v>
          </cell>
          <cell r="N19" t="str">
            <v>St. Pölten - Raum Wien einschließlich einer Verbindungsstrecke zur Südbahn</v>
          </cell>
          <cell r="O19" t="str">
            <v>Verbindungsstrecke  zwischen West-, Süd- und Donauländebahn ("Lainzer Tunnel")</v>
          </cell>
        </row>
        <row r="20">
          <cell r="A20">
            <v>18</v>
          </cell>
          <cell r="B20">
            <v>16</v>
          </cell>
          <cell r="C20">
            <v>3001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I20" t="str">
            <v>B</v>
          </cell>
          <cell r="J20" t="str">
            <v>V</v>
          </cell>
          <cell r="K20" t="str">
            <v>_Vorhaben</v>
          </cell>
          <cell r="L20" t="str">
            <v>_Vorhaben</v>
          </cell>
          <cell r="M20" t="str">
            <v>_Vorhaben</v>
          </cell>
          <cell r="N20" t="str">
            <v>_Vorhaben</v>
          </cell>
          <cell r="O20" t="str">
            <v>Verbindungsstrecke zwischen Pyhrn- und Westbahn Traun - Marchtrenk</v>
          </cell>
        </row>
        <row r="21">
          <cell r="A21">
            <v>19</v>
          </cell>
          <cell r="B21">
            <v>37</v>
          </cell>
          <cell r="C21">
            <v>5001</v>
          </cell>
          <cell r="D21">
            <v>1</v>
          </cell>
          <cell r="E21">
            <v>2</v>
          </cell>
          <cell r="F21">
            <v>2</v>
          </cell>
          <cell r="G21">
            <v>2</v>
          </cell>
          <cell r="I21" t="str">
            <v>P</v>
          </cell>
          <cell r="J21" t="str">
            <v>V</v>
          </cell>
          <cell r="K21" t="str">
            <v>_Vorhaben</v>
          </cell>
          <cell r="L21" t="str">
            <v>_Vorhaben</v>
          </cell>
          <cell r="M21" t="str">
            <v>_Vorhaben</v>
          </cell>
          <cell r="N21" t="str">
            <v>_Vorhaben</v>
          </cell>
          <cell r="O21" t="str">
            <v xml:space="preserve">Graz - Koralmtunnel - Klagenfurt </v>
          </cell>
        </row>
        <row r="22">
          <cell r="A22">
            <v>20</v>
          </cell>
          <cell r="B22">
            <v>38</v>
          </cell>
          <cell r="C22" t="str">
            <v>5001.001</v>
          </cell>
          <cell r="E22">
            <v>1</v>
          </cell>
          <cell r="F22">
            <v>1</v>
          </cell>
          <cell r="G22">
            <v>1</v>
          </cell>
          <cell r="I22" t="str">
            <v>P</v>
          </cell>
          <cell r="J22" t="str">
            <v>V</v>
          </cell>
          <cell r="K22" t="str">
            <v>_Vorhaben</v>
          </cell>
          <cell r="L22" t="str">
            <v xml:space="preserve">Graz - Koralmtunnel - Klagenfurt </v>
          </cell>
          <cell r="M22" t="str">
            <v xml:space="preserve">Graz - Koralmtunnel - Klagenfurt </v>
          </cell>
          <cell r="N22" t="str">
            <v xml:space="preserve">Graz - Koralmtunnel - Klagenfurt </v>
          </cell>
          <cell r="O22" t="str">
            <v>Graz Puntigam - Werndorf</v>
          </cell>
        </row>
        <row r="23">
          <cell r="A23">
            <v>21</v>
          </cell>
          <cell r="B23">
            <v>39</v>
          </cell>
          <cell r="C23" t="str">
            <v>5001.002</v>
          </cell>
          <cell r="E23">
            <v>1</v>
          </cell>
          <cell r="F23">
            <v>1</v>
          </cell>
          <cell r="G23">
            <v>1</v>
          </cell>
          <cell r="I23" t="str">
            <v>P</v>
          </cell>
          <cell r="J23" t="str">
            <v>V</v>
          </cell>
          <cell r="K23" t="str">
            <v>_Vorhaben</v>
          </cell>
          <cell r="L23" t="str">
            <v xml:space="preserve">Graz - Koralmtunnel - Klagenfurt </v>
          </cell>
          <cell r="M23" t="str">
            <v xml:space="preserve">Graz - Koralmtunnel - Klagenfurt </v>
          </cell>
          <cell r="N23" t="str">
            <v xml:space="preserve">Graz - Koralmtunnel - Klagenfurt </v>
          </cell>
          <cell r="O23" t="str">
            <v>Graz Hbf. - Graz Puntigam</v>
          </cell>
        </row>
        <row r="24">
          <cell r="A24">
            <v>22</v>
          </cell>
          <cell r="B24">
            <v>40</v>
          </cell>
          <cell r="C24" t="str">
            <v>5001.003</v>
          </cell>
          <cell r="E24">
            <v>1</v>
          </cell>
          <cell r="F24">
            <v>1</v>
          </cell>
          <cell r="G24">
            <v>1</v>
          </cell>
          <cell r="I24" t="str">
            <v>P</v>
          </cell>
          <cell r="J24" t="str">
            <v>V</v>
          </cell>
          <cell r="K24" t="str">
            <v>_Vorhaben</v>
          </cell>
          <cell r="L24" t="str">
            <v xml:space="preserve">Graz - Koralmtunnel - Klagenfurt </v>
          </cell>
          <cell r="M24" t="str">
            <v xml:space="preserve">Graz - Koralmtunnel - Klagenfurt </v>
          </cell>
          <cell r="N24" t="str">
            <v xml:space="preserve">Graz - Koralmtunnel - Klagenfurt </v>
          </cell>
          <cell r="O24" t="str">
            <v>Werndorf - Deutschlandsberg</v>
          </cell>
        </row>
        <row r="25">
          <cell r="A25">
            <v>23</v>
          </cell>
          <cell r="B25">
            <v>41</v>
          </cell>
          <cell r="C25" t="str">
            <v>5001.004</v>
          </cell>
          <cell r="E25">
            <v>1</v>
          </cell>
          <cell r="F25">
            <v>1</v>
          </cell>
          <cell r="G25">
            <v>1</v>
          </cell>
          <cell r="I25" t="str">
            <v>P</v>
          </cell>
          <cell r="J25" t="str">
            <v>V</v>
          </cell>
          <cell r="K25" t="str">
            <v>_Vorhaben</v>
          </cell>
          <cell r="L25" t="str">
            <v xml:space="preserve">Graz - Koralmtunnel - Klagenfurt </v>
          </cell>
          <cell r="M25" t="str">
            <v xml:space="preserve">Graz - Koralmtunnel - Klagenfurt </v>
          </cell>
          <cell r="N25" t="str">
            <v xml:space="preserve">Graz - Koralmtunnel - Klagenfurt </v>
          </cell>
          <cell r="O25" t="str">
            <v>Deutschlandsberg - St. Andrä</v>
          </cell>
        </row>
        <row r="26">
          <cell r="A26">
            <v>24</v>
          </cell>
          <cell r="B26">
            <v>42</v>
          </cell>
          <cell r="C26" t="str">
            <v>5001.005</v>
          </cell>
          <cell r="E26">
            <v>1</v>
          </cell>
          <cell r="F26">
            <v>1</v>
          </cell>
          <cell r="G26">
            <v>1</v>
          </cell>
          <cell r="I26" t="str">
            <v>P</v>
          </cell>
          <cell r="J26" t="str">
            <v>V</v>
          </cell>
          <cell r="K26" t="str">
            <v>_Vorhaben</v>
          </cell>
          <cell r="L26" t="str">
            <v xml:space="preserve">Graz - Koralmtunnel - Klagenfurt </v>
          </cell>
          <cell r="M26" t="str">
            <v xml:space="preserve">Graz - Koralmtunnel - Klagenfurt </v>
          </cell>
          <cell r="N26" t="str">
            <v xml:space="preserve">Graz - Koralmtunnel - Klagenfurt </v>
          </cell>
          <cell r="O26" t="str">
            <v xml:space="preserve">Feldkirchen - Flughafen - Werndorf     </v>
          </cell>
        </row>
        <row r="27">
          <cell r="A27">
            <v>25</v>
          </cell>
          <cell r="B27">
            <v>43</v>
          </cell>
          <cell r="C27" t="str">
            <v>5001.006</v>
          </cell>
          <cell r="E27">
            <v>1</v>
          </cell>
          <cell r="F27">
            <v>1</v>
          </cell>
          <cell r="G27">
            <v>1</v>
          </cell>
          <cell r="I27" t="str">
            <v>P</v>
          </cell>
          <cell r="J27" t="str">
            <v>V</v>
          </cell>
          <cell r="K27" t="str">
            <v>_Vorhaben</v>
          </cell>
          <cell r="L27" t="str">
            <v xml:space="preserve">Graz - Koralmtunnel - Klagenfurt </v>
          </cell>
          <cell r="M27" t="str">
            <v xml:space="preserve">Graz - Koralmtunnel - Klagenfurt </v>
          </cell>
          <cell r="N27" t="str">
            <v xml:space="preserve">Graz - Koralmtunnel - Klagenfurt </v>
          </cell>
          <cell r="O27" t="str">
            <v>St. Andrä - Aich</v>
          </cell>
        </row>
        <row r="28">
          <cell r="A28">
            <v>26</v>
          </cell>
          <cell r="B28">
            <v>44</v>
          </cell>
          <cell r="C28" t="str">
            <v>5001.007</v>
          </cell>
          <cell r="E28">
            <v>1</v>
          </cell>
          <cell r="F28">
            <v>1</v>
          </cell>
          <cell r="G28">
            <v>1</v>
          </cell>
          <cell r="I28" t="str">
            <v>P</v>
          </cell>
          <cell r="J28" t="str">
            <v>V</v>
          </cell>
          <cell r="K28" t="str">
            <v>_Vorhaben</v>
          </cell>
          <cell r="L28" t="str">
            <v xml:space="preserve">Graz - Koralmtunnel - Klagenfurt </v>
          </cell>
          <cell r="M28" t="str">
            <v xml:space="preserve">Graz - Koralmtunnel - Klagenfurt </v>
          </cell>
          <cell r="N28" t="str">
            <v xml:space="preserve">Graz - Koralmtunnel - Klagenfurt </v>
          </cell>
          <cell r="O28" t="str">
            <v>Aich - Althofen</v>
          </cell>
        </row>
        <row r="29">
          <cell r="A29">
            <v>27</v>
          </cell>
          <cell r="B29">
            <v>45</v>
          </cell>
          <cell r="C29" t="str">
            <v>5001.008</v>
          </cell>
          <cell r="E29">
            <v>1</v>
          </cell>
          <cell r="F29">
            <v>1</v>
          </cell>
          <cell r="G29">
            <v>1</v>
          </cell>
          <cell r="I29" t="str">
            <v>P</v>
          </cell>
          <cell r="J29" t="str">
            <v>V</v>
          </cell>
          <cell r="K29" t="str">
            <v>_Vorhaben</v>
          </cell>
          <cell r="L29" t="str">
            <v xml:space="preserve">Graz - Koralmtunnel - Klagenfurt </v>
          </cell>
          <cell r="M29" t="str">
            <v xml:space="preserve">Graz - Koralmtunnel - Klagenfurt </v>
          </cell>
          <cell r="N29" t="str">
            <v xml:space="preserve">Graz - Koralmtunnel - Klagenfurt </v>
          </cell>
          <cell r="O29" t="str">
            <v>Althofen - Klagenfurt, zweigleisiger Ausbau (1. Stufe)</v>
          </cell>
        </row>
        <row r="30">
          <cell r="A30">
            <v>28</v>
          </cell>
          <cell r="B30">
            <v>46</v>
          </cell>
          <cell r="C30" t="str">
            <v>5001.009</v>
          </cell>
          <cell r="E30">
            <v>1</v>
          </cell>
          <cell r="F30">
            <v>1</v>
          </cell>
          <cell r="G30">
            <v>1</v>
          </cell>
          <cell r="I30" t="str">
            <v>P</v>
          </cell>
          <cell r="J30" t="str">
            <v>V</v>
          </cell>
          <cell r="K30" t="str">
            <v>_Vorhaben</v>
          </cell>
          <cell r="L30" t="str">
            <v xml:space="preserve">Graz - Koralmtunnel - Klagenfurt </v>
          </cell>
          <cell r="M30" t="str">
            <v xml:space="preserve">Graz - Koralmtunnel - Klagenfurt </v>
          </cell>
          <cell r="N30" t="str">
            <v xml:space="preserve">Graz - Koralmtunnel - Klagenfurt </v>
          </cell>
          <cell r="O30" t="str">
            <v>Althofen - Klagenfurt (2. Stufe)</v>
          </cell>
        </row>
        <row r="31">
          <cell r="A31">
            <v>29</v>
          </cell>
          <cell r="B31">
            <v>47</v>
          </cell>
          <cell r="C31" t="str">
            <v>5001.010</v>
          </cell>
          <cell r="E31">
            <v>1</v>
          </cell>
          <cell r="F31">
            <v>3</v>
          </cell>
          <cell r="G31">
            <v>3</v>
          </cell>
          <cell r="I31" t="str">
            <v>P</v>
          </cell>
          <cell r="J31" t="str">
            <v>V</v>
          </cell>
          <cell r="K31" t="str">
            <v>_Vorhaben</v>
          </cell>
          <cell r="L31" t="str">
            <v xml:space="preserve">Graz - Koralmtunnel - Klagenfurt </v>
          </cell>
          <cell r="M31" t="str">
            <v xml:space="preserve">Graz - Koralmtunnel - Klagenfurt </v>
          </cell>
          <cell r="N31" t="str">
            <v xml:space="preserve">Graz - Koralmtunnel - Klagenfurt </v>
          </cell>
          <cell r="O31" t="str">
            <v>Koralmbahn Bahnstrom-Ü-Ltg. und UW</v>
          </cell>
        </row>
        <row r="32">
          <cell r="A32">
            <v>30</v>
          </cell>
          <cell r="C32" t="str">
            <v>5001.010.001</v>
          </cell>
          <cell r="F32">
            <v>1</v>
          </cell>
          <cell r="G32">
            <v>1</v>
          </cell>
          <cell r="I32" t="str">
            <v>P</v>
          </cell>
          <cell r="J32" t="str">
            <v>V</v>
          </cell>
          <cell r="K32" t="str">
            <v>_Vorhaben</v>
          </cell>
          <cell r="L32" t="str">
            <v xml:space="preserve">Graz - Koralmtunnel - Klagenfurt </v>
          </cell>
          <cell r="M32" t="str">
            <v>Koralmbahn Bahnstrom-Ü-Ltg. und UW</v>
          </cell>
          <cell r="N32" t="str">
            <v>Koralmbahn Bahnstrom-Ü-Ltg. und UW</v>
          </cell>
          <cell r="O32" t="str">
            <v>Koralmbahn Bahnstrom-Ü-Ltg. und UW (Graz -Werndorf, 1. Stufe)</v>
          </cell>
        </row>
        <row r="33">
          <cell r="A33">
            <v>31</v>
          </cell>
          <cell r="C33" t="str">
            <v>5001.010.002</v>
          </cell>
          <cell r="F33">
            <v>1</v>
          </cell>
          <cell r="G33">
            <v>1</v>
          </cell>
          <cell r="I33" t="str">
            <v>P</v>
          </cell>
          <cell r="J33" t="str">
            <v>V</v>
          </cell>
          <cell r="K33" t="str">
            <v>_Vorhaben</v>
          </cell>
          <cell r="L33" t="str">
            <v xml:space="preserve">Graz - Koralmtunnel - Klagenfurt </v>
          </cell>
          <cell r="M33" t="str">
            <v>Koralmbahn Bahnstrom-Ü-Ltg. und UW</v>
          </cell>
          <cell r="N33" t="str">
            <v>Koralmbahn Bahnstrom-Ü-Ltg. und UW</v>
          </cell>
          <cell r="O33" t="str">
            <v>Koralmbahn Bahnstrom-Ü-Ltg. und UW (Werndorf - Klagenfurt)</v>
          </cell>
        </row>
        <row r="34">
          <cell r="A34">
            <v>32</v>
          </cell>
          <cell r="B34">
            <v>18</v>
          </cell>
          <cell r="C34">
            <v>5002</v>
          </cell>
          <cell r="D34">
            <v>1</v>
          </cell>
          <cell r="E34">
            <v>2</v>
          </cell>
          <cell r="F34">
            <v>2</v>
          </cell>
          <cell r="G34">
            <v>2</v>
          </cell>
          <cell r="I34" t="str">
            <v>P</v>
          </cell>
          <cell r="J34" t="str">
            <v>V</v>
          </cell>
          <cell r="K34" t="str">
            <v>_Vorhaben</v>
          </cell>
          <cell r="L34" t="str">
            <v>_Vorhaben</v>
          </cell>
          <cell r="M34" t="str">
            <v>_Vorhaben</v>
          </cell>
          <cell r="N34" t="str">
            <v>_Vorhaben</v>
          </cell>
          <cell r="O34" t="str">
            <v>St. Pölten - Wels; möglichst viergleisiger Ausbau</v>
          </cell>
        </row>
        <row r="35">
          <cell r="A35">
            <v>33</v>
          </cell>
          <cell r="B35">
            <v>19</v>
          </cell>
          <cell r="C35" t="str">
            <v>5002.001</v>
          </cell>
          <cell r="E35">
            <v>1</v>
          </cell>
          <cell r="F35">
            <v>1</v>
          </cell>
          <cell r="G35">
            <v>1</v>
          </cell>
          <cell r="I35" t="str">
            <v>P</v>
          </cell>
          <cell r="J35" t="str">
            <v>V</v>
          </cell>
          <cell r="K35" t="str">
            <v>_Vorhaben</v>
          </cell>
          <cell r="L35" t="str">
            <v>St. Pölten - Wels; möglichst viergleisiger Ausbau</v>
          </cell>
          <cell r="M35" t="str">
            <v>St. Pölten - Wels; möglichst viergleisiger Ausbau</v>
          </cell>
          <cell r="N35" t="str">
            <v>St. Pölten - Wels; möglichst viergleisiger Ausbau</v>
          </cell>
          <cell r="O35" t="str">
            <v>Marchtrenk - Wels FBF.-Wels HBF.</v>
          </cell>
        </row>
        <row r="36">
          <cell r="A36">
            <v>34</v>
          </cell>
          <cell r="B36">
            <v>20</v>
          </cell>
          <cell r="C36" t="str">
            <v>5002.002</v>
          </cell>
          <cell r="E36">
            <v>1</v>
          </cell>
          <cell r="F36">
            <v>1</v>
          </cell>
          <cell r="G36">
            <v>1</v>
          </cell>
          <cell r="I36" t="str">
            <v>P</v>
          </cell>
          <cell r="J36" t="str">
            <v>V</v>
          </cell>
          <cell r="K36" t="str">
            <v>_Vorhaben</v>
          </cell>
          <cell r="L36" t="str">
            <v>St. Pölten - Wels; möglichst viergleisiger Ausbau</v>
          </cell>
          <cell r="M36" t="str">
            <v>St. Pölten - Wels; möglichst viergleisiger Ausbau</v>
          </cell>
          <cell r="N36" t="str">
            <v>St. Pölten - Wels; möglichst viergleisiger Ausbau</v>
          </cell>
          <cell r="O36" t="str">
            <v>Hörsching - Marchtrenk</v>
          </cell>
        </row>
        <row r="37">
          <cell r="A37">
            <v>35</v>
          </cell>
          <cell r="B37">
            <v>21</v>
          </cell>
          <cell r="C37" t="str">
            <v>5002.003</v>
          </cell>
          <cell r="E37">
            <v>1</v>
          </cell>
          <cell r="F37">
            <v>1</v>
          </cell>
          <cell r="G37">
            <v>1</v>
          </cell>
          <cell r="I37" t="str">
            <v>P</v>
          </cell>
          <cell r="J37" t="str">
            <v>V</v>
          </cell>
          <cell r="K37" t="str">
            <v>_Vorhaben</v>
          </cell>
          <cell r="L37" t="str">
            <v>St. Pölten - Wels; möglichst viergleisiger Ausbau</v>
          </cell>
          <cell r="M37" t="str">
            <v>St. Pölten - Wels; möglichst viergleisiger Ausbau</v>
          </cell>
          <cell r="N37" t="str">
            <v>St. Pölten - Wels; möglichst viergleisiger Ausbau</v>
          </cell>
          <cell r="O37" t="str">
            <v>Linz - Hörsching</v>
          </cell>
        </row>
        <row r="38">
          <cell r="A38">
            <v>36</v>
          </cell>
          <cell r="B38">
            <v>22</v>
          </cell>
          <cell r="C38" t="str">
            <v>5002.004</v>
          </cell>
          <cell r="E38">
            <v>1</v>
          </cell>
          <cell r="F38">
            <v>1</v>
          </cell>
          <cell r="G38">
            <v>1</v>
          </cell>
          <cell r="I38" t="str">
            <v>P</v>
          </cell>
          <cell r="J38" t="str">
            <v>V</v>
          </cell>
          <cell r="K38" t="str">
            <v>_Vorhaben</v>
          </cell>
          <cell r="L38" t="str">
            <v>St. Pölten - Wels; möglichst viergleisiger Ausbau</v>
          </cell>
          <cell r="M38" t="str">
            <v>St. Pölten - Wels; möglichst viergleisiger Ausbau</v>
          </cell>
          <cell r="N38" t="str">
            <v>St. Pölten - Wels; möglichst viergleisiger Ausbau</v>
          </cell>
          <cell r="O38" t="str">
            <v>Enns; Umfahrung</v>
          </cell>
        </row>
        <row r="39">
          <cell r="A39">
            <v>37</v>
          </cell>
          <cell r="B39">
            <v>23</v>
          </cell>
          <cell r="C39" t="str">
            <v>5002.005</v>
          </cell>
          <cell r="E39">
            <v>1</v>
          </cell>
          <cell r="F39">
            <v>1</v>
          </cell>
          <cell r="G39">
            <v>1</v>
          </cell>
          <cell r="I39" t="str">
            <v>P</v>
          </cell>
          <cell r="J39" t="str">
            <v>V</v>
          </cell>
          <cell r="K39" t="str">
            <v>_Vorhaben</v>
          </cell>
          <cell r="L39" t="str">
            <v>St. Pölten - Wels; möglichst viergleisiger Ausbau</v>
          </cell>
          <cell r="M39" t="str">
            <v>St. Pölten - Wels; möglichst viergleisiger Ausbau</v>
          </cell>
          <cell r="N39" t="str">
            <v>St. Pölten - Wels; möglichst viergleisiger Ausbau</v>
          </cell>
          <cell r="O39" t="str">
            <v>St.Valentin; Bahnhofsumbau</v>
          </cell>
        </row>
        <row r="40">
          <cell r="A40">
            <v>38</v>
          </cell>
          <cell r="B40">
            <v>24</v>
          </cell>
          <cell r="C40" t="str">
            <v>5002.006</v>
          </cell>
          <cell r="E40">
            <v>1</v>
          </cell>
          <cell r="F40">
            <v>1</v>
          </cell>
          <cell r="G40">
            <v>1</v>
          </cell>
          <cell r="I40" t="str">
            <v>P</v>
          </cell>
          <cell r="J40" t="str">
            <v>V</v>
          </cell>
          <cell r="K40" t="str">
            <v>_Vorhaben</v>
          </cell>
          <cell r="L40" t="str">
            <v>St. Pölten - Wels; möglichst viergleisiger Ausbau</v>
          </cell>
          <cell r="M40" t="str">
            <v>St. Pölten - Wels; möglichst viergleisiger Ausbau</v>
          </cell>
          <cell r="N40" t="str">
            <v>St. Pölten - Wels; möglichst viergleisiger Ausbau</v>
          </cell>
          <cell r="O40" t="str">
            <v>Asten - Linz Kleinmünchen</v>
          </cell>
        </row>
        <row r="41">
          <cell r="A41">
            <v>39</v>
          </cell>
          <cell r="B41">
            <v>25</v>
          </cell>
          <cell r="C41" t="str">
            <v>5002.007</v>
          </cell>
          <cell r="E41">
            <v>1</v>
          </cell>
          <cell r="F41">
            <v>1</v>
          </cell>
          <cell r="G41">
            <v>1</v>
          </cell>
          <cell r="I41" t="str">
            <v>P</v>
          </cell>
          <cell r="J41" t="str">
            <v>V</v>
          </cell>
          <cell r="K41" t="str">
            <v>_Vorhaben</v>
          </cell>
          <cell r="L41" t="str">
            <v>St. Pölten - Wels; möglichst viergleisiger Ausbau</v>
          </cell>
          <cell r="M41" t="str">
            <v>St. Pölten - Wels; möglichst viergleisiger Ausbau</v>
          </cell>
          <cell r="N41" t="str">
            <v>St. Pölten - Wels; möglichst viergleisiger Ausbau</v>
          </cell>
          <cell r="O41" t="str">
            <v xml:space="preserve">St. Peter - Seitenstetten; Umfahrung </v>
          </cell>
        </row>
        <row r="42">
          <cell r="A42">
            <v>40</v>
          </cell>
          <cell r="B42">
            <v>26</v>
          </cell>
          <cell r="C42" t="str">
            <v>5002.008</v>
          </cell>
          <cell r="E42">
            <v>1</v>
          </cell>
          <cell r="F42">
            <v>1</v>
          </cell>
          <cell r="G42">
            <v>1</v>
          </cell>
          <cell r="I42" t="str">
            <v>P</v>
          </cell>
          <cell r="J42" t="str">
            <v>V</v>
          </cell>
          <cell r="K42" t="str">
            <v>_Vorhaben</v>
          </cell>
          <cell r="L42" t="str">
            <v>St. Pölten - Wels; möglichst viergleisiger Ausbau</v>
          </cell>
          <cell r="M42" t="str">
            <v>St. Pölten - Wels; möglichst viergleisiger Ausbau</v>
          </cell>
          <cell r="N42" t="str">
            <v>St. Pölten - Wels; möglichst viergleisiger Ausbau</v>
          </cell>
          <cell r="O42" t="str">
            <v>Aschbach - Krenstetten; Linienverbesserung</v>
          </cell>
        </row>
        <row r="43">
          <cell r="A43">
            <v>41</v>
          </cell>
          <cell r="B43">
            <v>27</v>
          </cell>
          <cell r="C43" t="str">
            <v>5002.009</v>
          </cell>
          <cell r="E43">
            <v>1</v>
          </cell>
          <cell r="F43">
            <v>1</v>
          </cell>
          <cell r="G43">
            <v>1</v>
          </cell>
          <cell r="I43" t="str">
            <v>P</v>
          </cell>
          <cell r="J43" t="str">
            <v>V</v>
          </cell>
          <cell r="K43" t="str">
            <v>_Vorhaben</v>
          </cell>
          <cell r="L43" t="str">
            <v>St. Pölten - Wels; möglichst viergleisiger Ausbau</v>
          </cell>
          <cell r="M43" t="str">
            <v>St. Pölten - Wels; möglichst viergleisiger Ausbau</v>
          </cell>
          <cell r="N43" t="str">
            <v>St. Pölten - Wels; möglichst viergleisiger Ausbau</v>
          </cell>
          <cell r="O43" t="str">
            <v>Bf. St. Pölten + Einfahrt</v>
          </cell>
        </row>
        <row r="44">
          <cell r="A44">
            <v>42</v>
          </cell>
          <cell r="B44">
            <v>29</v>
          </cell>
          <cell r="C44" t="str">
            <v>5002.010</v>
          </cell>
          <cell r="E44">
            <v>1</v>
          </cell>
          <cell r="F44">
            <v>1</v>
          </cell>
          <cell r="G44">
            <v>1</v>
          </cell>
          <cell r="I44" t="str">
            <v>P</v>
          </cell>
          <cell r="J44" t="str">
            <v>V</v>
          </cell>
          <cell r="K44" t="str">
            <v>_Vorhaben</v>
          </cell>
          <cell r="L44" t="str">
            <v>St. Pölten - Wels; möglichst viergleisiger Ausbau</v>
          </cell>
          <cell r="M44" t="str">
            <v>St. Pölten - Wels; möglichst viergleisiger Ausbau</v>
          </cell>
          <cell r="N44" t="str">
            <v>St. Pölten - Wels; möglichst viergleisiger Ausbau</v>
          </cell>
          <cell r="O44" t="str">
            <v>Loosdorf; Umfahrung</v>
          </cell>
        </row>
        <row r="45">
          <cell r="A45">
            <v>43</v>
          </cell>
          <cell r="B45">
            <v>30</v>
          </cell>
          <cell r="C45" t="str">
            <v>5002.011</v>
          </cell>
          <cell r="E45">
            <v>1</v>
          </cell>
          <cell r="F45">
            <v>1</v>
          </cell>
          <cell r="G45">
            <v>1</v>
          </cell>
          <cell r="I45" t="str">
            <v>P</v>
          </cell>
          <cell r="J45" t="str">
            <v>V</v>
          </cell>
          <cell r="K45" t="str">
            <v>_Vorhaben</v>
          </cell>
          <cell r="L45" t="str">
            <v>St. Pölten - Wels; möglichst viergleisiger Ausbau</v>
          </cell>
          <cell r="M45" t="str">
            <v>St. Pölten - Wels; möglichst viergleisiger Ausbau</v>
          </cell>
          <cell r="N45" t="str">
            <v>St. Pölten - Wels; möglichst viergleisiger Ausbau</v>
          </cell>
          <cell r="O45" t="str">
            <v>Pöchlarn; Bahnhofsumbau</v>
          </cell>
        </row>
        <row r="46">
          <cell r="A46">
            <v>44</v>
          </cell>
          <cell r="B46">
            <v>31</v>
          </cell>
          <cell r="C46" t="str">
            <v>5002.012</v>
          </cell>
          <cell r="E46">
            <v>1</v>
          </cell>
          <cell r="F46">
            <v>1</v>
          </cell>
          <cell r="G46">
            <v>1</v>
          </cell>
          <cell r="I46" t="str">
            <v>P</v>
          </cell>
          <cell r="J46" t="str">
            <v>V</v>
          </cell>
          <cell r="K46" t="str">
            <v>_Vorhaben</v>
          </cell>
          <cell r="L46" t="str">
            <v>St. Pölten - Wels; möglichst viergleisiger Ausbau</v>
          </cell>
          <cell r="M46" t="str">
            <v>St. Pölten - Wels; möglichst viergleisiger Ausbau</v>
          </cell>
          <cell r="N46" t="str">
            <v>St. Pölten - Wels; möglichst viergleisiger Ausbau</v>
          </cell>
          <cell r="O46" t="str">
            <v>Ybbs - Hubertendorf</v>
          </cell>
        </row>
        <row r="47">
          <cell r="A47">
            <v>45</v>
          </cell>
          <cell r="B47">
            <v>32</v>
          </cell>
          <cell r="C47" t="str">
            <v>5002.013</v>
          </cell>
          <cell r="E47">
            <v>1</v>
          </cell>
          <cell r="F47">
            <v>1</v>
          </cell>
          <cell r="G47">
            <v>1</v>
          </cell>
          <cell r="I47" t="str">
            <v>P</v>
          </cell>
          <cell r="J47" t="str">
            <v>V</v>
          </cell>
          <cell r="K47" t="str">
            <v>_Vorhaben</v>
          </cell>
          <cell r="L47" t="str">
            <v>St. Pölten - Wels; möglichst viergleisiger Ausbau</v>
          </cell>
          <cell r="M47" t="str">
            <v>St. Pölten - Wels; möglichst viergleisiger Ausbau</v>
          </cell>
          <cell r="N47" t="str">
            <v>St. Pölten - Wels; möglichst viergleisiger Ausbau</v>
          </cell>
          <cell r="O47" t="str">
            <v>Sarling - Ybbs; Linienverbesserung</v>
          </cell>
        </row>
        <row r="48">
          <cell r="A48">
            <v>46</v>
          </cell>
          <cell r="B48">
            <v>33</v>
          </cell>
          <cell r="C48" t="str">
            <v>5002.014</v>
          </cell>
          <cell r="E48">
            <v>1</v>
          </cell>
          <cell r="F48">
            <v>1</v>
          </cell>
          <cell r="G48">
            <v>1</v>
          </cell>
          <cell r="I48" t="str">
            <v>P</v>
          </cell>
          <cell r="J48" t="str">
            <v>V</v>
          </cell>
          <cell r="K48" t="str">
            <v>_Vorhaben</v>
          </cell>
          <cell r="L48" t="str">
            <v>St. Pölten - Wels; möglichst viergleisiger Ausbau</v>
          </cell>
          <cell r="M48" t="str">
            <v>St. Pölten - Wels; möglichst viergleisiger Ausbau</v>
          </cell>
          <cell r="N48" t="str">
            <v>St. Pölten - Wels; möglichst viergleisiger Ausbau</v>
          </cell>
          <cell r="O48" t="str">
            <v>Hubertendorf - Blindenmarkt</v>
          </cell>
        </row>
        <row r="49">
          <cell r="A49">
            <v>47</v>
          </cell>
          <cell r="B49">
            <v>34</v>
          </cell>
          <cell r="C49" t="str">
            <v>5002.015</v>
          </cell>
          <cell r="E49">
            <v>1</v>
          </cell>
          <cell r="F49">
            <v>1</v>
          </cell>
          <cell r="G49">
            <v>1</v>
          </cell>
          <cell r="I49" t="str">
            <v>P</v>
          </cell>
          <cell r="J49" t="str">
            <v>V</v>
          </cell>
          <cell r="K49" t="str">
            <v>_Vorhaben</v>
          </cell>
          <cell r="L49" t="str">
            <v>St. Pölten - Wels; möglichst viergleisiger Ausbau</v>
          </cell>
          <cell r="M49" t="str">
            <v>St. Pölten - Wels; möglichst viergleisiger Ausbau</v>
          </cell>
          <cell r="N49" t="str">
            <v>St. Pölten - Wels; möglichst viergleisiger Ausbau</v>
          </cell>
          <cell r="O49" t="str">
            <v>Blindenmarkt - Amstetten Ost</v>
          </cell>
        </row>
        <row r="50">
          <cell r="A50">
            <v>48</v>
          </cell>
          <cell r="B50">
            <v>35</v>
          </cell>
          <cell r="C50" t="str">
            <v>5002.016</v>
          </cell>
          <cell r="E50">
            <v>1</v>
          </cell>
          <cell r="F50">
            <v>1</v>
          </cell>
          <cell r="G50">
            <v>1</v>
          </cell>
          <cell r="I50" t="str">
            <v>P</v>
          </cell>
          <cell r="J50" t="str">
            <v>V</v>
          </cell>
          <cell r="K50" t="str">
            <v>_Vorhaben</v>
          </cell>
          <cell r="L50" t="str">
            <v>St. Pölten - Wels; möglichst viergleisiger Ausbau</v>
          </cell>
          <cell r="M50" t="str">
            <v>St. Pölten - Wels; möglichst viergleisiger Ausbau</v>
          </cell>
          <cell r="N50" t="str">
            <v>St. Pölten - Wels; möglichst viergleisiger Ausbau</v>
          </cell>
          <cell r="O50" t="str">
            <v>Kottingburgstall; Linienverbesserung</v>
          </cell>
        </row>
        <row r="51">
          <cell r="A51">
            <v>49</v>
          </cell>
          <cell r="B51">
            <v>36</v>
          </cell>
          <cell r="C51" t="str">
            <v>5002.017</v>
          </cell>
          <cell r="E51">
            <v>1</v>
          </cell>
          <cell r="F51">
            <v>1</v>
          </cell>
          <cell r="G51">
            <v>1</v>
          </cell>
          <cell r="I51" t="str">
            <v>P</v>
          </cell>
          <cell r="J51" t="str">
            <v>V</v>
          </cell>
          <cell r="K51" t="str">
            <v>_Vorhaben</v>
          </cell>
          <cell r="L51" t="str">
            <v>St. Pölten - Wels; möglichst viergleisiger Ausbau</v>
          </cell>
          <cell r="M51" t="str">
            <v>St. Pölten - Wels; möglichst viergleisiger Ausbau</v>
          </cell>
          <cell r="N51" t="str">
            <v>St. Pölten - Wels; möglichst viergleisiger Ausbau</v>
          </cell>
          <cell r="O51" t="str">
            <v>Sierning; Linienverbesserung</v>
          </cell>
        </row>
        <row r="52">
          <cell r="A52">
            <v>50</v>
          </cell>
          <cell r="B52">
            <v>52</v>
          </cell>
          <cell r="C52">
            <v>6001</v>
          </cell>
          <cell r="D52">
            <v>1</v>
          </cell>
          <cell r="E52">
            <v>1</v>
          </cell>
          <cell r="F52">
            <v>1</v>
          </cell>
          <cell r="G52">
            <v>1</v>
          </cell>
          <cell r="I52" t="str">
            <v>B</v>
          </cell>
          <cell r="J52" t="str">
            <v>V</v>
          </cell>
          <cell r="K52" t="str">
            <v>_Vorhaben</v>
          </cell>
          <cell r="L52" t="str">
            <v>_Vorhaben</v>
          </cell>
          <cell r="M52" t="str">
            <v>_Vorhaben</v>
          </cell>
          <cell r="N52" t="str">
            <v>_Vorhaben</v>
          </cell>
          <cell r="O52" t="str">
            <v>Loosdorf; Umfahrung</v>
          </cell>
        </row>
        <row r="53">
          <cell r="A53">
            <v>51</v>
          </cell>
          <cell r="B53">
            <v>49</v>
          </cell>
          <cell r="C53">
            <v>6002</v>
          </cell>
          <cell r="D53">
            <v>1</v>
          </cell>
          <cell r="E53">
            <v>1</v>
          </cell>
          <cell r="F53">
            <v>1</v>
          </cell>
          <cell r="G53">
            <v>1</v>
          </cell>
          <cell r="I53" t="str">
            <v>B</v>
          </cell>
          <cell r="J53" t="str">
            <v>V</v>
          </cell>
          <cell r="K53" t="str">
            <v>_Vorhaben</v>
          </cell>
          <cell r="L53" t="str">
            <v>_Vorhaben</v>
          </cell>
          <cell r="M53" t="str">
            <v>_Vorhaben</v>
          </cell>
          <cell r="N53" t="str">
            <v>_Vorhaben</v>
          </cell>
          <cell r="O53" t="str">
            <v>St. Peter - Seitenstetten; Umfahrung</v>
          </cell>
        </row>
        <row r="54">
          <cell r="A54">
            <v>52</v>
          </cell>
          <cell r="B54">
            <v>54</v>
          </cell>
          <cell r="C54">
            <v>6003</v>
          </cell>
          <cell r="D54">
            <v>1</v>
          </cell>
          <cell r="E54">
            <v>1</v>
          </cell>
          <cell r="F54">
            <v>1</v>
          </cell>
          <cell r="G54">
            <v>1</v>
          </cell>
          <cell r="I54" t="str">
            <v>B</v>
          </cell>
          <cell r="J54" t="str">
            <v>V</v>
          </cell>
          <cell r="K54" t="str">
            <v>_Vorhaben</v>
          </cell>
          <cell r="L54" t="str">
            <v>_Vorhaben</v>
          </cell>
          <cell r="M54" t="str">
            <v>_Vorhaben</v>
          </cell>
          <cell r="N54" t="str">
            <v>_Vorhaben</v>
          </cell>
          <cell r="O54" t="str">
            <v>Sarling - Ybbs; Linienverbesserung</v>
          </cell>
        </row>
        <row r="55">
          <cell r="A55">
            <v>53</v>
          </cell>
          <cell r="B55">
            <v>53</v>
          </cell>
          <cell r="C55">
            <v>6004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I55" t="str">
            <v>B</v>
          </cell>
          <cell r="J55" t="str">
            <v>V</v>
          </cell>
          <cell r="K55" t="str">
            <v>_Vorhaben</v>
          </cell>
          <cell r="L55" t="str">
            <v>_Vorhaben</v>
          </cell>
          <cell r="M55" t="str">
            <v>_Vorhaben</v>
          </cell>
          <cell r="N55" t="str">
            <v>_Vorhaben</v>
          </cell>
          <cell r="O55" t="str">
            <v>Pöchlarn; Bahnhofsumbau</v>
          </cell>
        </row>
        <row r="56">
          <cell r="A56">
            <v>54</v>
          </cell>
          <cell r="B56">
            <v>48</v>
          </cell>
          <cell r="C56">
            <v>6005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I56" t="str">
            <v>B</v>
          </cell>
          <cell r="J56" t="str">
            <v>V</v>
          </cell>
          <cell r="K56" t="str">
            <v>_Vorhaben</v>
          </cell>
          <cell r="L56" t="str">
            <v>_Vorhaben</v>
          </cell>
          <cell r="M56" t="str">
            <v>_Vorhaben</v>
          </cell>
          <cell r="N56" t="str">
            <v>_Vorhaben</v>
          </cell>
          <cell r="O56" t="str">
            <v>St.Valentin; Bahnhofsumbau</v>
          </cell>
        </row>
        <row r="57">
          <cell r="A57">
            <v>55</v>
          </cell>
          <cell r="B57">
            <v>55</v>
          </cell>
          <cell r="C57">
            <v>6006</v>
          </cell>
          <cell r="D57">
            <v>1</v>
          </cell>
          <cell r="E57">
            <v>1</v>
          </cell>
          <cell r="F57">
            <v>1</v>
          </cell>
          <cell r="G57">
            <v>1</v>
          </cell>
          <cell r="I57" t="str">
            <v>B</v>
          </cell>
          <cell r="J57" t="str">
            <v>V</v>
          </cell>
          <cell r="K57" t="str">
            <v>_Vorhaben</v>
          </cell>
          <cell r="L57" t="str">
            <v>_Vorhaben</v>
          </cell>
          <cell r="M57" t="str">
            <v>_Vorhaben</v>
          </cell>
          <cell r="N57" t="str">
            <v>_Vorhaben</v>
          </cell>
          <cell r="O57" t="str">
            <v>Sierning; Linienverbesserung</v>
          </cell>
        </row>
        <row r="58">
          <cell r="A58">
            <v>56</v>
          </cell>
          <cell r="B58">
            <v>50</v>
          </cell>
          <cell r="C58">
            <v>6007</v>
          </cell>
          <cell r="D58">
            <v>1</v>
          </cell>
          <cell r="E58">
            <v>1</v>
          </cell>
          <cell r="F58">
            <v>1</v>
          </cell>
          <cell r="G58">
            <v>1</v>
          </cell>
          <cell r="I58" t="str">
            <v>B</v>
          </cell>
          <cell r="J58" t="str">
            <v>V</v>
          </cell>
          <cell r="K58" t="str">
            <v>_Vorhaben</v>
          </cell>
          <cell r="L58" t="str">
            <v>_Vorhaben</v>
          </cell>
          <cell r="M58" t="str">
            <v>_Vorhaben</v>
          </cell>
          <cell r="N58" t="str">
            <v>_Vorhaben</v>
          </cell>
          <cell r="O58" t="str">
            <v>Aschbach - Krenstetten; Linienverbesserung</v>
          </cell>
        </row>
        <row r="59">
          <cell r="A59">
            <v>57</v>
          </cell>
          <cell r="B59">
            <v>56</v>
          </cell>
          <cell r="C59">
            <v>6008</v>
          </cell>
          <cell r="D59">
            <v>1</v>
          </cell>
          <cell r="E59">
            <v>2</v>
          </cell>
          <cell r="F59">
            <v>2</v>
          </cell>
          <cell r="G59">
            <v>2</v>
          </cell>
          <cell r="I59" t="str">
            <v>B</v>
          </cell>
          <cell r="J59" t="str">
            <v>V</v>
          </cell>
          <cell r="K59" t="str">
            <v>_Vorhaben</v>
          </cell>
          <cell r="L59" t="str">
            <v>_Vorhaben</v>
          </cell>
          <cell r="M59" t="str">
            <v>_Vorhaben</v>
          </cell>
          <cell r="N59" t="str">
            <v>_Vorhaben</v>
          </cell>
          <cell r="O59" t="str">
            <v>Knoten Rohr - Knoten Wagram (Güterzugumfahrung St. Pölten)</v>
          </cell>
        </row>
        <row r="60">
          <cell r="A60">
            <v>58</v>
          </cell>
          <cell r="B60">
            <v>57</v>
          </cell>
          <cell r="C60" t="str">
            <v>6008.001</v>
          </cell>
          <cell r="E60">
            <v>1</v>
          </cell>
          <cell r="F60">
            <v>1</v>
          </cell>
          <cell r="G60">
            <v>1</v>
          </cell>
          <cell r="I60" t="str">
            <v>B</v>
          </cell>
          <cell r="J60" t="str">
            <v>V</v>
          </cell>
          <cell r="K60" t="str">
            <v>_Vorhaben</v>
          </cell>
          <cell r="L60" t="str">
            <v>Knoten Rohr - Knoten Wagram (Güterzugumfahrung St. Pölten)</v>
          </cell>
          <cell r="M60" t="str">
            <v>Knoten Rohr - Knoten Wagram (Güterzugumfahrung St. Pölten)</v>
          </cell>
          <cell r="N60" t="str">
            <v>Knoten Rohr - Knoten Wagram (Güterzugumfahrung St. Pölten)</v>
          </cell>
          <cell r="O60" t="str">
            <v>GZU St. Pölten</v>
          </cell>
        </row>
        <row r="61">
          <cell r="A61">
            <v>59</v>
          </cell>
          <cell r="B61">
            <v>58</v>
          </cell>
          <cell r="C61" t="str">
            <v>6008.002</v>
          </cell>
          <cell r="E61">
            <v>1</v>
          </cell>
          <cell r="F61">
            <v>1</v>
          </cell>
          <cell r="G61">
            <v>1</v>
          </cell>
          <cell r="I61" t="str">
            <v>B</v>
          </cell>
          <cell r="J61" t="str">
            <v>V</v>
          </cell>
          <cell r="K61" t="str">
            <v>_Vorhaben</v>
          </cell>
          <cell r="L61" t="str">
            <v>Knoten Rohr - Knoten Wagram (Güterzugumfahrung St. Pölten)</v>
          </cell>
          <cell r="M61" t="str">
            <v>Knoten Rohr - Knoten Wagram (Güterzugumfahrung St. Pölten)</v>
          </cell>
          <cell r="N61" t="str">
            <v>Knoten Rohr - Knoten Wagram (Güterzugumfahrung St. Pölten)</v>
          </cell>
          <cell r="O61" t="str">
            <v>Knoten Rohr</v>
          </cell>
        </row>
        <row r="62">
          <cell r="A62">
            <v>60</v>
          </cell>
          <cell r="B62">
            <v>51</v>
          </cell>
          <cell r="C62">
            <v>6009</v>
          </cell>
          <cell r="D62">
            <v>1</v>
          </cell>
          <cell r="E62">
            <v>1</v>
          </cell>
          <cell r="F62">
            <v>1</v>
          </cell>
          <cell r="G62">
            <v>1</v>
          </cell>
          <cell r="I62" t="str">
            <v>B</v>
          </cell>
          <cell r="J62" t="str">
            <v>V</v>
          </cell>
          <cell r="K62" t="str">
            <v>_Vorhaben</v>
          </cell>
          <cell r="L62" t="str">
            <v>_Vorhaben</v>
          </cell>
          <cell r="M62" t="str">
            <v>_Vorhaben</v>
          </cell>
          <cell r="N62" t="str">
            <v>_Vorhaben</v>
          </cell>
          <cell r="O62" t="str">
            <v>Verbindungsstrecke zwischen West-, Süd- und Donauländebahn ("Lainzer Tunnel")</v>
          </cell>
        </row>
        <row r="63">
          <cell r="A63">
            <v>61</v>
          </cell>
          <cell r="B63">
            <v>60</v>
          </cell>
          <cell r="C63">
            <v>7001</v>
          </cell>
          <cell r="D63">
            <v>1</v>
          </cell>
          <cell r="E63">
            <v>1</v>
          </cell>
          <cell r="F63">
            <v>1</v>
          </cell>
          <cell r="G63">
            <v>1</v>
          </cell>
          <cell r="I63" t="str">
            <v>P</v>
          </cell>
          <cell r="J63" t="str">
            <v>V</v>
          </cell>
          <cell r="K63" t="str">
            <v>_Vorhaben</v>
          </cell>
          <cell r="L63" t="str">
            <v>_Vorhaben</v>
          </cell>
          <cell r="M63" t="str">
            <v>_Vorhaben</v>
          </cell>
          <cell r="N63" t="str">
            <v>_Vorhaben</v>
          </cell>
          <cell r="O63" t="str">
            <v>Verbindungsstrecke Koralmbahn - Grazer Ostbahn</v>
          </cell>
        </row>
        <row r="64">
          <cell r="A64">
            <v>62</v>
          </cell>
          <cell r="B64">
            <v>61</v>
          </cell>
          <cell r="C64">
            <v>7002</v>
          </cell>
          <cell r="D64">
            <v>1</v>
          </cell>
          <cell r="E64">
            <v>1</v>
          </cell>
          <cell r="F64">
            <v>1</v>
          </cell>
          <cell r="G64">
            <v>1</v>
          </cell>
          <cell r="I64" t="str">
            <v>P</v>
          </cell>
          <cell r="J64" t="str">
            <v>V</v>
          </cell>
          <cell r="K64" t="str">
            <v>_Vorhaben</v>
          </cell>
          <cell r="L64" t="str">
            <v>_Vorhaben</v>
          </cell>
          <cell r="M64" t="str">
            <v>_Vorhaben</v>
          </cell>
          <cell r="N64" t="str">
            <v>_Vorhaben</v>
          </cell>
          <cell r="O64" t="str">
            <v>Klagenfurt - Raum Villach (Verlängerung  der Koralmbahn)</v>
          </cell>
        </row>
        <row r="65">
          <cell r="A65">
            <v>63</v>
          </cell>
          <cell r="B65">
            <v>63</v>
          </cell>
          <cell r="C65">
            <v>7003</v>
          </cell>
          <cell r="D65">
            <v>1</v>
          </cell>
          <cell r="E65">
            <v>1</v>
          </cell>
          <cell r="F65">
            <v>1</v>
          </cell>
          <cell r="G65">
            <v>1</v>
          </cell>
          <cell r="I65" t="str">
            <v>B</v>
          </cell>
          <cell r="J65" t="str">
            <v>V</v>
          </cell>
          <cell r="K65" t="str">
            <v>_Vorhaben</v>
          </cell>
          <cell r="L65" t="str">
            <v>_Vorhaben</v>
          </cell>
          <cell r="M65" t="str">
            <v>_Vorhaben</v>
          </cell>
          <cell r="N65" t="str">
            <v>_Vorhaben</v>
          </cell>
          <cell r="O65" t="str">
            <v>Kottingburgstall; Linienverbesserung</v>
          </cell>
        </row>
        <row r="66">
          <cell r="A66">
            <v>64</v>
          </cell>
          <cell r="B66">
            <v>64</v>
          </cell>
          <cell r="C66">
            <v>7004</v>
          </cell>
          <cell r="D66">
            <v>1</v>
          </cell>
          <cell r="E66">
            <v>1</v>
          </cell>
          <cell r="F66">
            <v>1</v>
          </cell>
          <cell r="G66">
            <v>1</v>
          </cell>
          <cell r="I66" t="str">
            <v>B</v>
          </cell>
          <cell r="J66" t="str">
            <v>V</v>
          </cell>
          <cell r="K66" t="str">
            <v>_Vorhaben</v>
          </cell>
          <cell r="L66" t="str">
            <v>_Vorhaben</v>
          </cell>
          <cell r="M66" t="str">
            <v>_Vorhaben</v>
          </cell>
          <cell r="N66" t="str">
            <v>_Vorhaben</v>
          </cell>
          <cell r="O66" t="str">
            <v>Graz Puntigam - Werndorf, zweigleisiger Ausbau (Graz Werndorf, 1. Stufe)</v>
          </cell>
        </row>
        <row r="67">
          <cell r="A67">
            <v>65</v>
          </cell>
          <cell r="B67">
            <v>65</v>
          </cell>
          <cell r="C67">
            <v>7005</v>
          </cell>
          <cell r="D67">
            <v>1</v>
          </cell>
          <cell r="E67">
            <v>1</v>
          </cell>
          <cell r="F67">
            <v>1</v>
          </cell>
          <cell r="G67">
            <v>1</v>
          </cell>
          <cell r="I67" t="str">
            <v>B</v>
          </cell>
          <cell r="J67" t="str">
            <v>V</v>
          </cell>
          <cell r="K67" t="str">
            <v>_Vorhaben</v>
          </cell>
          <cell r="L67" t="str">
            <v>_Vorhaben</v>
          </cell>
          <cell r="M67" t="str">
            <v>_Vorhaben</v>
          </cell>
          <cell r="N67" t="str">
            <v>_Vorhaben</v>
          </cell>
          <cell r="O67" t="str">
            <v>Althofen - Klagenfurt, zweigleisiger Ausbau (1. Stufe)</v>
          </cell>
        </row>
        <row r="68">
          <cell r="A68">
            <v>66</v>
          </cell>
          <cell r="B68">
            <v>62</v>
          </cell>
          <cell r="C68">
            <v>7006</v>
          </cell>
          <cell r="D68">
            <v>1</v>
          </cell>
          <cell r="E68">
            <v>1</v>
          </cell>
          <cell r="F68">
            <v>1</v>
          </cell>
          <cell r="G68">
            <v>1</v>
          </cell>
          <cell r="I68" t="str">
            <v>B</v>
          </cell>
          <cell r="J68" t="str">
            <v>V</v>
          </cell>
          <cell r="K68" t="str">
            <v>_Vorhaben</v>
          </cell>
          <cell r="L68" t="str">
            <v>_Vorhaben</v>
          </cell>
          <cell r="M68" t="str">
            <v>_Vorhaben</v>
          </cell>
          <cell r="N68" t="str">
            <v>_Vorhaben</v>
          </cell>
          <cell r="O68" t="str">
            <v>Enns; Umfahrung</v>
          </cell>
        </row>
        <row r="69">
          <cell r="A69">
            <v>67</v>
          </cell>
          <cell r="B69">
            <v>59</v>
          </cell>
          <cell r="C69">
            <v>7007</v>
          </cell>
          <cell r="D69">
            <v>1</v>
          </cell>
          <cell r="E69">
            <v>1</v>
          </cell>
          <cell r="F69">
            <v>1</v>
          </cell>
          <cell r="G69">
            <v>1</v>
          </cell>
          <cell r="I69" t="str">
            <v>PB</v>
          </cell>
          <cell r="J69" t="str">
            <v>V</v>
          </cell>
          <cell r="K69" t="str">
            <v>_Vorhaben</v>
          </cell>
          <cell r="L69" t="str">
            <v>_Vorhaben</v>
          </cell>
          <cell r="M69" t="str">
            <v>_Vorhaben</v>
          </cell>
          <cell r="N69" t="str">
            <v>_Vorhaben</v>
          </cell>
          <cell r="O69" t="str">
            <v>Infrastruktur Terminal Werndorf</v>
          </cell>
        </row>
        <row r="70">
          <cell r="A70">
            <v>68</v>
          </cell>
          <cell r="B70">
            <v>66</v>
          </cell>
          <cell r="C70">
            <v>8001</v>
          </cell>
          <cell r="D70">
            <v>1</v>
          </cell>
          <cell r="E70">
            <v>1</v>
          </cell>
          <cell r="F70">
            <v>1</v>
          </cell>
          <cell r="G70">
            <v>1</v>
          </cell>
          <cell r="I70" t="str">
            <v>B</v>
          </cell>
          <cell r="J70" t="str">
            <v>V</v>
          </cell>
          <cell r="K70" t="str">
            <v>_Vorhaben</v>
          </cell>
          <cell r="L70" t="str">
            <v>_Vorhaben</v>
          </cell>
          <cell r="M70" t="str">
            <v>_Vorhaben</v>
          </cell>
          <cell r="N70" t="str">
            <v>_Vorhaben</v>
          </cell>
          <cell r="O70" t="str">
            <v>Koralmbahn Bahnstrom-Ü-Ltg. und UW (Graz -Werndorf, 1. Stufe)</v>
          </cell>
        </row>
        <row r="71">
          <cell r="A71">
            <v>69</v>
          </cell>
          <cell r="B71">
            <v>67</v>
          </cell>
          <cell r="C71">
            <v>8002</v>
          </cell>
          <cell r="D71">
            <v>1</v>
          </cell>
          <cell r="E71">
            <v>1</v>
          </cell>
          <cell r="F71">
            <v>1</v>
          </cell>
          <cell r="G71">
            <v>1</v>
          </cell>
          <cell r="I71" t="str">
            <v>PB</v>
          </cell>
          <cell r="J71" t="str">
            <v>V</v>
          </cell>
          <cell r="K71" t="str">
            <v>_Vorhaben</v>
          </cell>
          <cell r="L71" t="str">
            <v>_Vorhaben</v>
          </cell>
          <cell r="M71" t="str">
            <v>_Vorhaben</v>
          </cell>
          <cell r="N71" t="str">
            <v>_Vorhaben</v>
          </cell>
          <cell r="O71" t="str">
            <v>Lambach -Breitenschützing; Linienverbesserung</v>
          </cell>
        </row>
        <row r="73">
          <cell r="D73">
            <v>1</v>
          </cell>
          <cell r="E73">
            <v>1</v>
          </cell>
          <cell r="F73">
            <v>1</v>
          </cell>
          <cell r="G73">
            <v>1</v>
          </cell>
          <cell r="H73" t="str">
            <v>entfallen</v>
          </cell>
        </row>
        <row r="74">
          <cell r="E74">
            <v>2</v>
          </cell>
          <cell r="F74">
            <v>2</v>
          </cell>
          <cell r="G74">
            <v>2</v>
          </cell>
          <cell r="H74" t="str">
            <v>abgeschlossen</v>
          </cell>
          <cell r="O74" t="str">
            <v>Gesamt / Teilsumme</v>
          </cell>
        </row>
        <row r="75">
          <cell r="F75">
            <v>3</v>
          </cell>
          <cell r="G75">
            <v>3</v>
          </cell>
        </row>
        <row r="76">
          <cell r="G76">
            <v>4</v>
          </cell>
          <cell r="O76" t="str">
            <v>Q ..... Quote Übertragung</v>
          </cell>
        </row>
        <row r="77">
          <cell r="O77" t="str">
            <v>A ..... Aktualisierung 1998 (PB: 1.1.1998)</v>
          </cell>
        </row>
        <row r="78">
          <cell r="O78" t="str">
            <v>B ..... Aktualisierung 1999 (PB: 1.1.1999)</v>
          </cell>
        </row>
        <row r="80">
          <cell r="O80" t="str">
            <v>Gesamt</v>
          </cell>
        </row>
        <row r="82">
          <cell r="O82" t="str">
            <v>1. HL-Ü-VO (Q-PB: 1.1.1996)</v>
          </cell>
        </row>
        <row r="83">
          <cell r="O83" t="str">
            <v>2. HL-Ü-VO (Q-PB: 1.1.1996)</v>
          </cell>
        </row>
        <row r="84">
          <cell r="O84" t="str">
            <v>3. HL-Ü-VO (Q-PB: 1.1.1996)</v>
          </cell>
        </row>
        <row r="85">
          <cell r="O85" t="str">
            <v>5. HL-Ü-VO (Q-PB: 1.1.1996)</v>
          </cell>
        </row>
        <row r="86">
          <cell r="O86" t="str">
            <v>6. HL-Ü-VO (Q-PB: 1.1.1997)</v>
          </cell>
        </row>
        <row r="87">
          <cell r="O87" t="str">
            <v>7. HL-Ü-VO (Q-PB: 1.1.1998)</v>
          </cell>
        </row>
        <row r="88">
          <cell r="O88" t="str">
            <v>8. HL-Ü-VO (Q-PB: 1.1.1999)</v>
          </cell>
        </row>
        <row r="90">
          <cell r="O90" t="str">
            <v>Gesamt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BB_GESAMT"/>
      <sheetName val="Summen"/>
      <sheetName val="VST,Stäbe"/>
      <sheetName val="COR"/>
      <sheetName val="P"/>
      <sheetName val="EM"/>
      <sheetName val="INF"/>
      <sheetName val="FB"/>
      <sheetName val="PV"/>
      <sheetName val="GV"/>
      <sheetName val="TRAKTION"/>
      <sheetName val="TS"/>
      <sheetName val="Netz"/>
      <sheetName val="PE"/>
      <sheetName val="FW"/>
      <sheetName val="GS-A"/>
      <sheetName val="GS-I"/>
      <sheetName val="ST"/>
      <sheetName val="TELEKOM"/>
      <sheetName val="IM"/>
      <sheetName val="ENERGIE NETZ"/>
      <sheetName val="KW-A"/>
      <sheetName val="KW-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hebung"/>
      <sheetName val="FIP akt"/>
      <sheetName val="Übersicht Prio-KO"/>
      <sheetName val="Übersicht Prio Detail"/>
      <sheetName val="KB-Übersicht"/>
      <sheetName val="Rekonstruktion 24.08.05 (2)"/>
      <sheetName val="RP01"/>
      <sheetName val="Übersicht Bewertu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t"/>
      <sheetName val="Pivot"/>
      <sheetName val="Steuerung_PC"/>
      <sheetName val="Steuerung_Konto"/>
      <sheetName val="PC_Gruppe"/>
      <sheetName val="Kopie_2"/>
      <sheetName val="Ergebnis_Summary"/>
      <sheetName val="FTE_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31"/>
  <sheetViews>
    <sheetView showGridLines="0" tabSelected="1" zoomScaleNormal="100" workbookViewId="0">
      <selection sqref="A1:B1"/>
    </sheetView>
  </sheetViews>
  <sheetFormatPr baseColWidth="10" defaultColWidth="11.42578125" defaultRowHeight="12"/>
  <cols>
    <col min="1" max="1" width="2.140625" style="3" customWidth="1"/>
    <col min="2" max="2" width="46.42578125" style="3" customWidth="1"/>
    <col min="3" max="7" width="10.7109375" style="3" customWidth="1"/>
    <col min="8" max="16384" width="11.42578125" style="3"/>
  </cols>
  <sheetData>
    <row r="1" spans="1:9" s="1" customFormat="1" ht="30">
      <c r="A1" s="686" t="s">
        <v>443</v>
      </c>
      <c r="B1" s="686"/>
      <c r="C1" s="474" t="s">
        <v>387</v>
      </c>
      <c r="D1" s="474" t="s">
        <v>385</v>
      </c>
      <c r="E1" s="474" t="s">
        <v>604</v>
      </c>
      <c r="F1" s="474" t="s">
        <v>365</v>
      </c>
      <c r="G1" s="474" t="s">
        <v>446</v>
      </c>
    </row>
    <row r="2" spans="1:9" ht="15" customHeight="1">
      <c r="A2" s="475" t="s">
        <v>428</v>
      </c>
      <c r="B2" s="475"/>
      <c r="C2" s="329"/>
      <c r="D2" s="329"/>
      <c r="E2" s="329"/>
      <c r="F2" s="329"/>
      <c r="G2" s="329"/>
    </row>
    <row r="3" spans="1:9" ht="15" customHeight="1">
      <c r="A3" s="6"/>
      <c r="B3" s="6" t="s">
        <v>217</v>
      </c>
      <c r="C3" s="325">
        <v>72728.36</v>
      </c>
      <c r="D3" s="325">
        <v>71827.847000000009</v>
      </c>
      <c r="E3" s="325">
        <v>71827.847000000009</v>
      </c>
      <c r="F3" s="325">
        <v>73158.744000000006</v>
      </c>
      <c r="G3" s="325">
        <v>1330.8969999999972</v>
      </c>
      <c r="I3" s="290"/>
    </row>
    <row r="4" spans="1:9" ht="15" customHeight="1">
      <c r="A4" s="6"/>
      <c r="B4" s="6" t="s">
        <v>218</v>
      </c>
      <c r="C4" s="325">
        <v>74589.487999999998</v>
      </c>
      <c r="D4" s="325">
        <v>76452.231000000014</v>
      </c>
      <c r="E4" s="325">
        <v>78283.931000000011</v>
      </c>
      <c r="F4" s="325">
        <v>77457.184999999998</v>
      </c>
      <c r="G4" s="622">
        <v>-826.74600000001374</v>
      </c>
      <c r="I4" s="290"/>
    </row>
    <row r="5" spans="1:9" ht="15" customHeight="1">
      <c r="A5" s="556" t="s">
        <v>352</v>
      </c>
      <c r="B5" s="557"/>
      <c r="C5" s="456">
        <v>-1861.127999999997</v>
      </c>
      <c r="D5" s="456">
        <v>-4624.3840000000055</v>
      </c>
      <c r="E5" s="456">
        <v>-6456.0840000000026</v>
      </c>
      <c r="F5" s="456">
        <v>-4298.4409999999916</v>
      </c>
      <c r="G5" s="455">
        <v>2157.6430000000109</v>
      </c>
      <c r="I5" s="290"/>
    </row>
    <row r="6" spans="1:9" ht="15" customHeight="1">
      <c r="A6" s="6"/>
      <c r="B6" s="45"/>
      <c r="C6" s="288"/>
      <c r="D6" s="288"/>
      <c r="E6" s="288"/>
      <c r="F6" s="288"/>
      <c r="G6" s="288"/>
      <c r="I6" s="290"/>
    </row>
    <row r="7" spans="1:9" ht="15" hidden="1" customHeight="1">
      <c r="A7" s="93" t="s">
        <v>357</v>
      </c>
      <c r="B7" s="330"/>
      <c r="C7" s="618"/>
      <c r="D7" s="618"/>
      <c r="E7" s="618"/>
      <c r="F7" s="618"/>
      <c r="G7" s="618"/>
      <c r="I7" s="290"/>
    </row>
    <row r="8" spans="1:9" ht="15" hidden="1" customHeight="1">
      <c r="A8" s="6"/>
      <c r="B8" s="6" t="s">
        <v>217</v>
      </c>
      <c r="C8" s="322">
        <v>68243.926066999993</v>
      </c>
      <c r="D8" s="322">
        <v>87576.565000000002</v>
      </c>
      <c r="E8" s="322"/>
      <c r="F8" s="322">
        <v>93085.669000000009</v>
      </c>
      <c r="G8" s="322">
        <v>93085.669000000009</v>
      </c>
      <c r="I8" s="290"/>
    </row>
    <row r="9" spans="1:9" ht="15" hidden="1" customHeight="1">
      <c r="A9" s="6"/>
      <c r="B9" s="6" t="s">
        <v>218</v>
      </c>
      <c r="C9" s="322">
        <v>65054.870439999999</v>
      </c>
      <c r="D9" s="322">
        <v>84382.73</v>
      </c>
      <c r="E9" s="322"/>
      <c r="F9" s="322">
        <v>87962.688999999998</v>
      </c>
      <c r="G9" s="322">
        <v>87962.688999999998</v>
      </c>
      <c r="I9" s="290"/>
    </row>
    <row r="10" spans="1:9" s="4" customFormat="1" ht="15" hidden="1" customHeight="1">
      <c r="A10" s="454" t="s">
        <v>219</v>
      </c>
      <c r="B10" s="557"/>
      <c r="C10" s="457">
        <v>3189.0556269999943</v>
      </c>
      <c r="D10" s="457">
        <v>3193.8350000000064</v>
      </c>
      <c r="E10" s="457"/>
      <c r="F10" s="457">
        <v>5122.9800000000105</v>
      </c>
      <c r="G10" s="457">
        <v>5122.9800000000105</v>
      </c>
      <c r="I10" s="290"/>
    </row>
    <row r="11" spans="1:9" s="4" customFormat="1" ht="15" hidden="1" customHeight="1">
      <c r="A11" s="159"/>
      <c r="B11" s="326"/>
      <c r="C11" s="322"/>
      <c r="D11" s="322"/>
      <c r="E11" s="322"/>
      <c r="F11" s="322"/>
      <c r="G11" s="322"/>
      <c r="I11" s="290"/>
    </row>
    <row r="12" spans="1:9" ht="15" customHeight="1">
      <c r="A12" s="227" t="s">
        <v>220</v>
      </c>
      <c r="B12" s="228"/>
      <c r="C12" s="68"/>
      <c r="D12" s="68"/>
      <c r="E12" s="68"/>
      <c r="F12" s="68"/>
      <c r="G12" s="68"/>
      <c r="I12" s="290"/>
    </row>
    <row r="13" spans="1:9" ht="15" customHeight="1">
      <c r="A13" s="359"/>
      <c r="B13" s="359" t="s">
        <v>221</v>
      </c>
      <c r="C13" s="619">
        <v>73478.37000000001</v>
      </c>
      <c r="D13" s="619">
        <v>71305.561000000002</v>
      </c>
      <c r="E13" s="619"/>
      <c r="F13" s="619">
        <v>73180.585000000021</v>
      </c>
      <c r="G13" s="619">
        <v>1875.0240000000194</v>
      </c>
      <c r="I13" s="290"/>
    </row>
    <row r="14" spans="1:9" ht="15" customHeight="1">
      <c r="A14" s="6"/>
      <c r="B14" s="6" t="s">
        <v>222</v>
      </c>
      <c r="C14" s="322">
        <v>78249.65400000001</v>
      </c>
      <c r="D14" s="322">
        <v>80643.332999999984</v>
      </c>
      <c r="E14" s="322"/>
      <c r="F14" s="322">
        <v>82144.448999999993</v>
      </c>
      <c r="G14" s="322">
        <v>1501.1160000000091</v>
      </c>
      <c r="I14" s="290"/>
    </row>
    <row r="15" spans="1:9" ht="15" customHeight="1">
      <c r="A15" s="484" t="s">
        <v>223</v>
      </c>
      <c r="B15" s="484"/>
      <c r="C15" s="457">
        <v>-4771.2839999999997</v>
      </c>
      <c r="D15" s="457">
        <v>-9337.7719999999827</v>
      </c>
      <c r="E15" s="457"/>
      <c r="F15" s="457">
        <v>-8963.8639999999723</v>
      </c>
      <c r="G15" s="457">
        <v>373.90800000001036</v>
      </c>
      <c r="I15" s="290"/>
    </row>
    <row r="16" spans="1:9" ht="15" customHeight="1">
      <c r="A16" s="159"/>
      <c r="B16" s="326"/>
      <c r="C16" s="322"/>
      <c r="D16" s="322"/>
      <c r="E16" s="322"/>
      <c r="F16" s="322"/>
      <c r="G16" s="322"/>
      <c r="I16" s="290"/>
    </row>
    <row r="17" spans="1:7" ht="18.75" customHeight="1">
      <c r="A17" s="687" t="s">
        <v>445</v>
      </c>
      <c r="B17" s="687"/>
      <c r="C17" s="476"/>
      <c r="D17" s="476"/>
      <c r="E17" s="476"/>
      <c r="F17" s="476"/>
      <c r="G17" s="476"/>
    </row>
    <row r="18" spans="1:7" ht="15" customHeight="1">
      <c r="A18" s="331" t="s">
        <v>316</v>
      </c>
      <c r="B18" s="75"/>
      <c r="C18" s="328"/>
      <c r="D18" s="328"/>
      <c r="E18" s="328"/>
      <c r="F18" s="328"/>
      <c r="G18" s="328"/>
    </row>
    <row r="19" spans="1:7" ht="15" customHeight="1">
      <c r="A19" s="159"/>
      <c r="B19" s="159" t="s">
        <v>474</v>
      </c>
      <c r="C19" s="322">
        <v>-0.54755807658813194</v>
      </c>
      <c r="D19" s="322">
        <v>-1.3131485688323505</v>
      </c>
      <c r="E19" s="322">
        <v>-1.8332814629713774</v>
      </c>
      <c r="F19" s="322">
        <v>-1.1840130564125142</v>
      </c>
      <c r="G19" s="322">
        <v>0.6492684065588632</v>
      </c>
    </row>
    <row r="20" spans="1:7" ht="15" customHeight="1">
      <c r="A20" s="159"/>
      <c r="B20" s="159" t="s">
        <v>475</v>
      </c>
      <c r="C20" s="323">
        <v>-1.4037482053333961</v>
      </c>
      <c r="D20" s="323">
        <v>-2.6515708768741431</v>
      </c>
      <c r="E20" s="322"/>
      <c r="F20" s="323">
        <v>-2.4691119435874755</v>
      </c>
      <c r="G20" s="323">
        <v>0.18245893328666751</v>
      </c>
    </row>
    <row r="21" spans="1:7" ht="15" customHeight="1">
      <c r="A21" s="326"/>
      <c r="B21" s="159" t="s">
        <v>605</v>
      </c>
      <c r="C21" s="323">
        <v>-1.1733077563921515</v>
      </c>
      <c r="D21" s="323">
        <v>-1.5740002683634531</v>
      </c>
      <c r="E21" s="322">
        <v>-1.5740002683634531</v>
      </c>
      <c r="F21" s="323">
        <v>-1.3806498418294926</v>
      </c>
      <c r="G21" s="323">
        <v>0.19335042653396051</v>
      </c>
    </row>
    <row r="22" spans="1:7" ht="15" customHeight="1">
      <c r="A22" s="326" t="s">
        <v>609</v>
      </c>
      <c r="B22" s="326"/>
      <c r="C22" s="327"/>
      <c r="D22" s="327"/>
      <c r="E22" s="327"/>
      <c r="F22" s="327"/>
      <c r="G22" s="327"/>
    </row>
    <row r="23" spans="1:7" s="4" customFormat="1" ht="15" customHeight="1">
      <c r="A23" s="485"/>
      <c r="B23" s="485" t="s">
        <v>606</v>
      </c>
      <c r="C23" s="486">
        <v>-1.0422550474584493</v>
      </c>
      <c r="D23" s="486">
        <v>-1.3908947749885461</v>
      </c>
      <c r="E23" s="486">
        <v>-1.3908947749885461</v>
      </c>
      <c r="F23" s="486">
        <v>-1.2120463577516112</v>
      </c>
      <c r="G23" s="486">
        <v>0.1788484172369349</v>
      </c>
    </row>
    <row r="24" spans="1:7" s="4" customFormat="1" ht="15" customHeight="1">
      <c r="A24" s="47"/>
      <c r="B24" s="86" t="s">
        <v>607</v>
      </c>
      <c r="C24" s="323">
        <v>0.27738597202879989</v>
      </c>
      <c r="D24" s="323">
        <v>-0.53554333403397258</v>
      </c>
      <c r="E24" s="323">
        <v>-0.53554333403397258</v>
      </c>
      <c r="F24" s="323">
        <v>-0.46776200819848857</v>
      </c>
      <c r="G24" s="323">
        <v>6.7781325835484019E-2</v>
      </c>
    </row>
    <row r="25" spans="1:7" s="4" customFormat="1" ht="15" customHeight="1">
      <c r="B25" s="86" t="s">
        <v>608</v>
      </c>
      <c r="C25" s="323">
        <v>85.544391749900953</v>
      </c>
      <c r="D25" s="323">
        <v>83.217772747046197</v>
      </c>
      <c r="E25" s="323">
        <v>83.217772747046197</v>
      </c>
      <c r="F25" s="323">
        <v>80.889136624939226</v>
      </c>
      <c r="G25" s="323">
        <v>-2.3286361221069711</v>
      </c>
    </row>
    <row r="26" spans="1:7" s="5" customFormat="1" ht="15" customHeight="1">
      <c r="A26" s="689" t="s">
        <v>601</v>
      </c>
      <c r="B26" s="689"/>
      <c r="C26" s="689"/>
      <c r="D26" s="689"/>
      <c r="E26" s="689"/>
      <c r="F26" s="689"/>
      <c r="G26" s="689"/>
    </row>
    <row r="27" spans="1:7" ht="15" customHeight="1">
      <c r="A27" s="682" t="s">
        <v>602</v>
      </c>
      <c r="B27" s="683"/>
      <c r="C27" s="683"/>
      <c r="D27" s="683"/>
      <c r="E27" s="683"/>
      <c r="F27" s="683"/>
      <c r="G27" s="683"/>
    </row>
    <row r="28" spans="1:7" s="5" customFormat="1" ht="15" customHeight="1">
      <c r="A28" s="688" t="s">
        <v>603</v>
      </c>
      <c r="B28" s="688"/>
      <c r="C28" s="688"/>
      <c r="D28" s="688"/>
      <c r="E28" s="688"/>
      <c r="F28" s="688"/>
      <c r="G28" s="688"/>
    </row>
    <row r="29" spans="1:7" ht="15" customHeight="1"/>
    <row r="30" spans="1:7" ht="15" customHeight="1"/>
    <row r="31" spans="1:7" ht="15" customHeight="1"/>
  </sheetData>
  <mergeCells count="4">
    <mergeCell ref="A1:B1"/>
    <mergeCell ref="A17:B17"/>
    <mergeCell ref="A28:G28"/>
    <mergeCell ref="A26:G26"/>
  </mergeCells>
  <pageMargins left="0.70866141732283472" right="0.70866141732283472" top="1.1811023622047245" bottom="1.1811023622047245" header="0.31496062992125984" footer="0.31496062992125984"/>
  <pageSetup paperSize="9" scale="8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0"/>
    <pageSetUpPr fitToPage="1"/>
  </sheetPr>
  <dimension ref="A1:E7"/>
  <sheetViews>
    <sheetView showGridLines="0" workbookViewId="0"/>
  </sheetViews>
  <sheetFormatPr baseColWidth="10" defaultColWidth="11.42578125" defaultRowHeight="15"/>
  <cols>
    <col min="1" max="1" width="48.5703125" style="294" customWidth="1"/>
    <col min="2" max="5" width="10.7109375" style="645" customWidth="1"/>
    <col min="6" max="16384" width="11.42578125" style="294"/>
  </cols>
  <sheetData>
    <row r="1" spans="1:5" s="295" customFormat="1" ht="18.75" customHeight="1">
      <c r="A1" s="480" t="s">
        <v>414</v>
      </c>
      <c r="B1" s="416" t="s">
        <v>387</v>
      </c>
      <c r="C1" s="416" t="s">
        <v>385</v>
      </c>
      <c r="D1" s="416" t="s">
        <v>365</v>
      </c>
      <c r="E1" s="416" t="s">
        <v>446</v>
      </c>
    </row>
    <row r="2" spans="1:5" ht="15" customHeight="1">
      <c r="A2" s="293" t="s">
        <v>8</v>
      </c>
      <c r="B2" s="643">
        <f>'Ubersicht nach UG'!D31</f>
        <v>4106.5410000000002</v>
      </c>
      <c r="C2" s="643">
        <f>'Ubersicht nach UG'!E31</f>
        <v>4278.3360000000002</v>
      </c>
      <c r="D2" s="643">
        <f>'Ubersicht nach UG'!F31</f>
        <v>4362.4679999999998</v>
      </c>
      <c r="E2" s="643">
        <f>D2-C2</f>
        <v>84.131999999999607</v>
      </c>
    </row>
    <row r="3" spans="1:5" ht="15" customHeight="1">
      <c r="A3" s="293" t="s">
        <v>10</v>
      </c>
      <c r="B3" s="643">
        <f>'Ubersicht nach UG'!D33</f>
        <v>109.6</v>
      </c>
      <c r="C3" s="643">
        <f>'Ubersicht nach UG'!E33</f>
        <v>101.59099999999999</v>
      </c>
      <c r="D3" s="643">
        <f>'Ubersicht nach UG'!F33</f>
        <v>104.691</v>
      </c>
      <c r="E3" s="643">
        <f t="shared" ref="E3:E4" si="0">D3-C3</f>
        <v>3.1000000000000085</v>
      </c>
    </row>
    <row r="4" spans="1:5" ht="15" customHeight="1">
      <c r="A4" s="293" t="s">
        <v>328</v>
      </c>
      <c r="B4" s="643">
        <f>'Ubersicht nach UG'!D34</f>
        <v>429.18900000000002</v>
      </c>
      <c r="C4" s="643">
        <f>'Ubersicht nach UG'!E34</f>
        <v>428.07900000000001</v>
      </c>
      <c r="D4" s="643">
        <f>'Ubersicht nach UG'!F34</f>
        <v>431.67899999999997</v>
      </c>
      <c r="E4" s="643">
        <f t="shared" si="0"/>
        <v>3.5999999999999659</v>
      </c>
    </row>
    <row r="5" spans="1:5" s="292" customFormat="1" ht="15" customHeight="1">
      <c r="A5" s="362" t="s">
        <v>47</v>
      </c>
      <c r="B5" s="644">
        <f>SUM(B2:B4)</f>
        <v>4645.3300000000008</v>
      </c>
      <c r="C5" s="644">
        <f>SUM(C2:C4)</f>
        <v>4808.0060000000003</v>
      </c>
      <c r="D5" s="644">
        <f>SUM(D2:D4)</f>
        <v>4898.8379999999997</v>
      </c>
      <c r="E5" s="644">
        <f>SUM(E2:E4)</f>
        <v>90.831999999999582</v>
      </c>
    </row>
    <row r="6" spans="1:5" ht="15.75">
      <c r="A6" s="291"/>
    </row>
    <row r="7" spans="1:5" ht="15.75">
      <c r="A7" s="293"/>
    </row>
  </sheetData>
  <pageMargins left="0.70866141732283472" right="0.70866141732283472" top="1.1811023622047245" bottom="1.1811023622047245" header="0.31496062992125984" footer="0.31496062992125984"/>
  <pageSetup paperSize="9" scale="9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A28"/>
  <sheetViews>
    <sheetView showGridLines="0" workbookViewId="0"/>
  </sheetViews>
  <sheetFormatPr baseColWidth="10" defaultRowHeight="12.75"/>
  <cols>
    <col min="1" max="1" width="2.140625" style="459" customWidth="1"/>
    <col min="2" max="2" width="46.42578125" style="460" customWidth="1"/>
    <col min="3" max="3" width="10.7109375" style="460" customWidth="1"/>
    <col min="4" max="6" width="10.7109375" style="459" customWidth="1"/>
    <col min="7" max="235" width="11.42578125" style="459"/>
    <col min="236" max="236" width="35.28515625" style="459" customWidth="1"/>
    <col min="237" max="243" width="0" style="459" hidden="1" customWidth="1"/>
    <col min="244" max="246" width="9.140625" style="459" bestFit="1" customWidth="1"/>
    <col min="247" max="252" width="9.5703125" style="459" customWidth="1"/>
    <col min="253" max="491" width="11.42578125" style="459"/>
    <col min="492" max="492" width="35.28515625" style="459" customWidth="1"/>
    <col min="493" max="499" width="0" style="459" hidden="1" customWidth="1"/>
    <col min="500" max="502" width="9.140625" style="459" bestFit="1" customWidth="1"/>
    <col min="503" max="508" width="9.5703125" style="459" customWidth="1"/>
    <col min="509" max="747" width="11.42578125" style="459"/>
    <col min="748" max="748" width="35.28515625" style="459" customWidth="1"/>
    <col min="749" max="755" width="0" style="459" hidden="1" customWidth="1"/>
    <col min="756" max="758" width="9.140625" style="459" bestFit="1" customWidth="1"/>
    <col min="759" max="764" width="9.5703125" style="459" customWidth="1"/>
    <col min="765" max="1003" width="11.42578125" style="459"/>
    <col min="1004" max="1004" width="35.28515625" style="459" customWidth="1"/>
    <col min="1005" max="1011" width="0" style="459" hidden="1" customWidth="1"/>
    <col min="1012" max="1014" width="9.140625" style="459" bestFit="1" customWidth="1"/>
    <col min="1015" max="1020" width="9.5703125" style="459" customWidth="1"/>
    <col min="1021" max="1259" width="11.42578125" style="459"/>
    <col min="1260" max="1260" width="35.28515625" style="459" customWidth="1"/>
    <col min="1261" max="1267" width="0" style="459" hidden="1" customWidth="1"/>
    <col min="1268" max="1270" width="9.140625" style="459" bestFit="1" customWidth="1"/>
    <col min="1271" max="1276" width="9.5703125" style="459" customWidth="1"/>
    <col min="1277" max="1515" width="11.42578125" style="459"/>
    <col min="1516" max="1516" width="35.28515625" style="459" customWidth="1"/>
    <col min="1517" max="1523" width="0" style="459" hidden="1" customWidth="1"/>
    <col min="1524" max="1526" width="9.140625" style="459" bestFit="1" customWidth="1"/>
    <col min="1527" max="1532" width="9.5703125" style="459" customWidth="1"/>
    <col min="1533" max="1771" width="11.42578125" style="459"/>
    <col min="1772" max="1772" width="35.28515625" style="459" customWidth="1"/>
    <col min="1773" max="1779" width="0" style="459" hidden="1" customWidth="1"/>
    <col min="1780" max="1782" width="9.140625" style="459" bestFit="1" customWidth="1"/>
    <col min="1783" max="1788" width="9.5703125" style="459" customWidth="1"/>
    <col min="1789" max="2027" width="11.42578125" style="459"/>
    <col min="2028" max="2028" width="35.28515625" style="459" customWidth="1"/>
    <col min="2029" max="2035" width="0" style="459" hidden="1" customWidth="1"/>
    <col min="2036" max="2038" width="9.140625" style="459" bestFit="1" customWidth="1"/>
    <col min="2039" max="2044" width="9.5703125" style="459" customWidth="1"/>
    <col min="2045" max="2283" width="11.42578125" style="459"/>
    <col min="2284" max="2284" width="35.28515625" style="459" customWidth="1"/>
    <col min="2285" max="2291" width="0" style="459" hidden="1" customWidth="1"/>
    <col min="2292" max="2294" width="9.140625" style="459" bestFit="1" customWidth="1"/>
    <col min="2295" max="2300" width="9.5703125" style="459" customWidth="1"/>
    <col min="2301" max="2539" width="11.42578125" style="459"/>
    <col min="2540" max="2540" width="35.28515625" style="459" customWidth="1"/>
    <col min="2541" max="2547" width="0" style="459" hidden="1" customWidth="1"/>
    <col min="2548" max="2550" width="9.140625" style="459" bestFit="1" customWidth="1"/>
    <col min="2551" max="2556" width="9.5703125" style="459" customWidth="1"/>
    <col min="2557" max="2795" width="11.42578125" style="459"/>
    <col min="2796" max="2796" width="35.28515625" style="459" customWidth="1"/>
    <col min="2797" max="2803" width="0" style="459" hidden="1" customWidth="1"/>
    <col min="2804" max="2806" width="9.140625" style="459" bestFit="1" customWidth="1"/>
    <col min="2807" max="2812" width="9.5703125" style="459" customWidth="1"/>
    <col min="2813" max="3051" width="11.42578125" style="459"/>
    <col min="3052" max="3052" width="35.28515625" style="459" customWidth="1"/>
    <col min="3053" max="3059" width="0" style="459" hidden="1" customWidth="1"/>
    <col min="3060" max="3062" width="9.140625" style="459" bestFit="1" customWidth="1"/>
    <col min="3063" max="3068" width="9.5703125" style="459" customWidth="1"/>
    <col min="3069" max="3307" width="11.42578125" style="459"/>
    <col min="3308" max="3308" width="35.28515625" style="459" customWidth="1"/>
    <col min="3309" max="3315" width="0" style="459" hidden="1" customWidth="1"/>
    <col min="3316" max="3318" width="9.140625" style="459" bestFit="1" customWidth="1"/>
    <col min="3319" max="3324" width="9.5703125" style="459" customWidth="1"/>
    <col min="3325" max="3563" width="11.42578125" style="459"/>
    <col min="3564" max="3564" width="35.28515625" style="459" customWidth="1"/>
    <col min="3565" max="3571" width="0" style="459" hidden="1" customWidth="1"/>
    <col min="3572" max="3574" width="9.140625" style="459" bestFit="1" customWidth="1"/>
    <col min="3575" max="3580" width="9.5703125" style="459" customWidth="1"/>
    <col min="3581" max="3819" width="11.42578125" style="459"/>
    <col min="3820" max="3820" width="35.28515625" style="459" customWidth="1"/>
    <col min="3821" max="3827" width="0" style="459" hidden="1" customWidth="1"/>
    <col min="3828" max="3830" width="9.140625" style="459" bestFit="1" customWidth="1"/>
    <col min="3831" max="3836" width="9.5703125" style="459" customWidth="1"/>
    <col min="3837" max="4075" width="11.42578125" style="459"/>
    <col min="4076" max="4076" width="35.28515625" style="459" customWidth="1"/>
    <col min="4077" max="4083" width="0" style="459" hidden="1" customWidth="1"/>
    <col min="4084" max="4086" width="9.140625" style="459" bestFit="1" customWidth="1"/>
    <col min="4087" max="4092" width="9.5703125" style="459" customWidth="1"/>
    <col min="4093" max="4331" width="11.42578125" style="459"/>
    <col min="4332" max="4332" width="35.28515625" style="459" customWidth="1"/>
    <col min="4333" max="4339" width="0" style="459" hidden="1" customWidth="1"/>
    <col min="4340" max="4342" width="9.140625" style="459" bestFit="1" customWidth="1"/>
    <col min="4343" max="4348" width="9.5703125" style="459" customWidth="1"/>
    <col min="4349" max="4587" width="11.42578125" style="459"/>
    <col min="4588" max="4588" width="35.28515625" style="459" customWidth="1"/>
    <col min="4589" max="4595" width="0" style="459" hidden="1" customWidth="1"/>
    <col min="4596" max="4598" width="9.140625" style="459" bestFit="1" customWidth="1"/>
    <col min="4599" max="4604" width="9.5703125" style="459" customWidth="1"/>
    <col min="4605" max="4843" width="11.42578125" style="459"/>
    <col min="4844" max="4844" width="35.28515625" style="459" customWidth="1"/>
    <col min="4845" max="4851" width="0" style="459" hidden="1" customWidth="1"/>
    <col min="4852" max="4854" width="9.140625" style="459" bestFit="1" customWidth="1"/>
    <col min="4855" max="4860" width="9.5703125" style="459" customWidth="1"/>
    <col min="4861" max="5099" width="11.42578125" style="459"/>
    <col min="5100" max="5100" width="35.28515625" style="459" customWidth="1"/>
    <col min="5101" max="5107" width="0" style="459" hidden="1" customWidth="1"/>
    <col min="5108" max="5110" width="9.140625" style="459" bestFit="1" customWidth="1"/>
    <col min="5111" max="5116" width="9.5703125" style="459" customWidth="1"/>
    <col min="5117" max="5355" width="11.42578125" style="459"/>
    <col min="5356" max="5356" width="35.28515625" style="459" customWidth="1"/>
    <col min="5357" max="5363" width="0" style="459" hidden="1" customWidth="1"/>
    <col min="5364" max="5366" width="9.140625" style="459" bestFit="1" customWidth="1"/>
    <col min="5367" max="5372" width="9.5703125" style="459" customWidth="1"/>
    <col min="5373" max="5611" width="11.42578125" style="459"/>
    <col min="5612" max="5612" width="35.28515625" style="459" customWidth="1"/>
    <col min="5613" max="5619" width="0" style="459" hidden="1" customWidth="1"/>
    <col min="5620" max="5622" width="9.140625" style="459" bestFit="1" customWidth="1"/>
    <col min="5623" max="5628" width="9.5703125" style="459" customWidth="1"/>
    <col min="5629" max="5867" width="11.42578125" style="459"/>
    <col min="5868" max="5868" width="35.28515625" style="459" customWidth="1"/>
    <col min="5869" max="5875" width="0" style="459" hidden="1" customWidth="1"/>
    <col min="5876" max="5878" width="9.140625" style="459" bestFit="1" customWidth="1"/>
    <col min="5879" max="5884" width="9.5703125" style="459" customWidth="1"/>
    <col min="5885" max="6123" width="11.42578125" style="459"/>
    <col min="6124" max="6124" width="35.28515625" style="459" customWidth="1"/>
    <col min="6125" max="6131" width="0" style="459" hidden="1" customWidth="1"/>
    <col min="6132" max="6134" width="9.140625" style="459" bestFit="1" customWidth="1"/>
    <col min="6135" max="6140" width="9.5703125" style="459" customWidth="1"/>
    <col min="6141" max="6379" width="11.42578125" style="459"/>
    <col min="6380" max="6380" width="35.28515625" style="459" customWidth="1"/>
    <col min="6381" max="6387" width="0" style="459" hidden="1" customWidth="1"/>
    <col min="6388" max="6390" width="9.140625" style="459" bestFit="1" customWidth="1"/>
    <col min="6391" max="6396" width="9.5703125" style="459" customWidth="1"/>
    <col min="6397" max="6635" width="11.42578125" style="459"/>
    <col min="6636" max="6636" width="35.28515625" style="459" customWidth="1"/>
    <col min="6637" max="6643" width="0" style="459" hidden="1" customWidth="1"/>
    <col min="6644" max="6646" width="9.140625" style="459" bestFit="1" customWidth="1"/>
    <col min="6647" max="6652" width="9.5703125" style="459" customWidth="1"/>
    <col min="6653" max="6891" width="11.42578125" style="459"/>
    <col min="6892" max="6892" width="35.28515625" style="459" customWidth="1"/>
    <col min="6893" max="6899" width="0" style="459" hidden="1" customWidth="1"/>
    <col min="6900" max="6902" width="9.140625" style="459" bestFit="1" customWidth="1"/>
    <col min="6903" max="6908" width="9.5703125" style="459" customWidth="1"/>
    <col min="6909" max="7147" width="11.42578125" style="459"/>
    <col min="7148" max="7148" width="35.28515625" style="459" customWidth="1"/>
    <col min="7149" max="7155" width="0" style="459" hidden="1" customWidth="1"/>
    <col min="7156" max="7158" width="9.140625" style="459" bestFit="1" customWidth="1"/>
    <col min="7159" max="7164" width="9.5703125" style="459" customWidth="1"/>
    <col min="7165" max="7403" width="11.42578125" style="459"/>
    <col min="7404" max="7404" width="35.28515625" style="459" customWidth="1"/>
    <col min="7405" max="7411" width="0" style="459" hidden="1" customWidth="1"/>
    <col min="7412" max="7414" width="9.140625" style="459" bestFit="1" customWidth="1"/>
    <col min="7415" max="7420" width="9.5703125" style="459" customWidth="1"/>
    <col min="7421" max="7659" width="11.42578125" style="459"/>
    <col min="7660" max="7660" width="35.28515625" style="459" customWidth="1"/>
    <col min="7661" max="7667" width="0" style="459" hidden="1" customWidth="1"/>
    <col min="7668" max="7670" width="9.140625" style="459" bestFit="1" customWidth="1"/>
    <col min="7671" max="7676" width="9.5703125" style="459" customWidth="1"/>
    <col min="7677" max="7915" width="11.42578125" style="459"/>
    <col min="7916" max="7916" width="35.28515625" style="459" customWidth="1"/>
    <col min="7917" max="7923" width="0" style="459" hidden="1" customWidth="1"/>
    <col min="7924" max="7926" width="9.140625" style="459" bestFit="1" customWidth="1"/>
    <col min="7927" max="7932" width="9.5703125" style="459" customWidth="1"/>
    <col min="7933" max="8171" width="11.42578125" style="459"/>
    <col min="8172" max="8172" width="35.28515625" style="459" customWidth="1"/>
    <col min="8173" max="8179" width="0" style="459" hidden="1" customWidth="1"/>
    <col min="8180" max="8182" width="9.140625" style="459" bestFit="1" customWidth="1"/>
    <col min="8183" max="8188" width="9.5703125" style="459" customWidth="1"/>
    <col min="8189" max="8427" width="11.42578125" style="459"/>
    <col min="8428" max="8428" width="35.28515625" style="459" customWidth="1"/>
    <col min="8429" max="8435" width="0" style="459" hidden="1" customWidth="1"/>
    <col min="8436" max="8438" width="9.140625" style="459" bestFit="1" customWidth="1"/>
    <col min="8439" max="8444" width="9.5703125" style="459" customWidth="1"/>
    <col min="8445" max="8683" width="11.42578125" style="459"/>
    <col min="8684" max="8684" width="35.28515625" style="459" customWidth="1"/>
    <col min="8685" max="8691" width="0" style="459" hidden="1" customWidth="1"/>
    <col min="8692" max="8694" width="9.140625" style="459" bestFit="1" customWidth="1"/>
    <col min="8695" max="8700" width="9.5703125" style="459" customWidth="1"/>
    <col min="8701" max="8939" width="11.42578125" style="459"/>
    <col min="8940" max="8940" width="35.28515625" style="459" customWidth="1"/>
    <col min="8941" max="8947" width="0" style="459" hidden="1" customWidth="1"/>
    <col min="8948" max="8950" width="9.140625" style="459" bestFit="1" customWidth="1"/>
    <col min="8951" max="8956" width="9.5703125" style="459" customWidth="1"/>
    <col min="8957" max="9195" width="11.42578125" style="459"/>
    <col min="9196" max="9196" width="35.28515625" style="459" customWidth="1"/>
    <col min="9197" max="9203" width="0" style="459" hidden="1" customWidth="1"/>
    <col min="9204" max="9206" width="9.140625" style="459" bestFit="1" customWidth="1"/>
    <col min="9207" max="9212" width="9.5703125" style="459" customWidth="1"/>
    <col min="9213" max="9451" width="11.42578125" style="459"/>
    <col min="9452" max="9452" width="35.28515625" style="459" customWidth="1"/>
    <col min="9453" max="9459" width="0" style="459" hidden="1" customWidth="1"/>
    <col min="9460" max="9462" width="9.140625" style="459" bestFit="1" customWidth="1"/>
    <col min="9463" max="9468" width="9.5703125" style="459" customWidth="1"/>
    <col min="9469" max="9707" width="11.42578125" style="459"/>
    <col min="9708" max="9708" width="35.28515625" style="459" customWidth="1"/>
    <col min="9709" max="9715" width="0" style="459" hidden="1" customWidth="1"/>
    <col min="9716" max="9718" width="9.140625" style="459" bestFit="1" customWidth="1"/>
    <col min="9719" max="9724" width="9.5703125" style="459" customWidth="1"/>
    <col min="9725" max="9963" width="11.42578125" style="459"/>
    <col min="9964" max="9964" width="35.28515625" style="459" customWidth="1"/>
    <col min="9965" max="9971" width="0" style="459" hidden="1" customWidth="1"/>
    <col min="9972" max="9974" width="9.140625" style="459" bestFit="1" customWidth="1"/>
    <col min="9975" max="9980" width="9.5703125" style="459" customWidth="1"/>
    <col min="9981" max="10219" width="11.42578125" style="459"/>
    <col min="10220" max="10220" width="35.28515625" style="459" customWidth="1"/>
    <col min="10221" max="10227" width="0" style="459" hidden="1" customWidth="1"/>
    <col min="10228" max="10230" width="9.140625" style="459" bestFit="1" customWidth="1"/>
    <col min="10231" max="10236" width="9.5703125" style="459" customWidth="1"/>
    <col min="10237" max="10475" width="11.42578125" style="459"/>
    <col min="10476" max="10476" width="35.28515625" style="459" customWidth="1"/>
    <col min="10477" max="10483" width="0" style="459" hidden="1" customWidth="1"/>
    <col min="10484" max="10486" width="9.140625" style="459" bestFit="1" customWidth="1"/>
    <col min="10487" max="10492" width="9.5703125" style="459" customWidth="1"/>
    <col min="10493" max="10731" width="11.42578125" style="459"/>
    <col min="10732" max="10732" width="35.28515625" style="459" customWidth="1"/>
    <col min="10733" max="10739" width="0" style="459" hidden="1" customWidth="1"/>
    <col min="10740" max="10742" width="9.140625" style="459" bestFit="1" customWidth="1"/>
    <col min="10743" max="10748" width="9.5703125" style="459" customWidth="1"/>
    <col min="10749" max="10987" width="11.42578125" style="459"/>
    <col min="10988" max="10988" width="35.28515625" style="459" customWidth="1"/>
    <col min="10989" max="10995" width="0" style="459" hidden="1" customWidth="1"/>
    <col min="10996" max="10998" width="9.140625" style="459" bestFit="1" customWidth="1"/>
    <col min="10999" max="11004" width="9.5703125" style="459" customWidth="1"/>
    <col min="11005" max="11243" width="11.42578125" style="459"/>
    <col min="11244" max="11244" width="35.28515625" style="459" customWidth="1"/>
    <col min="11245" max="11251" width="0" style="459" hidden="1" customWidth="1"/>
    <col min="11252" max="11254" width="9.140625" style="459" bestFit="1" customWidth="1"/>
    <col min="11255" max="11260" width="9.5703125" style="459" customWidth="1"/>
    <col min="11261" max="11499" width="11.42578125" style="459"/>
    <col min="11500" max="11500" width="35.28515625" style="459" customWidth="1"/>
    <col min="11501" max="11507" width="0" style="459" hidden="1" customWidth="1"/>
    <col min="11508" max="11510" width="9.140625" style="459" bestFit="1" customWidth="1"/>
    <col min="11511" max="11516" width="9.5703125" style="459" customWidth="1"/>
    <col min="11517" max="11755" width="11.42578125" style="459"/>
    <col min="11756" max="11756" width="35.28515625" style="459" customWidth="1"/>
    <col min="11757" max="11763" width="0" style="459" hidden="1" customWidth="1"/>
    <col min="11764" max="11766" width="9.140625" style="459" bestFit="1" customWidth="1"/>
    <col min="11767" max="11772" width="9.5703125" style="459" customWidth="1"/>
    <col min="11773" max="12011" width="11.42578125" style="459"/>
    <col min="12012" max="12012" width="35.28515625" style="459" customWidth="1"/>
    <col min="12013" max="12019" width="0" style="459" hidden="1" customWidth="1"/>
    <col min="12020" max="12022" width="9.140625" style="459" bestFit="1" customWidth="1"/>
    <col min="12023" max="12028" width="9.5703125" style="459" customWidth="1"/>
    <col min="12029" max="12267" width="11.42578125" style="459"/>
    <col min="12268" max="12268" width="35.28515625" style="459" customWidth="1"/>
    <col min="12269" max="12275" width="0" style="459" hidden="1" customWidth="1"/>
    <col min="12276" max="12278" width="9.140625" style="459" bestFit="1" customWidth="1"/>
    <col min="12279" max="12284" width="9.5703125" style="459" customWidth="1"/>
    <col min="12285" max="12523" width="11.42578125" style="459"/>
    <col min="12524" max="12524" width="35.28515625" style="459" customWidth="1"/>
    <col min="12525" max="12531" width="0" style="459" hidden="1" customWidth="1"/>
    <col min="12532" max="12534" width="9.140625" style="459" bestFit="1" customWidth="1"/>
    <col min="12535" max="12540" width="9.5703125" style="459" customWidth="1"/>
    <col min="12541" max="12779" width="11.42578125" style="459"/>
    <col min="12780" max="12780" width="35.28515625" style="459" customWidth="1"/>
    <col min="12781" max="12787" width="0" style="459" hidden="1" customWidth="1"/>
    <col min="12788" max="12790" width="9.140625" style="459" bestFit="1" customWidth="1"/>
    <col min="12791" max="12796" width="9.5703125" style="459" customWidth="1"/>
    <col min="12797" max="13035" width="11.42578125" style="459"/>
    <col min="13036" max="13036" width="35.28515625" style="459" customWidth="1"/>
    <col min="13037" max="13043" width="0" style="459" hidden="1" customWidth="1"/>
    <col min="13044" max="13046" width="9.140625" style="459" bestFit="1" customWidth="1"/>
    <col min="13047" max="13052" width="9.5703125" style="459" customWidth="1"/>
    <col min="13053" max="13291" width="11.42578125" style="459"/>
    <col min="13292" max="13292" width="35.28515625" style="459" customWidth="1"/>
    <col min="13293" max="13299" width="0" style="459" hidden="1" customWidth="1"/>
    <col min="13300" max="13302" width="9.140625" style="459" bestFit="1" customWidth="1"/>
    <col min="13303" max="13308" width="9.5703125" style="459" customWidth="1"/>
    <col min="13309" max="13547" width="11.42578125" style="459"/>
    <col min="13548" max="13548" width="35.28515625" style="459" customWidth="1"/>
    <col min="13549" max="13555" width="0" style="459" hidden="1" customWidth="1"/>
    <col min="13556" max="13558" width="9.140625" style="459" bestFit="1" customWidth="1"/>
    <col min="13559" max="13564" width="9.5703125" style="459" customWidth="1"/>
    <col min="13565" max="13803" width="11.42578125" style="459"/>
    <col min="13804" max="13804" width="35.28515625" style="459" customWidth="1"/>
    <col min="13805" max="13811" width="0" style="459" hidden="1" customWidth="1"/>
    <col min="13812" max="13814" width="9.140625" style="459" bestFit="1" customWidth="1"/>
    <col min="13815" max="13820" width="9.5703125" style="459" customWidth="1"/>
    <col min="13821" max="14059" width="11.42578125" style="459"/>
    <col min="14060" max="14060" width="35.28515625" style="459" customWidth="1"/>
    <col min="14061" max="14067" width="0" style="459" hidden="1" customWidth="1"/>
    <col min="14068" max="14070" width="9.140625" style="459" bestFit="1" customWidth="1"/>
    <col min="14071" max="14076" width="9.5703125" style="459" customWidth="1"/>
    <col min="14077" max="14315" width="11.42578125" style="459"/>
    <col min="14316" max="14316" width="35.28515625" style="459" customWidth="1"/>
    <col min="14317" max="14323" width="0" style="459" hidden="1" customWidth="1"/>
    <col min="14324" max="14326" width="9.140625" style="459" bestFit="1" customWidth="1"/>
    <col min="14327" max="14332" width="9.5703125" style="459" customWidth="1"/>
    <col min="14333" max="14571" width="11.42578125" style="459"/>
    <col min="14572" max="14572" width="35.28515625" style="459" customWidth="1"/>
    <col min="14573" max="14579" width="0" style="459" hidden="1" customWidth="1"/>
    <col min="14580" max="14582" width="9.140625" style="459" bestFit="1" customWidth="1"/>
    <col min="14583" max="14588" width="9.5703125" style="459" customWidth="1"/>
    <col min="14589" max="14827" width="11.42578125" style="459"/>
    <col min="14828" max="14828" width="35.28515625" style="459" customWidth="1"/>
    <col min="14829" max="14835" width="0" style="459" hidden="1" customWidth="1"/>
    <col min="14836" max="14838" width="9.140625" style="459" bestFit="1" customWidth="1"/>
    <col min="14839" max="14844" width="9.5703125" style="459" customWidth="1"/>
    <col min="14845" max="15083" width="11.42578125" style="459"/>
    <col min="15084" max="15084" width="35.28515625" style="459" customWidth="1"/>
    <col min="15085" max="15091" width="0" style="459" hidden="1" customWidth="1"/>
    <col min="15092" max="15094" width="9.140625" style="459" bestFit="1" customWidth="1"/>
    <col min="15095" max="15100" width="9.5703125" style="459" customWidth="1"/>
    <col min="15101" max="15339" width="11.42578125" style="459"/>
    <col min="15340" max="15340" width="35.28515625" style="459" customWidth="1"/>
    <col min="15341" max="15347" width="0" style="459" hidden="1" customWidth="1"/>
    <col min="15348" max="15350" width="9.140625" style="459" bestFit="1" customWidth="1"/>
    <col min="15351" max="15356" width="9.5703125" style="459" customWidth="1"/>
    <col min="15357" max="15595" width="11.42578125" style="459"/>
    <col min="15596" max="15596" width="35.28515625" style="459" customWidth="1"/>
    <col min="15597" max="15603" width="0" style="459" hidden="1" customWidth="1"/>
    <col min="15604" max="15606" width="9.140625" style="459" bestFit="1" customWidth="1"/>
    <col min="15607" max="15612" width="9.5703125" style="459" customWidth="1"/>
    <col min="15613" max="15851" width="11.42578125" style="459"/>
    <col min="15852" max="15852" width="35.28515625" style="459" customWidth="1"/>
    <col min="15853" max="15859" width="0" style="459" hidden="1" customWidth="1"/>
    <col min="15860" max="15862" width="9.140625" style="459" bestFit="1" customWidth="1"/>
    <col min="15863" max="15868" width="9.5703125" style="459" customWidth="1"/>
    <col min="15869" max="16107" width="11.42578125" style="459"/>
    <col min="16108" max="16108" width="35.28515625" style="459" customWidth="1"/>
    <col min="16109" max="16115" width="0" style="459" hidden="1" customWidth="1"/>
    <col min="16116" max="16118" width="9.140625" style="459" bestFit="1" customWidth="1"/>
    <col min="16119" max="16124" width="9.5703125" style="459" customWidth="1"/>
    <col min="16125" max="16384" width="11.42578125" style="459"/>
  </cols>
  <sheetData>
    <row r="1" spans="1:235" s="463" customFormat="1" ht="18.75" customHeight="1">
      <c r="A1" s="478" t="s">
        <v>414</v>
      </c>
      <c r="B1" s="478"/>
      <c r="C1" s="416" t="s">
        <v>387</v>
      </c>
      <c r="D1" s="416" t="s">
        <v>385</v>
      </c>
      <c r="E1" s="416" t="s">
        <v>365</v>
      </c>
      <c r="F1" s="416" t="s">
        <v>446</v>
      </c>
      <c r="G1" s="464"/>
      <c r="H1" s="464"/>
      <c r="I1" s="464"/>
      <c r="J1" s="465"/>
      <c r="K1" s="465"/>
      <c r="L1" s="464"/>
      <c r="M1" s="464"/>
      <c r="N1" s="464"/>
      <c r="O1" s="465"/>
      <c r="P1" s="466"/>
      <c r="Q1" s="465"/>
      <c r="R1" s="465"/>
      <c r="S1" s="464"/>
      <c r="T1" s="464"/>
      <c r="U1" s="464"/>
      <c r="V1" s="465"/>
      <c r="W1" s="465"/>
      <c r="X1" s="464"/>
      <c r="Y1" s="464"/>
      <c r="Z1" s="464"/>
      <c r="AA1" s="465"/>
      <c r="AB1" s="466"/>
      <c r="AC1" s="465"/>
      <c r="AD1" s="465"/>
      <c r="AE1" s="464"/>
      <c r="AF1" s="464"/>
      <c r="AG1" s="464"/>
      <c r="AH1" s="465"/>
      <c r="AI1" s="465"/>
      <c r="AJ1" s="464"/>
      <c r="AK1" s="464"/>
      <c r="AL1" s="464"/>
      <c r="AM1" s="465"/>
      <c r="AN1" s="466"/>
      <c r="AO1" s="465"/>
      <c r="AP1" s="465"/>
      <c r="AQ1" s="464"/>
      <c r="AR1" s="464"/>
      <c r="AS1" s="464"/>
      <c r="AT1" s="465"/>
      <c r="AU1" s="465"/>
      <c r="AV1" s="464"/>
      <c r="AW1" s="464"/>
      <c r="AX1" s="464"/>
      <c r="AY1" s="465"/>
      <c r="AZ1" s="466"/>
      <c r="BA1" s="465"/>
      <c r="BB1" s="465"/>
      <c r="BC1" s="464"/>
      <c r="BD1" s="464"/>
      <c r="BE1" s="464"/>
      <c r="BF1" s="465"/>
      <c r="BG1" s="465"/>
      <c r="BH1" s="464"/>
      <c r="BI1" s="464"/>
      <c r="BJ1" s="464"/>
      <c r="BK1" s="465"/>
      <c r="BL1" s="466"/>
      <c r="BM1" s="465"/>
      <c r="BN1" s="465"/>
      <c r="BO1" s="464"/>
      <c r="BP1" s="464"/>
      <c r="BQ1" s="464"/>
      <c r="BR1" s="465"/>
      <c r="BS1" s="465"/>
      <c r="BT1" s="464"/>
      <c r="BU1" s="464"/>
      <c r="BV1" s="464"/>
      <c r="BW1" s="465"/>
      <c r="BX1" s="466"/>
      <c r="BY1" s="465"/>
      <c r="BZ1" s="465"/>
      <c r="CA1" s="464"/>
      <c r="CB1" s="464"/>
      <c r="CC1" s="464"/>
      <c r="CD1" s="465"/>
      <c r="CE1" s="465"/>
      <c r="CF1" s="464"/>
      <c r="CG1" s="464"/>
      <c r="CH1" s="464"/>
      <c r="CI1" s="465"/>
      <c r="CJ1" s="466"/>
      <c r="CK1" s="465"/>
      <c r="CL1" s="465"/>
      <c r="CM1" s="464"/>
      <c r="CN1" s="464"/>
      <c r="CO1" s="464"/>
      <c r="CP1" s="465"/>
      <c r="CQ1" s="465"/>
      <c r="CR1" s="464"/>
      <c r="CS1" s="464"/>
      <c r="CT1" s="464"/>
      <c r="CU1" s="465"/>
      <c r="CV1" s="466"/>
      <c r="CW1" s="465"/>
      <c r="CX1" s="465"/>
      <c r="CY1" s="464"/>
      <c r="CZ1" s="464"/>
      <c r="DA1" s="464"/>
      <c r="DB1" s="465"/>
      <c r="DC1" s="465"/>
      <c r="DD1" s="464"/>
      <c r="DE1" s="464"/>
      <c r="DF1" s="464"/>
      <c r="DG1" s="465"/>
      <c r="DH1" s="466"/>
      <c r="DI1" s="465"/>
      <c r="DJ1" s="465"/>
      <c r="DK1" s="464"/>
      <c r="DL1" s="464"/>
      <c r="DM1" s="464"/>
      <c r="DN1" s="465"/>
      <c r="DO1" s="465"/>
      <c r="DP1" s="464"/>
      <c r="DQ1" s="464"/>
      <c r="DR1" s="464"/>
      <c r="DS1" s="465"/>
      <c r="DT1" s="466"/>
      <c r="DU1" s="465"/>
      <c r="DV1" s="465"/>
      <c r="DW1" s="464"/>
      <c r="DX1" s="464"/>
      <c r="DY1" s="464"/>
      <c r="DZ1" s="465"/>
      <c r="EA1" s="465"/>
      <c r="EB1" s="464"/>
      <c r="EC1" s="464"/>
      <c r="ED1" s="464"/>
      <c r="EE1" s="465"/>
      <c r="EF1" s="466"/>
      <c r="EG1" s="465"/>
      <c r="EH1" s="465"/>
      <c r="EI1" s="464"/>
      <c r="EJ1" s="464"/>
      <c r="EK1" s="464"/>
      <c r="EL1" s="465"/>
      <c r="EM1" s="465"/>
      <c r="EN1" s="464"/>
      <c r="EO1" s="464"/>
      <c r="EP1" s="464"/>
      <c r="EQ1" s="465"/>
      <c r="ER1" s="466"/>
      <c r="ES1" s="465"/>
      <c r="ET1" s="465"/>
      <c r="EU1" s="464"/>
      <c r="EV1" s="464"/>
      <c r="EW1" s="464"/>
      <c r="EX1" s="465"/>
      <c r="EY1" s="465"/>
      <c r="EZ1" s="464"/>
      <c r="FA1" s="464"/>
      <c r="FB1" s="464"/>
      <c r="FC1" s="465"/>
      <c r="FD1" s="466"/>
      <c r="FE1" s="465"/>
      <c r="FF1" s="465"/>
      <c r="FG1" s="464"/>
      <c r="FH1" s="464"/>
      <c r="FI1" s="464"/>
      <c r="FJ1" s="465"/>
      <c r="FK1" s="465"/>
      <c r="FL1" s="464"/>
      <c r="FM1" s="464"/>
      <c r="FN1" s="464"/>
      <c r="FO1" s="465"/>
      <c r="FP1" s="466"/>
      <c r="FQ1" s="465"/>
      <c r="FR1" s="465"/>
      <c r="FS1" s="464"/>
      <c r="FT1" s="464"/>
      <c r="FU1" s="464"/>
      <c r="FV1" s="465"/>
      <c r="FW1" s="465"/>
      <c r="FX1" s="464"/>
      <c r="FY1" s="464"/>
      <c r="FZ1" s="464"/>
      <c r="GA1" s="465"/>
      <c r="GB1" s="466"/>
      <c r="GC1" s="465"/>
      <c r="GD1" s="465"/>
      <c r="GE1" s="464"/>
      <c r="GF1" s="464"/>
      <c r="GG1" s="464"/>
      <c r="GH1" s="465"/>
      <c r="GI1" s="465"/>
      <c r="GJ1" s="464"/>
      <c r="GK1" s="464"/>
      <c r="GL1" s="464"/>
      <c r="GM1" s="465"/>
      <c r="GN1" s="466"/>
      <c r="GO1" s="465"/>
      <c r="GP1" s="465"/>
      <c r="GQ1" s="464"/>
      <c r="GR1" s="464"/>
      <c r="GS1" s="464"/>
      <c r="GT1" s="465"/>
      <c r="GU1" s="465"/>
      <c r="GV1" s="464"/>
      <c r="GW1" s="464"/>
      <c r="GX1" s="464"/>
      <c r="GY1" s="465"/>
      <c r="GZ1" s="466"/>
      <c r="HA1" s="465"/>
      <c r="HB1" s="465"/>
      <c r="HC1" s="464"/>
      <c r="HD1" s="464"/>
      <c r="HE1" s="464"/>
      <c r="HF1" s="465"/>
      <c r="HG1" s="465"/>
      <c r="HH1" s="464"/>
      <c r="HI1" s="464"/>
      <c r="HJ1" s="464"/>
      <c r="HK1" s="465"/>
      <c r="HL1" s="466"/>
      <c r="HM1" s="465"/>
      <c r="HN1" s="465"/>
      <c r="HO1" s="464"/>
      <c r="HP1" s="464"/>
      <c r="HQ1" s="464"/>
      <c r="HR1" s="465"/>
      <c r="HS1" s="465"/>
      <c r="HT1" s="464"/>
      <c r="HU1" s="464"/>
      <c r="HV1" s="464"/>
      <c r="HW1" s="465"/>
      <c r="HX1" s="466"/>
      <c r="HY1" s="465"/>
      <c r="HZ1" s="465"/>
      <c r="IA1" s="464"/>
    </row>
    <row r="2" spans="1:235" s="463" customFormat="1" ht="15" customHeight="1">
      <c r="A2" s="388" t="s">
        <v>465</v>
      </c>
      <c r="B2" s="477"/>
      <c r="C2" s="496">
        <f>C10-C11</f>
        <v>6579.875</v>
      </c>
      <c r="D2" s="496">
        <f>D10-D11</f>
        <v>6660.8890000000001</v>
      </c>
      <c r="E2" s="496">
        <v>6780.585</v>
      </c>
      <c r="F2" s="496">
        <v>119.69599999999991</v>
      </c>
      <c r="G2" s="464"/>
      <c r="H2" s="464"/>
      <c r="I2" s="464"/>
      <c r="J2" s="464"/>
      <c r="K2" s="465"/>
      <c r="L2" s="464"/>
      <c r="M2" s="464"/>
      <c r="N2" s="464"/>
      <c r="O2" s="465"/>
      <c r="P2" s="466"/>
      <c r="Q2" s="465"/>
      <c r="R2" s="465"/>
      <c r="S2" s="464"/>
      <c r="T2" s="464"/>
      <c r="U2" s="464"/>
      <c r="V2" s="465"/>
      <c r="W2" s="465"/>
      <c r="X2" s="464"/>
      <c r="Y2" s="464"/>
      <c r="Z2" s="464"/>
      <c r="AA2" s="465"/>
      <c r="AB2" s="466"/>
      <c r="AC2" s="465"/>
      <c r="AD2" s="465"/>
      <c r="AE2" s="464"/>
      <c r="AF2" s="464"/>
      <c r="AG2" s="464"/>
      <c r="AH2" s="465"/>
      <c r="AI2" s="465"/>
      <c r="AJ2" s="464"/>
      <c r="AK2" s="464"/>
      <c r="AL2" s="464"/>
      <c r="AM2" s="465"/>
      <c r="AN2" s="466"/>
      <c r="AO2" s="465"/>
      <c r="AP2" s="465"/>
      <c r="AQ2" s="464"/>
      <c r="AR2" s="464"/>
      <c r="AS2" s="464"/>
      <c r="AT2" s="465"/>
      <c r="AU2" s="465"/>
      <c r="AV2" s="464"/>
      <c r="AW2" s="464"/>
      <c r="AX2" s="464"/>
      <c r="AY2" s="465"/>
      <c r="AZ2" s="466"/>
      <c r="BA2" s="465"/>
      <c r="BB2" s="465"/>
      <c r="BC2" s="464"/>
      <c r="BD2" s="464"/>
      <c r="BE2" s="464"/>
      <c r="BF2" s="465"/>
      <c r="BG2" s="465"/>
      <c r="BH2" s="464"/>
      <c r="BI2" s="464"/>
      <c r="BJ2" s="464"/>
      <c r="BK2" s="465"/>
      <c r="BL2" s="466"/>
      <c r="BM2" s="465"/>
      <c r="BN2" s="465"/>
      <c r="BO2" s="464"/>
      <c r="BP2" s="464"/>
      <c r="BQ2" s="464"/>
      <c r="BR2" s="465"/>
      <c r="BS2" s="465"/>
      <c r="BT2" s="464"/>
      <c r="BU2" s="464"/>
      <c r="BV2" s="464"/>
      <c r="BW2" s="465"/>
      <c r="BX2" s="466"/>
      <c r="BY2" s="465"/>
      <c r="BZ2" s="465"/>
      <c r="CA2" s="464"/>
      <c r="CB2" s="464"/>
      <c r="CC2" s="464"/>
      <c r="CD2" s="465"/>
      <c r="CE2" s="465"/>
      <c r="CF2" s="464"/>
      <c r="CG2" s="464"/>
      <c r="CH2" s="464"/>
      <c r="CI2" s="465"/>
      <c r="CJ2" s="466"/>
      <c r="CK2" s="465"/>
      <c r="CL2" s="465"/>
      <c r="CM2" s="464"/>
      <c r="CN2" s="464"/>
      <c r="CO2" s="464"/>
      <c r="CP2" s="465"/>
      <c r="CQ2" s="465"/>
      <c r="CR2" s="464"/>
      <c r="CS2" s="464"/>
      <c r="CT2" s="464"/>
      <c r="CU2" s="465"/>
      <c r="CV2" s="466"/>
      <c r="CW2" s="465"/>
      <c r="CX2" s="465"/>
      <c r="CY2" s="464"/>
      <c r="CZ2" s="464"/>
      <c r="DA2" s="464"/>
      <c r="DB2" s="465"/>
      <c r="DC2" s="465"/>
      <c r="DD2" s="464"/>
      <c r="DE2" s="464"/>
      <c r="DF2" s="464"/>
      <c r="DG2" s="465"/>
      <c r="DH2" s="466"/>
      <c r="DI2" s="465"/>
      <c r="DJ2" s="465"/>
      <c r="DK2" s="464"/>
      <c r="DL2" s="464"/>
      <c r="DM2" s="464"/>
      <c r="DN2" s="465"/>
      <c r="DO2" s="465"/>
      <c r="DP2" s="464"/>
      <c r="DQ2" s="464"/>
      <c r="DR2" s="464"/>
      <c r="DS2" s="465"/>
      <c r="DT2" s="466"/>
      <c r="DU2" s="465"/>
      <c r="DV2" s="465"/>
      <c r="DW2" s="464"/>
      <c r="DX2" s="464"/>
      <c r="DY2" s="464"/>
      <c r="DZ2" s="465"/>
      <c r="EA2" s="465"/>
      <c r="EB2" s="464"/>
      <c r="EC2" s="464"/>
      <c r="ED2" s="464"/>
      <c r="EE2" s="465"/>
      <c r="EF2" s="466"/>
      <c r="EG2" s="465"/>
      <c r="EH2" s="465"/>
      <c r="EI2" s="464"/>
      <c r="EJ2" s="464"/>
      <c r="EK2" s="464"/>
      <c r="EL2" s="465"/>
      <c r="EM2" s="465"/>
      <c r="EN2" s="464"/>
      <c r="EO2" s="464"/>
      <c r="EP2" s="464"/>
      <c r="EQ2" s="465"/>
      <c r="ER2" s="466"/>
      <c r="ES2" s="465"/>
      <c r="ET2" s="465"/>
      <c r="EU2" s="464"/>
      <c r="EV2" s="464"/>
      <c r="EW2" s="464"/>
      <c r="EX2" s="465"/>
      <c r="EY2" s="465"/>
      <c r="EZ2" s="464"/>
      <c r="FA2" s="464"/>
      <c r="FB2" s="464"/>
      <c r="FC2" s="465"/>
      <c r="FD2" s="466"/>
      <c r="FE2" s="465"/>
      <c r="FF2" s="465"/>
      <c r="FG2" s="464"/>
      <c r="FH2" s="464"/>
      <c r="FI2" s="464"/>
      <c r="FJ2" s="465"/>
      <c r="FK2" s="465"/>
      <c r="FL2" s="464"/>
      <c r="FM2" s="464"/>
      <c r="FN2" s="464"/>
      <c r="FO2" s="465"/>
      <c r="FP2" s="466"/>
      <c r="FQ2" s="465"/>
      <c r="FR2" s="465"/>
      <c r="FS2" s="464"/>
      <c r="FT2" s="464"/>
      <c r="FU2" s="464"/>
      <c r="FV2" s="465"/>
      <c r="FW2" s="465"/>
      <c r="FX2" s="464"/>
      <c r="FY2" s="464"/>
      <c r="FZ2" s="464"/>
      <c r="GA2" s="465"/>
      <c r="GB2" s="466"/>
      <c r="GC2" s="465"/>
      <c r="GD2" s="465"/>
      <c r="GE2" s="464"/>
      <c r="GF2" s="464"/>
      <c r="GG2" s="464"/>
      <c r="GH2" s="465"/>
      <c r="GI2" s="465"/>
      <c r="GJ2" s="464"/>
      <c r="GK2" s="464"/>
      <c r="GL2" s="464"/>
      <c r="GM2" s="465"/>
      <c r="GN2" s="466"/>
      <c r="GO2" s="465"/>
      <c r="GP2" s="465"/>
      <c r="GQ2" s="464"/>
      <c r="GR2" s="464"/>
      <c r="GS2" s="464"/>
      <c r="GT2" s="465"/>
      <c r="GU2" s="465"/>
      <c r="GV2" s="464"/>
      <c r="GW2" s="464"/>
      <c r="GX2" s="464"/>
      <c r="GY2" s="465"/>
      <c r="GZ2" s="466"/>
      <c r="HA2" s="465"/>
      <c r="HB2" s="465"/>
      <c r="HC2" s="464"/>
      <c r="HD2" s="464"/>
      <c r="HE2" s="464"/>
      <c r="HF2" s="465"/>
      <c r="HG2" s="465"/>
      <c r="HH2" s="464"/>
      <c r="HI2" s="464"/>
      <c r="HJ2" s="464"/>
      <c r="HK2" s="465"/>
      <c r="HL2" s="466"/>
      <c r="HM2" s="465"/>
      <c r="HN2" s="465"/>
      <c r="HO2" s="464"/>
      <c r="HP2" s="464"/>
      <c r="HQ2" s="464"/>
      <c r="HR2" s="465"/>
      <c r="HS2" s="465"/>
      <c r="HT2" s="464"/>
      <c r="HU2" s="464"/>
      <c r="HV2" s="464"/>
      <c r="HW2" s="465"/>
      <c r="HX2" s="466"/>
      <c r="HY2" s="465"/>
      <c r="HZ2" s="465"/>
      <c r="IA2" s="464"/>
    </row>
    <row r="3" spans="1:235" ht="15" customHeight="1">
      <c r="A3" s="487"/>
      <c r="B3" s="467" t="s">
        <v>425</v>
      </c>
      <c r="C3" s="497">
        <v>3378.6080000000002</v>
      </c>
      <c r="D3" s="497">
        <v>3358.6889999999999</v>
      </c>
      <c r="E3" s="497">
        <v>3419</v>
      </c>
      <c r="F3" s="497">
        <v>60.311000000000149</v>
      </c>
      <c r="H3" s="464"/>
    </row>
    <row r="4" spans="1:235" ht="15" customHeight="1">
      <c r="A4" s="345"/>
      <c r="B4" s="468" t="s">
        <v>471</v>
      </c>
      <c r="C4" s="497">
        <v>1129.3779999999999</v>
      </c>
      <c r="D4" s="497">
        <v>1125.3</v>
      </c>
      <c r="E4" s="497">
        <v>1170.0999999999999</v>
      </c>
      <c r="F4" s="497">
        <v>44.799999999999955</v>
      </c>
      <c r="H4" s="464"/>
    </row>
    <row r="5" spans="1:235" ht="15" customHeight="1">
      <c r="A5" s="487"/>
      <c r="B5" s="467" t="s">
        <v>470</v>
      </c>
      <c r="C5" s="497">
        <v>822</v>
      </c>
      <c r="D5" s="497">
        <v>882.78</v>
      </c>
      <c r="E5" s="497">
        <v>891.6</v>
      </c>
      <c r="F5" s="497">
        <v>8.82000000000005</v>
      </c>
      <c r="H5" s="464"/>
    </row>
    <row r="6" spans="1:235" ht="15" customHeight="1">
      <c r="A6" s="345"/>
      <c r="B6" s="468" t="s">
        <v>469</v>
      </c>
      <c r="C6" s="497">
        <v>443.38900000000001</v>
      </c>
      <c r="D6" s="497">
        <v>471.51799999999997</v>
      </c>
      <c r="E6" s="497">
        <v>465.4</v>
      </c>
      <c r="F6" s="497">
        <v>-6.117999999999995</v>
      </c>
      <c r="H6" s="464"/>
    </row>
    <row r="7" spans="1:235" ht="15" customHeight="1">
      <c r="A7" s="487"/>
      <c r="B7" s="467" t="s">
        <v>468</v>
      </c>
      <c r="C7" s="497">
        <v>332.887</v>
      </c>
      <c r="D7" s="497">
        <v>340</v>
      </c>
      <c r="E7" s="497">
        <v>345</v>
      </c>
      <c r="F7" s="497">
        <v>5</v>
      </c>
      <c r="H7" s="464"/>
    </row>
    <row r="8" spans="1:235" ht="15" customHeight="1">
      <c r="A8" s="487"/>
      <c r="B8" s="467" t="s">
        <v>426</v>
      </c>
      <c r="C8" s="497">
        <f>C2-SUM(C3:C7)</f>
        <v>473.61300000000028</v>
      </c>
      <c r="D8" s="497">
        <f>D2-SUM(D3:D7)</f>
        <v>482.60200000000077</v>
      </c>
      <c r="E8" s="497">
        <v>489.48499999999967</v>
      </c>
      <c r="F8" s="497">
        <v>6.8829999999989013</v>
      </c>
    </row>
    <row r="9" spans="1:235" s="462" customFormat="1" ht="15" customHeight="1">
      <c r="A9" s="488"/>
      <c r="B9" s="469"/>
      <c r="C9" s="498"/>
      <c r="D9" s="498"/>
      <c r="E9" s="498"/>
      <c r="F9" s="498"/>
    </row>
    <row r="10" spans="1:235" ht="15" customHeight="1">
      <c r="A10" s="489" t="s">
        <v>476</v>
      </c>
      <c r="B10" s="471"/>
      <c r="C10" s="499">
        <v>6908.375</v>
      </c>
      <c r="D10" s="499">
        <v>6977.78</v>
      </c>
      <c r="E10" s="499">
        <v>6677.6729999999998</v>
      </c>
      <c r="F10" s="499">
        <v>-300.10699999999997</v>
      </c>
      <c r="J10" s="512"/>
    </row>
    <row r="11" spans="1:235" s="461" customFormat="1" ht="15" customHeight="1">
      <c r="A11" s="490" t="s">
        <v>424</v>
      </c>
      <c r="B11" s="472"/>
      <c r="C11" s="500">
        <v>328.5</v>
      </c>
      <c r="D11" s="500">
        <v>316.89100000000002</v>
      </c>
      <c r="E11" s="500">
        <v>-102.91200000000026</v>
      </c>
      <c r="F11" s="500">
        <v>-419.80300000000028</v>
      </c>
    </row>
    <row r="12" spans="1:235" s="461" customFormat="1" ht="15" customHeight="1">
      <c r="A12" s="488"/>
      <c r="B12" s="469"/>
      <c r="C12" s="470"/>
      <c r="D12" s="470"/>
      <c r="E12" s="470"/>
      <c r="F12" s="470"/>
    </row>
    <row r="13" spans="1:235" ht="15" customHeight="1">
      <c r="A13" s="493" t="s">
        <v>450</v>
      </c>
      <c r="B13" s="494"/>
      <c r="C13" s="495">
        <v>1754</v>
      </c>
      <c r="D13" s="495">
        <v>1768</v>
      </c>
      <c r="E13" s="515" t="s">
        <v>522</v>
      </c>
      <c r="F13" s="495">
        <v>14</v>
      </c>
    </row>
    <row r="14" spans="1:235" ht="54" customHeight="1">
      <c r="A14" s="706" t="s">
        <v>467</v>
      </c>
      <c r="B14" s="706"/>
      <c r="C14" s="706"/>
      <c r="D14" s="706"/>
      <c r="E14" s="706"/>
      <c r="F14" s="706"/>
    </row>
    <row r="15" spans="1:235" ht="14.25">
      <c r="A15" s="707" t="s">
        <v>466</v>
      </c>
      <c r="B15" s="707"/>
      <c r="C15" s="707"/>
      <c r="D15" s="707"/>
      <c r="E15" s="707"/>
      <c r="F15" s="707"/>
    </row>
    <row r="16" spans="1:235" ht="14.25">
      <c r="A16" s="708" t="s">
        <v>472</v>
      </c>
      <c r="B16" s="708"/>
      <c r="C16" s="708"/>
      <c r="D16" s="708"/>
      <c r="E16" s="708"/>
      <c r="F16" s="708"/>
    </row>
    <row r="18" spans="4:6">
      <c r="F18" s="512"/>
    </row>
    <row r="19" spans="4:6">
      <c r="F19" s="512"/>
    </row>
    <row r="25" spans="4:6" ht="15">
      <c r="D25" s="513"/>
    </row>
    <row r="26" spans="4:6" ht="15">
      <c r="D26" s="513"/>
    </row>
    <row r="28" spans="4:6">
      <c r="D28" s="514"/>
    </row>
  </sheetData>
  <mergeCells count="3">
    <mergeCell ref="A14:F14"/>
    <mergeCell ref="A15:F15"/>
    <mergeCell ref="A16:F16"/>
  </mergeCells>
  <pageMargins left="0.70866141732283472" right="0.70866141732283472" top="1.1811023622047245" bottom="1.1811023622047245" header="0.31496062992125984" footer="0.31496062992125984"/>
  <pageSetup paperSize="9" scale="9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theme="0"/>
    <pageSetUpPr fitToPage="1"/>
  </sheetPr>
  <dimension ref="A1:F9"/>
  <sheetViews>
    <sheetView showGridLines="0" workbookViewId="0"/>
  </sheetViews>
  <sheetFormatPr baseColWidth="10" defaultColWidth="11.42578125" defaultRowHeight="15"/>
  <cols>
    <col min="1" max="1" width="48.5703125" style="266" customWidth="1"/>
    <col min="2" max="4" width="10.7109375" style="266" customWidth="1"/>
    <col min="5" max="16384" width="11.42578125" style="266"/>
  </cols>
  <sheetData>
    <row r="1" spans="1:6" s="261" customFormat="1" ht="18.75" customHeight="1">
      <c r="A1" s="481" t="s">
        <v>414</v>
      </c>
      <c r="B1" s="416" t="s">
        <v>387</v>
      </c>
      <c r="C1" s="416" t="s">
        <v>523</v>
      </c>
      <c r="D1" s="416" t="s">
        <v>529</v>
      </c>
      <c r="E1" s="416" t="s">
        <v>446</v>
      </c>
    </row>
    <row r="2" spans="1:6" s="260" customFormat="1" ht="15" customHeight="1">
      <c r="A2" s="264" t="s">
        <v>526</v>
      </c>
      <c r="B2" s="501">
        <v>1309</v>
      </c>
      <c r="C2" s="501">
        <v>1537</v>
      </c>
      <c r="D2" s="501">
        <v>1646</v>
      </c>
      <c r="E2" s="501">
        <f>D2-C2</f>
        <v>109</v>
      </c>
      <c r="F2" s="259"/>
    </row>
    <row r="3" spans="1:6" s="260" customFormat="1" ht="15" customHeight="1">
      <c r="A3" s="264" t="s">
        <v>527</v>
      </c>
      <c r="B3" s="501">
        <v>1102</v>
      </c>
      <c r="C3" s="501">
        <v>1180</v>
      </c>
      <c r="D3" s="501">
        <v>1215</v>
      </c>
      <c r="E3" s="501">
        <f t="shared" ref="E3:E4" si="0">D3-C3</f>
        <v>35</v>
      </c>
      <c r="F3" s="259"/>
    </row>
    <row r="4" spans="1:6" s="263" customFormat="1" ht="15" customHeight="1">
      <c r="A4" s="482" t="s">
        <v>114</v>
      </c>
      <c r="B4" s="502">
        <f>B2+B3</f>
        <v>2411</v>
      </c>
      <c r="C4" s="503">
        <f>C2+C3</f>
        <v>2717</v>
      </c>
      <c r="D4" s="503">
        <f>D2+D3</f>
        <v>2861</v>
      </c>
      <c r="E4" s="503">
        <f t="shared" si="0"/>
        <v>144</v>
      </c>
      <c r="F4" s="262"/>
    </row>
    <row r="5" spans="1:6" s="263" customFormat="1" ht="15" customHeight="1">
      <c r="A5" s="712" t="s">
        <v>524</v>
      </c>
      <c r="B5" s="712"/>
      <c r="C5" s="712"/>
      <c r="D5" s="712"/>
      <c r="E5" s="712"/>
      <c r="F5" s="262"/>
    </row>
    <row r="6" spans="1:6" s="265" customFormat="1" ht="27" customHeight="1">
      <c r="A6" s="709" t="s">
        <v>525</v>
      </c>
      <c r="B6" s="709"/>
      <c r="C6" s="709"/>
      <c r="D6" s="709"/>
      <c r="E6" s="709"/>
      <c r="F6" s="264"/>
    </row>
    <row r="7" spans="1:6" s="265" customFormat="1" ht="28.5" customHeight="1">
      <c r="A7" s="710" t="s">
        <v>528</v>
      </c>
      <c r="B7" s="710"/>
      <c r="C7" s="710"/>
      <c r="D7" s="710"/>
      <c r="E7" s="710"/>
      <c r="F7" s="264"/>
    </row>
    <row r="8" spans="1:6" ht="15" customHeight="1">
      <c r="A8" s="711" t="s">
        <v>315</v>
      </c>
      <c r="B8" s="711"/>
      <c r="C8" s="711"/>
      <c r="D8" s="711"/>
      <c r="E8" s="711"/>
    </row>
    <row r="9" spans="1:6" ht="15" customHeight="1"/>
  </sheetData>
  <mergeCells count="4">
    <mergeCell ref="A6:E6"/>
    <mergeCell ref="A7:E7"/>
    <mergeCell ref="A8:E8"/>
    <mergeCell ref="A5:E5"/>
  </mergeCells>
  <pageMargins left="0.70866141732283472" right="0.70866141732283472" top="1.1811023622047245" bottom="1.1811023622047245" header="0.31496062992125984" footer="0.31496062992125984"/>
  <pageSetup paperSize="9" scale="9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I99"/>
  <sheetViews>
    <sheetView showGridLines="0" zoomScaleNormal="100" workbookViewId="0">
      <selection activeCell="F4" sqref="F4"/>
    </sheetView>
  </sheetViews>
  <sheetFormatPr baseColWidth="10" defaultColWidth="11.42578125" defaultRowHeight="11.25"/>
  <cols>
    <col min="1" max="1" width="7.140625" style="15" customWidth="1"/>
    <col min="2" max="2" width="33" style="15" customWidth="1"/>
    <col min="3" max="3" width="6.85546875" style="15" customWidth="1"/>
    <col min="4" max="5" width="7.7109375" style="15" customWidth="1"/>
    <col min="6" max="6" width="8" style="15" customWidth="1"/>
    <col min="7" max="7" width="10.85546875" style="15" customWidth="1"/>
    <col min="8" max="16384" width="11.42578125" style="15"/>
  </cols>
  <sheetData>
    <row r="1" spans="1:9" s="12" customFormat="1" ht="15">
      <c r="A1" s="11" t="s">
        <v>225</v>
      </c>
      <c r="B1" s="11"/>
      <c r="C1" s="11"/>
      <c r="D1" s="11"/>
      <c r="E1" s="11"/>
      <c r="F1" s="11"/>
      <c r="G1" s="11"/>
      <c r="H1" s="11"/>
      <c r="I1" s="11"/>
    </row>
    <row r="2" spans="1:9" s="16" customFormat="1" ht="14.25" customHeight="1">
      <c r="A2" s="37" t="s">
        <v>0</v>
      </c>
      <c r="B2" s="38"/>
      <c r="C2" s="38"/>
      <c r="D2" s="38"/>
      <c r="E2" s="38"/>
      <c r="F2" s="38"/>
      <c r="G2" s="38"/>
      <c r="H2" s="38"/>
      <c r="I2" s="38"/>
    </row>
    <row r="3" spans="1:9" s="14" customFormat="1" ht="13.5" customHeight="1">
      <c r="A3" s="39"/>
      <c r="B3" s="39"/>
      <c r="C3" s="39"/>
      <c r="D3" s="39"/>
      <c r="E3" s="39"/>
      <c r="F3" s="39"/>
      <c r="G3" s="39"/>
      <c r="H3" s="13"/>
      <c r="I3" s="13"/>
    </row>
    <row r="4" spans="1:9" s="43" customFormat="1" ht="45" customHeight="1">
      <c r="A4" s="40" t="s">
        <v>48</v>
      </c>
      <c r="B4" s="40" t="s">
        <v>49</v>
      </c>
      <c r="C4" s="41" t="s">
        <v>226</v>
      </c>
      <c r="D4" s="41" t="s">
        <v>227</v>
      </c>
      <c r="E4" s="41" t="s">
        <v>50</v>
      </c>
      <c r="F4" s="41" t="s">
        <v>231</v>
      </c>
      <c r="G4" s="41" t="s">
        <v>53</v>
      </c>
      <c r="H4" s="42"/>
      <c r="I4" s="42"/>
    </row>
    <row r="5" spans="1:9" s="14" customFormat="1" ht="12" customHeight="1">
      <c r="A5" s="44"/>
      <c r="B5" s="44"/>
      <c r="C5" s="44"/>
      <c r="D5" s="44"/>
      <c r="E5" s="44"/>
      <c r="F5" s="44"/>
      <c r="G5" s="44"/>
      <c r="H5" s="13"/>
      <c r="I5" s="13"/>
    </row>
    <row r="6" spans="1:9" ht="14.25">
      <c r="A6" s="45" t="s">
        <v>54</v>
      </c>
      <c r="B6" s="45" t="s">
        <v>55</v>
      </c>
      <c r="C6" s="46"/>
      <c r="D6" s="46"/>
      <c r="E6" s="47"/>
      <c r="F6" s="48"/>
      <c r="G6" s="47"/>
      <c r="H6" s="49"/>
      <c r="I6" s="49"/>
    </row>
    <row r="7" spans="1:9" ht="14.25">
      <c r="A7" s="50">
        <v>1</v>
      </c>
      <c r="B7" s="6" t="s">
        <v>15</v>
      </c>
      <c r="C7" s="51"/>
      <c r="D7" s="51"/>
      <c r="E7" s="48">
        <f>D7-C7</f>
        <v>0</v>
      </c>
      <c r="F7" s="51"/>
      <c r="G7" s="47"/>
      <c r="H7" s="49"/>
      <c r="I7" s="49"/>
    </row>
    <row r="8" spans="1:9" ht="14.25">
      <c r="A8" s="52">
        <v>2</v>
      </c>
      <c r="B8" s="6" t="s">
        <v>56</v>
      </c>
      <c r="C8" s="51"/>
      <c r="D8" s="51"/>
      <c r="E8" s="48">
        <f t="shared" ref="E8:E22" si="0">D8-C8</f>
        <v>0</v>
      </c>
      <c r="F8" s="51"/>
      <c r="G8" s="47"/>
      <c r="H8" s="49"/>
      <c r="I8" s="49"/>
    </row>
    <row r="9" spans="1:9" ht="14.25">
      <c r="A9" s="52">
        <v>3</v>
      </c>
      <c r="B9" s="6" t="s">
        <v>57</v>
      </c>
      <c r="C9" s="51"/>
      <c r="D9" s="51"/>
      <c r="E9" s="48">
        <f t="shared" si="0"/>
        <v>0</v>
      </c>
      <c r="F9" s="51"/>
      <c r="G9" s="47"/>
      <c r="H9" s="49"/>
      <c r="I9" s="49"/>
    </row>
    <row r="10" spans="1:9" ht="14.25">
      <c r="A10" s="52">
        <v>4</v>
      </c>
      <c r="B10" s="6" t="s">
        <v>18</v>
      </c>
      <c r="C10" s="51"/>
      <c r="D10" s="51"/>
      <c r="E10" s="48">
        <f t="shared" si="0"/>
        <v>0</v>
      </c>
      <c r="F10" s="51"/>
      <c r="G10" s="47"/>
      <c r="H10" s="49"/>
      <c r="I10" s="49"/>
    </row>
    <row r="11" spans="1:9" ht="14.25">
      <c r="A11" s="52">
        <v>5</v>
      </c>
      <c r="B11" s="6" t="s">
        <v>58</v>
      </c>
      <c r="C11" s="51"/>
      <c r="D11" s="51"/>
      <c r="E11" s="48">
        <f t="shared" si="0"/>
        <v>0</v>
      </c>
      <c r="F11" s="51"/>
      <c r="G11" s="47"/>
      <c r="H11" s="49"/>
      <c r="I11" s="49"/>
    </row>
    <row r="12" spans="1:9" ht="14.25">
      <c r="A12" s="52">
        <v>6</v>
      </c>
      <c r="B12" s="6" t="s">
        <v>59</v>
      </c>
      <c r="C12" s="51"/>
      <c r="D12" s="51"/>
      <c r="E12" s="48">
        <f t="shared" si="0"/>
        <v>0</v>
      </c>
      <c r="F12" s="51"/>
      <c r="G12" s="47"/>
      <c r="H12" s="49"/>
      <c r="I12" s="49"/>
    </row>
    <row r="13" spans="1:9" ht="14.25">
      <c r="A13" s="53">
        <v>10</v>
      </c>
      <c r="B13" s="6" t="s">
        <v>60</v>
      </c>
      <c r="C13" s="51"/>
      <c r="D13" s="51"/>
      <c r="E13" s="48">
        <f t="shared" si="0"/>
        <v>0</v>
      </c>
      <c r="F13" s="48"/>
      <c r="G13" s="47"/>
      <c r="H13" s="49"/>
      <c r="I13" s="49"/>
    </row>
    <row r="14" spans="1:9" s="60" customFormat="1" ht="14.25">
      <c r="A14" s="54"/>
      <c r="B14" s="55" t="s">
        <v>61</v>
      </c>
      <c r="C14" s="56"/>
      <c r="D14" s="56"/>
      <c r="E14" s="48">
        <f t="shared" si="0"/>
        <v>0</v>
      </c>
      <c r="F14" s="57"/>
      <c r="G14" s="58"/>
      <c r="H14" s="59"/>
      <c r="I14" s="59"/>
    </row>
    <row r="15" spans="1:9" s="60" customFormat="1" ht="14.25">
      <c r="A15" s="54"/>
      <c r="B15" s="55" t="s">
        <v>62</v>
      </c>
      <c r="C15" s="56"/>
      <c r="D15" s="56"/>
      <c r="E15" s="48">
        <f t="shared" si="0"/>
        <v>0</v>
      </c>
      <c r="F15" s="57"/>
      <c r="G15" s="58"/>
      <c r="H15" s="59"/>
      <c r="I15" s="59"/>
    </row>
    <row r="16" spans="1:9" ht="14.25">
      <c r="A16" s="53">
        <v>11</v>
      </c>
      <c r="B16" s="6" t="s">
        <v>63</v>
      </c>
      <c r="C16" s="51"/>
      <c r="D16" s="51"/>
      <c r="E16" s="48">
        <f t="shared" si="0"/>
        <v>0</v>
      </c>
      <c r="F16" s="48"/>
      <c r="G16" s="47"/>
      <c r="H16" s="49"/>
      <c r="I16" s="49"/>
    </row>
    <row r="17" spans="1:9" ht="14.25">
      <c r="A17" s="53">
        <v>12</v>
      </c>
      <c r="B17" s="6" t="s">
        <v>64</v>
      </c>
      <c r="C17" s="51"/>
      <c r="D17" s="51"/>
      <c r="E17" s="48">
        <f t="shared" si="0"/>
        <v>0</v>
      </c>
      <c r="F17" s="48"/>
      <c r="G17" s="47"/>
      <c r="H17" s="49"/>
      <c r="I17" s="49"/>
    </row>
    <row r="18" spans="1:9" ht="14.25">
      <c r="A18" s="53">
        <v>13</v>
      </c>
      <c r="B18" s="6" t="s">
        <v>65</v>
      </c>
      <c r="C18" s="51"/>
      <c r="D18" s="51"/>
      <c r="E18" s="48">
        <f t="shared" si="0"/>
        <v>0</v>
      </c>
      <c r="F18" s="48"/>
      <c r="G18" s="47"/>
      <c r="H18" s="49"/>
      <c r="I18" s="49"/>
    </row>
    <row r="19" spans="1:9" ht="14.25">
      <c r="A19" s="46">
        <v>14</v>
      </c>
      <c r="B19" s="6" t="s">
        <v>66</v>
      </c>
      <c r="C19" s="51"/>
      <c r="D19" s="51"/>
      <c r="E19" s="48">
        <f t="shared" si="0"/>
        <v>0</v>
      </c>
      <c r="F19" s="48"/>
      <c r="G19" s="47"/>
      <c r="H19" s="49"/>
      <c r="I19" s="49"/>
    </row>
    <row r="20" spans="1:9" ht="14.25">
      <c r="A20" s="46">
        <v>15</v>
      </c>
      <c r="B20" s="6" t="s">
        <v>67</v>
      </c>
      <c r="C20" s="51"/>
      <c r="D20" s="51"/>
      <c r="E20" s="48">
        <f t="shared" si="0"/>
        <v>0</v>
      </c>
      <c r="F20" s="48"/>
      <c r="G20" s="47"/>
      <c r="H20" s="49"/>
      <c r="I20" s="49"/>
    </row>
    <row r="21" spans="1:9" ht="14.25">
      <c r="A21" s="46">
        <v>16</v>
      </c>
      <c r="B21" s="6" t="s">
        <v>68</v>
      </c>
      <c r="C21" s="51"/>
      <c r="D21" s="51"/>
      <c r="E21" s="48">
        <f t="shared" si="0"/>
        <v>0</v>
      </c>
      <c r="F21" s="48"/>
      <c r="G21" s="47"/>
      <c r="H21" s="49"/>
      <c r="I21" s="49"/>
    </row>
    <row r="22" spans="1:9" ht="14.25">
      <c r="A22" s="61" t="s">
        <v>69</v>
      </c>
      <c r="B22" s="6"/>
      <c r="C22" s="51">
        <v>10</v>
      </c>
      <c r="D22" s="51"/>
      <c r="E22" s="48">
        <f t="shared" si="0"/>
        <v>-10</v>
      </c>
      <c r="F22" s="48"/>
      <c r="G22" s="47"/>
      <c r="H22" s="49"/>
      <c r="I22" s="49"/>
    </row>
    <row r="23" spans="1:9" s="66" customFormat="1" ht="14.25">
      <c r="A23" s="45"/>
      <c r="B23" s="62" t="s">
        <v>70</v>
      </c>
      <c r="C23" s="63">
        <f>SUM(C7:C22)-C14-C15</f>
        <v>10</v>
      </c>
      <c r="D23" s="63">
        <f>SUM(D7:D22)-D14-D15</f>
        <v>0</v>
      </c>
      <c r="E23" s="63">
        <f>SUM(E7:E22)-E14-E15</f>
        <v>-10</v>
      </c>
      <c r="F23" s="64">
        <f>SUM(F7:F21)</f>
        <v>0</v>
      </c>
      <c r="G23" s="64">
        <f>SUM(G7:G21)</f>
        <v>0</v>
      </c>
      <c r="H23" s="65"/>
      <c r="I23" s="65"/>
    </row>
    <row r="24" spans="1:9" s="70" customFormat="1" ht="14.25">
      <c r="A24" s="67"/>
      <c r="B24" s="67"/>
      <c r="C24" s="68"/>
      <c r="D24" s="67"/>
      <c r="E24" s="67"/>
      <c r="F24" s="67"/>
      <c r="G24" s="67"/>
      <c r="H24" s="69"/>
      <c r="I24" s="69"/>
    </row>
    <row r="25" spans="1:9" s="66" customFormat="1" ht="14.25">
      <c r="A25" s="45" t="s">
        <v>71</v>
      </c>
      <c r="B25" s="45" t="s">
        <v>72</v>
      </c>
      <c r="C25" s="45"/>
      <c r="D25" s="45"/>
      <c r="E25" s="71"/>
      <c r="F25" s="71"/>
      <c r="G25" s="71"/>
      <c r="H25" s="65"/>
      <c r="I25" s="65"/>
    </row>
    <row r="26" spans="1:9" ht="14.25">
      <c r="A26" s="46">
        <v>20</v>
      </c>
      <c r="B26" s="6" t="s">
        <v>28</v>
      </c>
      <c r="C26" s="51"/>
      <c r="D26" s="51"/>
      <c r="E26" s="48">
        <f>D26-C26</f>
        <v>0</v>
      </c>
      <c r="F26" s="48"/>
      <c r="G26" s="48"/>
      <c r="H26" s="49"/>
      <c r="I26" s="49"/>
    </row>
    <row r="27" spans="1:9" s="60" customFormat="1" ht="14.25">
      <c r="A27" s="54"/>
      <c r="B27" s="55" t="s">
        <v>61</v>
      </c>
      <c r="C27" s="56"/>
      <c r="D27" s="56"/>
      <c r="E27" s="48">
        <f t="shared" ref="E27:E38" si="1">D27-C27</f>
        <v>0</v>
      </c>
      <c r="F27" s="57"/>
      <c r="G27" s="58"/>
      <c r="H27" s="59"/>
      <c r="I27" s="59"/>
    </row>
    <row r="28" spans="1:9" s="60" customFormat="1" ht="14.25">
      <c r="A28" s="54"/>
      <c r="B28" s="55" t="s">
        <v>62</v>
      </c>
      <c r="C28" s="56"/>
      <c r="D28" s="56"/>
      <c r="E28" s="48">
        <f t="shared" si="1"/>
        <v>0</v>
      </c>
      <c r="F28" s="57"/>
      <c r="G28" s="57"/>
      <c r="H28" s="59"/>
      <c r="I28" s="59"/>
    </row>
    <row r="29" spans="1:9" ht="14.25">
      <c r="A29" s="46">
        <v>21</v>
      </c>
      <c r="B29" s="6" t="s">
        <v>73</v>
      </c>
      <c r="C29" s="51"/>
      <c r="D29" s="51"/>
      <c r="E29" s="48">
        <f t="shared" si="1"/>
        <v>0</v>
      </c>
      <c r="F29" s="48"/>
      <c r="G29" s="47"/>
      <c r="H29" s="49"/>
      <c r="I29" s="49"/>
    </row>
    <row r="30" spans="1:9" ht="14.25">
      <c r="A30" s="46">
        <v>22</v>
      </c>
      <c r="B30" s="6" t="s">
        <v>74</v>
      </c>
      <c r="C30" s="51"/>
      <c r="D30" s="51"/>
      <c r="E30" s="48">
        <f t="shared" si="1"/>
        <v>0</v>
      </c>
      <c r="F30" s="48"/>
      <c r="G30" s="48"/>
      <c r="H30" s="49"/>
      <c r="I30" s="49"/>
    </row>
    <row r="31" spans="1:9" ht="14.25">
      <c r="A31" s="46"/>
      <c r="B31" s="55" t="s">
        <v>61</v>
      </c>
      <c r="C31" s="72"/>
      <c r="D31" s="72"/>
      <c r="E31" s="48">
        <f t="shared" si="1"/>
        <v>0</v>
      </c>
      <c r="F31" s="48"/>
      <c r="G31" s="47"/>
      <c r="H31" s="49"/>
      <c r="I31" s="49"/>
    </row>
    <row r="32" spans="1:9" ht="14.25">
      <c r="A32" s="46"/>
      <c r="B32" s="55" t="s">
        <v>62</v>
      </c>
      <c r="C32" s="56"/>
      <c r="D32" s="56"/>
      <c r="E32" s="48">
        <f t="shared" si="1"/>
        <v>0</v>
      </c>
      <c r="F32" s="48"/>
      <c r="G32" s="48"/>
      <c r="H32" s="49"/>
      <c r="I32" s="49"/>
    </row>
    <row r="33" spans="1:9" ht="14.25">
      <c r="A33" s="53">
        <v>23</v>
      </c>
      <c r="B33" s="6" t="s">
        <v>75</v>
      </c>
      <c r="C33" s="51"/>
      <c r="D33" s="51"/>
      <c r="E33" s="48">
        <f t="shared" si="1"/>
        <v>0</v>
      </c>
      <c r="F33" s="48"/>
      <c r="G33" s="47"/>
      <c r="H33" s="49"/>
      <c r="I33" s="49"/>
    </row>
    <row r="34" spans="1:9" ht="14.25">
      <c r="A34" s="53">
        <v>24</v>
      </c>
      <c r="B34" s="6" t="s">
        <v>32</v>
      </c>
      <c r="C34" s="51"/>
      <c r="D34" s="51"/>
      <c r="E34" s="48">
        <f t="shared" si="1"/>
        <v>0</v>
      </c>
      <c r="F34" s="48"/>
      <c r="G34" s="47"/>
      <c r="H34" s="49"/>
      <c r="I34" s="49"/>
    </row>
    <row r="35" spans="1:9" s="60" customFormat="1" ht="14.25">
      <c r="A35" s="54"/>
      <c r="B35" s="55" t="s">
        <v>61</v>
      </c>
      <c r="C35" s="56"/>
      <c r="D35" s="56"/>
      <c r="E35" s="48">
        <f t="shared" si="1"/>
        <v>0</v>
      </c>
      <c r="F35" s="57"/>
      <c r="G35" s="57"/>
      <c r="H35" s="59"/>
      <c r="I35" s="59"/>
    </row>
    <row r="36" spans="1:9" s="60" customFormat="1" ht="14.25">
      <c r="A36" s="54"/>
      <c r="B36" s="55" t="s">
        <v>62</v>
      </c>
      <c r="C36" s="56"/>
      <c r="D36" s="56"/>
      <c r="E36" s="48">
        <f t="shared" si="1"/>
        <v>0</v>
      </c>
      <c r="F36" s="57"/>
      <c r="G36" s="48"/>
      <c r="H36" s="59"/>
      <c r="I36" s="59"/>
    </row>
    <row r="37" spans="1:9" ht="14.25">
      <c r="A37" s="53">
        <v>25</v>
      </c>
      <c r="B37" s="6" t="s">
        <v>76</v>
      </c>
      <c r="C37" s="51"/>
      <c r="D37" s="51"/>
      <c r="E37" s="48">
        <f t="shared" si="1"/>
        <v>0</v>
      </c>
      <c r="F37" s="48"/>
      <c r="G37" s="47"/>
      <c r="H37" s="49"/>
      <c r="I37" s="49"/>
    </row>
    <row r="38" spans="1:9" ht="14.25">
      <c r="A38" s="73" t="s">
        <v>69</v>
      </c>
      <c r="B38" s="6"/>
      <c r="C38" s="51">
        <v>10</v>
      </c>
      <c r="D38" s="51"/>
      <c r="E38" s="48">
        <f t="shared" si="1"/>
        <v>-10</v>
      </c>
      <c r="F38" s="48"/>
      <c r="G38" s="47"/>
      <c r="H38" s="49"/>
      <c r="I38" s="49"/>
    </row>
    <row r="39" spans="1:9" s="66" customFormat="1" ht="14.25">
      <c r="A39" s="71"/>
      <c r="B39" s="62" t="s">
        <v>77</v>
      </c>
      <c r="C39" s="63">
        <f>SUM(C26:C38)-C27-C28-C31-C32-C35-C36</f>
        <v>10</v>
      </c>
      <c r="D39" s="63">
        <f>SUM(D26:D38)-D27-D28-D31-D32-D35-D36</f>
        <v>0</v>
      </c>
      <c r="E39" s="63">
        <f>SUM(E26:E38)-E27-E28-E31-E32-E35-E36</f>
        <v>-10</v>
      </c>
      <c r="F39" s="64">
        <f>SUM(F26:F37)</f>
        <v>0</v>
      </c>
      <c r="G39" s="64">
        <f>G28+G32+G36</f>
        <v>0</v>
      </c>
      <c r="H39" s="65"/>
      <c r="I39" s="65"/>
    </row>
    <row r="40" spans="1:9" s="66" customFormat="1" ht="14.25">
      <c r="A40" s="71"/>
      <c r="B40" s="74"/>
      <c r="C40" s="63"/>
      <c r="D40" s="63"/>
      <c r="E40" s="63"/>
      <c r="F40" s="64"/>
      <c r="G40" s="64"/>
      <c r="H40" s="65"/>
      <c r="I40" s="65"/>
    </row>
    <row r="41" spans="1:9" s="66" customFormat="1" ht="14.25">
      <c r="A41" s="71" t="s">
        <v>78</v>
      </c>
      <c r="B41" s="45" t="s">
        <v>79</v>
      </c>
      <c r="C41" s="45"/>
      <c r="D41" s="45"/>
      <c r="E41" s="71"/>
      <c r="F41" s="71"/>
      <c r="G41" s="71"/>
      <c r="H41" s="65"/>
      <c r="I41" s="65"/>
    </row>
    <row r="42" spans="1:9" ht="14.25">
      <c r="A42" s="53">
        <v>30</v>
      </c>
      <c r="B42" s="47" t="s">
        <v>34</v>
      </c>
      <c r="C42" s="51"/>
      <c r="D42" s="51"/>
      <c r="E42" s="48">
        <f>D42-C42</f>
        <v>0</v>
      </c>
      <c r="F42" s="51"/>
      <c r="G42" s="47"/>
      <c r="H42" s="49"/>
      <c r="I42" s="49"/>
    </row>
    <row r="43" spans="1:9" ht="14.25">
      <c r="A43" s="53">
        <v>31</v>
      </c>
      <c r="B43" s="47" t="s">
        <v>80</v>
      </c>
      <c r="C43" s="51"/>
      <c r="D43" s="51"/>
      <c r="E43" s="48">
        <f>D43-C43</f>
        <v>0</v>
      </c>
      <c r="F43" s="51"/>
      <c r="G43" s="47"/>
      <c r="H43" s="49"/>
      <c r="I43" s="49"/>
    </row>
    <row r="44" spans="1:9" ht="14.25">
      <c r="A44" s="53">
        <v>33</v>
      </c>
      <c r="B44" s="47" t="s">
        <v>36</v>
      </c>
      <c r="C44" s="51"/>
      <c r="D44" s="51"/>
      <c r="E44" s="48">
        <f>D44-C44</f>
        <v>0</v>
      </c>
      <c r="F44" s="51"/>
      <c r="G44" s="47"/>
      <c r="H44" s="49"/>
      <c r="I44" s="49"/>
    </row>
    <row r="45" spans="1:9" ht="28.5">
      <c r="A45" s="79">
        <v>34</v>
      </c>
      <c r="B45" s="80" t="s">
        <v>81</v>
      </c>
      <c r="C45" s="51"/>
      <c r="D45" s="51"/>
      <c r="E45" s="48">
        <f>D45-C45</f>
        <v>0</v>
      </c>
      <c r="F45" s="51"/>
      <c r="G45" s="47"/>
      <c r="H45" s="49"/>
      <c r="I45" s="49"/>
    </row>
    <row r="46" spans="1:9" ht="14.25">
      <c r="A46" s="73" t="s">
        <v>69</v>
      </c>
      <c r="B46" s="47"/>
      <c r="C46" s="51">
        <v>10</v>
      </c>
      <c r="D46" s="51"/>
      <c r="E46" s="48">
        <f>D46-C46</f>
        <v>-10</v>
      </c>
      <c r="F46" s="51"/>
      <c r="G46" s="47"/>
      <c r="H46" s="49"/>
      <c r="I46" s="49"/>
    </row>
    <row r="47" spans="1:9" s="66" customFormat="1" ht="14.25">
      <c r="A47" s="71"/>
      <c r="B47" s="62" t="s">
        <v>82</v>
      </c>
      <c r="C47" s="63">
        <f>SUM(C42:C46)</f>
        <v>10</v>
      </c>
      <c r="D47" s="63">
        <f>SUM(D42:D46)</f>
        <v>0</v>
      </c>
      <c r="E47" s="63">
        <f>SUM(E42:E46)</f>
        <v>-10</v>
      </c>
      <c r="F47" s="64">
        <f>SUM(F42:F45)</f>
        <v>0</v>
      </c>
      <c r="G47" s="64">
        <f>SUM(G42:G45)</f>
        <v>0</v>
      </c>
      <c r="H47" s="65"/>
      <c r="I47" s="65"/>
    </row>
    <row r="48" spans="1:9" s="66" customFormat="1" ht="14.25">
      <c r="A48" s="71"/>
      <c r="B48" s="74"/>
      <c r="C48" s="63"/>
      <c r="D48" s="63"/>
      <c r="E48" s="63"/>
      <c r="F48" s="64"/>
      <c r="G48" s="64"/>
      <c r="H48" s="65"/>
      <c r="I48" s="65"/>
    </row>
    <row r="49" spans="1:9" s="66" customFormat="1" ht="14.25">
      <c r="A49" s="71" t="s">
        <v>83</v>
      </c>
      <c r="B49" s="45" t="s">
        <v>84</v>
      </c>
      <c r="C49" s="45"/>
      <c r="D49" s="45"/>
      <c r="E49" s="71"/>
      <c r="F49" s="71"/>
      <c r="G49" s="71"/>
      <c r="H49" s="65"/>
      <c r="I49" s="65"/>
    </row>
    <row r="50" spans="1:9" ht="14.25">
      <c r="A50" s="53">
        <v>40</v>
      </c>
      <c r="B50" s="47" t="s">
        <v>38</v>
      </c>
      <c r="C50" s="51"/>
      <c r="D50" s="51"/>
      <c r="E50" s="48">
        <f>D50-C50</f>
        <v>0</v>
      </c>
      <c r="F50" s="51"/>
      <c r="G50" s="47"/>
      <c r="H50" s="49"/>
      <c r="I50" s="49"/>
    </row>
    <row r="51" spans="1:9" ht="14.25">
      <c r="A51" s="53">
        <v>41</v>
      </c>
      <c r="B51" s="47" t="s">
        <v>85</v>
      </c>
      <c r="C51" s="51"/>
      <c r="D51" s="51"/>
      <c r="E51" s="48">
        <f t="shared" ref="E51:E65" si="2">D51-C51</f>
        <v>0</v>
      </c>
      <c r="F51" s="51"/>
      <c r="G51" s="47"/>
      <c r="H51" s="49"/>
      <c r="I51" s="49"/>
    </row>
    <row r="52" spans="1:9" ht="14.25">
      <c r="A52" s="53">
        <v>42</v>
      </c>
      <c r="B52" s="47" t="s">
        <v>86</v>
      </c>
      <c r="C52" s="51"/>
      <c r="D52" s="51"/>
      <c r="E52" s="48">
        <f t="shared" si="2"/>
        <v>0</v>
      </c>
      <c r="F52" s="51"/>
      <c r="G52" s="47"/>
      <c r="H52" s="49"/>
      <c r="I52" s="49"/>
    </row>
    <row r="53" spans="1:9" ht="14.25">
      <c r="A53" s="53"/>
      <c r="B53" s="55" t="s">
        <v>61</v>
      </c>
      <c r="C53" s="56"/>
      <c r="D53" s="56"/>
      <c r="E53" s="48">
        <f t="shared" si="2"/>
        <v>0</v>
      </c>
      <c r="F53" s="51"/>
      <c r="G53" s="47"/>
      <c r="H53" s="49"/>
      <c r="I53" s="49"/>
    </row>
    <row r="54" spans="1:9" ht="14.25">
      <c r="A54" s="53"/>
      <c r="B54" s="55" t="s">
        <v>62</v>
      </c>
      <c r="C54" s="56"/>
      <c r="D54" s="56"/>
      <c r="E54" s="48">
        <f t="shared" si="2"/>
        <v>0</v>
      </c>
      <c r="F54" s="51"/>
      <c r="G54" s="47"/>
      <c r="H54" s="49"/>
      <c r="I54" s="49"/>
    </row>
    <row r="55" spans="1:9" ht="14.25">
      <c r="A55" s="53">
        <v>43</v>
      </c>
      <c r="B55" s="47" t="s">
        <v>41</v>
      </c>
      <c r="C55" s="51"/>
      <c r="D55" s="51"/>
      <c r="E55" s="48">
        <f t="shared" si="2"/>
        <v>0</v>
      </c>
      <c r="F55" s="51"/>
      <c r="G55" s="47"/>
      <c r="H55" s="49"/>
      <c r="I55" s="49"/>
    </row>
    <row r="56" spans="1:9" ht="14.25">
      <c r="A56" s="53">
        <v>44</v>
      </c>
      <c r="B56" s="47" t="s">
        <v>42</v>
      </c>
      <c r="C56" s="51"/>
      <c r="D56" s="51"/>
      <c r="E56" s="48">
        <f t="shared" si="2"/>
        <v>0</v>
      </c>
      <c r="F56" s="51"/>
      <c r="G56" s="47"/>
      <c r="H56" s="49"/>
      <c r="I56" s="49"/>
    </row>
    <row r="57" spans="1:9" ht="14.25">
      <c r="A57" s="53"/>
      <c r="B57" s="55" t="s">
        <v>61</v>
      </c>
      <c r="C57" s="56"/>
      <c r="D57" s="56"/>
      <c r="E57" s="48">
        <f t="shared" si="2"/>
        <v>0</v>
      </c>
      <c r="F57" s="51"/>
      <c r="G57" s="47"/>
      <c r="H57" s="49"/>
      <c r="I57" s="49"/>
    </row>
    <row r="58" spans="1:9" ht="14.25">
      <c r="A58" s="53"/>
      <c r="B58" s="55" t="s">
        <v>62</v>
      </c>
      <c r="C58" s="56"/>
      <c r="D58" s="56"/>
      <c r="E58" s="48">
        <f t="shared" si="2"/>
        <v>0</v>
      </c>
      <c r="F58" s="51"/>
      <c r="G58" s="48"/>
      <c r="H58" s="49"/>
      <c r="I58" s="49"/>
    </row>
    <row r="59" spans="1:9" ht="14.25">
      <c r="A59" s="53">
        <v>45</v>
      </c>
      <c r="B59" s="47" t="s">
        <v>43</v>
      </c>
      <c r="C59" s="51"/>
      <c r="D59" s="51"/>
      <c r="E59" s="48">
        <f t="shared" si="2"/>
        <v>0</v>
      </c>
      <c r="F59" s="51"/>
      <c r="G59" s="47"/>
      <c r="H59" s="49"/>
      <c r="I59" s="49"/>
    </row>
    <row r="60" spans="1:9" ht="14.25">
      <c r="A60" s="53"/>
      <c r="B60" s="58" t="s">
        <v>61</v>
      </c>
      <c r="C60" s="56"/>
      <c r="D60" s="51"/>
      <c r="E60" s="48">
        <f t="shared" si="2"/>
        <v>0</v>
      </c>
      <c r="F60" s="51"/>
      <c r="G60" s="47"/>
      <c r="H60" s="49"/>
      <c r="I60" s="49"/>
    </row>
    <row r="61" spans="1:9" ht="14.25">
      <c r="A61" s="53"/>
      <c r="B61" s="58" t="s">
        <v>62</v>
      </c>
      <c r="C61" s="56"/>
      <c r="D61" s="51"/>
      <c r="E61" s="48">
        <f t="shared" si="2"/>
        <v>0</v>
      </c>
      <c r="F61" s="51"/>
      <c r="G61" s="47"/>
      <c r="H61" s="49"/>
      <c r="I61" s="49"/>
    </row>
    <row r="62" spans="1:9" ht="14.25">
      <c r="A62" s="53">
        <v>46</v>
      </c>
      <c r="B62" s="47" t="s">
        <v>44</v>
      </c>
      <c r="C62" s="51"/>
      <c r="D62" s="51"/>
      <c r="E62" s="48">
        <f t="shared" si="2"/>
        <v>0</v>
      </c>
      <c r="F62" s="51"/>
      <c r="G62" s="47"/>
      <c r="H62" s="49"/>
      <c r="I62" s="49"/>
    </row>
    <row r="63" spans="1:9" ht="14.25">
      <c r="A63" s="53"/>
      <c r="B63" s="58" t="s">
        <v>61</v>
      </c>
      <c r="C63" s="51"/>
      <c r="D63" s="51"/>
      <c r="E63" s="48">
        <f t="shared" si="2"/>
        <v>0</v>
      </c>
      <c r="F63" s="51"/>
      <c r="G63" s="47"/>
      <c r="H63" s="49"/>
      <c r="I63" s="49"/>
    </row>
    <row r="64" spans="1:9" ht="14.25">
      <c r="A64" s="53"/>
      <c r="B64" s="58" t="s">
        <v>62</v>
      </c>
      <c r="C64" s="51"/>
      <c r="D64" s="51"/>
      <c r="E64" s="48">
        <f t="shared" si="2"/>
        <v>0</v>
      </c>
      <c r="F64" s="51"/>
      <c r="G64" s="47"/>
      <c r="H64" s="49"/>
      <c r="I64" s="49"/>
    </row>
    <row r="65" spans="1:9" ht="14.25">
      <c r="A65" s="73" t="s">
        <v>69</v>
      </c>
      <c r="B65" s="47"/>
      <c r="C65" s="51">
        <v>10</v>
      </c>
      <c r="D65" s="51"/>
      <c r="E65" s="48">
        <f t="shared" si="2"/>
        <v>-10</v>
      </c>
      <c r="F65" s="51"/>
      <c r="G65" s="47"/>
      <c r="H65" s="49"/>
      <c r="I65" s="49"/>
    </row>
    <row r="66" spans="1:9" s="66" customFormat="1" ht="14.25">
      <c r="A66" s="71"/>
      <c r="B66" s="62" t="s">
        <v>87</v>
      </c>
      <c r="C66" s="63">
        <f>SUM(C50:C65)-C53-C54-C57-C58-C60-C61-C63-C64</f>
        <v>10</v>
      </c>
      <c r="D66" s="63">
        <f>SUM(D50:D65)-D53-D54-D57-D58-D60-D61-D63-D64</f>
        <v>0</v>
      </c>
      <c r="E66" s="63">
        <f>SUM(E50:E65)-E53-E54-E57-E58-E60-E61-E63-E64</f>
        <v>-10</v>
      </c>
      <c r="F66" s="64">
        <f>SUM(F50:F64)-F53-F60</f>
        <v>0</v>
      </c>
      <c r="G66" s="64">
        <f>SUM(G50:G64)</f>
        <v>0</v>
      </c>
      <c r="H66" s="65"/>
      <c r="I66" s="81"/>
    </row>
    <row r="67" spans="1:9" s="85" customFormat="1" ht="14.25">
      <c r="A67" s="82"/>
      <c r="B67" s="82"/>
      <c r="C67" s="83"/>
      <c r="D67" s="82"/>
      <c r="E67" s="82"/>
      <c r="F67" s="82"/>
      <c r="G67" s="82"/>
      <c r="H67" s="84"/>
      <c r="I67" s="84"/>
    </row>
    <row r="68" spans="1:9" ht="14.25">
      <c r="A68" s="71" t="s">
        <v>88</v>
      </c>
      <c r="B68" s="45" t="s">
        <v>89</v>
      </c>
      <c r="C68" s="6"/>
      <c r="D68" s="6"/>
      <c r="E68" s="47"/>
      <c r="F68" s="47"/>
      <c r="G68" s="47"/>
      <c r="H68" s="49"/>
      <c r="I68" s="49"/>
    </row>
    <row r="69" spans="1:9" ht="14.25">
      <c r="A69" s="53">
        <v>51</v>
      </c>
      <c r="B69" s="47" t="s">
        <v>45</v>
      </c>
      <c r="C69" s="51"/>
      <c r="D69" s="51"/>
      <c r="E69" s="48">
        <f>D69-C69</f>
        <v>0</v>
      </c>
      <c r="F69" s="51"/>
      <c r="G69" s="47"/>
      <c r="H69" s="49"/>
      <c r="I69" s="49"/>
    </row>
    <row r="70" spans="1:9" ht="28.5">
      <c r="A70" s="79">
        <v>58</v>
      </c>
      <c r="B70" s="80" t="s">
        <v>90</v>
      </c>
      <c r="C70" s="51"/>
      <c r="D70" s="51"/>
      <c r="E70" s="48">
        <f>D70-C70</f>
        <v>0</v>
      </c>
      <c r="F70" s="51"/>
      <c r="G70" s="47"/>
      <c r="H70" s="49"/>
      <c r="I70" s="49"/>
    </row>
    <row r="71" spans="1:9" ht="14.25">
      <c r="A71" s="73" t="s">
        <v>69</v>
      </c>
      <c r="B71" s="47"/>
      <c r="C71" s="51">
        <v>10</v>
      </c>
      <c r="D71" s="51"/>
      <c r="E71" s="48">
        <f>D71-C71</f>
        <v>-10</v>
      </c>
      <c r="F71" s="51"/>
      <c r="G71" s="47"/>
      <c r="H71" s="49"/>
      <c r="I71" s="49"/>
    </row>
    <row r="72" spans="1:9" ht="14.25">
      <c r="A72" s="6"/>
      <c r="B72" s="62" t="s">
        <v>91</v>
      </c>
      <c r="C72" s="63">
        <f>SUM(C69:C71)</f>
        <v>10</v>
      </c>
      <c r="D72" s="63">
        <f>SUM(D69:D71)</f>
        <v>0</v>
      </c>
      <c r="E72" s="63">
        <f>SUM(E69:E71)</f>
        <v>-10</v>
      </c>
      <c r="F72" s="64">
        <f>SUM(F69:F70)</f>
        <v>0</v>
      </c>
      <c r="G72" s="64">
        <f>SUM(G69:G70)</f>
        <v>0</v>
      </c>
      <c r="H72" s="49"/>
      <c r="I72" s="49"/>
    </row>
    <row r="73" spans="1:9" s="90" customFormat="1" ht="15">
      <c r="A73" s="86"/>
      <c r="B73" s="87"/>
      <c r="C73" s="88"/>
      <c r="D73" s="87"/>
      <c r="E73" s="87"/>
      <c r="F73" s="87"/>
      <c r="G73" s="87"/>
      <c r="H73" s="89"/>
      <c r="I73" s="89"/>
    </row>
    <row r="74" spans="1:9" s="66" customFormat="1" ht="14.25">
      <c r="A74" s="71"/>
      <c r="B74" s="91" t="s">
        <v>92</v>
      </c>
      <c r="C74" s="92">
        <f>C23+C39+C47+C66+C72</f>
        <v>50</v>
      </c>
      <c r="D74" s="92">
        <f>D23+D39+D47+D66+D72</f>
        <v>0</v>
      </c>
      <c r="E74" s="92">
        <f>E72+E66+E47+E39+E23</f>
        <v>-50</v>
      </c>
      <c r="F74" s="92">
        <f>F72+F66+F47+F39+F23</f>
        <v>0</v>
      </c>
      <c r="G74" s="92">
        <f>G23+G39+G47+G66+G72</f>
        <v>0</v>
      </c>
      <c r="H74" s="65"/>
      <c r="I74" s="65"/>
    </row>
    <row r="75" spans="1:9" s="66" customFormat="1" ht="13.5" customHeight="1">
      <c r="A75" s="93"/>
      <c r="B75" s="94"/>
      <c r="C75" s="93"/>
      <c r="D75" s="95"/>
      <c r="E75" s="93"/>
      <c r="F75" s="93"/>
      <c r="G75" s="93"/>
      <c r="H75" s="65"/>
      <c r="I75" s="65"/>
    </row>
    <row r="76" spans="1:9" ht="13.5">
      <c r="A76" s="49"/>
      <c r="B76" s="49"/>
      <c r="C76" s="49"/>
      <c r="D76" s="49"/>
      <c r="E76" s="49"/>
      <c r="F76" s="49"/>
      <c r="G76" s="49"/>
      <c r="H76" s="49"/>
      <c r="I76" s="49"/>
    </row>
    <row r="77" spans="1:9" ht="13.5">
      <c r="A77" s="49" t="s">
        <v>228</v>
      </c>
      <c r="B77" s="49"/>
      <c r="C77" s="49"/>
      <c r="D77" s="49"/>
      <c r="E77" s="49"/>
      <c r="F77" s="49"/>
      <c r="G77" s="49"/>
      <c r="H77" s="49"/>
      <c r="I77" s="49"/>
    </row>
    <row r="78" spans="1:9" ht="13.5">
      <c r="A78" s="49" t="s">
        <v>93</v>
      </c>
      <c r="B78" s="49"/>
      <c r="C78" s="49"/>
      <c r="D78" s="49"/>
      <c r="E78" s="49"/>
      <c r="F78" s="49"/>
      <c r="G78" s="49"/>
      <c r="H78" s="49"/>
      <c r="I78" s="49"/>
    </row>
    <row r="79" spans="1:9" ht="13.5">
      <c r="A79" s="49" t="s">
        <v>94</v>
      </c>
      <c r="B79" s="49"/>
      <c r="C79" s="49"/>
      <c r="D79" s="49"/>
      <c r="E79" s="49"/>
      <c r="F79" s="49"/>
      <c r="G79" s="49"/>
      <c r="H79" s="49"/>
      <c r="I79" s="49"/>
    </row>
    <row r="80" spans="1:9" ht="13.5">
      <c r="A80" s="49"/>
      <c r="B80" s="49"/>
      <c r="C80" s="49"/>
      <c r="D80" s="49"/>
      <c r="E80" s="49"/>
      <c r="F80" s="49"/>
      <c r="G80" s="49"/>
      <c r="H80" s="49"/>
      <c r="I80" s="49"/>
    </row>
    <row r="81" spans="1:9" ht="13.5">
      <c r="A81" s="49"/>
      <c r="B81" s="49"/>
      <c r="C81" s="49"/>
      <c r="D81" s="49"/>
      <c r="E81" s="49"/>
      <c r="F81" s="49"/>
      <c r="G81" s="49"/>
      <c r="H81" s="49"/>
      <c r="I81" s="49"/>
    </row>
    <row r="82" spans="1:9" ht="13.5">
      <c r="A82" s="49"/>
      <c r="B82" s="49"/>
      <c r="C82" s="49"/>
      <c r="D82" s="49"/>
      <c r="E82" s="49"/>
      <c r="F82" s="49"/>
      <c r="G82" s="49"/>
      <c r="H82" s="49"/>
      <c r="I82" s="49"/>
    </row>
    <row r="83" spans="1:9" ht="13.5">
      <c r="A83" s="49"/>
      <c r="B83" s="49"/>
      <c r="C83" s="49"/>
      <c r="D83" s="49"/>
      <c r="E83" s="49"/>
      <c r="F83" s="49"/>
      <c r="G83" s="49"/>
      <c r="H83" s="49"/>
      <c r="I83" s="49"/>
    </row>
    <row r="84" spans="1:9" ht="13.5">
      <c r="A84" s="49"/>
      <c r="B84" s="49"/>
      <c r="C84" s="49"/>
      <c r="D84" s="49"/>
      <c r="E84" s="49"/>
      <c r="F84" s="49"/>
      <c r="G84" s="49"/>
      <c r="H84" s="49"/>
      <c r="I84" s="49"/>
    </row>
    <row r="85" spans="1:9" ht="13.5">
      <c r="A85" s="49"/>
      <c r="B85" s="49"/>
      <c r="C85" s="49"/>
      <c r="D85" s="49"/>
      <c r="E85" s="49"/>
      <c r="F85" s="49"/>
      <c r="G85" s="49"/>
      <c r="H85" s="49"/>
      <c r="I85" s="49"/>
    </row>
    <row r="86" spans="1:9" ht="13.5">
      <c r="A86" s="49"/>
      <c r="B86" s="49"/>
      <c r="C86" s="49"/>
      <c r="D86" s="49"/>
      <c r="E86" s="49"/>
      <c r="F86" s="49"/>
      <c r="G86" s="49"/>
      <c r="H86" s="49"/>
      <c r="I86" s="49"/>
    </row>
    <row r="87" spans="1:9" ht="13.5">
      <c r="A87" s="49"/>
      <c r="B87" s="49"/>
      <c r="C87" s="49"/>
      <c r="D87" s="49"/>
      <c r="E87" s="49"/>
      <c r="F87" s="49"/>
      <c r="G87" s="49"/>
      <c r="H87" s="49"/>
      <c r="I87" s="49"/>
    </row>
    <row r="88" spans="1:9" ht="13.5">
      <c r="A88" s="49"/>
      <c r="B88" s="49"/>
      <c r="C88" s="49"/>
      <c r="D88" s="49"/>
      <c r="E88" s="49"/>
      <c r="F88" s="49"/>
      <c r="G88" s="49"/>
      <c r="H88" s="49"/>
      <c r="I88" s="49"/>
    </row>
    <row r="89" spans="1:9" ht="13.5">
      <c r="A89" s="49"/>
      <c r="B89" s="49"/>
      <c r="C89" s="49"/>
      <c r="D89" s="49"/>
      <c r="E89" s="49"/>
      <c r="F89" s="49"/>
      <c r="G89" s="49"/>
      <c r="H89" s="49"/>
      <c r="I89" s="49"/>
    </row>
    <row r="90" spans="1:9" ht="13.5">
      <c r="A90" s="49"/>
      <c r="B90" s="49"/>
      <c r="C90" s="49"/>
      <c r="D90" s="49"/>
      <c r="E90" s="49"/>
      <c r="F90" s="49"/>
      <c r="G90" s="49"/>
      <c r="H90" s="49"/>
      <c r="I90" s="49"/>
    </row>
    <row r="91" spans="1:9" ht="13.5">
      <c r="A91" s="49"/>
      <c r="B91" s="49"/>
      <c r="C91" s="49"/>
      <c r="D91" s="49"/>
      <c r="E91" s="49"/>
      <c r="F91" s="49"/>
      <c r="G91" s="49"/>
      <c r="H91" s="49"/>
      <c r="I91" s="49"/>
    </row>
    <row r="92" spans="1:9" ht="13.5">
      <c r="A92" s="49"/>
      <c r="B92" s="49"/>
      <c r="C92" s="49"/>
      <c r="D92" s="49"/>
      <c r="E92" s="49"/>
      <c r="F92" s="49"/>
      <c r="G92" s="49"/>
      <c r="H92" s="49"/>
      <c r="I92" s="49"/>
    </row>
    <row r="93" spans="1:9" ht="13.5">
      <c r="A93" s="49"/>
      <c r="B93" s="49"/>
      <c r="C93" s="49"/>
      <c r="D93" s="49"/>
      <c r="E93" s="49"/>
      <c r="F93" s="49"/>
      <c r="G93" s="49"/>
      <c r="H93" s="49"/>
      <c r="I93" s="49"/>
    </row>
    <row r="94" spans="1:9" ht="13.5">
      <c r="A94" s="49"/>
      <c r="B94" s="49"/>
      <c r="C94" s="49"/>
      <c r="D94" s="49"/>
      <c r="E94" s="49"/>
      <c r="F94" s="49"/>
      <c r="G94" s="49"/>
      <c r="H94" s="49"/>
      <c r="I94" s="49"/>
    </row>
    <row r="95" spans="1:9" ht="13.5">
      <c r="A95" s="49"/>
      <c r="B95" s="49"/>
      <c r="C95" s="49"/>
      <c r="D95" s="49"/>
      <c r="E95" s="49"/>
      <c r="F95" s="49"/>
      <c r="G95" s="49"/>
      <c r="H95" s="49"/>
      <c r="I95" s="49"/>
    </row>
    <row r="96" spans="1:9" ht="13.5">
      <c r="A96" s="49"/>
      <c r="B96" s="49"/>
      <c r="C96" s="49"/>
      <c r="D96" s="49"/>
      <c r="E96" s="49"/>
      <c r="F96" s="49"/>
      <c r="G96" s="49"/>
      <c r="H96" s="49"/>
      <c r="I96" s="49"/>
    </row>
    <row r="97" spans="1:9" ht="13.5">
      <c r="A97" s="49"/>
      <c r="B97" s="49"/>
      <c r="C97" s="49"/>
      <c r="D97" s="49"/>
      <c r="E97" s="49"/>
      <c r="F97" s="49"/>
      <c r="G97" s="49"/>
      <c r="H97" s="49"/>
      <c r="I97" s="49"/>
    </row>
    <row r="98" spans="1:9" ht="13.5">
      <c r="A98" s="49"/>
      <c r="B98" s="49"/>
      <c r="C98" s="49"/>
      <c r="D98" s="49"/>
      <c r="E98" s="49"/>
      <c r="F98" s="49"/>
      <c r="G98" s="49"/>
      <c r="H98" s="49"/>
      <c r="I98" s="49"/>
    </row>
    <row r="99" spans="1:9" ht="13.5">
      <c r="A99" s="49"/>
      <c r="B99" s="49"/>
      <c r="C99" s="49"/>
      <c r="D99" s="49"/>
      <c r="E99" s="49"/>
      <c r="F99" s="49"/>
      <c r="G99" s="49"/>
      <c r="H99" s="49"/>
      <c r="I99" s="49"/>
    </row>
  </sheetData>
  <pageMargins left="0.7" right="0.7" top="0.75" bottom="0.75" header="0.3" footer="0.3"/>
  <pageSetup paperSize="9" scale="5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J103"/>
  <sheetViews>
    <sheetView showGridLines="0" topLeftCell="A40" zoomScaleNormal="100" workbookViewId="0">
      <selection activeCell="G43" sqref="G43"/>
    </sheetView>
  </sheetViews>
  <sheetFormatPr baseColWidth="10" defaultColWidth="11.42578125" defaultRowHeight="11.25"/>
  <cols>
    <col min="1" max="1" width="7.140625" style="15" customWidth="1"/>
    <col min="2" max="2" width="33" style="15" customWidth="1"/>
    <col min="3" max="3" width="6.85546875" style="15" customWidth="1"/>
    <col min="4" max="5" width="7.7109375" style="15" customWidth="1"/>
    <col min="6" max="7" width="8" style="15" customWidth="1"/>
    <col min="8" max="8" width="10.85546875" style="15" customWidth="1"/>
    <col min="9" max="16384" width="11.42578125" style="15"/>
  </cols>
  <sheetData>
    <row r="1" spans="1:10" s="12" customFormat="1" ht="15">
      <c r="A1" s="11" t="s">
        <v>225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6" customFormat="1" ht="14.25" customHeight="1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4" customFormat="1" ht="13.5" customHeight="1">
      <c r="A3" s="39"/>
      <c r="B3" s="39"/>
      <c r="C3" s="39"/>
      <c r="D3" s="39"/>
      <c r="E3" s="39"/>
      <c r="F3" s="39"/>
      <c r="G3" s="39"/>
      <c r="H3" s="39"/>
      <c r="I3" s="13"/>
      <c r="J3" s="13"/>
    </row>
    <row r="4" spans="1:10" s="43" customFormat="1" ht="45" customHeight="1">
      <c r="A4" s="40" t="s">
        <v>48</v>
      </c>
      <c r="B4" s="40" t="s">
        <v>49</v>
      </c>
      <c r="C4" s="41" t="s">
        <v>226</v>
      </c>
      <c r="D4" s="41" t="s">
        <v>227</v>
      </c>
      <c r="E4" s="41" t="s">
        <v>50</v>
      </c>
      <c r="F4" s="41" t="s">
        <v>51</v>
      </c>
      <c r="G4" s="41" t="s">
        <v>52</v>
      </c>
      <c r="H4" s="41" t="s">
        <v>53</v>
      </c>
      <c r="I4" s="42"/>
      <c r="J4" s="42"/>
    </row>
    <row r="5" spans="1:10" s="14" customFormat="1" ht="12" customHeight="1">
      <c r="A5" s="44"/>
      <c r="B5" s="44"/>
      <c r="C5" s="44"/>
      <c r="D5" s="44"/>
      <c r="E5" s="44"/>
      <c r="F5" s="44"/>
      <c r="G5" s="44"/>
      <c r="H5" s="44"/>
      <c r="I5" s="13"/>
      <c r="J5" s="13"/>
    </row>
    <row r="6" spans="1:10" ht="14.25">
      <c r="A6" s="45" t="s">
        <v>54</v>
      </c>
      <c r="B6" s="45" t="s">
        <v>55</v>
      </c>
      <c r="C6" s="46"/>
      <c r="D6" s="46"/>
      <c r="E6" s="47"/>
      <c r="F6" s="48"/>
      <c r="G6" s="48"/>
      <c r="H6" s="47"/>
      <c r="I6" s="49"/>
      <c r="J6" s="49"/>
    </row>
    <row r="7" spans="1:10" ht="14.25">
      <c r="A7" s="50">
        <v>1</v>
      </c>
      <c r="B7" s="6" t="s">
        <v>15</v>
      </c>
      <c r="C7" s="51">
        <f>'Tab 6a alt'!C7</f>
        <v>0</v>
      </c>
      <c r="D7" s="51">
        <f>'Tab 6a alt'!D7</f>
        <v>0</v>
      </c>
      <c r="E7" s="48">
        <f>'Tab 6a alt'!E7</f>
        <v>0</v>
      </c>
      <c r="F7" s="48" t="e">
        <f>'Tab 6a alt'!#REF!</f>
        <v>#REF!</v>
      </c>
      <c r="G7" s="48">
        <f>'Tab 6a alt'!F7</f>
        <v>0</v>
      </c>
      <c r="H7" s="47">
        <f>'Tab 6a alt'!G7</f>
        <v>0</v>
      </c>
      <c r="I7" s="49"/>
      <c r="J7" s="49"/>
    </row>
    <row r="8" spans="1:10" ht="14.25">
      <c r="A8" s="52">
        <v>2</v>
      </c>
      <c r="B8" s="6" t="s">
        <v>56</v>
      </c>
      <c r="C8" s="51">
        <f>'Tab 6a alt'!C8</f>
        <v>0</v>
      </c>
      <c r="D8" s="51">
        <f>'Tab 6a alt'!D8</f>
        <v>0</v>
      </c>
      <c r="E8" s="48">
        <f>'Tab 6a alt'!E8</f>
        <v>0</v>
      </c>
      <c r="F8" s="48" t="e">
        <f>'Tab 6a alt'!#REF!</f>
        <v>#REF!</v>
      </c>
      <c r="G8" s="51">
        <f>'Tab 6a alt'!F8</f>
        <v>0</v>
      </c>
      <c r="H8" s="47">
        <f>'Tab 6a alt'!G8</f>
        <v>0</v>
      </c>
      <c r="I8" s="49"/>
      <c r="J8" s="49"/>
    </row>
    <row r="9" spans="1:10" ht="14.25">
      <c r="A9" s="52">
        <v>3</v>
      </c>
      <c r="B9" s="6" t="s">
        <v>57</v>
      </c>
      <c r="C9" s="51">
        <f>'Tab 6a alt'!C9</f>
        <v>0</v>
      </c>
      <c r="D9" s="51">
        <f>'Tab 6a alt'!D9</f>
        <v>0</v>
      </c>
      <c r="E9" s="48">
        <f>'Tab 6a alt'!E9</f>
        <v>0</v>
      </c>
      <c r="F9" s="48" t="e">
        <f>'Tab 6a alt'!#REF!</f>
        <v>#REF!</v>
      </c>
      <c r="G9" s="51">
        <f>'Tab 6a alt'!F9</f>
        <v>0</v>
      </c>
      <c r="H9" s="47">
        <f>'Tab 6a alt'!G9</f>
        <v>0</v>
      </c>
      <c r="I9" s="49"/>
      <c r="J9" s="49"/>
    </row>
    <row r="10" spans="1:10" ht="14.25">
      <c r="A10" s="52">
        <v>4</v>
      </c>
      <c r="B10" s="6" t="s">
        <v>18</v>
      </c>
      <c r="C10" s="51">
        <f>'Tab 6a alt'!C10</f>
        <v>0</v>
      </c>
      <c r="D10" s="51">
        <f>'Tab 6a alt'!D10</f>
        <v>0</v>
      </c>
      <c r="E10" s="48">
        <f>'Tab 6a alt'!E10</f>
        <v>0</v>
      </c>
      <c r="F10" s="48" t="e">
        <f>'Tab 6a alt'!#REF!</f>
        <v>#REF!</v>
      </c>
      <c r="G10" s="51">
        <f>'Tab 6a alt'!F10</f>
        <v>0</v>
      </c>
      <c r="H10" s="47">
        <f>'Tab 6a alt'!G10</f>
        <v>0</v>
      </c>
      <c r="I10" s="49"/>
      <c r="J10" s="49"/>
    </row>
    <row r="11" spans="1:10" ht="14.25">
      <c r="A11" s="52">
        <v>5</v>
      </c>
      <c r="B11" s="6" t="s">
        <v>58</v>
      </c>
      <c r="C11" s="51">
        <f>'Tab 6a alt'!C11</f>
        <v>0</v>
      </c>
      <c r="D11" s="51">
        <f>'Tab 6a alt'!D11</f>
        <v>0</v>
      </c>
      <c r="E11" s="48">
        <f>'Tab 6a alt'!E11</f>
        <v>0</v>
      </c>
      <c r="F11" s="48" t="e">
        <f>'Tab 6a alt'!#REF!</f>
        <v>#REF!</v>
      </c>
      <c r="G11" s="51">
        <f>'Tab 6a alt'!F11</f>
        <v>0</v>
      </c>
      <c r="H11" s="47">
        <f>'Tab 6a alt'!G11</f>
        <v>0</v>
      </c>
      <c r="I11" s="49"/>
      <c r="J11" s="49"/>
    </row>
    <row r="12" spans="1:10" ht="14.25">
      <c r="A12" s="52">
        <v>6</v>
      </c>
      <c r="B12" s="6" t="s">
        <v>59</v>
      </c>
      <c r="C12" s="51">
        <f>'Tab 6a alt'!C12</f>
        <v>0</v>
      </c>
      <c r="D12" s="51">
        <f>'Tab 6a alt'!D12</f>
        <v>0</v>
      </c>
      <c r="E12" s="48">
        <f>'Tab 6a alt'!E12</f>
        <v>0</v>
      </c>
      <c r="F12" s="48" t="e">
        <f>'Tab 6a alt'!#REF!</f>
        <v>#REF!</v>
      </c>
      <c r="G12" s="51">
        <f>'Tab 6a alt'!F12</f>
        <v>0</v>
      </c>
      <c r="H12" s="47">
        <f>'Tab 6a alt'!G12</f>
        <v>0</v>
      </c>
      <c r="I12" s="49"/>
      <c r="J12" s="49"/>
    </row>
    <row r="13" spans="1:10" ht="14.25">
      <c r="A13" s="53">
        <v>10</v>
      </c>
      <c r="B13" s="6" t="s">
        <v>60</v>
      </c>
      <c r="C13" s="51">
        <f>'Tab 6a alt'!C13</f>
        <v>0</v>
      </c>
      <c r="D13" s="51">
        <f>'Tab 6a alt'!D13</f>
        <v>0</v>
      </c>
      <c r="E13" s="48">
        <f>'Tab 6a alt'!E13</f>
        <v>0</v>
      </c>
      <c r="F13" s="48" t="e">
        <f>'Tab 6a alt'!#REF!</f>
        <v>#REF!</v>
      </c>
      <c r="G13" s="51">
        <f>'Tab 6a alt'!F13</f>
        <v>0</v>
      </c>
      <c r="H13" s="47">
        <f>'Tab 6a alt'!G13</f>
        <v>0</v>
      </c>
      <c r="I13" s="49"/>
      <c r="J13" s="49"/>
    </row>
    <row r="14" spans="1:10" s="60" customFormat="1" ht="14.25">
      <c r="A14" s="54"/>
      <c r="B14" s="55" t="s">
        <v>61</v>
      </c>
      <c r="C14" s="51">
        <f>'Tab 6a alt'!C14</f>
        <v>0</v>
      </c>
      <c r="D14" s="51">
        <f>'Tab 6a alt'!D14</f>
        <v>0</v>
      </c>
      <c r="E14" s="48">
        <f>'Tab 6a alt'!E14</f>
        <v>0</v>
      </c>
      <c r="F14" s="51" t="e">
        <f>'Tab 6a alt'!#REF!</f>
        <v>#REF!</v>
      </c>
      <c r="G14" s="48">
        <f>'Tab 6a alt'!F14</f>
        <v>0</v>
      </c>
      <c r="H14" s="47">
        <f>'Tab 6a alt'!G14</f>
        <v>0</v>
      </c>
      <c r="I14" s="59"/>
      <c r="J14" s="59"/>
    </row>
    <row r="15" spans="1:10" s="60" customFormat="1" ht="14.25">
      <c r="A15" s="54"/>
      <c r="B15" s="55" t="s">
        <v>62</v>
      </c>
      <c r="C15" s="56">
        <f>'Tab 6a alt'!C15</f>
        <v>0</v>
      </c>
      <c r="D15" s="56">
        <f>'Tab 6a alt'!D15</f>
        <v>0</v>
      </c>
      <c r="E15" s="48">
        <f>'Tab 6a alt'!E15</f>
        <v>0</v>
      </c>
      <c r="F15" s="51" t="e">
        <f>'Tab 6a alt'!#REF!</f>
        <v>#REF!</v>
      </c>
      <c r="G15" s="57">
        <f>'Tab 6a alt'!F15</f>
        <v>0</v>
      </c>
      <c r="H15" s="58">
        <f>'Tab 6a alt'!G15</f>
        <v>0</v>
      </c>
      <c r="I15" s="59"/>
      <c r="J15" s="59"/>
    </row>
    <row r="16" spans="1:10" ht="14.25">
      <c r="A16" s="53">
        <v>11</v>
      </c>
      <c r="B16" s="6" t="s">
        <v>63</v>
      </c>
      <c r="C16" s="56">
        <f>'Tab 6a alt'!C16</f>
        <v>0</v>
      </c>
      <c r="D16" s="56">
        <f>'Tab 6a alt'!D16</f>
        <v>0</v>
      </c>
      <c r="E16" s="48">
        <f>'Tab 6a alt'!E16</f>
        <v>0</v>
      </c>
      <c r="F16" s="51" t="e">
        <f>'Tab 6a alt'!#REF!</f>
        <v>#REF!</v>
      </c>
      <c r="G16" s="57">
        <f>'Tab 6a alt'!F16</f>
        <v>0</v>
      </c>
      <c r="H16" s="58">
        <f>'Tab 6a alt'!G16</f>
        <v>0</v>
      </c>
      <c r="I16" s="49"/>
      <c r="J16" s="49"/>
    </row>
    <row r="17" spans="1:10" ht="14.25">
      <c r="A17" s="53">
        <v>12</v>
      </c>
      <c r="B17" s="6" t="s">
        <v>64</v>
      </c>
      <c r="C17" s="51">
        <f>'Tab 6a alt'!C17</f>
        <v>0</v>
      </c>
      <c r="D17" s="51">
        <f>'Tab 6a alt'!D17</f>
        <v>0</v>
      </c>
      <c r="E17" s="48">
        <f>'Tab 6a alt'!E17</f>
        <v>0</v>
      </c>
      <c r="F17" s="51" t="e">
        <f>'Tab 6a alt'!#REF!</f>
        <v>#REF!</v>
      </c>
      <c r="G17" s="48">
        <f>'Tab 6a alt'!F17</f>
        <v>0</v>
      </c>
      <c r="H17" s="47">
        <f>'Tab 6a alt'!G17</f>
        <v>0</v>
      </c>
      <c r="I17" s="49"/>
      <c r="J17" s="49"/>
    </row>
    <row r="18" spans="1:10" ht="14.25">
      <c r="A18" s="53">
        <v>13</v>
      </c>
      <c r="B18" s="6" t="s">
        <v>65</v>
      </c>
      <c r="C18" s="51">
        <f>'Tab 6a alt'!C18</f>
        <v>0</v>
      </c>
      <c r="D18" s="51">
        <f>'Tab 6a alt'!D18</f>
        <v>0</v>
      </c>
      <c r="E18" s="48">
        <f>'Tab 6a alt'!E18</f>
        <v>0</v>
      </c>
      <c r="F18" s="51" t="e">
        <f>'Tab 6a alt'!#REF!</f>
        <v>#REF!</v>
      </c>
      <c r="G18" s="48">
        <f>'Tab 6a alt'!F18</f>
        <v>0</v>
      </c>
      <c r="H18" s="47">
        <f>'Tab 6a alt'!G18</f>
        <v>0</v>
      </c>
      <c r="I18" s="49"/>
      <c r="J18" s="49"/>
    </row>
    <row r="19" spans="1:10" ht="14.25">
      <c r="A19" s="46">
        <v>14</v>
      </c>
      <c r="B19" s="6" t="s">
        <v>66</v>
      </c>
      <c r="C19" s="51">
        <f>'Tab 6a alt'!C19</f>
        <v>0</v>
      </c>
      <c r="D19" s="51">
        <f>'Tab 6a alt'!D19</f>
        <v>0</v>
      </c>
      <c r="E19" s="48">
        <f>'Tab 6a alt'!E19</f>
        <v>0</v>
      </c>
      <c r="F19" s="51" t="e">
        <f>'Tab 6a alt'!#REF!</f>
        <v>#REF!</v>
      </c>
      <c r="G19" s="48">
        <f>'Tab 6a alt'!F19</f>
        <v>0</v>
      </c>
      <c r="H19" s="47">
        <f>'Tab 6a alt'!G19</f>
        <v>0</v>
      </c>
      <c r="I19" s="49"/>
      <c r="J19" s="49"/>
    </row>
    <row r="20" spans="1:10" ht="14.25">
      <c r="A20" s="46">
        <v>15</v>
      </c>
      <c r="B20" s="6" t="s">
        <v>67</v>
      </c>
      <c r="C20" s="51">
        <f>'Tab 6a alt'!C20</f>
        <v>0</v>
      </c>
      <c r="D20" s="51">
        <f>'Tab 6a alt'!D20</f>
        <v>0</v>
      </c>
      <c r="E20" s="48">
        <f>'Tab 6a alt'!E20</f>
        <v>0</v>
      </c>
      <c r="F20" s="51" t="e">
        <f>'Tab 6a alt'!#REF!</f>
        <v>#REF!</v>
      </c>
      <c r="G20" s="48">
        <f>'Tab 6a alt'!F20</f>
        <v>0</v>
      </c>
      <c r="H20" s="47">
        <f>'Tab 6a alt'!G20</f>
        <v>0</v>
      </c>
      <c r="I20" s="49"/>
      <c r="J20" s="49"/>
    </row>
    <row r="21" spans="1:10" ht="14.25">
      <c r="A21" s="46">
        <v>16</v>
      </c>
      <c r="B21" s="6" t="s">
        <v>68</v>
      </c>
      <c r="C21" s="51">
        <f>'Tab 6a alt'!C21</f>
        <v>0</v>
      </c>
      <c r="D21" s="51">
        <f>'Tab 6a alt'!D21</f>
        <v>0</v>
      </c>
      <c r="E21" s="48">
        <f>'Tab 6a alt'!E21</f>
        <v>0</v>
      </c>
      <c r="F21" s="51" t="e">
        <f>'Tab 6a alt'!#REF!</f>
        <v>#REF!</v>
      </c>
      <c r="G21" s="48">
        <f>'Tab 6a alt'!F21</f>
        <v>0</v>
      </c>
      <c r="H21" s="47">
        <f>'Tab 6a alt'!G21</f>
        <v>0</v>
      </c>
      <c r="I21" s="49"/>
      <c r="J21" s="49"/>
    </row>
    <row r="22" spans="1:10" ht="14.25">
      <c r="A22" s="61" t="s">
        <v>69</v>
      </c>
      <c r="B22" s="6"/>
      <c r="C22" s="51">
        <f>'Tab 6a alt'!C22</f>
        <v>10</v>
      </c>
      <c r="D22" s="51">
        <f>'Tab 6a alt'!D22</f>
        <v>0</v>
      </c>
      <c r="E22" s="48">
        <f>'Tab 6a alt'!E22</f>
        <v>-10</v>
      </c>
      <c r="F22" s="51" t="e">
        <f>'Tab 6a alt'!#REF!</f>
        <v>#REF!</v>
      </c>
      <c r="G22" s="48">
        <f>'Tab 6a alt'!F22</f>
        <v>0</v>
      </c>
      <c r="H22" s="47">
        <f>'Tab 6a alt'!G22</f>
        <v>0</v>
      </c>
      <c r="I22" s="49"/>
      <c r="J22" s="49"/>
    </row>
    <row r="23" spans="1:10" s="66" customFormat="1" ht="14.25">
      <c r="A23" s="45"/>
      <c r="B23" s="62" t="s">
        <v>70</v>
      </c>
      <c r="C23" s="63">
        <f>'Tab 6a alt'!C23</f>
        <v>10</v>
      </c>
      <c r="D23" s="63">
        <f>'Tab 6a alt'!D23</f>
        <v>0</v>
      </c>
      <c r="E23" s="63">
        <f>'Tab 6a alt'!E23</f>
        <v>-10</v>
      </c>
      <c r="F23" s="63" t="e">
        <f>'Tab 6a alt'!#REF!</f>
        <v>#REF!</v>
      </c>
      <c r="G23" s="63">
        <f>'Tab 6a alt'!F23</f>
        <v>0</v>
      </c>
      <c r="H23" s="63">
        <f>'Tab 6a alt'!G23</f>
        <v>0</v>
      </c>
      <c r="I23" s="65"/>
      <c r="J23" s="65"/>
    </row>
    <row r="24" spans="1:10" s="70" customFormat="1" ht="14.25">
      <c r="A24" s="67"/>
      <c r="B24" s="67"/>
      <c r="C24" s="68"/>
      <c r="D24" s="67"/>
      <c r="E24" s="67"/>
      <c r="F24" s="67"/>
      <c r="G24" s="67"/>
      <c r="H24" s="67"/>
      <c r="I24" s="69"/>
      <c r="J24" s="69"/>
    </row>
    <row r="25" spans="1:10" s="66" customFormat="1" ht="14.25">
      <c r="A25" s="45" t="s">
        <v>71</v>
      </c>
      <c r="B25" s="45" t="s">
        <v>72</v>
      </c>
      <c r="C25" s="45"/>
      <c r="D25" s="45"/>
      <c r="E25" s="71"/>
      <c r="F25" s="71"/>
      <c r="G25" s="71"/>
      <c r="H25" s="71"/>
      <c r="I25" s="65"/>
      <c r="J25" s="65"/>
    </row>
    <row r="26" spans="1:10" ht="14.25">
      <c r="A26" s="46">
        <v>20</v>
      </c>
      <c r="B26" s="6" t="s">
        <v>28</v>
      </c>
      <c r="C26" s="51">
        <f>'Tab 6a alt'!C26</f>
        <v>0</v>
      </c>
      <c r="D26" s="51">
        <f>'Tab 6a alt'!D26</f>
        <v>0</v>
      </c>
      <c r="E26" s="51">
        <f>'Tab 6a alt'!E26</f>
        <v>0</v>
      </c>
      <c r="F26" s="51" t="e">
        <f>'Tab 6a alt'!#REF!</f>
        <v>#REF!</v>
      </c>
      <c r="G26" s="51">
        <f>'Tab 6a alt'!F26</f>
        <v>0</v>
      </c>
      <c r="H26" s="51">
        <f>'Tab 6a alt'!G26</f>
        <v>0</v>
      </c>
      <c r="I26" s="49"/>
      <c r="J26" s="49"/>
    </row>
    <row r="27" spans="1:10" s="60" customFormat="1" ht="14.25">
      <c r="A27" s="54"/>
      <c r="B27" s="55" t="s">
        <v>61</v>
      </c>
      <c r="C27" s="51">
        <f>'Tab 6a alt'!C27</f>
        <v>0</v>
      </c>
      <c r="D27" s="51">
        <f>'Tab 6a alt'!D27</f>
        <v>0</v>
      </c>
      <c r="E27" s="51">
        <f>'Tab 6a alt'!E27</f>
        <v>0</v>
      </c>
      <c r="F27" s="51" t="e">
        <f>'Tab 6a alt'!#REF!</f>
        <v>#REF!</v>
      </c>
      <c r="G27" s="51">
        <f>'Tab 6a alt'!F27</f>
        <v>0</v>
      </c>
      <c r="H27" s="51">
        <f>'Tab 6a alt'!G27</f>
        <v>0</v>
      </c>
      <c r="I27" s="59"/>
      <c r="J27" s="59"/>
    </row>
    <row r="28" spans="1:10" s="60" customFormat="1" ht="14.25">
      <c r="A28" s="54"/>
      <c r="B28" s="55" t="s">
        <v>62</v>
      </c>
      <c r="C28" s="51">
        <f>'Tab 6a alt'!C28</f>
        <v>0</v>
      </c>
      <c r="D28" s="51">
        <f>'Tab 6a alt'!D28</f>
        <v>0</v>
      </c>
      <c r="E28" s="51">
        <f>'Tab 6a alt'!E28</f>
        <v>0</v>
      </c>
      <c r="F28" s="51" t="e">
        <f>'Tab 6a alt'!#REF!</f>
        <v>#REF!</v>
      </c>
      <c r="G28" s="51">
        <f>'Tab 6a alt'!F28</f>
        <v>0</v>
      </c>
      <c r="H28" s="51">
        <f>'Tab 6a alt'!G28</f>
        <v>0</v>
      </c>
      <c r="I28" s="59"/>
      <c r="J28" s="59"/>
    </row>
    <row r="29" spans="1:10" ht="14.25">
      <c r="A29" s="46">
        <v>21</v>
      </c>
      <c r="B29" s="6" t="s">
        <v>73</v>
      </c>
      <c r="C29" s="51">
        <f>'Tab 6a alt'!C29</f>
        <v>0</v>
      </c>
      <c r="D29" s="51">
        <f>'Tab 6a alt'!D29</f>
        <v>0</v>
      </c>
      <c r="E29" s="51">
        <f>'Tab 6a alt'!E29</f>
        <v>0</v>
      </c>
      <c r="F29" s="51" t="e">
        <f>'Tab 6a alt'!#REF!</f>
        <v>#REF!</v>
      </c>
      <c r="G29" s="51">
        <f>'Tab 6a alt'!F29</f>
        <v>0</v>
      </c>
      <c r="H29" s="51">
        <f>'Tab 6a alt'!G29</f>
        <v>0</v>
      </c>
      <c r="I29" s="49"/>
      <c r="J29" s="49"/>
    </row>
    <row r="30" spans="1:10" ht="14.25">
      <c r="A30" s="46">
        <v>22</v>
      </c>
      <c r="B30" s="6" t="s">
        <v>74</v>
      </c>
      <c r="C30" s="51">
        <f>'Tab 6a alt'!C30</f>
        <v>0</v>
      </c>
      <c r="D30" s="51">
        <f>'Tab 6a alt'!D30</f>
        <v>0</v>
      </c>
      <c r="E30" s="51">
        <f>'Tab 6a alt'!E30</f>
        <v>0</v>
      </c>
      <c r="F30" s="51" t="e">
        <f>'Tab 6a alt'!#REF!</f>
        <v>#REF!</v>
      </c>
      <c r="G30" s="51">
        <f>'Tab 6a alt'!F30</f>
        <v>0</v>
      </c>
      <c r="H30" s="51">
        <f>'Tab 6a alt'!G30</f>
        <v>0</v>
      </c>
      <c r="I30" s="49"/>
      <c r="J30" s="49"/>
    </row>
    <row r="31" spans="1:10" ht="14.25">
      <c r="A31" s="46"/>
      <c r="B31" s="55" t="s">
        <v>61</v>
      </c>
      <c r="C31" s="51">
        <f>'Tab 6a alt'!C31</f>
        <v>0</v>
      </c>
      <c r="D31" s="51">
        <f>'Tab 6a alt'!D31</f>
        <v>0</v>
      </c>
      <c r="E31" s="51">
        <f>'Tab 6a alt'!E31</f>
        <v>0</v>
      </c>
      <c r="F31" s="51" t="e">
        <f>'Tab 6a alt'!#REF!</f>
        <v>#REF!</v>
      </c>
      <c r="G31" s="51">
        <f>'Tab 6a alt'!F31</f>
        <v>0</v>
      </c>
      <c r="H31" s="51">
        <f>'Tab 6a alt'!G31</f>
        <v>0</v>
      </c>
      <c r="I31" s="49"/>
      <c r="J31" s="49"/>
    </row>
    <row r="32" spans="1:10" ht="14.25">
      <c r="A32" s="46"/>
      <c r="B32" s="55" t="s">
        <v>62</v>
      </c>
      <c r="C32" s="51">
        <f>'Tab 6a alt'!C32</f>
        <v>0</v>
      </c>
      <c r="D32" s="51">
        <f>'Tab 6a alt'!D32</f>
        <v>0</v>
      </c>
      <c r="E32" s="51">
        <f>'Tab 6a alt'!E32</f>
        <v>0</v>
      </c>
      <c r="F32" s="51" t="e">
        <f>'Tab 6a alt'!#REF!</f>
        <v>#REF!</v>
      </c>
      <c r="G32" s="51">
        <f>'Tab 6a alt'!F32</f>
        <v>0</v>
      </c>
      <c r="H32" s="51">
        <f>'Tab 6a alt'!G32</f>
        <v>0</v>
      </c>
      <c r="I32" s="49"/>
      <c r="J32" s="49"/>
    </row>
    <row r="33" spans="1:10" ht="14.25">
      <c r="A33" s="53">
        <v>23</v>
      </c>
      <c r="B33" s="6" t="s">
        <v>75</v>
      </c>
      <c r="C33" s="51">
        <f>'Tab 6a alt'!C33</f>
        <v>0</v>
      </c>
      <c r="D33" s="51">
        <f>'Tab 6a alt'!D33</f>
        <v>0</v>
      </c>
      <c r="E33" s="51">
        <f>'Tab 6a alt'!E33</f>
        <v>0</v>
      </c>
      <c r="F33" s="51" t="e">
        <f>'Tab 6a alt'!#REF!</f>
        <v>#REF!</v>
      </c>
      <c r="G33" s="51">
        <f>'Tab 6a alt'!F33</f>
        <v>0</v>
      </c>
      <c r="H33" s="51">
        <f>'Tab 6a alt'!G33</f>
        <v>0</v>
      </c>
      <c r="I33" s="49"/>
      <c r="J33" s="49"/>
    </row>
    <row r="34" spans="1:10" ht="14.25">
      <c r="A34" s="53">
        <v>24</v>
      </c>
      <c r="B34" s="6" t="s">
        <v>32</v>
      </c>
      <c r="C34" s="51">
        <f>'Tab 6a alt'!C34</f>
        <v>0</v>
      </c>
      <c r="D34" s="51">
        <f>'Tab 6a alt'!D34</f>
        <v>0</v>
      </c>
      <c r="E34" s="51">
        <f>'Tab 6a alt'!E34</f>
        <v>0</v>
      </c>
      <c r="F34" s="51" t="e">
        <f>'Tab 6a alt'!#REF!</f>
        <v>#REF!</v>
      </c>
      <c r="G34" s="51">
        <f>'Tab 6a alt'!F34</f>
        <v>0</v>
      </c>
      <c r="H34" s="51">
        <f>'Tab 6a alt'!G34</f>
        <v>0</v>
      </c>
      <c r="I34" s="49"/>
      <c r="J34" s="49"/>
    </row>
    <row r="35" spans="1:10" s="60" customFormat="1" ht="14.25">
      <c r="A35" s="54"/>
      <c r="B35" s="55" t="s">
        <v>61</v>
      </c>
      <c r="C35" s="51">
        <f>'Tab 6a alt'!C35</f>
        <v>0</v>
      </c>
      <c r="D35" s="51">
        <f>'Tab 6a alt'!D35</f>
        <v>0</v>
      </c>
      <c r="E35" s="51">
        <f>'Tab 6a alt'!E35</f>
        <v>0</v>
      </c>
      <c r="F35" s="51" t="e">
        <f>'Tab 6a alt'!#REF!</f>
        <v>#REF!</v>
      </c>
      <c r="G35" s="51">
        <f>'Tab 6a alt'!F35</f>
        <v>0</v>
      </c>
      <c r="H35" s="51">
        <f>'Tab 6a alt'!G35</f>
        <v>0</v>
      </c>
      <c r="I35" s="59"/>
      <c r="J35" s="59"/>
    </row>
    <row r="36" spans="1:10" s="60" customFormat="1" ht="14.25">
      <c r="A36" s="54"/>
      <c r="B36" s="55" t="s">
        <v>62</v>
      </c>
      <c r="C36" s="51">
        <f>'Tab 6a alt'!C36</f>
        <v>0</v>
      </c>
      <c r="D36" s="51">
        <f>'Tab 6a alt'!D36</f>
        <v>0</v>
      </c>
      <c r="E36" s="51">
        <f>'Tab 6a alt'!E36</f>
        <v>0</v>
      </c>
      <c r="F36" s="51" t="e">
        <f>'Tab 6a alt'!#REF!</f>
        <v>#REF!</v>
      </c>
      <c r="G36" s="51">
        <f>'Tab 6a alt'!F36</f>
        <v>0</v>
      </c>
      <c r="H36" s="51">
        <f>'Tab 6a alt'!G36</f>
        <v>0</v>
      </c>
      <c r="I36" s="59"/>
      <c r="J36" s="59"/>
    </row>
    <row r="37" spans="1:10" ht="14.25">
      <c r="A37" s="53">
        <v>25</v>
      </c>
      <c r="B37" s="6" t="s">
        <v>76</v>
      </c>
      <c r="C37" s="51">
        <f>'Tab 6a alt'!C37</f>
        <v>0</v>
      </c>
      <c r="D37" s="51">
        <f>'Tab 6a alt'!D37</f>
        <v>0</v>
      </c>
      <c r="E37" s="51">
        <f>'Tab 6a alt'!E37</f>
        <v>0</v>
      </c>
      <c r="F37" s="51" t="e">
        <f>'Tab 6a alt'!#REF!</f>
        <v>#REF!</v>
      </c>
      <c r="G37" s="51">
        <f>'Tab 6a alt'!F37</f>
        <v>0</v>
      </c>
      <c r="H37" s="51">
        <f>'Tab 6a alt'!G37</f>
        <v>0</v>
      </c>
      <c r="I37" s="49"/>
      <c r="J37" s="49"/>
    </row>
    <row r="38" spans="1:10" ht="14.25">
      <c r="A38" s="73" t="s">
        <v>69</v>
      </c>
      <c r="B38" s="6"/>
      <c r="C38" s="51">
        <f>'Tab 6a alt'!C38</f>
        <v>10</v>
      </c>
      <c r="D38" s="51">
        <f>'Tab 6a alt'!D38</f>
        <v>0</v>
      </c>
      <c r="E38" s="51">
        <f>'Tab 6a alt'!E38</f>
        <v>-10</v>
      </c>
      <c r="F38" s="51" t="e">
        <f>'Tab 6a alt'!#REF!</f>
        <v>#REF!</v>
      </c>
      <c r="G38" s="51">
        <f>'Tab 6a alt'!F38</f>
        <v>0</v>
      </c>
      <c r="H38" s="51">
        <f>'Tab 6a alt'!G38</f>
        <v>0</v>
      </c>
      <c r="I38" s="49"/>
      <c r="J38" s="49"/>
    </row>
    <row r="39" spans="1:10" s="66" customFormat="1" ht="14.25">
      <c r="A39" s="71"/>
      <c r="B39" s="62" t="s">
        <v>77</v>
      </c>
      <c r="C39" s="63">
        <f>'Tab 6a alt'!C39</f>
        <v>10</v>
      </c>
      <c r="D39" s="63">
        <f>'Tab 6a alt'!D39</f>
        <v>0</v>
      </c>
      <c r="E39" s="63">
        <f>'Tab 6a alt'!E39</f>
        <v>-10</v>
      </c>
      <c r="F39" s="63" t="e">
        <f>'Tab 6a alt'!#REF!</f>
        <v>#REF!</v>
      </c>
      <c r="G39" s="63">
        <f>'Tab 6a alt'!F39</f>
        <v>0</v>
      </c>
      <c r="H39" s="63">
        <f>'Tab 6a alt'!G39</f>
        <v>0</v>
      </c>
      <c r="I39" s="65"/>
      <c r="J39" s="65"/>
    </row>
    <row r="40" spans="1:10" s="66" customFormat="1" ht="14.25">
      <c r="A40" s="71"/>
      <c r="B40" s="74"/>
      <c r="C40" s="63"/>
      <c r="D40" s="63"/>
      <c r="E40" s="63"/>
      <c r="F40" s="64"/>
      <c r="G40" s="64"/>
      <c r="H40" s="64"/>
      <c r="I40" s="65"/>
      <c r="J40" s="65"/>
    </row>
    <row r="41" spans="1:10" s="66" customFormat="1" ht="14.25">
      <c r="A41" s="71"/>
      <c r="B41" s="74"/>
      <c r="C41" s="63"/>
      <c r="D41" s="63"/>
      <c r="E41" s="63"/>
      <c r="F41" s="64"/>
      <c r="G41" s="64"/>
      <c r="H41" s="64"/>
      <c r="I41" s="65"/>
      <c r="J41" s="65"/>
    </row>
    <row r="42" spans="1:10" s="14" customFormat="1" ht="13.5" customHeight="1">
      <c r="A42" s="75"/>
      <c r="B42" s="75"/>
      <c r="C42" s="75"/>
      <c r="D42" s="75"/>
      <c r="E42" s="75"/>
      <c r="F42" s="75"/>
      <c r="G42" s="75"/>
      <c r="H42" s="75"/>
      <c r="I42" s="13"/>
      <c r="J42" s="13"/>
    </row>
    <row r="43" spans="1:10" s="43" customFormat="1" ht="45" customHeight="1">
      <c r="A43" s="40" t="s">
        <v>48</v>
      </c>
      <c r="B43" s="40" t="s">
        <v>49</v>
      </c>
      <c r="C43" s="41" t="s">
        <v>226</v>
      </c>
      <c r="D43" s="41" t="s">
        <v>227</v>
      </c>
      <c r="E43" s="41" t="s">
        <v>50</v>
      </c>
      <c r="F43" s="41" t="s">
        <v>51</v>
      </c>
      <c r="G43" s="41" t="s">
        <v>52</v>
      </c>
      <c r="H43" s="41" t="s">
        <v>53</v>
      </c>
      <c r="I43" s="42"/>
      <c r="J43" s="42"/>
    </row>
    <row r="44" spans="1:10" s="78" customFormat="1" ht="14.25">
      <c r="A44" s="53"/>
      <c r="B44" s="53"/>
      <c r="C44" s="76"/>
      <c r="D44" s="53"/>
      <c r="E44" s="53"/>
      <c r="F44" s="53"/>
      <c r="G44" s="53"/>
      <c r="H44" s="53"/>
      <c r="I44" s="77"/>
      <c r="J44" s="77"/>
    </row>
    <row r="45" spans="1:10" s="66" customFormat="1" ht="14.25">
      <c r="A45" s="71" t="s">
        <v>78</v>
      </c>
      <c r="B45" s="45" t="s">
        <v>79</v>
      </c>
      <c r="C45" s="45"/>
      <c r="D45" s="45"/>
      <c r="E45" s="71"/>
      <c r="F45" s="71"/>
      <c r="G45" s="71"/>
      <c r="H45" s="71"/>
      <c r="I45" s="65"/>
      <c r="J45" s="65"/>
    </row>
    <row r="46" spans="1:10" ht="14.25">
      <c r="A46" s="53">
        <v>30</v>
      </c>
      <c r="B46" s="47" t="s">
        <v>34</v>
      </c>
      <c r="C46" s="51">
        <f>'Tab 6a alt'!C42</f>
        <v>0</v>
      </c>
      <c r="D46" s="51">
        <f>'Tab 6a alt'!D42</f>
        <v>0</v>
      </c>
      <c r="E46" s="51">
        <f>'Tab 6a alt'!E42</f>
        <v>0</v>
      </c>
      <c r="F46" s="51" t="e">
        <f>'Tab 6a alt'!#REF!</f>
        <v>#REF!</v>
      </c>
      <c r="G46" s="51">
        <f>'Tab 6a alt'!F42</f>
        <v>0</v>
      </c>
      <c r="H46" s="51">
        <f>'Tab 6a alt'!G42</f>
        <v>0</v>
      </c>
      <c r="I46" s="49"/>
      <c r="J46" s="49"/>
    </row>
    <row r="47" spans="1:10" ht="14.25">
      <c r="A47" s="53">
        <v>31</v>
      </c>
      <c r="B47" s="47" t="s">
        <v>80</v>
      </c>
      <c r="C47" s="51">
        <f>'Tab 6a alt'!C43</f>
        <v>0</v>
      </c>
      <c r="D47" s="51">
        <f>'Tab 6a alt'!D43</f>
        <v>0</v>
      </c>
      <c r="E47" s="51">
        <f>'Tab 6a alt'!E43</f>
        <v>0</v>
      </c>
      <c r="F47" s="51" t="e">
        <f>'Tab 6a alt'!#REF!</f>
        <v>#REF!</v>
      </c>
      <c r="G47" s="51">
        <f>'Tab 6a alt'!F43</f>
        <v>0</v>
      </c>
      <c r="H47" s="51">
        <f>'Tab 6a alt'!G43</f>
        <v>0</v>
      </c>
      <c r="I47" s="49"/>
      <c r="J47" s="49"/>
    </row>
    <row r="48" spans="1:10" ht="14.25">
      <c r="A48" s="53">
        <v>33</v>
      </c>
      <c r="B48" s="47" t="s">
        <v>36</v>
      </c>
      <c r="C48" s="51">
        <f>'Tab 6a alt'!C44</f>
        <v>0</v>
      </c>
      <c r="D48" s="51">
        <f>'Tab 6a alt'!D44</f>
        <v>0</v>
      </c>
      <c r="E48" s="51">
        <f>'Tab 6a alt'!E44</f>
        <v>0</v>
      </c>
      <c r="F48" s="51" t="e">
        <f>'Tab 6a alt'!#REF!</f>
        <v>#REF!</v>
      </c>
      <c r="G48" s="51">
        <f>'Tab 6a alt'!F44</f>
        <v>0</v>
      </c>
      <c r="H48" s="51">
        <f>'Tab 6a alt'!G44</f>
        <v>0</v>
      </c>
      <c r="I48" s="49"/>
      <c r="J48" s="49"/>
    </row>
    <row r="49" spans="1:10" ht="28.5">
      <c r="A49" s="79">
        <v>34</v>
      </c>
      <c r="B49" s="80" t="s">
        <v>81</v>
      </c>
      <c r="C49" s="51">
        <f>'Tab 6a alt'!C45</f>
        <v>0</v>
      </c>
      <c r="D49" s="51">
        <f>'Tab 6a alt'!D45</f>
        <v>0</v>
      </c>
      <c r="E49" s="51">
        <f>'Tab 6a alt'!E45</f>
        <v>0</v>
      </c>
      <c r="F49" s="51" t="e">
        <f>'Tab 6a alt'!#REF!</f>
        <v>#REF!</v>
      </c>
      <c r="G49" s="51">
        <f>'Tab 6a alt'!F45</f>
        <v>0</v>
      </c>
      <c r="H49" s="51">
        <f>'Tab 6a alt'!G45</f>
        <v>0</v>
      </c>
      <c r="I49" s="49"/>
      <c r="J49" s="49"/>
    </row>
    <row r="50" spans="1:10" ht="14.25">
      <c r="A50" s="73" t="s">
        <v>69</v>
      </c>
      <c r="B50" s="47"/>
      <c r="C50" s="51">
        <f>'Tab 6a alt'!C46</f>
        <v>10</v>
      </c>
      <c r="D50" s="51">
        <f>'Tab 6a alt'!D46</f>
        <v>0</v>
      </c>
      <c r="E50" s="51">
        <f>'Tab 6a alt'!E46</f>
        <v>-10</v>
      </c>
      <c r="F50" s="51" t="e">
        <f>'Tab 6a alt'!#REF!</f>
        <v>#REF!</v>
      </c>
      <c r="G50" s="51">
        <f>'Tab 6a alt'!F46</f>
        <v>0</v>
      </c>
      <c r="H50" s="51">
        <f>'Tab 6a alt'!G46</f>
        <v>0</v>
      </c>
      <c r="I50" s="49"/>
      <c r="J50" s="49"/>
    </row>
    <row r="51" spans="1:10" s="66" customFormat="1" ht="14.25">
      <c r="A51" s="71"/>
      <c r="B51" s="62" t="s">
        <v>82</v>
      </c>
      <c r="C51" s="63">
        <f>'Tab 6a alt'!C47</f>
        <v>10</v>
      </c>
      <c r="D51" s="63">
        <f>'Tab 6a alt'!D47</f>
        <v>0</v>
      </c>
      <c r="E51" s="63">
        <f>'Tab 6a alt'!E47</f>
        <v>-10</v>
      </c>
      <c r="F51" s="63" t="e">
        <f>'Tab 6a alt'!#REF!</f>
        <v>#REF!</v>
      </c>
      <c r="G51" s="63">
        <f>'Tab 6a alt'!F47</f>
        <v>0</v>
      </c>
      <c r="H51" s="63">
        <f>'Tab 6a alt'!G47</f>
        <v>0</v>
      </c>
      <c r="I51" s="65"/>
      <c r="J51" s="65"/>
    </row>
    <row r="52" spans="1:10" s="66" customFormat="1" ht="14.25">
      <c r="A52" s="71"/>
      <c r="B52" s="74"/>
      <c r="C52" s="63"/>
      <c r="D52" s="63"/>
      <c r="E52" s="63"/>
      <c r="F52" s="64"/>
      <c r="G52" s="64"/>
      <c r="H52" s="64"/>
      <c r="I52" s="65"/>
      <c r="J52" s="65"/>
    </row>
    <row r="53" spans="1:10" s="66" customFormat="1" ht="14.25">
      <c r="A53" s="71" t="s">
        <v>83</v>
      </c>
      <c r="B53" s="45" t="s">
        <v>84</v>
      </c>
      <c r="C53" s="45"/>
      <c r="D53" s="45"/>
      <c r="E53" s="71"/>
      <c r="F53" s="71"/>
      <c r="G53" s="71"/>
      <c r="H53" s="71"/>
      <c r="I53" s="65"/>
      <c r="J53" s="65"/>
    </row>
    <row r="54" spans="1:10" ht="14.25">
      <c r="A54" s="53">
        <v>40</v>
      </c>
      <c r="B54" s="47" t="s">
        <v>38</v>
      </c>
      <c r="C54" s="51">
        <f>'Tab 6a alt'!C50</f>
        <v>0</v>
      </c>
      <c r="D54" s="51">
        <f>'Tab 6a alt'!D50</f>
        <v>0</v>
      </c>
      <c r="E54" s="51">
        <f>'Tab 6a alt'!E50</f>
        <v>0</v>
      </c>
      <c r="F54" s="51" t="e">
        <f>'Tab 6a alt'!#REF!</f>
        <v>#REF!</v>
      </c>
      <c r="G54" s="51">
        <f>'Tab 6a alt'!F50</f>
        <v>0</v>
      </c>
      <c r="H54" s="51">
        <f>'Tab 6a alt'!G50</f>
        <v>0</v>
      </c>
      <c r="I54" s="49"/>
      <c r="J54" s="49"/>
    </row>
    <row r="55" spans="1:10" ht="14.25">
      <c r="A55" s="53">
        <v>41</v>
      </c>
      <c r="B55" s="47" t="s">
        <v>85</v>
      </c>
      <c r="C55" s="51">
        <f>'Tab 6a alt'!C51</f>
        <v>0</v>
      </c>
      <c r="D55" s="51">
        <f>'Tab 6a alt'!D51</f>
        <v>0</v>
      </c>
      <c r="E55" s="51">
        <f>'Tab 6a alt'!E51</f>
        <v>0</v>
      </c>
      <c r="F55" s="51" t="e">
        <f>'Tab 6a alt'!#REF!</f>
        <v>#REF!</v>
      </c>
      <c r="G55" s="51">
        <f>'Tab 6a alt'!F51</f>
        <v>0</v>
      </c>
      <c r="H55" s="51">
        <f>'Tab 6a alt'!G51</f>
        <v>0</v>
      </c>
      <c r="I55" s="49"/>
      <c r="J55" s="49"/>
    </row>
    <row r="56" spans="1:10" ht="14.25">
      <c r="A56" s="53">
        <v>42</v>
      </c>
      <c r="B56" s="47" t="s">
        <v>86</v>
      </c>
      <c r="C56" s="51">
        <f>'Tab 6a alt'!C52</f>
        <v>0</v>
      </c>
      <c r="D56" s="51">
        <f>'Tab 6a alt'!D52</f>
        <v>0</v>
      </c>
      <c r="E56" s="51">
        <f>'Tab 6a alt'!E52</f>
        <v>0</v>
      </c>
      <c r="F56" s="51" t="e">
        <f>'Tab 6a alt'!#REF!</f>
        <v>#REF!</v>
      </c>
      <c r="G56" s="51">
        <f>'Tab 6a alt'!F52</f>
        <v>0</v>
      </c>
      <c r="H56" s="51">
        <f>'Tab 6a alt'!G52</f>
        <v>0</v>
      </c>
      <c r="I56" s="49"/>
      <c r="J56" s="49"/>
    </row>
    <row r="57" spans="1:10" ht="14.25">
      <c r="A57" s="53"/>
      <c r="B57" s="55" t="s">
        <v>61</v>
      </c>
      <c r="C57" s="51">
        <f>'Tab 6a alt'!C53</f>
        <v>0</v>
      </c>
      <c r="D57" s="51">
        <f>'Tab 6a alt'!D53</f>
        <v>0</v>
      </c>
      <c r="E57" s="51">
        <f>'Tab 6a alt'!E53</f>
        <v>0</v>
      </c>
      <c r="F57" s="51" t="e">
        <f>'Tab 6a alt'!#REF!</f>
        <v>#REF!</v>
      </c>
      <c r="G57" s="51">
        <f>'Tab 6a alt'!F53</f>
        <v>0</v>
      </c>
      <c r="H57" s="51">
        <f>'Tab 6a alt'!G53</f>
        <v>0</v>
      </c>
      <c r="I57" s="49"/>
      <c r="J57" s="49"/>
    </row>
    <row r="58" spans="1:10" ht="14.25">
      <c r="A58" s="53"/>
      <c r="B58" s="55" t="s">
        <v>62</v>
      </c>
      <c r="C58" s="51">
        <f>'Tab 6a alt'!C54</f>
        <v>0</v>
      </c>
      <c r="D58" s="51">
        <f>'Tab 6a alt'!D54</f>
        <v>0</v>
      </c>
      <c r="E58" s="51">
        <f>'Tab 6a alt'!E54</f>
        <v>0</v>
      </c>
      <c r="F58" s="51" t="e">
        <f>'Tab 6a alt'!#REF!</f>
        <v>#REF!</v>
      </c>
      <c r="G58" s="51">
        <f>'Tab 6a alt'!F54</f>
        <v>0</v>
      </c>
      <c r="H58" s="51">
        <f>'Tab 6a alt'!G54</f>
        <v>0</v>
      </c>
      <c r="I58" s="49"/>
      <c r="J58" s="49"/>
    </row>
    <row r="59" spans="1:10" ht="14.25">
      <c r="A59" s="53">
        <v>43</v>
      </c>
      <c r="B59" s="47" t="s">
        <v>41</v>
      </c>
      <c r="C59" s="51">
        <f>'Tab 6a alt'!C55</f>
        <v>0</v>
      </c>
      <c r="D59" s="51">
        <f>'Tab 6a alt'!D55</f>
        <v>0</v>
      </c>
      <c r="E59" s="51">
        <f>'Tab 6a alt'!E55</f>
        <v>0</v>
      </c>
      <c r="F59" s="51" t="e">
        <f>'Tab 6a alt'!#REF!</f>
        <v>#REF!</v>
      </c>
      <c r="G59" s="51">
        <f>'Tab 6a alt'!F55</f>
        <v>0</v>
      </c>
      <c r="H59" s="51">
        <f>'Tab 6a alt'!G55</f>
        <v>0</v>
      </c>
      <c r="I59" s="49"/>
      <c r="J59" s="49"/>
    </row>
    <row r="60" spans="1:10" ht="14.25">
      <c r="A60" s="53">
        <v>44</v>
      </c>
      <c r="B60" s="47" t="s">
        <v>42</v>
      </c>
      <c r="C60" s="51">
        <f>'Tab 6a alt'!C56</f>
        <v>0</v>
      </c>
      <c r="D60" s="51">
        <f>'Tab 6a alt'!D56</f>
        <v>0</v>
      </c>
      <c r="E60" s="51">
        <f>'Tab 6a alt'!E56</f>
        <v>0</v>
      </c>
      <c r="F60" s="51" t="e">
        <f>'Tab 6a alt'!#REF!</f>
        <v>#REF!</v>
      </c>
      <c r="G60" s="51">
        <f>'Tab 6a alt'!F56</f>
        <v>0</v>
      </c>
      <c r="H60" s="51">
        <f>'Tab 6a alt'!G56</f>
        <v>0</v>
      </c>
      <c r="I60" s="49"/>
      <c r="J60" s="49"/>
    </row>
    <row r="61" spans="1:10" ht="14.25">
      <c r="A61" s="53"/>
      <c r="B61" s="55" t="s">
        <v>61</v>
      </c>
      <c r="C61" s="51">
        <f>'Tab 6a alt'!C57</f>
        <v>0</v>
      </c>
      <c r="D61" s="51">
        <f>'Tab 6a alt'!D57</f>
        <v>0</v>
      </c>
      <c r="E61" s="51">
        <f>'Tab 6a alt'!E57</f>
        <v>0</v>
      </c>
      <c r="F61" s="51" t="e">
        <f>'Tab 6a alt'!#REF!</f>
        <v>#REF!</v>
      </c>
      <c r="G61" s="51">
        <f>'Tab 6a alt'!F57</f>
        <v>0</v>
      </c>
      <c r="H61" s="51">
        <f>'Tab 6a alt'!G57</f>
        <v>0</v>
      </c>
      <c r="I61" s="49"/>
      <c r="J61" s="49"/>
    </row>
    <row r="62" spans="1:10" ht="14.25">
      <c r="A62" s="53"/>
      <c r="B62" s="55" t="s">
        <v>62</v>
      </c>
      <c r="C62" s="51">
        <f>'Tab 6a alt'!C58</f>
        <v>0</v>
      </c>
      <c r="D62" s="51">
        <f>'Tab 6a alt'!D58</f>
        <v>0</v>
      </c>
      <c r="E62" s="51">
        <f>'Tab 6a alt'!E58</f>
        <v>0</v>
      </c>
      <c r="F62" s="51" t="e">
        <f>'Tab 6a alt'!#REF!</f>
        <v>#REF!</v>
      </c>
      <c r="G62" s="51">
        <f>'Tab 6a alt'!F58</f>
        <v>0</v>
      </c>
      <c r="H62" s="51">
        <f>'Tab 6a alt'!G58</f>
        <v>0</v>
      </c>
      <c r="I62" s="49"/>
      <c r="J62" s="49"/>
    </row>
    <row r="63" spans="1:10" ht="14.25">
      <c r="A63" s="53">
        <v>45</v>
      </c>
      <c r="B63" s="47" t="s">
        <v>43</v>
      </c>
      <c r="C63" s="51">
        <f>'Tab 6a alt'!C59</f>
        <v>0</v>
      </c>
      <c r="D63" s="51">
        <f>'Tab 6a alt'!D59</f>
        <v>0</v>
      </c>
      <c r="E63" s="51">
        <f>'Tab 6a alt'!E59</f>
        <v>0</v>
      </c>
      <c r="F63" s="51" t="e">
        <f>'Tab 6a alt'!#REF!</f>
        <v>#REF!</v>
      </c>
      <c r="G63" s="51">
        <f>'Tab 6a alt'!F59</f>
        <v>0</v>
      </c>
      <c r="H63" s="51">
        <f>'Tab 6a alt'!G59</f>
        <v>0</v>
      </c>
      <c r="I63" s="49"/>
      <c r="J63" s="49"/>
    </row>
    <row r="64" spans="1:10" ht="14.25">
      <c r="A64" s="53"/>
      <c r="B64" s="58" t="s">
        <v>61</v>
      </c>
      <c r="C64" s="51">
        <f>'Tab 6a alt'!C60</f>
        <v>0</v>
      </c>
      <c r="D64" s="51">
        <f>'Tab 6a alt'!D60</f>
        <v>0</v>
      </c>
      <c r="E64" s="51">
        <f>'Tab 6a alt'!E60</f>
        <v>0</v>
      </c>
      <c r="F64" s="51" t="e">
        <f>'Tab 6a alt'!#REF!</f>
        <v>#REF!</v>
      </c>
      <c r="G64" s="51">
        <f>'Tab 6a alt'!F60</f>
        <v>0</v>
      </c>
      <c r="H64" s="51">
        <f>'Tab 6a alt'!G60</f>
        <v>0</v>
      </c>
      <c r="I64" s="49"/>
      <c r="J64" s="49"/>
    </row>
    <row r="65" spans="1:10" ht="14.25">
      <c r="A65" s="53"/>
      <c r="B65" s="58" t="s">
        <v>62</v>
      </c>
      <c r="C65" s="51">
        <f>'Tab 6a alt'!C61</f>
        <v>0</v>
      </c>
      <c r="D65" s="51">
        <f>'Tab 6a alt'!D61</f>
        <v>0</v>
      </c>
      <c r="E65" s="51">
        <f>'Tab 6a alt'!E61</f>
        <v>0</v>
      </c>
      <c r="F65" s="51" t="e">
        <f>'Tab 6a alt'!#REF!</f>
        <v>#REF!</v>
      </c>
      <c r="G65" s="51">
        <f>'Tab 6a alt'!F61</f>
        <v>0</v>
      </c>
      <c r="H65" s="51">
        <f>'Tab 6a alt'!G61</f>
        <v>0</v>
      </c>
      <c r="I65" s="49"/>
      <c r="J65" s="49"/>
    </row>
    <row r="66" spans="1:10" ht="14.25">
      <c r="A66" s="53">
        <v>46</v>
      </c>
      <c r="B66" s="47" t="s">
        <v>44</v>
      </c>
      <c r="C66" s="51">
        <f>'Tab 6a alt'!C62</f>
        <v>0</v>
      </c>
      <c r="D66" s="51">
        <f>'Tab 6a alt'!D62</f>
        <v>0</v>
      </c>
      <c r="E66" s="51">
        <f>'Tab 6a alt'!E62</f>
        <v>0</v>
      </c>
      <c r="F66" s="51" t="e">
        <f>'Tab 6a alt'!#REF!</f>
        <v>#REF!</v>
      </c>
      <c r="G66" s="51">
        <f>'Tab 6a alt'!F62</f>
        <v>0</v>
      </c>
      <c r="H66" s="51">
        <f>'Tab 6a alt'!G62</f>
        <v>0</v>
      </c>
      <c r="I66" s="49"/>
      <c r="J66" s="49"/>
    </row>
    <row r="67" spans="1:10" ht="14.25">
      <c r="A67" s="53"/>
      <c r="B67" s="58" t="s">
        <v>61</v>
      </c>
      <c r="C67" s="51">
        <f>'Tab 6a alt'!C63</f>
        <v>0</v>
      </c>
      <c r="D67" s="51">
        <f>'Tab 6a alt'!D63</f>
        <v>0</v>
      </c>
      <c r="E67" s="51">
        <f>'Tab 6a alt'!E63</f>
        <v>0</v>
      </c>
      <c r="F67" s="51" t="e">
        <f>'Tab 6a alt'!#REF!</f>
        <v>#REF!</v>
      </c>
      <c r="G67" s="51">
        <f>'Tab 6a alt'!F63</f>
        <v>0</v>
      </c>
      <c r="H67" s="51">
        <f>'Tab 6a alt'!G63</f>
        <v>0</v>
      </c>
      <c r="I67" s="49"/>
      <c r="J67" s="49"/>
    </row>
    <row r="68" spans="1:10" ht="14.25">
      <c r="A68" s="53"/>
      <c r="B68" s="58" t="s">
        <v>62</v>
      </c>
      <c r="C68" s="51">
        <f>'Tab 6a alt'!C64</f>
        <v>0</v>
      </c>
      <c r="D68" s="51">
        <f>'Tab 6a alt'!D64</f>
        <v>0</v>
      </c>
      <c r="E68" s="51">
        <f>'Tab 6a alt'!E64</f>
        <v>0</v>
      </c>
      <c r="F68" s="51" t="e">
        <f>'Tab 6a alt'!#REF!</f>
        <v>#REF!</v>
      </c>
      <c r="G68" s="51">
        <f>'Tab 6a alt'!F64</f>
        <v>0</v>
      </c>
      <c r="H68" s="51">
        <f>'Tab 6a alt'!G64</f>
        <v>0</v>
      </c>
      <c r="I68" s="49"/>
      <c r="J68" s="49"/>
    </row>
    <row r="69" spans="1:10" ht="14.25">
      <c r="A69" s="73" t="s">
        <v>69</v>
      </c>
      <c r="B69" s="47"/>
      <c r="C69" s="51">
        <f>'Tab 6a alt'!C65</f>
        <v>10</v>
      </c>
      <c r="D69" s="51">
        <f>'Tab 6a alt'!D65</f>
        <v>0</v>
      </c>
      <c r="E69" s="51">
        <f>'Tab 6a alt'!E65</f>
        <v>-10</v>
      </c>
      <c r="F69" s="51" t="e">
        <f>'Tab 6a alt'!#REF!</f>
        <v>#REF!</v>
      </c>
      <c r="G69" s="51">
        <f>'Tab 6a alt'!F65</f>
        <v>0</v>
      </c>
      <c r="H69" s="51">
        <f>'Tab 6a alt'!G65</f>
        <v>0</v>
      </c>
      <c r="I69" s="49"/>
      <c r="J69" s="49"/>
    </row>
    <row r="70" spans="1:10" s="66" customFormat="1" ht="14.25">
      <c r="A70" s="71"/>
      <c r="B70" s="62" t="s">
        <v>87</v>
      </c>
      <c r="C70" s="63">
        <f>'Tab 6a alt'!C66</f>
        <v>10</v>
      </c>
      <c r="D70" s="63">
        <f>'Tab 6a alt'!D66</f>
        <v>0</v>
      </c>
      <c r="E70" s="63">
        <f>'Tab 6a alt'!E66</f>
        <v>-10</v>
      </c>
      <c r="F70" s="63" t="e">
        <f>'Tab 6a alt'!#REF!</f>
        <v>#REF!</v>
      </c>
      <c r="G70" s="63">
        <f>'Tab 6a alt'!F66</f>
        <v>0</v>
      </c>
      <c r="H70" s="63">
        <f>'Tab 6a alt'!G66</f>
        <v>0</v>
      </c>
      <c r="I70" s="65"/>
      <c r="J70" s="81"/>
    </row>
    <row r="71" spans="1:10" s="85" customFormat="1" ht="14.25">
      <c r="A71" s="82"/>
      <c r="B71" s="82"/>
      <c r="C71" s="83"/>
      <c r="D71" s="82"/>
      <c r="E71" s="82"/>
      <c r="F71" s="82"/>
      <c r="G71" s="82"/>
      <c r="H71" s="82"/>
      <c r="I71" s="84"/>
      <c r="J71" s="84"/>
    </row>
    <row r="72" spans="1:10" ht="14.25">
      <c r="A72" s="71" t="s">
        <v>88</v>
      </c>
      <c r="B72" s="45" t="s">
        <v>89</v>
      </c>
      <c r="C72" s="6"/>
      <c r="D72" s="6"/>
      <c r="E72" s="47"/>
      <c r="F72" s="47"/>
      <c r="G72" s="47"/>
      <c r="H72" s="47"/>
      <c r="I72" s="49"/>
      <c r="J72" s="49"/>
    </row>
    <row r="73" spans="1:10" ht="14.25">
      <c r="A73" s="53">
        <v>51</v>
      </c>
      <c r="B73" s="47" t="s">
        <v>45</v>
      </c>
      <c r="C73" s="51">
        <f>'Tab 6a alt'!C69</f>
        <v>0</v>
      </c>
      <c r="D73" s="51">
        <f>'Tab 6a alt'!D69</f>
        <v>0</v>
      </c>
      <c r="E73" s="51">
        <f>'Tab 6a alt'!E69</f>
        <v>0</v>
      </c>
      <c r="F73" s="51" t="e">
        <f>'Tab 6a alt'!#REF!</f>
        <v>#REF!</v>
      </c>
      <c r="G73" s="51">
        <f>'Tab 6a alt'!F69</f>
        <v>0</v>
      </c>
      <c r="H73" s="51">
        <f>'Tab 6a alt'!G69</f>
        <v>0</v>
      </c>
      <c r="I73" s="49"/>
      <c r="J73" s="49"/>
    </row>
    <row r="74" spans="1:10" ht="28.5">
      <c r="A74" s="79">
        <v>58</v>
      </c>
      <c r="B74" s="80" t="s">
        <v>90</v>
      </c>
      <c r="C74" s="51">
        <f>'Tab 6a alt'!C70</f>
        <v>0</v>
      </c>
      <c r="D74" s="51">
        <f>'Tab 6a alt'!D70</f>
        <v>0</v>
      </c>
      <c r="E74" s="51">
        <f>'Tab 6a alt'!E70</f>
        <v>0</v>
      </c>
      <c r="F74" s="51" t="e">
        <f>'Tab 6a alt'!#REF!</f>
        <v>#REF!</v>
      </c>
      <c r="G74" s="51">
        <f>'Tab 6a alt'!F70</f>
        <v>0</v>
      </c>
      <c r="H74" s="51">
        <f>'Tab 6a alt'!G70</f>
        <v>0</v>
      </c>
      <c r="I74" s="49"/>
      <c r="J74" s="49"/>
    </row>
    <row r="75" spans="1:10" ht="14.25">
      <c r="A75" s="73" t="s">
        <v>69</v>
      </c>
      <c r="B75" s="47"/>
      <c r="C75" s="51">
        <f>'Tab 6a alt'!C71</f>
        <v>10</v>
      </c>
      <c r="D75" s="51">
        <f>'Tab 6a alt'!D71</f>
        <v>0</v>
      </c>
      <c r="E75" s="51">
        <f>'Tab 6a alt'!E71</f>
        <v>-10</v>
      </c>
      <c r="F75" s="51" t="e">
        <f>'Tab 6a alt'!#REF!</f>
        <v>#REF!</v>
      </c>
      <c r="G75" s="51">
        <f>'Tab 6a alt'!F71</f>
        <v>0</v>
      </c>
      <c r="H75" s="51">
        <f>'Tab 6a alt'!G71</f>
        <v>0</v>
      </c>
      <c r="I75" s="49"/>
      <c r="J75" s="49"/>
    </row>
    <row r="76" spans="1:10" ht="14.25">
      <c r="A76" s="6"/>
      <c r="B76" s="62" t="s">
        <v>91</v>
      </c>
      <c r="C76" s="51">
        <f>'Tab 6a alt'!C72</f>
        <v>10</v>
      </c>
      <c r="D76" s="51">
        <f>'Tab 6a alt'!D72</f>
        <v>0</v>
      </c>
      <c r="E76" s="51">
        <f>'Tab 6a alt'!E72</f>
        <v>-10</v>
      </c>
      <c r="F76" s="51" t="e">
        <f>'Tab 6a alt'!#REF!</f>
        <v>#REF!</v>
      </c>
      <c r="G76" s="51">
        <f>'Tab 6a alt'!F72</f>
        <v>0</v>
      </c>
      <c r="H76" s="51">
        <f>'Tab 6a alt'!G72</f>
        <v>0</v>
      </c>
      <c r="I76" s="49"/>
      <c r="J76" s="49"/>
    </row>
    <row r="77" spans="1:10" s="90" customFormat="1" ht="15">
      <c r="A77" s="86"/>
      <c r="B77" s="87"/>
      <c r="C77" s="51"/>
      <c r="D77" s="51"/>
      <c r="E77" s="51"/>
      <c r="F77" s="51"/>
      <c r="G77" s="51"/>
      <c r="H77" s="51"/>
      <c r="I77" s="89"/>
      <c r="J77" s="89"/>
    </row>
    <row r="78" spans="1:10" s="66" customFormat="1" ht="14.25">
      <c r="A78" s="71"/>
      <c r="B78" s="91" t="s">
        <v>92</v>
      </c>
      <c r="C78" s="92">
        <f>'Tab 6a alt'!C74</f>
        <v>50</v>
      </c>
      <c r="D78" s="92">
        <f>'Tab 6a alt'!D74</f>
        <v>0</v>
      </c>
      <c r="E78" s="92">
        <f>'Tab 6a alt'!E74</f>
        <v>-50</v>
      </c>
      <c r="F78" s="92" t="e">
        <f>'Tab 6a alt'!#REF!</f>
        <v>#REF!</v>
      </c>
      <c r="G78" s="92">
        <f>'Tab 6a alt'!F74</f>
        <v>0</v>
      </c>
      <c r="H78" s="92">
        <f>'Tab 6a alt'!G74</f>
        <v>0</v>
      </c>
      <c r="I78" s="65"/>
      <c r="J78" s="65"/>
    </row>
    <row r="79" spans="1:10" s="66" customFormat="1" ht="13.5" customHeight="1">
      <c r="A79" s="93"/>
      <c r="B79" s="94"/>
      <c r="C79" s="93"/>
      <c r="D79" s="95"/>
      <c r="E79" s="93"/>
      <c r="F79" s="93"/>
      <c r="G79" s="93"/>
      <c r="H79" s="93"/>
      <c r="I79" s="65"/>
      <c r="J79" s="65"/>
    </row>
    <row r="80" spans="1:10" ht="13.5">
      <c r="A80" s="49"/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13.5">
      <c r="A81" s="49" t="s">
        <v>228</v>
      </c>
      <c r="B81" s="49"/>
      <c r="C81" s="49"/>
      <c r="D81" s="49"/>
      <c r="E81" s="49"/>
      <c r="F81" s="49"/>
      <c r="G81" s="49"/>
      <c r="H81" s="49"/>
      <c r="I81" s="49"/>
      <c r="J81" s="49"/>
    </row>
    <row r="82" spans="1:10" ht="13.5">
      <c r="A82" s="49" t="s">
        <v>93</v>
      </c>
      <c r="B82" s="49"/>
      <c r="C82" s="49"/>
      <c r="D82" s="49"/>
      <c r="E82" s="49"/>
      <c r="F82" s="49"/>
      <c r="G82" s="49"/>
      <c r="H82" s="49"/>
      <c r="I82" s="49"/>
      <c r="J82" s="49"/>
    </row>
    <row r="83" spans="1:10" ht="13.5">
      <c r="A83" s="49" t="s">
        <v>94</v>
      </c>
      <c r="B83" s="49"/>
      <c r="C83" s="49"/>
      <c r="D83" s="49"/>
      <c r="E83" s="49"/>
      <c r="F83" s="49"/>
      <c r="G83" s="49"/>
      <c r="H83" s="49"/>
      <c r="I83" s="49"/>
      <c r="J83" s="49"/>
    </row>
    <row r="84" spans="1:10" ht="13.5">
      <c r="A84" s="49"/>
      <c r="B84" s="49"/>
      <c r="C84" s="49"/>
      <c r="D84" s="49"/>
      <c r="E84" s="49"/>
      <c r="F84" s="49"/>
      <c r="G84" s="49"/>
      <c r="H84" s="49"/>
      <c r="I84" s="49"/>
      <c r="J84" s="49"/>
    </row>
    <row r="85" spans="1:10" ht="13.5">
      <c r="A85" s="49"/>
      <c r="B85" s="49"/>
      <c r="C85" s="49"/>
      <c r="D85" s="49"/>
      <c r="E85" s="49"/>
      <c r="F85" s="49"/>
      <c r="G85" s="49"/>
      <c r="H85" s="49"/>
      <c r="I85" s="49"/>
      <c r="J85" s="49"/>
    </row>
    <row r="86" spans="1:10" ht="13.5">
      <c r="A86" s="49"/>
      <c r="B86" s="49"/>
      <c r="C86" s="49"/>
      <c r="D86" s="49"/>
      <c r="E86" s="49"/>
      <c r="F86" s="49"/>
      <c r="G86" s="49"/>
      <c r="H86" s="49"/>
      <c r="I86" s="49"/>
      <c r="J86" s="49"/>
    </row>
    <row r="87" spans="1:10" ht="13.5">
      <c r="A87" s="49"/>
      <c r="B87" s="49"/>
      <c r="C87" s="49"/>
      <c r="D87" s="49"/>
      <c r="E87" s="49"/>
      <c r="F87" s="49"/>
      <c r="G87" s="49"/>
      <c r="H87" s="49"/>
      <c r="I87" s="49"/>
      <c r="J87" s="49"/>
    </row>
    <row r="88" spans="1:10" ht="13.5">
      <c r="A88" s="49"/>
      <c r="B88" s="49"/>
      <c r="C88" s="49"/>
      <c r="D88" s="49"/>
      <c r="E88" s="49"/>
      <c r="F88" s="49"/>
      <c r="G88" s="49"/>
      <c r="H88" s="49"/>
      <c r="I88" s="49"/>
      <c r="J88" s="49"/>
    </row>
    <row r="89" spans="1:10" ht="13.5">
      <c r="A89" s="49"/>
      <c r="B89" s="49"/>
      <c r="C89" s="49"/>
      <c r="D89" s="49"/>
      <c r="E89" s="49"/>
      <c r="F89" s="49"/>
      <c r="G89" s="49"/>
      <c r="H89" s="49"/>
      <c r="I89" s="49"/>
      <c r="J89" s="49"/>
    </row>
    <row r="90" spans="1:10" ht="13.5">
      <c r="A90" s="49"/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3.5">
      <c r="A91" s="49"/>
      <c r="B91" s="49"/>
      <c r="C91" s="49"/>
      <c r="D91" s="49"/>
      <c r="E91" s="49"/>
      <c r="F91" s="49"/>
      <c r="G91" s="49"/>
      <c r="H91" s="49"/>
      <c r="I91" s="49"/>
      <c r="J91" s="49"/>
    </row>
    <row r="92" spans="1:10" ht="13.5">
      <c r="A92" s="49"/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13.5">
      <c r="A93" s="49"/>
      <c r="B93" s="49"/>
      <c r="C93" s="49"/>
      <c r="D93" s="49"/>
      <c r="E93" s="49"/>
      <c r="F93" s="49"/>
      <c r="G93" s="49"/>
      <c r="H93" s="49"/>
      <c r="I93" s="49"/>
      <c r="J93" s="49"/>
    </row>
    <row r="94" spans="1:10" ht="13.5">
      <c r="A94" s="49"/>
      <c r="B94" s="49"/>
      <c r="C94" s="49"/>
      <c r="D94" s="49"/>
      <c r="E94" s="49"/>
      <c r="F94" s="49"/>
      <c r="G94" s="49"/>
      <c r="H94" s="49"/>
      <c r="I94" s="49"/>
      <c r="J94" s="49"/>
    </row>
    <row r="95" spans="1:10" ht="13.5">
      <c r="A95" s="49"/>
      <c r="B95" s="49"/>
      <c r="C95" s="49"/>
      <c r="D95" s="49"/>
      <c r="E95" s="49"/>
      <c r="F95" s="49"/>
      <c r="G95" s="49"/>
      <c r="H95" s="49"/>
      <c r="I95" s="49"/>
      <c r="J95" s="49"/>
    </row>
    <row r="96" spans="1:10" ht="13.5">
      <c r="A96" s="49"/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3.5">
      <c r="A97" s="49"/>
      <c r="B97" s="49"/>
      <c r="C97" s="49"/>
      <c r="D97" s="49"/>
      <c r="E97" s="49"/>
      <c r="F97" s="49"/>
      <c r="G97" s="49"/>
      <c r="H97" s="49"/>
      <c r="I97" s="49"/>
      <c r="J97" s="49"/>
    </row>
    <row r="98" spans="1:10" ht="13.5">
      <c r="A98" s="49"/>
      <c r="B98" s="49"/>
      <c r="C98" s="49"/>
      <c r="D98" s="49"/>
      <c r="E98" s="49"/>
      <c r="F98" s="49"/>
      <c r="G98" s="49"/>
      <c r="H98" s="49"/>
      <c r="I98" s="49"/>
      <c r="J98" s="49"/>
    </row>
    <row r="99" spans="1:10" ht="13.5">
      <c r="A99" s="49"/>
      <c r="B99" s="49"/>
      <c r="C99" s="49"/>
      <c r="D99" s="49"/>
      <c r="E99" s="49"/>
      <c r="F99" s="49"/>
      <c r="G99" s="49"/>
      <c r="H99" s="49"/>
      <c r="I99" s="49"/>
      <c r="J99" s="49"/>
    </row>
    <row r="100" spans="1:10" ht="13.5">
      <c r="A100" s="49"/>
      <c r="B100" s="49"/>
      <c r="C100" s="49"/>
      <c r="D100" s="49"/>
      <c r="E100" s="49"/>
      <c r="F100" s="49"/>
      <c r="G100" s="49"/>
      <c r="H100" s="49"/>
      <c r="I100" s="49"/>
      <c r="J100" s="49"/>
    </row>
    <row r="101" spans="1:10" ht="13.5">
      <c r="A101" s="49"/>
      <c r="B101" s="49"/>
      <c r="C101" s="49"/>
      <c r="D101" s="49"/>
      <c r="E101" s="49"/>
      <c r="F101" s="49"/>
      <c r="G101" s="49"/>
      <c r="H101" s="49"/>
      <c r="I101" s="49"/>
      <c r="J101" s="49"/>
    </row>
    <row r="102" spans="1:10" ht="13.5">
      <c r="A102" s="49"/>
      <c r="B102" s="49"/>
      <c r="C102" s="49"/>
      <c r="D102" s="49"/>
      <c r="E102" s="49"/>
      <c r="F102" s="49"/>
      <c r="G102" s="49"/>
      <c r="H102" s="49"/>
      <c r="I102" s="49"/>
      <c r="J102" s="49"/>
    </row>
    <row r="103" spans="1:10" ht="13.5">
      <c r="A103" s="49"/>
      <c r="B103" s="49"/>
      <c r="C103" s="49"/>
      <c r="D103" s="49"/>
      <c r="E103" s="49"/>
      <c r="F103" s="49"/>
      <c r="G103" s="49"/>
      <c r="H103" s="49"/>
      <c r="I103" s="49"/>
      <c r="J103" s="49"/>
    </row>
  </sheetData>
  <pageMargins left="0.7" right="0.7" top="0.75" bottom="0.75" header="0.3" footer="0.3"/>
  <pageSetup paperSize="9" scale="5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I60"/>
  <sheetViews>
    <sheetView showGridLines="0" zoomScaleNormal="100" workbookViewId="0">
      <pane ySplit="5" topLeftCell="A24" activePane="bottomLeft" state="frozen"/>
      <selection pane="bottomLeft" activeCell="A51" sqref="A51:A52"/>
    </sheetView>
  </sheetViews>
  <sheetFormatPr baseColWidth="10" defaultColWidth="11.42578125" defaultRowHeight="11.25"/>
  <cols>
    <col min="1" max="1" width="3.7109375" style="96" customWidth="1"/>
    <col min="2" max="2" width="36.42578125" style="96" customWidth="1"/>
    <col min="3" max="4" width="11.7109375" style="120" customWidth="1"/>
    <col min="5" max="16384" width="11.42578125" style="96"/>
  </cols>
  <sheetData>
    <row r="1" spans="1:6" ht="12.75" customHeight="1">
      <c r="A1" s="176" t="s">
        <v>318</v>
      </c>
      <c r="B1" s="11"/>
      <c r="C1" s="11"/>
      <c r="D1" s="11"/>
      <c r="E1" s="11"/>
    </row>
    <row r="2" spans="1:6" ht="12.75" customHeight="1">
      <c r="A2" s="197" t="s">
        <v>0</v>
      </c>
      <c r="B2" s="38"/>
      <c r="C2" s="38"/>
      <c r="D2" s="38"/>
      <c r="E2" s="38"/>
    </row>
    <row r="3" spans="1:6" ht="7.5" customHeight="1">
      <c r="A3" s="13"/>
      <c r="B3" s="13"/>
      <c r="C3" s="13"/>
      <c r="D3" s="13"/>
      <c r="E3" s="13"/>
    </row>
    <row r="4" spans="1:6" s="99" customFormat="1" ht="45" customHeight="1">
      <c r="A4" s="97" t="s">
        <v>48</v>
      </c>
      <c r="B4" s="97" t="s">
        <v>49</v>
      </c>
      <c r="C4" s="98" t="s">
        <v>95</v>
      </c>
      <c r="D4" s="98" t="s">
        <v>96</v>
      </c>
      <c r="E4" s="98" t="s">
        <v>97</v>
      </c>
    </row>
    <row r="5" spans="1:6" s="100" customFormat="1" ht="7.5" customHeight="1">
      <c r="A5" s="13"/>
      <c r="B5" s="13"/>
      <c r="C5" s="13"/>
      <c r="D5" s="13"/>
      <c r="E5" s="13"/>
    </row>
    <row r="6" spans="1:6" s="103" customFormat="1" ht="13.5">
      <c r="A6" s="101" t="s">
        <v>98</v>
      </c>
      <c r="B6" s="101"/>
      <c r="C6" s="102"/>
      <c r="D6" s="102"/>
      <c r="E6" s="49"/>
    </row>
    <row r="7" spans="1:6" s="103" customFormat="1" ht="12.75" customHeight="1">
      <c r="A7" s="104">
        <v>1</v>
      </c>
      <c r="B7" s="105" t="s">
        <v>15</v>
      </c>
      <c r="C7" s="106">
        <v>9.1372999999999996E-2</v>
      </c>
      <c r="D7" s="106">
        <v>2.2859449999999999</v>
      </c>
      <c r="E7" s="107">
        <f t="shared" ref="E7:E20" si="0">SUM(C7:D7)</f>
        <v>2.3773179999999998</v>
      </c>
    </row>
    <row r="8" spans="1:6" s="103" customFormat="1" ht="12.75" customHeight="1">
      <c r="A8" s="108">
        <v>2</v>
      </c>
      <c r="B8" s="105" t="s">
        <v>56</v>
      </c>
      <c r="C8" s="106">
        <v>0.31932100000000002</v>
      </c>
      <c r="D8" s="106">
        <v>45.838293</v>
      </c>
      <c r="E8" s="107">
        <f t="shared" si="0"/>
        <v>46.157614000000002</v>
      </c>
    </row>
    <row r="9" spans="1:6" s="103" customFormat="1" ht="12.75" customHeight="1">
      <c r="A9" s="108">
        <v>3</v>
      </c>
      <c r="B9" s="105" t="s">
        <v>57</v>
      </c>
      <c r="C9" s="106"/>
      <c r="D9" s="106">
        <v>1.2176929999999999</v>
      </c>
      <c r="E9" s="107">
        <f t="shared" si="0"/>
        <v>1.2176929999999999</v>
      </c>
    </row>
    <row r="10" spans="1:6" s="103" customFormat="1" ht="12.75" customHeight="1">
      <c r="A10" s="108">
        <v>4</v>
      </c>
      <c r="B10" s="105" t="s">
        <v>18</v>
      </c>
      <c r="C10" s="106"/>
      <c r="D10" s="106">
        <v>0.93588099999999996</v>
      </c>
      <c r="E10" s="107">
        <f t="shared" si="0"/>
        <v>0.93588099999999996</v>
      </c>
    </row>
    <row r="11" spans="1:6" s="103" customFormat="1" ht="12.75" customHeight="1">
      <c r="A11" s="108">
        <v>5</v>
      </c>
      <c r="B11" s="105" t="s">
        <v>58</v>
      </c>
      <c r="C11" s="106">
        <v>9.8930000000000004E-2</v>
      </c>
      <c r="D11" s="106">
        <v>0.79923299999999997</v>
      </c>
      <c r="E11" s="107">
        <f t="shared" si="0"/>
        <v>0.89816299999999993</v>
      </c>
    </row>
    <row r="12" spans="1:6" s="103" customFormat="1" ht="12.75" customHeight="1">
      <c r="A12" s="108">
        <v>6</v>
      </c>
      <c r="B12" s="105" t="s">
        <v>59</v>
      </c>
      <c r="C12" s="106">
        <v>7.1735999999999994E-2</v>
      </c>
      <c r="D12" s="106">
        <v>6.4812950000000003</v>
      </c>
      <c r="E12" s="107">
        <f t="shared" si="0"/>
        <v>6.5530309999999998</v>
      </c>
    </row>
    <row r="13" spans="1:6" s="103" customFormat="1" ht="12.75" customHeight="1">
      <c r="A13" s="77">
        <v>10</v>
      </c>
      <c r="B13" s="105" t="s">
        <v>21</v>
      </c>
      <c r="C13" s="106">
        <v>15.705007999999999</v>
      </c>
      <c r="D13" s="106">
        <v>69.808492999999999</v>
      </c>
      <c r="E13" s="107">
        <f t="shared" si="0"/>
        <v>85.513500999999991</v>
      </c>
    </row>
    <row r="14" spans="1:6" s="103" customFormat="1" ht="12.75" customHeight="1">
      <c r="A14" s="77">
        <v>11</v>
      </c>
      <c r="B14" s="105" t="s">
        <v>63</v>
      </c>
      <c r="C14" s="106">
        <v>3.0599750000000001</v>
      </c>
      <c r="D14" s="106">
        <v>212.432884</v>
      </c>
      <c r="E14" s="107">
        <f t="shared" si="0"/>
        <v>215.49285900000001</v>
      </c>
      <c r="F14" s="53"/>
    </row>
    <row r="15" spans="1:6" s="103" customFormat="1" ht="12.75" customHeight="1">
      <c r="A15" s="77">
        <v>12</v>
      </c>
      <c r="B15" s="105" t="s">
        <v>64</v>
      </c>
      <c r="C15" s="106">
        <v>4.0587669999999996</v>
      </c>
      <c r="D15" s="106">
        <v>65.946706000000006</v>
      </c>
      <c r="E15" s="107">
        <f t="shared" si="0"/>
        <v>70.005473000000009</v>
      </c>
      <c r="F15" s="53"/>
    </row>
    <row r="16" spans="1:6" s="103" customFormat="1" ht="12.75" customHeight="1">
      <c r="A16" s="77">
        <v>13</v>
      </c>
      <c r="B16" s="105" t="s">
        <v>65</v>
      </c>
      <c r="C16" s="106">
        <v>1.3120259999999999</v>
      </c>
      <c r="D16" s="106">
        <v>99.726453000000006</v>
      </c>
      <c r="E16" s="107">
        <f t="shared" si="0"/>
        <v>101.03847900000001</v>
      </c>
      <c r="F16" s="53"/>
    </row>
    <row r="17" spans="1:9" s="103" customFormat="1" ht="12.75" customHeight="1">
      <c r="A17" s="77">
        <v>14</v>
      </c>
      <c r="B17" s="105" t="s">
        <v>66</v>
      </c>
      <c r="C17" s="106">
        <v>2.2793519999999998</v>
      </c>
      <c r="D17" s="106">
        <v>268.97389399999997</v>
      </c>
      <c r="E17" s="107">
        <f t="shared" si="0"/>
        <v>271.25324599999999</v>
      </c>
    </row>
    <row r="18" spans="1:9" s="103" customFormat="1" ht="12.75" customHeight="1">
      <c r="A18" s="77">
        <v>15</v>
      </c>
      <c r="B18" s="105" t="s">
        <v>99</v>
      </c>
      <c r="C18" s="106">
        <v>247.96515500000001</v>
      </c>
      <c r="D18" s="106">
        <v>602.000586</v>
      </c>
      <c r="E18" s="107">
        <f t="shared" si="0"/>
        <v>849.96574099999998</v>
      </c>
    </row>
    <row r="19" spans="1:9" s="103" customFormat="1" ht="12.75" customHeight="1">
      <c r="A19" s="102">
        <v>16</v>
      </c>
      <c r="B19" s="105" t="s">
        <v>68</v>
      </c>
      <c r="C19" s="106">
        <v>35.231625000000001</v>
      </c>
      <c r="D19" s="106">
        <v>81.357420000000005</v>
      </c>
      <c r="E19" s="107">
        <f t="shared" si="0"/>
        <v>116.589045</v>
      </c>
    </row>
    <row r="20" spans="1:9" s="103" customFormat="1" ht="13.5">
      <c r="A20" s="101" t="s">
        <v>100</v>
      </c>
      <c r="B20" s="109"/>
      <c r="C20" s="110">
        <f>SUM(C7:C19)</f>
        <v>310.19326799999999</v>
      </c>
      <c r="D20" s="110">
        <f>SUM(D7:D19)</f>
        <v>1457.8047760000002</v>
      </c>
      <c r="E20" s="110">
        <f t="shared" si="0"/>
        <v>1767.9980440000002</v>
      </c>
    </row>
    <row r="21" spans="1:9" s="103" customFormat="1" ht="18.75" customHeight="1">
      <c r="A21" s="101" t="s">
        <v>101</v>
      </c>
      <c r="B21" s="101"/>
      <c r="C21" s="101"/>
      <c r="D21" s="101"/>
      <c r="E21" s="65"/>
    </row>
    <row r="22" spans="1:9" s="111" customFormat="1" ht="12.75" customHeight="1">
      <c r="A22" s="102">
        <v>20</v>
      </c>
      <c r="B22" s="105" t="s">
        <v>28</v>
      </c>
      <c r="C22" s="106">
        <v>4.8333110000000001</v>
      </c>
      <c r="D22" s="106">
        <v>54.633338000000002</v>
      </c>
      <c r="E22" s="107">
        <f t="shared" ref="E22:E28" si="1">SUM(C22:D22)</f>
        <v>59.466649000000004</v>
      </c>
    </row>
    <row r="23" spans="1:9" s="103" customFormat="1" ht="12.75" customHeight="1">
      <c r="A23" s="102">
        <v>21</v>
      </c>
      <c r="B23" s="105" t="s">
        <v>73</v>
      </c>
      <c r="C23" s="106">
        <v>1.363E-2</v>
      </c>
      <c r="D23" s="106">
        <v>54.369795000000003</v>
      </c>
      <c r="E23" s="107">
        <f t="shared" si="1"/>
        <v>54.383425000000003</v>
      </c>
      <c r="F23" s="111"/>
    </row>
    <row r="24" spans="1:9" s="103" customFormat="1" ht="12.75" customHeight="1">
      <c r="A24" s="102">
        <v>22</v>
      </c>
      <c r="B24" s="105" t="s">
        <v>30</v>
      </c>
      <c r="C24" s="106"/>
      <c r="D24" s="106">
        <v>4.2512000000000001E-2</v>
      </c>
      <c r="E24" s="107">
        <f t="shared" si="1"/>
        <v>4.2512000000000001E-2</v>
      </c>
      <c r="F24" s="111"/>
    </row>
    <row r="25" spans="1:9" s="103" customFormat="1" ht="12.75" customHeight="1">
      <c r="A25" s="102">
        <v>23</v>
      </c>
      <c r="B25" s="105" t="s">
        <v>31</v>
      </c>
      <c r="C25" s="106"/>
      <c r="D25" s="106">
        <v>66.077558999999994</v>
      </c>
      <c r="E25" s="107">
        <f t="shared" si="1"/>
        <v>66.077558999999994</v>
      </c>
      <c r="F25" s="111"/>
    </row>
    <row r="26" spans="1:9" s="103" customFormat="1" ht="12.75" customHeight="1">
      <c r="A26" s="102">
        <v>24</v>
      </c>
      <c r="B26" s="105" t="s">
        <v>32</v>
      </c>
      <c r="C26" s="106">
        <v>12.469110000000001</v>
      </c>
      <c r="D26" s="106">
        <v>49.073962000000002</v>
      </c>
      <c r="E26" s="107">
        <f t="shared" si="1"/>
        <v>61.543072000000002</v>
      </c>
      <c r="F26" s="111"/>
    </row>
    <row r="27" spans="1:9" s="103" customFormat="1" ht="12.75" customHeight="1">
      <c r="A27" s="102">
        <v>25</v>
      </c>
      <c r="B27" s="105" t="s">
        <v>76</v>
      </c>
      <c r="C27" s="106">
        <v>2.3342999999999998</v>
      </c>
      <c r="D27" s="106">
        <v>8.3235550000000007</v>
      </c>
      <c r="E27" s="107">
        <f t="shared" si="1"/>
        <v>10.657855000000001</v>
      </c>
      <c r="F27" s="111"/>
    </row>
    <row r="28" spans="1:9" s="103" customFormat="1" ht="13.5">
      <c r="A28" s="101" t="s">
        <v>102</v>
      </c>
      <c r="B28" s="109"/>
      <c r="C28" s="110">
        <f>SUM(C22:C27)</f>
        <v>19.650351000000001</v>
      </c>
      <c r="D28" s="110">
        <f>SUM(D22:D27)</f>
        <v>232.52072099999998</v>
      </c>
      <c r="E28" s="110">
        <f t="shared" si="1"/>
        <v>252.17107199999998</v>
      </c>
    </row>
    <row r="29" spans="1:9" s="103" customFormat="1" ht="18.75" customHeight="1">
      <c r="A29" s="101" t="s">
        <v>103</v>
      </c>
      <c r="B29" s="101"/>
      <c r="C29" s="101"/>
      <c r="D29" s="101"/>
      <c r="E29" s="65"/>
    </row>
    <row r="30" spans="1:9" s="103" customFormat="1" ht="12.75" customHeight="1">
      <c r="A30" s="102">
        <v>30</v>
      </c>
      <c r="B30" s="105" t="s">
        <v>34</v>
      </c>
      <c r="C30" s="106">
        <v>3.3634710000000001</v>
      </c>
      <c r="D30" s="106">
        <v>155.085217</v>
      </c>
      <c r="E30" s="107">
        <v>158.448688</v>
      </c>
      <c r="G30" s="211"/>
      <c r="H30" s="211"/>
      <c r="I30" s="211"/>
    </row>
    <row r="31" spans="1:9" s="103" customFormat="1" ht="12.75" customHeight="1">
      <c r="A31" s="102">
        <v>31</v>
      </c>
      <c r="B31" s="105" t="s">
        <v>80</v>
      </c>
      <c r="C31" s="106">
        <v>66.923565999999994</v>
      </c>
      <c r="D31" s="106">
        <v>423.62744199999997</v>
      </c>
      <c r="E31" s="107">
        <f>SUM(C31:D31)</f>
        <v>490.55100799999997</v>
      </c>
    </row>
    <row r="32" spans="1:9" s="103" customFormat="1" ht="12.75" customHeight="1">
      <c r="A32" s="102">
        <v>33</v>
      </c>
      <c r="B32" s="105" t="s">
        <v>36</v>
      </c>
      <c r="C32" s="106"/>
      <c r="D32" s="106">
        <v>80.360224000000002</v>
      </c>
      <c r="E32" s="107">
        <f>SUM(C32:D32)</f>
        <v>80.360224000000002</v>
      </c>
    </row>
    <row r="33" spans="1:5" s="103" customFormat="1" ht="12.75" customHeight="1">
      <c r="A33" s="102">
        <v>34</v>
      </c>
      <c r="B33" s="105" t="s">
        <v>37</v>
      </c>
      <c r="C33" s="106"/>
      <c r="D33" s="106">
        <v>264.45057000000003</v>
      </c>
      <c r="E33" s="107">
        <f>SUM(C33:D33)</f>
        <v>264.45057000000003</v>
      </c>
    </row>
    <row r="34" spans="1:5" s="103" customFormat="1" ht="13.5">
      <c r="A34" s="101" t="s">
        <v>104</v>
      </c>
      <c r="B34" s="109"/>
      <c r="C34" s="110">
        <f>SUM(C30:C33)</f>
        <v>70.287036999999998</v>
      </c>
      <c r="D34" s="110">
        <f>SUM(D30:D33)</f>
        <v>923.52345300000002</v>
      </c>
      <c r="E34" s="110">
        <f>SUM(C34:D34)</f>
        <v>993.81049000000007</v>
      </c>
    </row>
    <row r="35" spans="1:5" s="103" customFormat="1" ht="18.75" customHeight="1">
      <c r="A35" s="101" t="s">
        <v>105</v>
      </c>
      <c r="B35" s="101"/>
      <c r="C35" s="101"/>
      <c r="D35" s="101"/>
      <c r="E35" s="65"/>
    </row>
    <row r="36" spans="1:5" s="103" customFormat="1" ht="12.75" customHeight="1">
      <c r="A36" s="102">
        <v>40</v>
      </c>
      <c r="B36" s="105" t="s">
        <v>106</v>
      </c>
      <c r="C36" s="106">
        <v>37.036214000000001</v>
      </c>
      <c r="D36" s="106">
        <v>261.67215800000002</v>
      </c>
      <c r="E36" s="107">
        <f t="shared" ref="E36:E43" si="2">SUM(C36:D36)</f>
        <v>298.70837200000005</v>
      </c>
    </row>
    <row r="37" spans="1:5" s="111" customFormat="1" ht="12.75" customHeight="1">
      <c r="A37" s="102">
        <v>41</v>
      </c>
      <c r="B37" s="105" t="s">
        <v>107</v>
      </c>
      <c r="C37" s="106">
        <v>173.410281</v>
      </c>
      <c r="D37" s="106">
        <v>557.36875799999996</v>
      </c>
      <c r="E37" s="107">
        <f t="shared" si="2"/>
        <v>730.77903900000001</v>
      </c>
    </row>
    <row r="38" spans="1:5" s="103" customFormat="1" ht="12.75" customHeight="1">
      <c r="A38" s="102">
        <v>42</v>
      </c>
      <c r="B38" s="105" t="s">
        <v>86</v>
      </c>
      <c r="C38" s="106">
        <v>2.9485749999999999</v>
      </c>
      <c r="D38" s="106">
        <v>233.533433</v>
      </c>
      <c r="E38" s="107">
        <f t="shared" si="2"/>
        <v>236.48200800000001</v>
      </c>
    </row>
    <row r="39" spans="1:5" s="103" customFormat="1" ht="12.75" customHeight="1">
      <c r="A39" s="102">
        <v>43</v>
      </c>
      <c r="B39" s="105" t="s">
        <v>108</v>
      </c>
      <c r="C39" s="106">
        <v>319.377411</v>
      </c>
      <c r="D39" s="106">
        <v>320.57310200000001</v>
      </c>
      <c r="E39" s="107">
        <f t="shared" si="2"/>
        <v>639.950513</v>
      </c>
    </row>
    <row r="40" spans="1:5" s="111" customFormat="1" ht="12.75" customHeight="1">
      <c r="A40" s="102">
        <v>44</v>
      </c>
      <c r="B40" s="105" t="s">
        <v>42</v>
      </c>
      <c r="C40" s="106">
        <v>36.512611999999997</v>
      </c>
      <c r="D40" s="106">
        <v>14.980740000000001</v>
      </c>
      <c r="E40" s="107">
        <f t="shared" si="2"/>
        <v>51.493352000000002</v>
      </c>
    </row>
    <row r="41" spans="1:5" s="111" customFormat="1" ht="12.75" customHeight="1">
      <c r="A41" s="102">
        <v>45</v>
      </c>
      <c r="B41" s="105" t="s">
        <v>43</v>
      </c>
      <c r="C41" s="106">
        <v>357.38299699999999</v>
      </c>
      <c r="D41" s="106">
        <v>1502.380163</v>
      </c>
      <c r="E41" s="107">
        <f t="shared" si="2"/>
        <v>1859.76316</v>
      </c>
    </row>
    <row r="42" spans="1:5" s="111" customFormat="1" ht="12.75" customHeight="1">
      <c r="A42" s="102">
        <v>46</v>
      </c>
      <c r="B42" s="105" t="s">
        <v>44</v>
      </c>
      <c r="C42" s="106"/>
      <c r="D42" s="106">
        <v>5437.8874589999996</v>
      </c>
      <c r="E42" s="107">
        <f t="shared" si="2"/>
        <v>5437.8874589999996</v>
      </c>
    </row>
    <row r="43" spans="1:5" s="103" customFormat="1" ht="13.5">
      <c r="A43" s="101" t="s">
        <v>109</v>
      </c>
      <c r="B43" s="109"/>
      <c r="C43" s="110">
        <f>SUM(C36:C42)</f>
        <v>926.66808999999989</v>
      </c>
      <c r="D43" s="110">
        <f>SUM(D36:D42)</f>
        <v>8328.3958129999992</v>
      </c>
      <c r="E43" s="110">
        <f t="shared" si="2"/>
        <v>9255.0639029999984</v>
      </c>
    </row>
    <row r="44" spans="1:5" s="103" customFormat="1" ht="18.75" customHeight="1">
      <c r="A44" s="101" t="s">
        <v>110</v>
      </c>
      <c r="B44" s="101"/>
      <c r="C44" s="101"/>
      <c r="D44" s="101"/>
      <c r="E44" s="65"/>
    </row>
    <row r="45" spans="1:5" s="103" customFormat="1" ht="12.75" customHeight="1">
      <c r="A45" s="102">
        <v>51</v>
      </c>
      <c r="B45" s="105" t="s">
        <v>45</v>
      </c>
      <c r="C45" s="106">
        <v>1673.977071</v>
      </c>
      <c r="D45" s="106">
        <v>766.93103599999995</v>
      </c>
      <c r="E45" s="107">
        <f>SUM(C45:D45)</f>
        <v>2440.9081070000002</v>
      </c>
    </row>
    <row r="46" spans="1:5" s="111" customFormat="1" ht="12.75" customHeight="1">
      <c r="A46" s="102">
        <v>58</v>
      </c>
      <c r="B46" s="105" t="s">
        <v>111</v>
      </c>
      <c r="C46" s="106"/>
      <c r="D46" s="106">
        <v>3992.0471269999998</v>
      </c>
      <c r="E46" s="107">
        <f>SUM(C46:D46)</f>
        <v>3992.0471269999998</v>
      </c>
    </row>
    <row r="47" spans="1:5" s="103" customFormat="1" ht="13.5">
      <c r="A47" s="101" t="s">
        <v>112</v>
      </c>
      <c r="B47" s="109"/>
      <c r="C47" s="110">
        <f>SUM(C45:C46)</f>
        <v>1673.977071</v>
      </c>
      <c r="D47" s="110">
        <f>SUM(D45:D46)</f>
        <v>4758.9781629999998</v>
      </c>
      <c r="E47" s="110">
        <f>SUM(C47:D47)</f>
        <v>6432.955234</v>
      </c>
    </row>
    <row r="48" spans="1:5" s="111" customFormat="1" ht="18.75" customHeight="1">
      <c r="A48" s="112" t="s">
        <v>113</v>
      </c>
      <c r="B48" s="112"/>
      <c r="C48" s="113">
        <f>SUM(C20+C28+C34+C43+C47)</f>
        <v>3000.7758169999997</v>
      </c>
      <c r="D48" s="113">
        <f>SUM(D20+D28+D34+D43+D47)</f>
        <v>15701.222925999999</v>
      </c>
      <c r="E48" s="113">
        <f>SUM(C48:D48)</f>
        <v>18701.998742999996</v>
      </c>
    </row>
    <row r="49" spans="1:5" s="111" customFormat="1" ht="7.5" customHeight="1">
      <c r="A49" s="114"/>
      <c r="B49" s="115"/>
      <c r="C49" s="116"/>
      <c r="D49" s="116"/>
      <c r="E49" s="116"/>
    </row>
    <row r="50" spans="1:5" s="111" customFormat="1" ht="7.5" customHeight="1">
      <c r="C50" s="212"/>
      <c r="D50" s="212"/>
      <c r="E50" s="212"/>
    </row>
    <row r="51" spans="1:5" s="111" customFormat="1" ht="12">
      <c r="A51" s="229" t="s">
        <v>306</v>
      </c>
      <c r="C51" s="212"/>
      <c r="D51" s="212"/>
      <c r="E51" s="212"/>
    </row>
    <row r="52" spans="1:5" s="111" customFormat="1" ht="12">
      <c r="A52" s="229" t="s">
        <v>2</v>
      </c>
      <c r="C52" s="117"/>
      <c r="D52" s="117"/>
    </row>
    <row r="53" spans="1:5" s="118" customFormat="1">
      <c r="C53" s="119"/>
      <c r="D53" s="119"/>
    </row>
    <row r="54" spans="1:5" s="118" customFormat="1">
      <c r="C54" s="119"/>
      <c r="D54" s="119"/>
    </row>
    <row r="55" spans="1:5" s="118" customFormat="1">
      <c r="C55" s="119"/>
      <c r="D55" s="119"/>
    </row>
    <row r="56" spans="1:5" s="118" customFormat="1">
      <c r="C56" s="119"/>
      <c r="D56" s="119"/>
    </row>
    <row r="57" spans="1:5" s="118" customFormat="1">
      <c r="C57" s="119"/>
      <c r="D57" s="119"/>
    </row>
    <row r="58" spans="1:5" s="118" customFormat="1">
      <c r="C58" s="119"/>
      <c r="D58" s="119"/>
    </row>
    <row r="59" spans="1:5" s="118" customFormat="1">
      <c r="C59" s="119"/>
      <c r="D59" s="119"/>
    </row>
    <row r="60" spans="1:5" s="118" customFormat="1">
      <c r="C60" s="119"/>
      <c r="D60" s="119"/>
    </row>
  </sheetData>
  <printOptions horizontalCentered="1"/>
  <pageMargins left="0.19685039370078741" right="0.19685039370078741" top="0.98425196850393704" bottom="0.78740157480314965" header="0.51181102362204722" footer="0.11811023622047245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tabColor indexed="45"/>
    <pageSetUpPr fitToPage="1"/>
  </sheetPr>
  <dimension ref="A1:M96"/>
  <sheetViews>
    <sheetView showGridLines="0" topLeftCell="A28" zoomScale="85" workbookViewId="0">
      <selection activeCell="G54" sqref="G54"/>
    </sheetView>
  </sheetViews>
  <sheetFormatPr baseColWidth="10" defaultColWidth="11.42578125" defaultRowHeight="14.25"/>
  <cols>
    <col min="1" max="1" width="67" style="143" customWidth="1"/>
    <col min="2" max="2" width="6.85546875" style="142" customWidth="1"/>
    <col min="3" max="4" width="7.85546875" style="142" customWidth="1"/>
    <col min="5" max="16384" width="11.42578125" style="143"/>
  </cols>
  <sheetData>
    <row r="1" spans="1:9" s="123" customFormat="1" ht="16.5">
      <c r="A1" s="122" t="s">
        <v>122</v>
      </c>
      <c r="B1" s="122"/>
      <c r="C1" s="122"/>
      <c r="D1" s="122"/>
      <c r="E1" s="122"/>
      <c r="F1" s="122"/>
      <c r="G1" s="122"/>
      <c r="H1" s="122"/>
      <c r="I1" s="122"/>
    </row>
    <row r="2" spans="1:9" s="126" customFormat="1" ht="14.25" customHeight="1">
      <c r="A2" s="124" t="s">
        <v>0</v>
      </c>
      <c r="B2" s="124"/>
      <c r="C2" s="124"/>
      <c r="D2" s="124"/>
      <c r="E2" s="125"/>
      <c r="F2" s="125"/>
      <c r="G2" s="125"/>
      <c r="H2" s="125"/>
      <c r="I2" s="125"/>
    </row>
    <row r="3" spans="1:9" s="129" customFormat="1" ht="15">
      <c r="A3" s="127"/>
      <c r="B3" s="127"/>
      <c r="C3" s="127"/>
      <c r="D3" s="127"/>
      <c r="E3" s="128"/>
      <c r="F3" s="128"/>
      <c r="G3" s="128"/>
      <c r="H3" s="128"/>
      <c r="I3" s="128"/>
    </row>
    <row r="4" spans="1:9" s="129" customFormat="1" ht="37.5" customHeight="1">
      <c r="A4" s="130" t="s">
        <v>13</v>
      </c>
      <c r="B4" s="131" t="s">
        <v>229</v>
      </c>
      <c r="C4" s="132" t="s">
        <v>123</v>
      </c>
      <c r="D4" s="132" t="s">
        <v>230</v>
      </c>
      <c r="E4" s="133"/>
      <c r="F4" s="133"/>
      <c r="G4" s="128"/>
      <c r="H4" s="128"/>
      <c r="I4" s="128"/>
    </row>
    <row r="5" spans="1:9" s="136" customFormat="1" ht="15.75" customHeight="1">
      <c r="A5" s="134"/>
      <c r="B5" s="134"/>
      <c r="C5" s="134"/>
      <c r="D5" s="134"/>
      <c r="E5" s="135"/>
      <c r="F5" s="135"/>
      <c r="G5" s="135"/>
      <c r="H5" s="135"/>
      <c r="I5" s="135"/>
    </row>
    <row r="6" spans="1:9" s="140" customFormat="1" ht="16.5">
      <c r="A6" s="137" t="s">
        <v>124</v>
      </c>
      <c r="B6" s="138" t="e">
        <f>#REF!</f>
        <v>#REF!</v>
      </c>
      <c r="C6" s="138" t="e">
        <f>#REF!</f>
        <v>#REF!</v>
      </c>
      <c r="D6" s="138" t="e">
        <f>#REF!</f>
        <v>#REF!</v>
      </c>
      <c r="E6" s="139"/>
    </row>
    <row r="7" spans="1:9" s="140" customFormat="1" ht="16.5">
      <c r="A7" s="137" t="s">
        <v>125</v>
      </c>
      <c r="B7" s="138" t="e">
        <f>#REF!</f>
        <v>#REF!</v>
      </c>
      <c r="C7" s="138" t="e">
        <f>#REF!</f>
        <v>#REF!</v>
      </c>
      <c r="D7" s="138" t="e">
        <f>#REF!</f>
        <v>#REF!</v>
      </c>
      <c r="E7" s="139"/>
    </row>
    <row r="8" spans="1:9" s="140" customFormat="1" ht="16.5">
      <c r="A8" s="137" t="s">
        <v>9</v>
      </c>
      <c r="B8" s="138" t="e">
        <f>#REF!</f>
        <v>#REF!</v>
      </c>
      <c r="C8" s="138" t="e">
        <f>#REF!</f>
        <v>#REF!</v>
      </c>
      <c r="D8" s="138" t="e">
        <f>#REF!</f>
        <v>#REF!</v>
      </c>
      <c r="E8" s="139"/>
    </row>
    <row r="9" spans="1:9" s="140" customFormat="1" ht="16.5">
      <c r="A9" s="137" t="s">
        <v>126</v>
      </c>
      <c r="B9" s="138" t="e">
        <f>#REF!</f>
        <v>#REF!</v>
      </c>
      <c r="C9" s="138" t="e">
        <f>#REF!</f>
        <v>#REF!</v>
      </c>
      <c r="D9" s="138" t="e">
        <f>#REF!</f>
        <v>#REF!</v>
      </c>
      <c r="E9" s="139"/>
    </row>
    <row r="10" spans="1:9" s="140" customFormat="1" ht="16.5">
      <c r="A10" s="137" t="s">
        <v>127</v>
      </c>
      <c r="B10" s="138" t="e">
        <f>#REF!</f>
        <v>#REF!</v>
      </c>
      <c r="C10" s="138" t="e">
        <f>#REF!</f>
        <v>#REF!</v>
      </c>
      <c r="D10" s="138" t="e">
        <f>#REF!</f>
        <v>#REF!</v>
      </c>
      <c r="E10" s="139"/>
    </row>
    <row r="11" spans="1:9" s="140" customFormat="1" ht="16.5">
      <c r="A11" s="137" t="s">
        <v>128</v>
      </c>
      <c r="B11" s="138" t="e">
        <f>#REF!</f>
        <v>#REF!</v>
      </c>
      <c r="C11" s="138" t="e">
        <f>#REF!</f>
        <v>#REF!</v>
      </c>
      <c r="D11" s="138" t="e">
        <f>#REF!</f>
        <v>#REF!</v>
      </c>
      <c r="E11" s="139"/>
    </row>
    <row r="12" spans="1:9" s="140" customFormat="1" ht="16.5">
      <c r="A12" s="137" t="s">
        <v>129</v>
      </c>
      <c r="B12" s="138" t="e">
        <f>#REF!</f>
        <v>#REF!</v>
      </c>
      <c r="C12" s="138" t="e">
        <f>#REF!</f>
        <v>#REF!</v>
      </c>
      <c r="D12" s="138" t="e">
        <f>#REF!</f>
        <v>#REF!</v>
      </c>
      <c r="E12" s="139"/>
    </row>
    <row r="13" spans="1:9" s="140" customFormat="1" ht="16.5">
      <c r="A13" s="137" t="s">
        <v>130</v>
      </c>
      <c r="B13" s="138" t="e">
        <f>#REF!</f>
        <v>#REF!</v>
      </c>
      <c r="C13" s="138" t="e">
        <f>#REF!</f>
        <v>#REF!</v>
      </c>
      <c r="D13" s="138" t="e">
        <f>#REF!</f>
        <v>#REF!</v>
      </c>
      <c r="E13" s="139"/>
    </row>
    <row r="14" spans="1:9" s="140" customFormat="1" ht="16.5">
      <c r="A14" s="137" t="s">
        <v>131</v>
      </c>
      <c r="B14" s="138" t="e">
        <f>#REF!</f>
        <v>#REF!</v>
      </c>
      <c r="C14" s="138" t="e">
        <f>#REF!</f>
        <v>#REF!</v>
      </c>
      <c r="D14" s="138" t="e">
        <f>#REF!</f>
        <v>#REF!</v>
      </c>
      <c r="E14" s="139"/>
    </row>
    <row r="15" spans="1:9" s="140" customFormat="1" ht="16.5">
      <c r="A15" s="137" t="s">
        <v>132</v>
      </c>
      <c r="B15" s="138" t="e">
        <f>#REF!</f>
        <v>#REF!</v>
      </c>
      <c r="C15" s="138" t="e">
        <f>#REF!</f>
        <v>#REF!</v>
      </c>
      <c r="D15" s="138" t="e">
        <f>#REF!</f>
        <v>#REF!</v>
      </c>
      <c r="E15" s="139"/>
    </row>
    <row r="16" spans="1:9" s="140" customFormat="1" ht="16.5">
      <c r="A16" s="137" t="s">
        <v>133</v>
      </c>
      <c r="B16" s="138" t="e">
        <f>#REF!</f>
        <v>#REF!</v>
      </c>
      <c r="C16" s="138" t="e">
        <f>#REF!</f>
        <v>#REF!</v>
      </c>
      <c r="D16" s="138" t="e">
        <f>#REF!</f>
        <v>#REF!</v>
      </c>
      <c r="E16" s="139"/>
    </row>
    <row r="17" spans="1:5" s="140" customFormat="1" ht="16.5">
      <c r="A17" s="137" t="s">
        <v>134</v>
      </c>
      <c r="B17" s="138" t="e">
        <f>#REF!</f>
        <v>#REF!</v>
      </c>
      <c r="C17" s="138" t="e">
        <f>#REF!</f>
        <v>#REF!</v>
      </c>
      <c r="D17" s="138" t="e">
        <f>#REF!</f>
        <v>#REF!</v>
      </c>
      <c r="E17" s="139"/>
    </row>
    <row r="18" spans="1:5" s="140" customFormat="1" ht="16.5">
      <c r="A18" s="137" t="s">
        <v>135</v>
      </c>
      <c r="B18" s="138" t="e">
        <f>#REF!</f>
        <v>#REF!</v>
      </c>
      <c r="C18" s="138" t="e">
        <f>#REF!</f>
        <v>#REF!</v>
      </c>
      <c r="D18" s="138" t="e">
        <f>#REF!</f>
        <v>#REF!</v>
      </c>
      <c r="E18" s="139"/>
    </row>
    <row r="19" spans="1:5" s="140" customFormat="1" ht="16.5">
      <c r="A19" s="137" t="s">
        <v>136</v>
      </c>
      <c r="B19" s="138" t="e">
        <f>#REF!</f>
        <v>#REF!</v>
      </c>
      <c r="C19" s="138" t="e">
        <f>#REF!</f>
        <v>#REF!</v>
      </c>
      <c r="D19" s="138" t="e">
        <f>#REF!</f>
        <v>#REF!</v>
      </c>
      <c r="E19" s="139"/>
    </row>
    <row r="20" spans="1:5" s="140" customFormat="1" ht="16.5">
      <c r="A20" s="137" t="s">
        <v>137</v>
      </c>
      <c r="B20" s="138" t="e">
        <f>#REF!</f>
        <v>#REF!</v>
      </c>
      <c r="C20" s="138" t="e">
        <f>#REF!</f>
        <v>#REF!</v>
      </c>
      <c r="D20" s="138" t="e">
        <f>#REF!</f>
        <v>#REF!</v>
      </c>
      <c r="E20" s="139"/>
    </row>
    <row r="21" spans="1:5" s="140" customFormat="1" ht="16.5">
      <c r="A21" s="137" t="s">
        <v>138</v>
      </c>
      <c r="B21" s="138" t="e">
        <f>#REF!</f>
        <v>#REF!</v>
      </c>
      <c r="C21" s="138" t="e">
        <f>#REF!</f>
        <v>#REF!</v>
      </c>
      <c r="D21" s="138" t="e">
        <f>#REF!</f>
        <v>#REF!</v>
      </c>
      <c r="E21" s="139"/>
    </row>
    <row r="22" spans="1:5" s="140" customFormat="1" ht="16.5">
      <c r="A22" s="137" t="s">
        <v>139</v>
      </c>
      <c r="B22" s="138" t="e">
        <f>#REF!</f>
        <v>#REF!</v>
      </c>
      <c r="C22" s="138" t="e">
        <f>#REF!</f>
        <v>#REF!</v>
      </c>
      <c r="D22" s="138" t="e">
        <f>#REF!</f>
        <v>#REF!</v>
      </c>
      <c r="E22" s="139"/>
    </row>
    <row r="23" spans="1:5" s="140" customFormat="1" ht="16.5">
      <c r="A23" s="137" t="s">
        <v>140</v>
      </c>
      <c r="B23" s="138" t="e">
        <f>#REF!</f>
        <v>#REF!</v>
      </c>
      <c r="C23" s="138" t="e">
        <f>#REF!</f>
        <v>#REF!</v>
      </c>
      <c r="D23" s="138" t="e">
        <f>#REF!</f>
        <v>#REF!</v>
      </c>
      <c r="E23" s="139"/>
    </row>
    <row r="24" spans="1:5" s="140" customFormat="1" ht="16.5">
      <c r="A24" s="137" t="s">
        <v>141</v>
      </c>
      <c r="B24" s="138" t="e">
        <f>#REF!</f>
        <v>#REF!</v>
      </c>
      <c r="C24" s="138" t="e">
        <f>#REF!</f>
        <v>#REF!</v>
      </c>
      <c r="D24" s="138" t="e">
        <f>#REF!</f>
        <v>#REF!</v>
      </c>
      <c r="E24" s="139"/>
    </row>
    <row r="25" spans="1:5" s="140" customFormat="1" ht="16.5">
      <c r="A25" s="137" t="s">
        <v>142</v>
      </c>
      <c r="B25" s="138" t="e">
        <f>#REF!</f>
        <v>#REF!</v>
      </c>
      <c r="C25" s="138" t="e">
        <f>#REF!</f>
        <v>#REF!</v>
      </c>
      <c r="D25" s="138" t="e">
        <f>#REF!</f>
        <v>#REF!</v>
      </c>
      <c r="E25" s="139"/>
    </row>
    <row r="26" spans="1:5" s="140" customFormat="1" ht="16.5">
      <c r="A26" s="137" t="s">
        <v>143</v>
      </c>
      <c r="B26" s="138" t="e">
        <f>#REF!</f>
        <v>#REF!</v>
      </c>
      <c r="C26" s="138" t="e">
        <f>#REF!</f>
        <v>#REF!</v>
      </c>
      <c r="D26" s="138" t="e">
        <f>#REF!</f>
        <v>#REF!</v>
      </c>
      <c r="E26" s="139"/>
    </row>
    <row r="27" spans="1:5" s="140" customFormat="1" ht="16.5">
      <c r="A27" s="137" t="s">
        <v>144</v>
      </c>
      <c r="B27" s="138" t="e">
        <f>#REF!</f>
        <v>#REF!</v>
      </c>
      <c r="C27" s="138" t="e">
        <f>#REF!</f>
        <v>#REF!</v>
      </c>
      <c r="D27" s="138" t="e">
        <f>#REF!</f>
        <v>#REF!</v>
      </c>
      <c r="E27" s="139"/>
    </row>
    <row r="28" spans="1:5" s="140" customFormat="1" ht="16.5">
      <c r="A28" s="137" t="s">
        <v>145</v>
      </c>
      <c r="B28" s="138" t="e">
        <f>#REF!</f>
        <v>#REF!</v>
      </c>
      <c r="C28" s="138" t="e">
        <f>#REF!</f>
        <v>#REF!</v>
      </c>
      <c r="D28" s="138" t="e">
        <f>#REF!</f>
        <v>#REF!</v>
      </c>
      <c r="E28" s="139"/>
    </row>
    <row r="29" spans="1:5" s="140" customFormat="1" ht="16.5">
      <c r="A29" s="137" t="s">
        <v>146</v>
      </c>
      <c r="B29" s="138" t="e">
        <f>#REF!</f>
        <v>#REF!</v>
      </c>
      <c r="C29" s="138" t="e">
        <f>#REF!</f>
        <v>#REF!</v>
      </c>
      <c r="D29" s="138" t="e">
        <f>#REF!</f>
        <v>#REF!</v>
      </c>
      <c r="E29" s="139"/>
    </row>
    <row r="30" spans="1:5" s="140" customFormat="1" ht="30">
      <c r="A30" s="141" t="s">
        <v>147</v>
      </c>
      <c r="B30" s="138" t="e">
        <f>#REF!</f>
        <v>#REF!</v>
      </c>
      <c r="C30" s="138" t="e">
        <f>#REF!</f>
        <v>#REF!</v>
      </c>
      <c r="D30" s="138" t="e">
        <f>#REF!</f>
        <v>#REF!</v>
      </c>
      <c r="E30" s="139"/>
    </row>
    <row r="31" spans="1:5" s="140" customFormat="1" ht="16.5">
      <c r="A31" s="137" t="s">
        <v>148</v>
      </c>
      <c r="B31" s="138" t="e">
        <f>#REF!</f>
        <v>#REF!</v>
      </c>
      <c r="C31" s="138" t="e">
        <f>#REF!</f>
        <v>#REF!</v>
      </c>
      <c r="D31" s="138" t="e">
        <f>#REF!</f>
        <v>#REF!</v>
      </c>
      <c r="E31" s="139"/>
    </row>
    <row r="32" spans="1:5" s="140" customFormat="1" ht="16.5">
      <c r="A32" s="137" t="s">
        <v>149</v>
      </c>
      <c r="B32" s="138" t="e">
        <f>#REF!</f>
        <v>#REF!</v>
      </c>
      <c r="C32" s="138" t="e">
        <f>#REF!</f>
        <v>#REF!</v>
      </c>
      <c r="D32" s="138" t="e">
        <f>#REF!</f>
        <v>#REF!</v>
      </c>
      <c r="E32" s="139"/>
    </row>
    <row r="33" spans="1:9" s="140" customFormat="1" ht="16.5">
      <c r="A33" s="137" t="s">
        <v>150</v>
      </c>
      <c r="B33" s="138" t="e">
        <f>#REF!</f>
        <v>#REF!</v>
      </c>
      <c r="C33" s="138" t="e">
        <f>#REF!</f>
        <v>#REF!</v>
      </c>
      <c r="D33" s="138" t="e">
        <f>#REF!</f>
        <v>#REF!</v>
      </c>
      <c r="E33" s="139"/>
    </row>
    <row r="34" spans="1:9" s="140" customFormat="1" ht="16.5">
      <c r="A34" s="137" t="s">
        <v>151</v>
      </c>
      <c r="B34" s="138" t="e">
        <f>#REF!</f>
        <v>#REF!</v>
      </c>
      <c r="C34" s="138" t="e">
        <f>#REF!</f>
        <v>#REF!</v>
      </c>
      <c r="D34" s="138" t="e">
        <f>#REF!</f>
        <v>#REF!</v>
      </c>
      <c r="E34" s="139"/>
    </row>
    <row r="35" spans="1:9" s="140" customFormat="1" ht="16.5">
      <c r="A35" s="137" t="s">
        <v>152</v>
      </c>
      <c r="B35" s="138" t="e">
        <f>#REF!</f>
        <v>#REF!</v>
      </c>
      <c r="C35" s="138" t="e">
        <f>#REF!</f>
        <v>#REF!</v>
      </c>
      <c r="D35" s="138" t="e">
        <f>#REF!</f>
        <v>#REF!</v>
      </c>
      <c r="E35" s="139"/>
    </row>
    <row r="36" spans="1:9" s="140" customFormat="1" ht="30">
      <c r="A36" s="137" t="s">
        <v>153</v>
      </c>
      <c r="B36" s="138" t="e">
        <f>#REF!</f>
        <v>#REF!</v>
      </c>
      <c r="C36" s="138" t="e">
        <f>#REF!</f>
        <v>#REF!</v>
      </c>
      <c r="D36" s="138" t="e">
        <f>#REF!</f>
        <v>#REF!</v>
      </c>
      <c r="E36" s="139"/>
    </row>
    <row r="37" spans="1:9" s="140" customFormat="1" ht="16.5">
      <c r="A37" s="137" t="s">
        <v>154</v>
      </c>
      <c r="B37" s="138" t="e">
        <f>#REF!</f>
        <v>#REF!</v>
      </c>
      <c r="C37" s="138" t="e">
        <f>#REF!</f>
        <v>#REF!</v>
      </c>
      <c r="D37" s="138" t="e">
        <f>#REF!</f>
        <v>#REF!</v>
      </c>
      <c r="E37" s="139"/>
    </row>
    <row r="38" spans="1:9" s="140" customFormat="1" ht="16.5">
      <c r="A38" s="137" t="s">
        <v>155</v>
      </c>
      <c r="B38" s="138" t="e">
        <f>#REF!</f>
        <v>#REF!</v>
      </c>
      <c r="C38" s="138" t="e">
        <f>#REF!</f>
        <v>#REF!</v>
      </c>
      <c r="D38" s="138" t="e">
        <f>#REF!</f>
        <v>#REF!</v>
      </c>
      <c r="E38" s="139"/>
    </row>
    <row r="39" spans="1:9" s="123" customFormat="1" ht="15">
      <c r="A39" s="122"/>
      <c r="B39" s="122"/>
      <c r="C39" s="122"/>
      <c r="D39" s="122"/>
      <c r="E39" s="122"/>
      <c r="F39" s="122"/>
      <c r="G39" s="122"/>
      <c r="H39" s="122"/>
      <c r="I39" s="122"/>
    </row>
    <row r="40" spans="1:9" s="126" customFormat="1" ht="14.25" customHeight="1">
      <c r="A40" s="124"/>
      <c r="B40" s="124"/>
      <c r="C40" s="124"/>
      <c r="D40" s="124"/>
      <c r="E40" s="125"/>
      <c r="F40" s="125"/>
      <c r="G40" s="125"/>
      <c r="H40" s="125"/>
      <c r="I40" s="125"/>
    </row>
    <row r="41" spans="1:9" s="129" customFormat="1" ht="15">
      <c r="A41" s="127"/>
      <c r="B41" s="127"/>
      <c r="C41" s="127"/>
      <c r="D41" s="127"/>
      <c r="E41" s="128"/>
      <c r="F41" s="128"/>
      <c r="G41" s="128"/>
      <c r="H41" s="128"/>
      <c r="I41" s="128"/>
    </row>
    <row r="42" spans="1:9" s="129" customFormat="1" ht="37.5" customHeight="1">
      <c r="A42" s="130" t="s">
        <v>13</v>
      </c>
      <c r="B42" s="131" t="s">
        <v>229</v>
      </c>
      <c r="C42" s="132" t="s">
        <v>123</v>
      </c>
      <c r="D42" s="132" t="s">
        <v>230</v>
      </c>
      <c r="E42" s="133"/>
      <c r="F42" s="133"/>
      <c r="G42" s="128"/>
      <c r="H42" s="128"/>
      <c r="I42" s="128"/>
    </row>
    <row r="43" spans="1:9" s="140" customFormat="1" ht="16.5">
      <c r="A43" s="137"/>
      <c r="B43" s="138"/>
      <c r="C43" s="138"/>
      <c r="D43" s="138"/>
      <c r="E43" s="139"/>
    </row>
    <row r="44" spans="1:9" s="140" customFormat="1" ht="16.5">
      <c r="A44" s="137" t="s">
        <v>156</v>
      </c>
      <c r="B44" s="138" t="e">
        <f>#REF!</f>
        <v>#REF!</v>
      </c>
      <c r="C44" s="138" t="e">
        <f>#REF!</f>
        <v>#REF!</v>
      </c>
      <c r="D44" s="138" t="e">
        <f>#REF!</f>
        <v>#REF!</v>
      </c>
      <c r="E44" s="139"/>
    </row>
    <row r="45" spans="1:9" s="140" customFormat="1" ht="16.5">
      <c r="A45" s="137" t="s">
        <v>157</v>
      </c>
      <c r="B45" s="138" t="e">
        <f>#REF!</f>
        <v>#REF!</v>
      </c>
      <c r="C45" s="138" t="e">
        <f>#REF!</f>
        <v>#REF!</v>
      </c>
      <c r="D45" s="138" t="e">
        <f>#REF!</f>
        <v>#REF!</v>
      </c>
      <c r="E45" s="139"/>
    </row>
    <row r="46" spans="1:9" s="140" customFormat="1" ht="16.5">
      <c r="A46" s="137" t="s">
        <v>158</v>
      </c>
      <c r="B46" s="138" t="e">
        <f>#REF!</f>
        <v>#REF!</v>
      </c>
      <c r="C46" s="138" t="e">
        <f>#REF!</f>
        <v>#REF!</v>
      </c>
      <c r="D46" s="138" t="e">
        <f>#REF!</f>
        <v>#REF!</v>
      </c>
      <c r="E46" s="139"/>
    </row>
    <row r="47" spans="1:9" s="140" customFormat="1" ht="16.5">
      <c r="A47" s="137" t="s">
        <v>159</v>
      </c>
      <c r="B47" s="138" t="e">
        <f>#REF!</f>
        <v>#REF!</v>
      </c>
      <c r="C47" s="138" t="e">
        <f>#REF!</f>
        <v>#REF!</v>
      </c>
      <c r="D47" s="138" t="e">
        <f>#REF!</f>
        <v>#REF!</v>
      </c>
      <c r="E47" s="139"/>
    </row>
    <row r="48" spans="1:9" s="140" customFormat="1" ht="16.5">
      <c r="A48" s="137" t="s">
        <v>160</v>
      </c>
      <c r="B48" s="138" t="e">
        <f>#REF!</f>
        <v>#REF!</v>
      </c>
      <c r="C48" s="138" t="e">
        <f>#REF!</f>
        <v>#REF!</v>
      </c>
      <c r="D48" s="138" t="e">
        <f>#REF!</f>
        <v>#REF!</v>
      </c>
      <c r="E48" s="139"/>
    </row>
    <row r="49" spans="1:13" s="140" customFormat="1" ht="16.5">
      <c r="A49" s="137" t="s">
        <v>161</v>
      </c>
      <c r="B49" s="138" t="e">
        <f>#REF!</f>
        <v>#REF!</v>
      </c>
      <c r="C49" s="138" t="e">
        <f>#REF!</f>
        <v>#REF!</v>
      </c>
      <c r="D49" s="138" t="e">
        <f>#REF!</f>
        <v>#REF!</v>
      </c>
      <c r="E49" s="139"/>
    </row>
    <row r="50" spans="1:13" s="140" customFormat="1" ht="17.25" customHeight="1">
      <c r="A50" s="137" t="s">
        <v>162</v>
      </c>
      <c r="B50" s="138" t="e">
        <f>#REF!</f>
        <v>#REF!</v>
      </c>
      <c r="C50" s="138" t="e">
        <f>#REF!</f>
        <v>#REF!</v>
      </c>
      <c r="D50" s="138" t="e">
        <f>#REF!</f>
        <v>#REF!</v>
      </c>
      <c r="E50" s="139"/>
    </row>
    <row r="51" spans="1:13" s="140" customFormat="1" ht="16.5">
      <c r="A51" s="137" t="s">
        <v>163</v>
      </c>
      <c r="B51" s="138" t="e">
        <f>#REF!</f>
        <v>#REF!</v>
      </c>
      <c r="C51" s="138" t="e">
        <f>#REF!</f>
        <v>#REF!</v>
      </c>
      <c r="D51" s="138" t="e">
        <f>#REF!</f>
        <v>#REF!</v>
      </c>
      <c r="E51" s="139"/>
    </row>
    <row r="52" spans="1:13" s="140" customFormat="1" ht="16.5">
      <c r="A52" s="137" t="s">
        <v>164</v>
      </c>
      <c r="B52" s="138" t="e">
        <f>#REF!</f>
        <v>#REF!</v>
      </c>
      <c r="C52" s="138" t="e">
        <f>#REF!</f>
        <v>#REF!</v>
      </c>
      <c r="D52" s="138" t="e">
        <f>#REF!</f>
        <v>#REF!</v>
      </c>
      <c r="E52" s="139"/>
    </row>
    <row r="53" spans="1:13" s="140" customFormat="1" ht="16.5">
      <c r="A53" s="137" t="s">
        <v>165</v>
      </c>
      <c r="B53" s="138" t="e">
        <f>#REF!</f>
        <v>#REF!</v>
      </c>
      <c r="C53" s="138" t="e">
        <f>#REF!</f>
        <v>#REF!</v>
      </c>
      <c r="D53" s="138" t="e">
        <f>#REF!</f>
        <v>#REF!</v>
      </c>
      <c r="E53" s="139"/>
    </row>
    <row r="54" spans="1:13" s="140" customFormat="1" ht="16.5">
      <c r="A54" s="137" t="s">
        <v>166</v>
      </c>
      <c r="B54" s="138" t="e">
        <f>#REF!</f>
        <v>#REF!</v>
      </c>
      <c r="C54" s="138" t="e">
        <f>#REF!</f>
        <v>#REF!</v>
      </c>
      <c r="D54" s="138" t="e">
        <f>#REF!</f>
        <v>#REF!</v>
      </c>
      <c r="E54" s="139"/>
    </row>
    <row r="55" spans="1:13" s="140" customFormat="1" ht="16.5">
      <c r="A55" s="137" t="s">
        <v>167</v>
      </c>
      <c r="B55" s="138" t="e">
        <f>#REF!</f>
        <v>#REF!</v>
      </c>
      <c r="C55" s="138" t="e">
        <f>#REF!</f>
        <v>#REF!</v>
      </c>
      <c r="D55" s="138" t="e">
        <f>#REF!</f>
        <v>#REF!</v>
      </c>
      <c r="E55" s="139"/>
    </row>
    <row r="56" spans="1:13" s="140" customFormat="1" ht="16.5">
      <c r="A56" s="137" t="s">
        <v>168</v>
      </c>
      <c r="B56" s="138" t="e">
        <f>#REF!</f>
        <v>#REF!</v>
      </c>
      <c r="C56" s="138" t="e">
        <f>#REF!</f>
        <v>#REF!</v>
      </c>
      <c r="D56" s="138" t="e">
        <f>#REF!</f>
        <v>#REF!</v>
      </c>
      <c r="E56" s="139"/>
    </row>
    <row r="57" spans="1:13" s="140" customFormat="1" ht="16.5">
      <c r="A57" s="137" t="s">
        <v>169</v>
      </c>
      <c r="B57" s="138" t="e">
        <f>#REF!</f>
        <v>#REF!</v>
      </c>
      <c r="C57" s="138" t="e">
        <f>#REF!</f>
        <v>#REF!</v>
      </c>
      <c r="D57" s="138" t="e">
        <f>#REF!</f>
        <v>#REF!</v>
      </c>
      <c r="E57" s="139"/>
    </row>
    <row r="58" spans="1:13" ht="15.75">
      <c r="A58" s="137" t="s">
        <v>170</v>
      </c>
      <c r="B58" s="138" t="e">
        <f>#REF!</f>
        <v>#REF!</v>
      </c>
      <c r="C58" s="138" t="e">
        <f>#REF!</f>
        <v>#REF!</v>
      </c>
      <c r="D58" s="138" t="e">
        <f>#REF!</f>
        <v>#REF!</v>
      </c>
      <c r="E58" s="142"/>
      <c r="F58" s="142"/>
      <c r="G58" s="142"/>
      <c r="H58" s="142"/>
      <c r="I58" s="142"/>
      <c r="J58" s="142"/>
      <c r="K58" s="142"/>
      <c r="L58" s="142"/>
      <c r="M58" s="142"/>
    </row>
    <row r="59" spans="1:13" s="140" customFormat="1" ht="16.5">
      <c r="A59" s="137" t="s">
        <v>171</v>
      </c>
      <c r="B59" s="138" t="e">
        <f>#REF!</f>
        <v>#REF!</v>
      </c>
      <c r="C59" s="138" t="e">
        <f>#REF!</f>
        <v>#REF!</v>
      </c>
      <c r="D59" s="138" t="e">
        <f>#REF!</f>
        <v>#REF!</v>
      </c>
      <c r="E59" s="139"/>
    </row>
    <row r="60" spans="1:13" s="140" customFormat="1" ht="16.5">
      <c r="A60" s="144" t="s">
        <v>163</v>
      </c>
      <c r="B60" s="138" t="e">
        <f>#REF!</f>
        <v>#REF!</v>
      </c>
      <c r="C60" s="138" t="e">
        <f>#REF!</f>
        <v>#REF!</v>
      </c>
      <c r="D60" s="138" t="e">
        <f>#REF!</f>
        <v>#REF!</v>
      </c>
      <c r="E60" s="139"/>
    </row>
    <row r="61" spans="1:13" s="140" customFormat="1" ht="16.5">
      <c r="A61" s="144" t="s">
        <v>172</v>
      </c>
      <c r="B61" s="138" t="e">
        <f>#REF!</f>
        <v>#REF!</v>
      </c>
      <c r="C61" s="138" t="e">
        <f>#REF!</f>
        <v>#REF!</v>
      </c>
      <c r="D61" s="138" t="e">
        <f>#REF!</f>
        <v>#REF!</v>
      </c>
      <c r="E61" s="139"/>
    </row>
    <row r="62" spans="1:13" s="140" customFormat="1" ht="16.5">
      <c r="A62" s="144" t="s">
        <v>173</v>
      </c>
      <c r="B62" s="138" t="e">
        <f>#REF!</f>
        <v>#REF!</v>
      </c>
      <c r="C62" s="138" t="e">
        <f>#REF!</f>
        <v>#REF!</v>
      </c>
      <c r="D62" s="138" t="e">
        <f>#REF!</f>
        <v>#REF!</v>
      </c>
      <c r="E62" s="139"/>
    </row>
    <row r="63" spans="1:13" s="140" customFormat="1" ht="16.5">
      <c r="A63" s="144" t="s">
        <v>174</v>
      </c>
      <c r="B63" s="138" t="e">
        <f>#REF!</f>
        <v>#REF!</v>
      </c>
      <c r="C63" s="138" t="e">
        <f>#REF!</f>
        <v>#REF!</v>
      </c>
      <c r="D63" s="138" t="e">
        <f>#REF!</f>
        <v>#REF!</v>
      </c>
      <c r="E63" s="139"/>
    </row>
    <row r="64" spans="1:13" s="147" customFormat="1" ht="32.25" customHeight="1">
      <c r="A64" s="145" t="s">
        <v>47</v>
      </c>
      <c r="B64" s="170" t="e">
        <f>#REF!</f>
        <v>#REF!</v>
      </c>
      <c r="C64" s="170" t="e">
        <f>#REF!</f>
        <v>#REF!</v>
      </c>
      <c r="D64" s="170" t="e">
        <f>#REF!</f>
        <v>#REF!</v>
      </c>
      <c r="E64" s="146"/>
    </row>
    <row r="65" spans="1:5" s="140" customFormat="1" ht="16.5">
      <c r="A65" s="139"/>
      <c r="B65" s="148"/>
      <c r="C65" s="148"/>
      <c r="D65" s="148"/>
      <c r="E65" s="139"/>
    </row>
    <row r="66" spans="1:5" s="150" customFormat="1" ht="12" customHeight="1">
      <c r="A66" s="713" t="s">
        <v>175</v>
      </c>
      <c r="B66" s="713"/>
      <c r="C66" s="713"/>
      <c r="D66" s="713"/>
      <c r="E66" s="149"/>
    </row>
    <row r="67" spans="1:5" s="140" customFormat="1" ht="11.25" customHeight="1">
      <c r="A67" s="713" t="s">
        <v>176</v>
      </c>
      <c r="B67" s="713"/>
      <c r="C67" s="713"/>
      <c r="D67" s="713"/>
      <c r="E67" s="139"/>
    </row>
    <row r="68" spans="1:5" s="140" customFormat="1" ht="16.5">
      <c r="A68" s="139"/>
      <c r="B68" s="148"/>
      <c r="C68" s="148"/>
      <c r="D68" s="148"/>
      <c r="E68" s="139"/>
    </row>
    <row r="69" spans="1:5" s="140" customFormat="1" ht="16.5">
      <c r="E69" s="139"/>
    </row>
    <row r="70" spans="1:5" s="140" customFormat="1" ht="16.5">
      <c r="E70" s="139"/>
    </row>
    <row r="71" spans="1:5" s="140" customFormat="1" ht="16.5">
      <c r="E71" s="139"/>
    </row>
    <row r="72" spans="1:5" s="140" customFormat="1" ht="16.5">
      <c r="E72" s="139"/>
    </row>
    <row r="73" spans="1:5" s="140" customFormat="1" ht="16.5">
      <c r="A73" s="139"/>
      <c r="B73" s="148"/>
      <c r="C73" s="148"/>
      <c r="D73" s="148"/>
      <c r="E73" s="139"/>
    </row>
    <row r="74" spans="1:5" s="140" customFormat="1">
      <c r="B74" s="151"/>
      <c r="C74" s="151"/>
      <c r="D74" s="151"/>
    </row>
    <row r="75" spans="1:5" s="140" customFormat="1">
      <c r="B75" s="151"/>
      <c r="C75" s="151"/>
      <c r="D75" s="151"/>
    </row>
    <row r="76" spans="1:5" s="140" customFormat="1">
      <c r="B76" s="151"/>
      <c r="C76" s="151"/>
      <c r="D76" s="151"/>
    </row>
    <row r="77" spans="1:5" s="140" customFormat="1">
      <c r="B77" s="151"/>
      <c r="C77" s="151"/>
      <c r="D77" s="151"/>
    </row>
    <row r="78" spans="1:5" s="140" customFormat="1">
      <c r="B78" s="151"/>
      <c r="C78" s="151"/>
      <c r="D78" s="151"/>
    </row>
    <row r="79" spans="1:5" s="140" customFormat="1">
      <c r="B79" s="151"/>
      <c r="C79" s="151"/>
      <c r="D79" s="151"/>
    </row>
    <row r="80" spans="1:5" s="140" customFormat="1">
      <c r="B80" s="151"/>
      <c r="C80" s="151"/>
      <c r="D80" s="151"/>
    </row>
    <row r="81" spans="2:4" s="140" customFormat="1">
      <c r="B81" s="151"/>
      <c r="C81" s="151"/>
      <c r="D81" s="151"/>
    </row>
    <row r="82" spans="2:4" s="140" customFormat="1">
      <c r="B82" s="151"/>
      <c r="C82" s="151"/>
      <c r="D82" s="151"/>
    </row>
    <row r="83" spans="2:4" s="140" customFormat="1">
      <c r="B83" s="151"/>
      <c r="C83" s="151"/>
      <c r="D83" s="151"/>
    </row>
    <row r="84" spans="2:4" s="140" customFormat="1">
      <c r="B84" s="151"/>
      <c r="C84" s="151"/>
      <c r="D84" s="151"/>
    </row>
    <row r="85" spans="2:4" s="140" customFormat="1">
      <c r="B85" s="151"/>
      <c r="C85" s="151"/>
      <c r="D85" s="151"/>
    </row>
    <row r="86" spans="2:4" s="140" customFormat="1">
      <c r="B86" s="151"/>
      <c r="C86" s="151"/>
      <c r="D86" s="151"/>
    </row>
    <row r="87" spans="2:4" s="140" customFormat="1">
      <c r="B87" s="151"/>
      <c r="C87" s="151"/>
      <c r="D87" s="151"/>
    </row>
    <row r="88" spans="2:4" s="140" customFormat="1">
      <c r="B88" s="151"/>
      <c r="C88" s="151"/>
      <c r="D88" s="151"/>
    </row>
    <row r="89" spans="2:4" s="140" customFormat="1">
      <c r="B89" s="151"/>
      <c r="C89" s="151"/>
      <c r="D89" s="151"/>
    </row>
    <row r="90" spans="2:4" s="140" customFormat="1">
      <c r="B90" s="151"/>
      <c r="C90" s="151"/>
      <c r="D90" s="151"/>
    </row>
    <row r="91" spans="2:4" s="140" customFormat="1">
      <c r="B91" s="151"/>
      <c r="C91" s="151"/>
      <c r="D91" s="151"/>
    </row>
    <row r="92" spans="2:4" s="140" customFormat="1">
      <c r="B92" s="151"/>
      <c r="C92" s="151"/>
      <c r="D92" s="151"/>
    </row>
    <row r="93" spans="2:4" s="140" customFormat="1">
      <c r="B93" s="151"/>
      <c r="C93" s="151"/>
      <c r="D93" s="151"/>
    </row>
    <row r="94" spans="2:4" s="140" customFormat="1">
      <c r="B94" s="151"/>
      <c r="C94" s="151"/>
      <c r="D94" s="151"/>
    </row>
    <row r="95" spans="2:4" s="140" customFormat="1">
      <c r="B95" s="151"/>
      <c r="C95" s="151"/>
      <c r="D95" s="151"/>
    </row>
    <row r="96" spans="2:4" s="140" customFormat="1">
      <c r="B96" s="151"/>
      <c r="C96" s="151"/>
      <c r="D96" s="151"/>
    </row>
  </sheetData>
  <mergeCells count="2">
    <mergeCell ref="A66:D66"/>
    <mergeCell ref="A67:D67"/>
  </mergeCells>
  <pageMargins left="0.25" right="0.25" top="0.75" bottom="0.75" header="0.3" footer="0.3"/>
  <pageSetup paperSize="9" scale="63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2:D36"/>
  <sheetViews>
    <sheetView workbookViewId="0">
      <selection activeCell="B36" sqref="B36"/>
    </sheetView>
  </sheetViews>
  <sheetFormatPr baseColWidth="10" defaultColWidth="11.42578125" defaultRowHeight="15"/>
  <cols>
    <col min="1" max="1" width="49.28515625" style="177" bestFit="1" customWidth="1"/>
    <col min="2" max="2" width="11.42578125" style="178"/>
    <col min="3" max="16384" width="11.42578125" style="177"/>
  </cols>
  <sheetData>
    <row r="2" spans="1:2">
      <c r="A2" s="180" t="s">
        <v>293</v>
      </c>
    </row>
    <row r="3" spans="1:2">
      <c r="A3" s="180" t="s">
        <v>292</v>
      </c>
    </row>
    <row r="4" spans="1:2">
      <c r="A4" s="177" t="s">
        <v>0</v>
      </c>
    </row>
    <row r="5" spans="1:2">
      <c r="A5" s="177" t="s">
        <v>291</v>
      </c>
    </row>
    <row r="6" spans="1:2">
      <c r="B6" s="188" t="s">
        <v>290</v>
      </c>
    </row>
    <row r="7" spans="1:2">
      <c r="B7" s="187" t="s">
        <v>289</v>
      </c>
    </row>
    <row r="8" spans="1:2">
      <c r="A8" s="180" t="s">
        <v>288</v>
      </c>
    </row>
    <row r="9" spans="1:2">
      <c r="A9" s="182" t="s">
        <v>265</v>
      </c>
      <c r="B9" s="183">
        <v>68678.361000000004</v>
      </c>
    </row>
    <row r="10" spans="1:2">
      <c r="A10" s="182" t="s">
        <v>266</v>
      </c>
      <c r="B10" s="186">
        <v>75012.741999999998</v>
      </c>
    </row>
    <row r="11" spans="1:2">
      <c r="A11" s="182" t="s">
        <v>267</v>
      </c>
      <c r="B11" s="183">
        <f>B9-B10</f>
        <v>-6334.3809999999939</v>
      </c>
    </row>
    <row r="13" spans="1:2">
      <c r="A13" s="180" t="s">
        <v>193</v>
      </c>
    </row>
    <row r="14" spans="1:2">
      <c r="A14" s="185" t="s">
        <v>287</v>
      </c>
      <c r="B14" s="184">
        <v>25.106000000000002</v>
      </c>
    </row>
    <row r="15" spans="1:2">
      <c r="A15" s="185" t="s">
        <v>286</v>
      </c>
      <c r="B15" s="184">
        <v>6.0000000000000001E-3</v>
      </c>
    </row>
    <row r="16" spans="1:2">
      <c r="A16" s="185" t="s">
        <v>285</v>
      </c>
      <c r="B16" s="184">
        <v>1E-3</v>
      </c>
    </row>
    <row r="17" spans="1:4">
      <c r="A17" s="185" t="s">
        <v>284</v>
      </c>
      <c r="B17" s="184">
        <v>0</v>
      </c>
    </row>
    <row r="18" spans="1:4">
      <c r="A18" s="185" t="s">
        <v>283</v>
      </c>
      <c r="B18" s="184">
        <v>1140.9000000000001</v>
      </c>
    </row>
    <row r="19" spans="1:4">
      <c r="A19" s="185" t="s">
        <v>282</v>
      </c>
      <c r="B19" s="184">
        <v>-874.01800000000003</v>
      </c>
    </row>
    <row r="20" spans="1:4">
      <c r="A20" s="185" t="s">
        <v>281</v>
      </c>
      <c r="B20" s="184">
        <v>693.505</v>
      </c>
    </row>
    <row r="21" spans="1:4">
      <c r="A21" s="185" t="s">
        <v>280</v>
      </c>
      <c r="B21" s="184">
        <v>-267.00700000000001</v>
      </c>
    </row>
    <row r="23" spans="1:4">
      <c r="A23" s="177" t="s">
        <v>279</v>
      </c>
      <c r="B23" s="178">
        <v>-65</v>
      </c>
      <c r="C23" s="177" t="s">
        <v>278</v>
      </c>
    </row>
    <row r="24" spans="1:4">
      <c r="A24" s="177" t="s">
        <v>268</v>
      </c>
      <c r="B24" s="178">
        <v>185</v>
      </c>
    </row>
    <row r="25" spans="1:4">
      <c r="A25" s="177" t="s">
        <v>277</v>
      </c>
      <c r="B25" s="178">
        <v>1137</v>
      </c>
    </row>
    <row r="26" spans="1:4">
      <c r="A26" s="185" t="s">
        <v>269</v>
      </c>
      <c r="B26" s="184">
        <v>6508.0129999999999</v>
      </c>
    </row>
    <row r="27" spans="1:4">
      <c r="A27" s="185" t="s">
        <v>270</v>
      </c>
      <c r="B27" s="184">
        <v>-7321.2120000000004</v>
      </c>
    </row>
    <row r="28" spans="1:4">
      <c r="A28" s="177" t="s">
        <v>276</v>
      </c>
      <c r="B28" s="178">
        <v>-1017</v>
      </c>
    </row>
    <row r="29" spans="1:4">
      <c r="A29" s="177" t="s">
        <v>271</v>
      </c>
      <c r="B29" s="178">
        <v>100</v>
      </c>
    </row>
    <row r="30" spans="1:4">
      <c r="A30" s="177" t="s">
        <v>272</v>
      </c>
      <c r="B30" s="178">
        <v>80</v>
      </c>
    </row>
    <row r="31" spans="1:4" s="182" customFormat="1">
      <c r="A31" s="182" t="s">
        <v>275</v>
      </c>
      <c r="B31" s="183">
        <v>14</v>
      </c>
      <c r="D31" s="177"/>
    </row>
    <row r="33" spans="1:2">
      <c r="A33" s="180" t="s">
        <v>224</v>
      </c>
      <c r="B33" s="181">
        <f>SUM(B11:B31)</f>
        <v>-5995.0869999999932</v>
      </c>
    </row>
    <row r="34" spans="1:2">
      <c r="A34" s="180" t="s">
        <v>273</v>
      </c>
      <c r="B34" s="179">
        <f>(B33/1000)/B36*100</f>
        <v>-1.8864339207048435</v>
      </c>
    </row>
    <row r="36" spans="1:2">
      <c r="A36" s="177" t="s">
        <v>274</v>
      </c>
      <c r="B36" s="189">
        <v>317.8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35"/>
  <sheetViews>
    <sheetView showGridLines="0" workbookViewId="0">
      <selection sqref="A1:A2"/>
    </sheetView>
  </sheetViews>
  <sheetFormatPr baseColWidth="10" defaultColWidth="11.42578125" defaultRowHeight="12.75"/>
  <cols>
    <col min="1" max="1" width="26.5703125" style="617" customWidth="1"/>
    <col min="2" max="4" width="10" style="617" customWidth="1"/>
    <col min="5" max="5" width="2.140625" style="617" customWidth="1"/>
    <col min="6" max="8" width="10" style="617" customWidth="1"/>
    <col min="9" max="9" width="2.140625" style="617" customWidth="1"/>
    <col min="10" max="12" width="10" style="617" customWidth="1"/>
    <col min="13" max="16384" width="11.42578125" style="617"/>
  </cols>
  <sheetData>
    <row r="1" spans="1:12" s="605" customFormat="1" ht="18.75" customHeight="1">
      <c r="A1" s="715" t="s">
        <v>288</v>
      </c>
      <c r="B1" s="717" t="s">
        <v>387</v>
      </c>
      <c r="C1" s="717"/>
      <c r="D1" s="717"/>
      <c r="E1" s="604"/>
      <c r="F1" s="717" t="s">
        <v>385</v>
      </c>
      <c r="G1" s="717"/>
      <c r="H1" s="717"/>
      <c r="I1" s="604"/>
      <c r="J1" s="717" t="s">
        <v>365</v>
      </c>
      <c r="K1" s="717"/>
      <c r="L1" s="717"/>
    </row>
    <row r="2" spans="1:12" s="605" customFormat="1" ht="18.75" customHeight="1">
      <c r="A2" s="716"/>
      <c r="B2" s="648" t="s">
        <v>289</v>
      </c>
      <c r="C2" s="606" t="s">
        <v>384</v>
      </c>
      <c r="D2" s="606" t="s">
        <v>356</v>
      </c>
      <c r="E2" s="606"/>
      <c r="F2" s="648" t="s">
        <v>289</v>
      </c>
      <c r="G2" s="606" t="s">
        <v>384</v>
      </c>
      <c r="H2" s="606" t="s">
        <v>356</v>
      </c>
      <c r="I2" s="606"/>
      <c r="J2" s="648" t="s">
        <v>289</v>
      </c>
      <c r="K2" s="606" t="s">
        <v>384</v>
      </c>
      <c r="L2" s="606" t="s">
        <v>356</v>
      </c>
    </row>
    <row r="3" spans="1:12" s="608" customFormat="1" ht="15" customHeight="1">
      <c r="A3" s="654" t="s">
        <v>386</v>
      </c>
      <c r="B3" s="655">
        <v>50371.964319249986</v>
      </c>
      <c r="C3" s="652">
        <v>61.110931569925931</v>
      </c>
      <c r="D3" s="652">
        <v>14.819816743724548</v>
      </c>
      <c r="E3" s="652"/>
      <c r="F3" s="655">
        <v>49377.535000000003</v>
      </c>
      <c r="G3" s="652">
        <v>60.326860109957245</v>
      </c>
      <c r="H3" s="652">
        <v>14.021335472512494</v>
      </c>
      <c r="I3" s="652"/>
      <c r="J3" s="655">
        <v>51023.004000000008</v>
      </c>
      <c r="K3" s="652">
        <v>60.43589458098905</v>
      </c>
      <c r="L3" s="652">
        <v>14.054375275451743</v>
      </c>
    </row>
    <row r="4" spans="1:12" s="608" customFormat="1" ht="15" customHeight="1">
      <c r="A4" s="659" t="s">
        <v>430</v>
      </c>
      <c r="B4" s="657">
        <v>15515.746999999999</v>
      </c>
      <c r="C4" s="656">
        <v>18.823600905532473</v>
      </c>
      <c r="D4" s="656">
        <v>4.5648513074587518</v>
      </c>
      <c r="E4" s="656"/>
      <c r="F4" s="657">
        <v>15485.395999999999</v>
      </c>
      <c r="G4" s="656">
        <v>18.919237629810628</v>
      </c>
      <c r="H4" s="656">
        <v>4.3972614720581555</v>
      </c>
      <c r="I4" s="656"/>
      <c r="J4" s="657">
        <v>15969.689</v>
      </c>
      <c r="K4" s="656">
        <v>18.915829434409236</v>
      </c>
      <c r="L4" s="656">
        <v>4.398878635962979</v>
      </c>
    </row>
    <row r="5" spans="1:12" s="608" customFormat="1" ht="15" customHeight="1">
      <c r="A5" s="610" t="s">
        <v>379</v>
      </c>
      <c r="B5" s="649">
        <v>515.72699999999998</v>
      </c>
      <c r="C5" s="607">
        <v>0.62567656099365021</v>
      </c>
      <c r="D5" s="607">
        <v>0.15173082354602582</v>
      </c>
      <c r="E5" s="607"/>
      <c r="F5" s="649">
        <v>512.52800000000002</v>
      </c>
      <c r="G5" s="607">
        <v>0.62617959682345758</v>
      </c>
      <c r="H5" s="607">
        <v>0.14553839164016358</v>
      </c>
      <c r="I5" s="607"/>
      <c r="J5" s="649">
        <v>527.05999999999995</v>
      </c>
      <c r="K5" s="607">
        <v>0.62429375185075486</v>
      </c>
      <c r="L5" s="607">
        <v>0.14517959453503745</v>
      </c>
    </row>
    <row r="6" spans="1:12" s="608" customFormat="1" ht="15" customHeight="1">
      <c r="A6" s="610" t="s">
        <v>596</v>
      </c>
      <c r="B6" s="649">
        <v>1035.6690000000001</v>
      </c>
      <c r="C6" s="607">
        <v>1.2564667319099694</v>
      </c>
      <c r="D6" s="607">
        <v>0.30470173229458425</v>
      </c>
      <c r="E6" s="607"/>
      <c r="F6" s="649">
        <v>1029.3399999999999</v>
      </c>
      <c r="G6" s="607">
        <v>1.2575931582162492</v>
      </c>
      <c r="H6" s="607">
        <v>0.29229327578373465</v>
      </c>
      <c r="I6" s="607"/>
      <c r="J6" s="649">
        <v>1056.1949999999999</v>
      </c>
      <c r="K6" s="607">
        <v>1.2510453064850455</v>
      </c>
      <c r="L6" s="607">
        <v>0.29093075143234903</v>
      </c>
    </row>
    <row r="7" spans="1:12" s="608" customFormat="1" ht="15" customHeight="1">
      <c r="A7" s="610" t="s">
        <v>595</v>
      </c>
      <c r="B7" s="649">
        <v>2913.2510000000002</v>
      </c>
      <c r="C7" s="607">
        <v>3.5343367071945289</v>
      </c>
      <c r="D7" s="607">
        <v>0.85710070139101369</v>
      </c>
      <c r="E7" s="607"/>
      <c r="F7" s="649">
        <v>2902.951</v>
      </c>
      <c r="G7" s="607">
        <v>3.5466719609040931</v>
      </c>
      <c r="H7" s="607">
        <v>0.82432729441163111</v>
      </c>
      <c r="I7" s="607"/>
      <c r="J7" s="649">
        <v>2988.41</v>
      </c>
      <c r="K7" s="607">
        <v>3.5397216464317434</v>
      </c>
      <c r="L7" s="607">
        <v>0.82316273688849717</v>
      </c>
    </row>
    <row r="8" spans="1:12" s="608" customFormat="1" ht="15" customHeight="1">
      <c r="A8" s="610" t="s">
        <v>594</v>
      </c>
      <c r="B8" s="649">
        <v>2537.0790000000002</v>
      </c>
      <c r="C8" s="607">
        <v>3.0779673425847576</v>
      </c>
      <c r="D8" s="607">
        <v>0.74642802504295436</v>
      </c>
      <c r="E8" s="607"/>
      <c r="F8" s="649">
        <v>2529.759</v>
      </c>
      <c r="G8" s="607">
        <v>3.0907257177764205</v>
      </c>
      <c r="H8" s="607">
        <v>0.71835500908677874</v>
      </c>
      <c r="I8" s="607"/>
      <c r="J8" s="649">
        <v>2607.402</v>
      </c>
      <c r="K8" s="607">
        <v>3.0884240450103637</v>
      </c>
      <c r="L8" s="607">
        <v>0.7182134200088145</v>
      </c>
    </row>
    <row r="9" spans="1:12" s="608" customFormat="1" ht="15" customHeight="1">
      <c r="A9" s="610" t="s">
        <v>593</v>
      </c>
      <c r="B9" s="649">
        <v>1010.878</v>
      </c>
      <c r="C9" s="607">
        <v>1.2263904558499734</v>
      </c>
      <c r="D9" s="607">
        <v>0.29740803069174104</v>
      </c>
      <c r="E9" s="607"/>
      <c r="F9" s="649">
        <v>1009.335</v>
      </c>
      <c r="G9" s="607">
        <v>1.2331521075137446</v>
      </c>
      <c r="H9" s="607">
        <v>0.28661261926397091</v>
      </c>
      <c r="I9" s="607"/>
      <c r="J9" s="649">
        <v>1040.0889999999999</v>
      </c>
      <c r="K9" s="607">
        <v>1.2319680189517319</v>
      </c>
      <c r="L9" s="607">
        <v>0.28649432569413835</v>
      </c>
    </row>
    <row r="10" spans="1:12" s="608" customFormat="1" ht="15" customHeight="1">
      <c r="A10" s="610" t="s">
        <v>592</v>
      </c>
      <c r="B10" s="649">
        <v>2179.0970000000002</v>
      </c>
      <c r="C10" s="607">
        <v>2.6436659648061482</v>
      </c>
      <c r="D10" s="607">
        <v>0.64110698566620383</v>
      </c>
      <c r="E10" s="607"/>
      <c r="F10" s="649">
        <v>2167.2919999999999</v>
      </c>
      <c r="G10" s="607">
        <v>2.6478827122785584</v>
      </c>
      <c r="H10" s="607">
        <v>0.61542821444797824</v>
      </c>
      <c r="I10" s="607"/>
      <c r="J10" s="649">
        <v>2229.375</v>
      </c>
      <c r="K10" s="607">
        <v>2.6406573882143909</v>
      </c>
      <c r="L10" s="607">
        <v>0.61408522476862049</v>
      </c>
    </row>
    <row r="11" spans="1:12" s="608" customFormat="1" ht="15" customHeight="1">
      <c r="A11" s="610" t="s">
        <v>591</v>
      </c>
      <c r="B11" s="649">
        <v>1326.7560000000001</v>
      </c>
      <c r="C11" s="607">
        <v>1.6096115412954752</v>
      </c>
      <c r="D11" s="607">
        <v>0.39034175159460544</v>
      </c>
      <c r="E11" s="607"/>
      <c r="F11" s="649">
        <v>1325.175</v>
      </c>
      <c r="G11" s="607">
        <v>1.6190287110568111</v>
      </c>
      <c r="H11" s="607">
        <v>0.37629912539754656</v>
      </c>
      <c r="I11" s="607"/>
      <c r="J11" s="649">
        <v>1366.8789999999999</v>
      </c>
      <c r="K11" s="607">
        <v>1.6190453064850456</v>
      </c>
      <c r="L11" s="607">
        <v>0.37650920008814454</v>
      </c>
    </row>
    <row r="12" spans="1:12" s="608" customFormat="1" ht="15" customHeight="1">
      <c r="A12" s="610" t="s">
        <v>590</v>
      </c>
      <c r="B12" s="649">
        <v>711.18299999999999</v>
      </c>
      <c r="C12" s="607">
        <v>0.86280247820483924</v>
      </c>
      <c r="D12" s="607">
        <v>0.20923547202673759</v>
      </c>
      <c r="E12" s="607"/>
      <c r="F12" s="649">
        <v>709.54</v>
      </c>
      <c r="G12" s="607">
        <v>0.86687843616371407</v>
      </c>
      <c r="H12" s="607">
        <v>0.20148228078146296</v>
      </c>
      <c r="I12" s="607"/>
      <c r="J12" s="649">
        <v>732.33699999999999</v>
      </c>
      <c r="K12" s="607">
        <v>0.86744092389694982</v>
      </c>
      <c r="L12" s="607">
        <v>0.20172350154252974</v>
      </c>
    </row>
    <row r="13" spans="1:12" s="608" customFormat="1" ht="15" customHeight="1">
      <c r="A13" s="610" t="s">
        <v>589</v>
      </c>
      <c r="B13" s="649">
        <v>3286.107</v>
      </c>
      <c r="C13" s="607">
        <v>3.9866831226931327</v>
      </c>
      <c r="D13" s="607">
        <v>0.96679778520488613</v>
      </c>
      <c r="E13" s="607"/>
      <c r="F13" s="649">
        <v>3299.4760000000001</v>
      </c>
      <c r="G13" s="607">
        <v>4.0311252290775812</v>
      </c>
      <c r="H13" s="607">
        <v>0.93692526124488862</v>
      </c>
      <c r="I13" s="607"/>
      <c r="J13" s="649">
        <v>3421.944</v>
      </c>
      <c r="K13" s="607">
        <v>4.0532354160497475</v>
      </c>
      <c r="L13" s="607">
        <v>0.94258043190832952</v>
      </c>
    </row>
    <row r="14" spans="1:12" s="608" customFormat="1" ht="15" customHeight="1">
      <c r="A14" s="658" t="s">
        <v>431</v>
      </c>
      <c r="B14" s="657">
        <v>9588.5049999999992</v>
      </c>
      <c r="C14" s="656">
        <v>11.632710394201624</v>
      </c>
      <c r="D14" s="656">
        <v>2.8210114270247368</v>
      </c>
      <c r="E14" s="656"/>
      <c r="F14" s="657">
        <v>9519.9570000000003</v>
      </c>
      <c r="G14" s="656">
        <v>11.630979841172879</v>
      </c>
      <c r="H14" s="656">
        <v>2.7033044638800545</v>
      </c>
      <c r="I14" s="656"/>
      <c r="J14" s="657">
        <v>9768.7420000000002</v>
      </c>
      <c r="K14" s="656">
        <v>11.570911459875626</v>
      </c>
      <c r="L14" s="656">
        <v>2.690816989863376</v>
      </c>
    </row>
    <row r="15" spans="1:12" s="608" customFormat="1" ht="15" customHeight="1">
      <c r="A15" s="610" t="s">
        <v>379</v>
      </c>
      <c r="B15" s="649">
        <v>245.81200000000001</v>
      </c>
      <c r="C15" s="607">
        <v>0.29821748097534384</v>
      </c>
      <c r="D15" s="607">
        <v>7.2319768399745799E-2</v>
      </c>
      <c r="E15" s="607"/>
      <c r="F15" s="649">
        <v>244.80199999999999</v>
      </c>
      <c r="G15" s="607">
        <v>0.2990861331704337</v>
      </c>
      <c r="H15" s="607">
        <v>6.9514425261244878E-2</v>
      </c>
      <c r="I15" s="607"/>
      <c r="J15" s="649">
        <v>250.054</v>
      </c>
      <c r="K15" s="607">
        <v>0.29618477938999105</v>
      </c>
      <c r="L15" s="607">
        <v>6.8877809607756732E-2</v>
      </c>
    </row>
    <row r="16" spans="1:12" s="608" customFormat="1" ht="15" customHeight="1">
      <c r="A16" s="610" t="s">
        <v>596</v>
      </c>
      <c r="B16" s="649">
        <v>587.80200000000002</v>
      </c>
      <c r="C16" s="607">
        <v>0.71311747088127941</v>
      </c>
      <c r="D16" s="607">
        <v>0.17293583919787231</v>
      </c>
      <c r="E16" s="607"/>
      <c r="F16" s="649">
        <v>583.18100000000004</v>
      </c>
      <c r="G16" s="607">
        <v>0.71249969456322548</v>
      </c>
      <c r="H16" s="607">
        <v>0.16560114720581556</v>
      </c>
      <c r="I16" s="607"/>
      <c r="J16" s="649">
        <v>595.78899999999999</v>
      </c>
      <c r="K16" s="607">
        <v>0.70570210245780263</v>
      </c>
      <c r="L16" s="607">
        <v>0.16411111723226091</v>
      </c>
    </row>
    <row r="17" spans="1:12" s="608" customFormat="1" ht="15" customHeight="1">
      <c r="A17" s="610" t="s">
        <v>595</v>
      </c>
      <c r="B17" s="649">
        <v>1578.0889999999999</v>
      </c>
      <c r="C17" s="607">
        <v>1.9145270626938449</v>
      </c>
      <c r="D17" s="607">
        <v>0.46428584037470289</v>
      </c>
      <c r="E17" s="607"/>
      <c r="F17" s="649">
        <v>1562.2360000000001</v>
      </c>
      <c r="G17" s="607">
        <v>1.9086572999389126</v>
      </c>
      <c r="H17" s="607">
        <v>0.44361540208995914</v>
      </c>
      <c r="I17" s="607"/>
      <c r="J17" s="649">
        <v>1603.7070000000001</v>
      </c>
      <c r="K17" s="607">
        <v>1.8995641101569438</v>
      </c>
      <c r="L17" s="607">
        <v>0.44174388497135303</v>
      </c>
    </row>
    <row r="18" spans="1:12" s="608" customFormat="1" ht="15" customHeight="1">
      <c r="A18" s="610" t="s">
        <v>594</v>
      </c>
      <c r="B18" s="649">
        <v>1504.2139999999999</v>
      </c>
      <c r="C18" s="607">
        <v>1.824902404796535</v>
      </c>
      <c r="D18" s="607">
        <v>0.44255125097088521</v>
      </c>
      <c r="E18" s="607"/>
      <c r="F18" s="649">
        <v>1486.971</v>
      </c>
      <c r="G18" s="607">
        <v>1.8167025045815517</v>
      </c>
      <c r="H18" s="607">
        <v>0.422243014538846</v>
      </c>
      <c r="I18" s="607"/>
      <c r="J18" s="649">
        <v>1524.999</v>
      </c>
      <c r="K18" s="607">
        <v>1.8063358010068105</v>
      </c>
      <c r="L18" s="607">
        <v>0.42006362935213754</v>
      </c>
    </row>
    <row r="19" spans="1:12" s="608" customFormat="1" ht="15" customHeight="1">
      <c r="A19" s="610" t="s">
        <v>593</v>
      </c>
      <c r="B19" s="649">
        <v>657.92600000000004</v>
      </c>
      <c r="C19" s="607">
        <v>0.79819144056508273</v>
      </c>
      <c r="D19" s="607">
        <v>0.19356685574410998</v>
      </c>
      <c r="E19" s="607"/>
      <c r="F19" s="649">
        <v>652.11400000000003</v>
      </c>
      <c r="G19" s="607">
        <v>0.79671838729383027</v>
      </c>
      <c r="H19" s="607">
        <v>0.18517548841435713</v>
      </c>
      <c r="I19" s="607"/>
      <c r="J19" s="649">
        <v>671.19</v>
      </c>
      <c r="K19" s="607">
        <v>0.79501332543677816</v>
      </c>
      <c r="L19" s="607">
        <v>0.18488045394446895</v>
      </c>
    </row>
    <row r="20" spans="1:12" s="608" customFormat="1" ht="15" customHeight="1">
      <c r="A20" s="610" t="s">
        <v>592</v>
      </c>
      <c r="B20" s="649">
        <v>1204.144</v>
      </c>
      <c r="C20" s="607">
        <v>1.4608594796493841</v>
      </c>
      <c r="D20" s="607">
        <v>0.35426836444088777</v>
      </c>
      <c r="E20" s="607"/>
      <c r="F20" s="649">
        <v>1195.5029999999999</v>
      </c>
      <c r="G20" s="607">
        <v>1.4606023213194868</v>
      </c>
      <c r="H20" s="607">
        <v>0.33947722626079052</v>
      </c>
      <c r="I20" s="607"/>
      <c r="J20" s="649">
        <v>1217.355</v>
      </c>
      <c r="K20" s="607">
        <v>1.4419366301450991</v>
      </c>
      <c r="L20" s="607">
        <v>0.33532255398854122</v>
      </c>
    </row>
    <row r="21" spans="1:12" s="608" customFormat="1" ht="15" customHeight="1">
      <c r="A21" s="610" t="s">
        <v>591</v>
      </c>
      <c r="B21" s="649">
        <v>839.75300000000004</v>
      </c>
      <c r="C21" s="607">
        <v>1.018782745762973</v>
      </c>
      <c r="D21" s="607">
        <v>0.24706174829947988</v>
      </c>
      <c r="E21" s="607"/>
      <c r="F21" s="649">
        <v>833.31</v>
      </c>
      <c r="G21" s="607">
        <v>1.018094074526573</v>
      </c>
      <c r="H21" s="607">
        <v>0.23662823716492504</v>
      </c>
      <c r="I21" s="607"/>
      <c r="J21" s="649">
        <v>855.28399999999999</v>
      </c>
      <c r="K21" s="607">
        <v>1.0130695883920637</v>
      </c>
      <c r="L21" s="607">
        <v>0.23558946672542969</v>
      </c>
    </row>
    <row r="22" spans="1:12" s="608" customFormat="1" ht="15" customHeight="1">
      <c r="A22" s="610" t="s">
        <v>590</v>
      </c>
      <c r="B22" s="649">
        <v>455.476</v>
      </c>
      <c r="C22" s="607">
        <v>0.55258044914294546</v>
      </c>
      <c r="D22" s="607">
        <v>0.13400451902935015</v>
      </c>
      <c r="E22" s="607"/>
      <c r="F22" s="649">
        <v>447.91899999999998</v>
      </c>
      <c r="G22" s="607">
        <v>0.54724373854612096</v>
      </c>
      <c r="H22" s="607">
        <v>0.12719190140845071</v>
      </c>
      <c r="I22" s="607"/>
      <c r="J22" s="649">
        <v>462.53300000000002</v>
      </c>
      <c r="K22" s="607">
        <v>0.5478625999407758</v>
      </c>
      <c r="L22" s="607">
        <v>0.12740552005288674</v>
      </c>
    </row>
    <row r="23" spans="1:12" s="608" customFormat="1" ht="15" customHeight="1">
      <c r="A23" s="610" t="s">
        <v>589</v>
      </c>
      <c r="B23" s="649">
        <v>2515.2890000000002</v>
      </c>
      <c r="C23" s="607">
        <v>3.0515318597342347</v>
      </c>
      <c r="D23" s="607">
        <v>0.74001724056770313</v>
      </c>
      <c r="E23" s="607"/>
      <c r="F23" s="649">
        <v>2513.9209999999998</v>
      </c>
      <c r="G23" s="607">
        <v>3.0713756872327429</v>
      </c>
      <c r="H23" s="607">
        <v>0.71385762153566557</v>
      </c>
      <c r="I23" s="607"/>
      <c r="J23" s="649">
        <v>2587.83</v>
      </c>
      <c r="K23" s="607">
        <v>3.0652413384660937</v>
      </c>
      <c r="L23" s="607">
        <v>0.71282227853680036</v>
      </c>
    </row>
    <row r="24" spans="1:12" s="608" customFormat="1" ht="15" customHeight="1">
      <c r="A24" s="654" t="s">
        <v>378</v>
      </c>
      <c r="B24" s="655">
        <v>4498.7184293499995</v>
      </c>
      <c r="C24" s="652">
        <v>5.457815231225946</v>
      </c>
      <c r="D24" s="652">
        <v>1.3235573320515686</v>
      </c>
      <c r="E24" s="652"/>
      <c r="F24" s="655">
        <v>4467.1109999999999</v>
      </c>
      <c r="G24" s="652">
        <v>5.4576799022602316</v>
      </c>
      <c r="H24" s="652">
        <v>1.2684890390731487</v>
      </c>
      <c r="I24" s="652"/>
      <c r="J24" s="655">
        <v>4663.5640000000003</v>
      </c>
      <c r="K24" s="652">
        <v>5.5239135327213491</v>
      </c>
      <c r="L24" s="652">
        <v>1.2845868223887176</v>
      </c>
    </row>
    <row r="25" spans="1:12" s="608" customFormat="1" ht="15" customHeight="1">
      <c r="A25" s="654" t="s">
        <v>377</v>
      </c>
      <c r="B25" s="653">
        <v>2452.1587430299996</v>
      </c>
      <c r="C25" s="652">
        <v>2.9749426525070866</v>
      </c>
      <c r="D25" s="652">
        <v>0.72144383665297607</v>
      </c>
      <c r="E25" s="652"/>
      <c r="F25" s="653">
        <v>3000</v>
      </c>
      <c r="G25" s="652">
        <v>3.6652412950519242</v>
      </c>
      <c r="H25" s="652">
        <v>0.85188550658791462</v>
      </c>
      <c r="I25" s="652"/>
      <c r="J25" s="653">
        <v>3000</v>
      </c>
      <c r="K25" s="652">
        <v>3.553449807521468</v>
      </c>
      <c r="L25" s="652">
        <v>0.82635522256500671</v>
      </c>
    </row>
    <row r="26" spans="1:12" s="613" customFormat="1" ht="15" customHeight="1">
      <c r="A26" s="611" t="s">
        <v>380</v>
      </c>
      <c r="B26" s="650">
        <v>82427.092870629989</v>
      </c>
      <c r="C26" s="612">
        <v>100</v>
      </c>
      <c r="D26" s="612">
        <v>24.250680464209637</v>
      </c>
      <c r="E26" s="612"/>
      <c r="F26" s="650">
        <v>81850</v>
      </c>
      <c r="G26" s="612">
        <v>100</v>
      </c>
      <c r="H26" s="612">
        <v>23.242276238073604</v>
      </c>
      <c r="I26" s="612"/>
      <c r="J26" s="650">
        <v>84425.000000000015</v>
      </c>
      <c r="K26" s="612">
        <v>100</v>
      </c>
      <c r="L26" s="612">
        <v>23.255013221683566</v>
      </c>
    </row>
    <row r="27" spans="1:12" s="614" customFormat="1" ht="15" customHeight="1">
      <c r="A27" s="718"/>
      <c r="B27" s="718"/>
      <c r="C27" s="718"/>
      <c r="D27" s="718"/>
      <c r="E27" s="718"/>
      <c r="F27" s="718"/>
      <c r="G27" s="718"/>
      <c r="H27" s="718"/>
      <c r="I27" s="718"/>
      <c r="J27" s="718"/>
      <c r="K27" s="718"/>
      <c r="L27" s="718"/>
    </row>
    <row r="28" spans="1:12" s="614" customFormat="1" ht="15" customHeight="1">
      <c r="A28" s="714"/>
      <c r="B28" s="714"/>
      <c r="C28" s="714"/>
      <c r="D28" s="714"/>
      <c r="E28" s="714"/>
      <c r="F28" s="714"/>
      <c r="G28" s="714"/>
      <c r="H28" s="714"/>
      <c r="I28" s="714"/>
      <c r="J28" s="714"/>
      <c r="K28" s="714"/>
      <c r="L28" s="714"/>
    </row>
    <row r="29" spans="1:12" s="609" customFormat="1" ht="15" customHeight="1">
      <c r="A29" s="714"/>
      <c r="B29" s="714"/>
      <c r="C29" s="714"/>
      <c r="D29" s="714"/>
      <c r="E29" s="714"/>
      <c r="F29" s="714"/>
      <c r="G29" s="714"/>
      <c r="H29" s="714"/>
      <c r="I29" s="714"/>
      <c r="J29" s="714"/>
      <c r="K29" s="714"/>
      <c r="L29" s="714"/>
    </row>
    <row r="30" spans="1:12" s="609" customFormat="1" ht="15" customHeight="1">
      <c r="A30" s="615"/>
      <c r="B30" s="616"/>
      <c r="C30" s="616"/>
      <c r="D30" s="616"/>
      <c r="E30" s="616"/>
      <c r="F30" s="616"/>
      <c r="G30" s="616"/>
      <c r="H30" s="616"/>
      <c r="I30" s="616"/>
      <c r="J30" s="616"/>
      <c r="K30" s="616"/>
      <c r="L30" s="616"/>
    </row>
    <row r="31" spans="1:12" s="609" customFormat="1" ht="15"/>
    <row r="32" spans="1:12" s="609" customFormat="1" ht="15"/>
    <row r="33" s="609" customFormat="1" ht="15"/>
    <row r="34" s="609" customFormat="1" ht="15"/>
    <row r="35" s="609" customFormat="1" ht="15"/>
  </sheetData>
  <mergeCells count="7">
    <mergeCell ref="A29:L29"/>
    <mergeCell ref="A1:A2"/>
    <mergeCell ref="B1:D1"/>
    <mergeCell ref="F1:H1"/>
    <mergeCell ref="J1:L1"/>
    <mergeCell ref="A27:L27"/>
    <mergeCell ref="A28:L28"/>
  </mergeCells>
  <pageMargins left="0.70866141732283472" right="0.70866141732283472" top="1.1811023622047245" bottom="1.1811023622047245" header="0.31496062992125984" footer="0.31496062992125984"/>
  <pageSetup paperSize="9" scale="72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9"/>
  <sheetViews>
    <sheetView showGridLines="0" workbookViewId="0"/>
  </sheetViews>
  <sheetFormatPr baseColWidth="10" defaultColWidth="11.42578125" defaultRowHeight="12.75"/>
  <cols>
    <col min="1" max="2" width="2.140625" style="153" customWidth="1"/>
    <col min="3" max="3" width="44.28515625" style="153" customWidth="1"/>
    <col min="4" max="7" width="10.7109375" style="153" customWidth="1"/>
    <col min="8" max="16384" width="11.42578125" style="153"/>
  </cols>
  <sheetData>
    <row r="1" spans="1:8" s="154" customFormat="1" ht="18.75" customHeight="1">
      <c r="A1" s="483" t="s">
        <v>414</v>
      </c>
      <c r="B1" s="389"/>
      <c r="C1" s="389"/>
      <c r="D1" s="416" t="s">
        <v>387</v>
      </c>
      <c r="E1" s="416" t="s">
        <v>385</v>
      </c>
      <c r="F1" s="416" t="s">
        <v>365</v>
      </c>
      <c r="G1" s="416" t="s">
        <v>446</v>
      </c>
    </row>
    <row r="2" spans="1:8" ht="15" customHeight="1">
      <c r="A2" s="403" t="s">
        <v>355</v>
      </c>
      <c r="B2" s="391"/>
      <c r="C2" s="391"/>
      <c r="D2" s="405">
        <f>D3+D4</f>
        <v>23999.254443819998</v>
      </c>
      <c r="E2" s="405">
        <f>E3+E4</f>
        <v>23617.096000000005</v>
      </c>
      <c r="F2" s="405">
        <f>F3+F4</f>
        <v>25078.311000000002</v>
      </c>
      <c r="G2" s="405">
        <f t="shared" ref="G2:G37" si="0">F2-E2</f>
        <v>1461.2149999999965</v>
      </c>
      <c r="H2" s="156"/>
    </row>
    <row r="3" spans="1:8" ht="15" customHeight="1">
      <c r="B3" s="397" t="s">
        <v>177</v>
      </c>
      <c r="C3" s="155"/>
      <c r="D3" s="157">
        <v>15515.746247999999</v>
      </c>
      <c r="E3" s="157">
        <v>15485.397000000003</v>
      </c>
      <c r="F3" s="157">
        <v>15969.69</v>
      </c>
      <c r="G3" s="157">
        <f t="shared" si="0"/>
        <v>484.29299999999785</v>
      </c>
      <c r="H3" s="156"/>
    </row>
    <row r="4" spans="1:8" ht="15" customHeight="1">
      <c r="B4" s="398" t="s">
        <v>178</v>
      </c>
      <c r="C4" s="395"/>
      <c r="D4" s="407">
        <f>SUM(D5:D22)</f>
        <v>8483.5081958200008</v>
      </c>
      <c r="E4" s="407">
        <f>SUM(E5:E22)</f>
        <v>8131.6990000000014</v>
      </c>
      <c r="F4" s="407">
        <f>SUM(F5:F22)</f>
        <v>9108.621000000001</v>
      </c>
      <c r="G4" s="407">
        <f t="shared" si="0"/>
        <v>976.92199999999957</v>
      </c>
      <c r="H4" s="156"/>
    </row>
    <row r="5" spans="1:8" ht="15" customHeight="1">
      <c r="C5" s="399" t="s">
        <v>389</v>
      </c>
      <c r="D5" s="157">
        <v>3895.7907019300001</v>
      </c>
      <c r="E5" s="157">
        <v>3479.3609999999999</v>
      </c>
      <c r="F5" s="157">
        <v>4016.5010000000002</v>
      </c>
      <c r="G5" s="157">
        <f t="shared" si="0"/>
        <v>537.14000000000033</v>
      </c>
      <c r="H5" s="156"/>
    </row>
    <row r="6" spans="1:8" ht="15" customHeight="1">
      <c r="C6" s="399" t="s">
        <v>390</v>
      </c>
      <c r="D6" s="157">
        <v>1579.30321609</v>
      </c>
      <c r="E6" s="157">
        <v>1615.845</v>
      </c>
      <c r="F6" s="157">
        <v>1653.3620000000001</v>
      </c>
      <c r="G6" s="157">
        <f t="shared" si="0"/>
        <v>37.517000000000053</v>
      </c>
      <c r="H6" s="156"/>
    </row>
    <row r="7" spans="1:8" ht="15" customHeight="1">
      <c r="C7" s="399" t="s">
        <v>391</v>
      </c>
      <c r="D7" s="157">
        <v>641.11775297999998</v>
      </c>
      <c r="E7" s="157">
        <v>631.39499999999998</v>
      </c>
      <c r="F7" s="157">
        <v>635.40800000000002</v>
      </c>
      <c r="G7" s="157">
        <f t="shared" si="0"/>
        <v>4.0130000000000337</v>
      </c>
      <c r="H7" s="156"/>
    </row>
    <row r="8" spans="1:8" ht="15" customHeight="1">
      <c r="C8" s="399" t="s">
        <v>392</v>
      </c>
      <c r="D8" s="157">
        <v>155.10243</v>
      </c>
      <c r="E8" s="157">
        <v>166.03299999999999</v>
      </c>
      <c r="F8" s="157">
        <v>174.31800000000001</v>
      </c>
      <c r="G8" s="157">
        <f t="shared" si="0"/>
        <v>8.285000000000025</v>
      </c>
      <c r="H8" s="156"/>
    </row>
    <row r="9" spans="1:8" ht="15" customHeight="1">
      <c r="C9" s="400" t="s">
        <v>410</v>
      </c>
      <c r="D9" s="157">
        <v>68.599999999999994</v>
      </c>
      <c r="E9" s="157">
        <v>19.649000000000001</v>
      </c>
      <c r="F9" s="157">
        <v>62.149000000000001</v>
      </c>
      <c r="G9" s="157">
        <f t="shared" si="0"/>
        <v>42.5</v>
      </c>
      <c r="H9" s="156"/>
    </row>
    <row r="10" spans="1:8" ht="15" customHeight="1">
      <c r="C10" s="399" t="s">
        <v>393</v>
      </c>
      <c r="D10" s="157">
        <v>1160.5076886500001</v>
      </c>
      <c r="E10" s="157">
        <v>1160</v>
      </c>
      <c r="F10" s="157">
        <v>1225</v>
      </c>
      <c r="G10" s="157">
        <f t="shared" si="0"/>
        <v>65</v>
      </c>
      <c r="H10" s="156"/>
    </row>
    <row r="11" spans="1:8" ht="15" customHeight="1">
      <c r="C11" s="399" t="s">
        <v>411</v>
      </c>
      <c r="D11" s="157">
        <v>127.32</v>
      </c>
      <c r="E11" s="157">
        <v>134.83199999999999</v>
      </c>
      <c r="F11" s="157">
        <v>451.72399999999999</v>
      </c>
      <c r="G11" s="157">
        <f t="shared" si="0"/>
        <v>316.892</v>
      </c>
      <c r="H11" s="156"/>
    </row>
    <row r="12" spans="1:8" ht="15" customHeight="1">
      <c r="C12" s="399" t="s">
        <v>394</v>
      </c>
      <c r="D12" s="157">
        <v>30.220621899999998</v>
      </c>
      <c r="E12" s="157">
        <v>50.904000000000003</v>
      </c>
      <c r="F12" s="157">
        <v>50.573999999999998</v>
      </c>
      <c r="G12" s="157">
        <f t="shared" si="0"/>
        <v>-0.3300000000000054</v>
      </c>
      <c r="H12" s="156"/>
    </row>
    <row r="13" spans="1:8" ht="15" customHeight="1">
      <c r="C13" s="399" t="s">
        <v>395</v>
      </c>
      <c r="D13" s="157">
        <v>48.69</v>
      </c>
      <c r="E13" s="157">
        <v>0</v>
      </c>
      <c r="F13" s="157">
        <v>0</v>
      </c>
      <c r="G13" s="157">
        <f t="shared" si="0"/>
        <v>0</v>
      </c>
      <c r="H13" s="156"/>
    </row>
    <row r="14" spans="1:8" ht="15" customHeight="1">
      <c r="C14" s="349" t="s">
        <v>396</v>
      </c>
      <c r="D14" s="157">
        <v>169.67858883</v>
      </c>
      <c r="E14" s="157">
        <v>170.11799999999999</v>
      </c>
      <c r="F14" s="157">
        <v>120</v>
      </c>
      <c r="G14" s="157">
        <f t="shared" si="0"/>
        <v>-50.117999999999995</v>
      </c>
      <c r="H14" s="156"/>
    </row>
    <row r="15" spans="1:8" ht="15" customHeight="1">
      <c r="C15" s="399" t="s">
        <v>397</v>
      </c>
      <c r="D15" s="157">
        <v>295.08661999999998</v>
      </c>
      <c r="E15" s="157">
        <v>349.93</v>
      </c>
      <c r="F15" s="157">
        <v>349.93</v>
      </c>
      <c r="G15" s="157">
        <f t="shared" si="0"/>
        <v>0</v>
      </c>
      <c r="H15" s="156"/>
    </row>
    <row r="16" spans="1:8" ht="15" customHeight="1">
      <c r="C16" s="399" t="s">
        <v>398</v>
      </c>
      <c r="D16" s="157">
        <v>96.081708030000001</v>
      </c>
      <c r="E16" s="157">
        <v>99.022999999999996</v>
      </c>
      <c r="F16" s="157">
        <v>113.79900000000001</v>
      </c>
      <c r="G16" s="157">
        <f t="shared" si="0"/>
        <v>14.77600000000001</v>
      </c>
      <c r="H16" s="156"/>
    </row>
    <row r="17" spans="1:8" ht="15" customHeight="1">
      <c r="C17" s="399" t="s">
        <v>399</v>
      </c>
      <c r="D17" s="157">
        <v>11.603106</v>
      </c>
      <c r="E17" s="157">
        <v>25</v>
      </c>
      <c r="F17" s="157">
        <v>29</v>
      </c>
      <c r="G17" s="157">
        <f t="shared" si="0"/>
        <v>4</v>
      </c>
      <c r="H17" s="156"/>
    </row>
    <row r="18" spans="1:8" ht="15" customHeight="1">
      <c r="C18" s="399" t="s">
        <v>400</v>
      </c>
      <c r="D18" s="157">
        <v>17.984112999999997</v>
      </c>
      <c r="E18" s="157">
        <v>17.984000000000002</v>
      </c>
      <c r="F18" s="157">
        <v>18.984000000000002</v>
      </c>
      <c r="G18" s="157">
        <f t="shared" si="0"/>
        <v>1</v>
      </c>
      <c r="H18" s="156"/>
    </row>
    <row r="19" spans="1:8" ht="15" customHeight="1">
      <c r="C19" s="399" t="s">
        <v>401</v>
      </c>
      <c r="D19" s="157">
        <v>69.074801159999993</v>
      </c>
      <c r="E19" s="157">
        <v>78.177300000000002</v>
      </c>
      <c r="F19" s="157">
        <v>81.523299999999992</v>
      </c>
      <c r="G19" s="157">
        <f t="shared" si="0"/>
        <v>3.3459999999999894</v>
      </c>
      <c r="H19" s="156"/>
    </row>
    <row r="20" spans="1:8" ht="15" customHeight="1">
      <c r="C20" s="399" t="s">
        <v>402</v>
      </c>
      <c r="D20" s="157">
        <v>0</v>
      </c>
      <c r="E20" s="157">
        <v>4</v>
      </c>
      <c r="F20" s="157">
        <v>1E-3</v>
      </c>
      <c r="G20" s="157">
        <f t="shared" si="0"/>
        <v>-3.9990000000000001</v>
      </c>
      <c r="H20" s="156"/>
    </row>
    <row r="21" spans="1:8" ht="15" customHeight="1">
      <c r="C21" s="399" t="s">
        <v>403</v>
      </c>
      <c r="D21" s="157">
        <v>78</v>
      </c>
      <c r="E21" s="157">
        <v>78</v>
      </c>
      <c r="F21" s="157">
        <v>78</v>
      </c>
      <c r="G21" s="157">
        <f t="shared" si="0"/>
        <v>0</v>
      </c>
      <c r="H21" s="156"/>
    </row>
    <row r="22" spans="1:8" ht="15" customHeight="1">
      <c r="A22" s="401"/>
      <c r="C22" s="402" t="s">
        <v>404</v>
      </c>
      <c r="D22" s="393">
        <v>39.346847249998973</v>
      </c>
      <c r="E22" s="393">
        <v>51.447699999997894</v>
      </c>
      <c r="F22" s="393">
        <v>48.347699999996621</v>
      </c>
      <c r="G22" s="393">
        <f t="shared" si="0"/>
        <v>-3.1000000000012733</v>
      </c>
      <c r="H22" s="156"/>
    </row>
    <row r="23" spans="1:8" ht="15" customHeight="1">
      <c r="A23" s="401"/>
      <c r="B23" s="392"/>
      <c r="C23" s="392"/>
      <c r="D23" s="393"/>
      <c r="E23" s="393"/>
      <c r="F23" s="393"/>
      <c r="G23" s="393">
        <f t="shared" si="0"/>
        <v>0</v>
      </c>
      <c r="H23" s="156"/>
    </row>
    <row r="24" spans="1:8" ht="15" customHeight="1">
      <c r="A24" s="403" t="s">
        <v>317</v>
      </c>
      <c r="B24" s="404"/>
      <c r="C24" s="404"/>
      <c r="D24" s="405">
        <f>D25+D26</f>
        <v>9895.3574829800018</v>
      </c>
      <c r="E24" s="405">
        <f>E25+E26</f>
        <v>9855.3929999999982</v>
      </c>
      <c r="F24" s="405">
        <f>F25+F26</f>
        <v>10115.189000000002</v>
      </c>
      <c r="G24" s="405">
        <f t="shared" si="0"/>
        <v>259.79600000000391</v>
      </c>
      <c r="H24" s="156"/>
    </row>
    <row r="25" spans="1:8" ht="15" customHeight="1">
      <c r="B25" s="397" t="s">
        <v>179</v>
      </c>
      <c r="C25" s="155"/>
      <c r="D25" s="157">
        <v>9588.5051310000017</v>
      </c>
      <c r="E25" s="157">
        <v>9519.9569999999985</v>
      </c>
      <c r="F25" s="157">
        <v>9768.742000000002</v>
      </c>
      <c r="G25" s="157">
        <f t="shared" si="0"/>
        <v>248.78500000000349</v>
      </c>
      <c r="H25" s="156"/>
    </row>
    <row r="26" spans="1:8" ht="15" customHeight="1">
      <c r="B26" s="398" t="s">
        <v>180</v>
      </c>
      <c r="C26" s="395"/>
      <c r="D26" s="406">
        <f>SUM(D27:D33)</f>
        <v>306.85235198000004</v>
      </c>
      <c r="E26" s="406">
        <f>SUM(E27:E33)</f>
        <v>335.43599999999992</v>
      </c>
      <c r="F26" s="406">
        <f>SUM(F27:F33)</f>
        <v>346.447</v>
      </c>
      <c r="G26" s="406">
        <f t="shared" si="0"/>
        <v>11.011000000000081</v>
      </c>
      <c r="H26" s="156"/>
    </row>
    <row r="27" spans="1:8" ht="15" customHeight="1">
      <c r="C27" s="399" t="s">
        <v>405</v>
      </c>
      <c r="D27" s="157">
        <v>132.03</v>
      </c>
      <c r="E27" s="157">
        <v>132.65</v>
      </c>
      <c r="F27" s="157">
        <v>136.07599999999999</v>
      </c>
      <c r="G27" s="157">
        <f t="shared" si="0"/>
        <v>3.4259999999999877</v>
      </c>
      <c r="H27" s="156"/>
    </row>
    <row r="28" spans="1:8" ht="15" customHeight="1">
      <c r="C28" s="399" t="s">
        <v>406</v>
      </c>
      <c r="D28" s="157">
        <v>2.3879999999999999</v>
      </c>
      <c r="E28" s="157">
        <v>2.42</v>
      </c>
      <c r="F28" s="157">
        <v>2.4500000000000002</v>
      </c>
      <c r="G28" s="157">
        <f t="shared" si="0"/>
        <v>3.0000000000000249E-2</v>
      </c>
      <c r="H28" s="156"/>
    </row>
    <row r="29" spans="1:8" ht="15" customHeight="1">
      <c r="C29" s="399" t="s">
        <v>407</v>
      </c>
      <c r="D29" s="157">
        <v>83.028444000000007</v>
      </c>
      <c r="E29" s="157">
        <v>81.835000000000008</v>
      </c>
      <c r="F29" s="157">
        <v>85.358000000000004</v>
      </c>
      <c r="G29" s="157">
        <f t="shared" si="0"/>
        <v>3.5229999999999961</v>
      </c>
      <c r="H29" s="156"/>
    </row>
    <row r="30" spans="1:8" ht="15" customHeight="1">
      <c r="C30" s="399" t="s">
        <v>400</v>
      </c>
      <c r="D30" s="157">
        <v>10.533887</v>
      </c>
      <c r="E30" s="157">
        <v>10.534000000000001</v>
      </c>
      <c r="F30" s="157">
        <v>10.534000000000001</v>
      </c>
      <c r="G30" s="157">
        <f t="shared" si="0"/>
        <v>0</v>
      </c>
      <c r="H30" s="156"/>
    </row>
    <row r="31" spans="1:8" ht="15" customHeight="1">
      <c r="C31" s="399" t="s">
        <v>408</v>
      </c>
      <c r="D31" s="157">
        <v>0.1</v>
      </c>
      <c r="E31" s="157">
        <v>0.1</v>
      </c>
      <c r="F31" s="157">
        <v>0.1</v>
      </c>
      <c r="G31" s="157">
        <f t="shared" si="0"/>
        <v>0</v>
      </c>
      <c r="H31" s="156"/>
    </row>
    <row r="32" spans="1:8" ht="15" customHeight="1">
      <c r="C32" s="399" t="s">
        <v>401</v>
      </c>
      <c r="D32" s="157">
        <v>18.568156510000001</v>
      </c>
      <c r="E32" s="157">
        <v>35.856999999999999</v>
      </c>
      <c r="F32" s="157">
        <v>37.707999999999998</v>
      </c>
      <c r="G32" s="157">
        <f t="shared" si="0"/>
        <v>1.8509999999999991</v>
      </c>
      <c r="H32" s="156"/>
    </row>
    <row r="33" spans="1:8" ht="15" customHeight="1">
      <c r="C33" s="399" t="s">
        <v>409</v>
      </c>
      <c r="D33" s="157">
        <v>60.203864470000042</v>
      </c>
      <c r="E33" s="157">
        <v>72.039999999999964</v>
      </c>
      <c r="F33" s="157">
        <v>74.221000000000004</v>
      </c>
      <c r="G33" s="157">
        <f t="shared" si="0"/>
        <v>2.18100000000004</v>
      </c>
      <c r="H33" s="156"/>
    </row>
    <row r="34" spans="1:8" ht="15" customHeight="1">
      <c r="A34" s="390"/>
      <c r="B34" s="392"/>
      <c r="C34" s="392"/>
      <c r="D34" s="393"/>
      <c r="E34" s="393"/>
      <c r="F34" s="393"/>
      <c r="G34" s="393">
        <f t="shared" si="0"/>
        <v>0</v>
      </c>
      <c r="H34" s="156"/>
    </row>
    <row r="35" spans="1:8" ht="15" customHeight="1">
      <c r="A35" s="410" t="s">
        <v>412</v>
      </c>
      <c r="B35" s="411"/>
      <c r="C35" s="411"/>
      <c r="D35" s="412">
        <f t="shared" ref="D35:F36" si="1">D3+D25</f>
        <v>25104.251379000001</v>
      </c>
      <c r="E35" s="412">
        <f t="shared" si="1"/>
        <v>25005.353999999999</v>
      </c>
      <c r="F35" s="412">
        <f t="shared" si="1"/>
        <v>25738.432000000001</v>
      </c>
      <c r="G35" s="412">
        <f t="shared" si="0"/>
        <v>733.07800000000134</v>
      </c>
      <c r="H35" s="156"/>
    </row>
    <row r="36" spans="1:8" ht="15" customHeight="1">
      <c r="A36" s="409" t="s">
        <v>413</v>
      </c>
      <c r="B36" s="409"/>
      <c r="C36" s="409"/>
      <c r="D36" s="408">
        <f t="shared" si="1"/>
        <v>8790.3605478000009</v>
      </c>
      <c r="E36" s="408">
        <f t="shared" si="1"/>
        <v>8467.135000000002</v>
      </c>
      <c r="F36" s="408">
        <f t="shared" si="1"/>
        <v>9455.0680000000011</v>
      </c>
      <c r="G36" s="408">
        <f t="shared" si="0"/>
        <v>987.93299999999908</v>
      </c>
      <c r="H36" s="156"/>
    </row>
    <row r="37" spans="1:8" ht="15" customHeight="1">
      <c r="A37" s="396" t="s">
        <v>47</v>
      </c>
      <c r="B37" s="396"/>
      <c r="C37" s="396"/>
      <c r="D37" s="394">
        <f>D35+D36</f>
        <v>33894.611926800004</v>
      </c>
      <c r="E37" s="394">
        <f>E35+E36</f>
        <v>33472.489000000001</v>
      </c>
      <c r="F37" s="394">
        <f>F35+F36</f>
        <v>35193.5</v>
      </c>
      <c r="G37" s="394">
        <f t="shared" si="0"/>
        <v>1721.0109999999986</v>
      </c>
      <c r="H37" s="156"/>
    </row>
    <row r="38" spans="1:8" s="152" customFormat="1" ht="30.75" customHeight="1">
      <c r="A38" s="719" t="s">
        <v>597</v>
      </c>
      <c r="B38" s="719"/>
      <c r="C38" s="719"/>
      <c r="D38" s="719"/>
      <c r="E38" s="719"/>
      <c r="F38" s="719"/>
      <c r="G38" s="719"/>
    </row>
    <row r="39" spans="1:8" s="152" customFormat="1" ht="15" customHeight="1">
      <c r="A39" s="688" t="s">
        <v>429</v>
      </c>
      <c r="B39" s="688"/>
      <c r="C39" s="688"/>
      <c r="D39" s="688"/>
      <c r="E39" s="688"/>
      <c r="F39" s="688"/>
      <c r="G39" s="688"/>
    </row>
  </sheetData>
  <mergeCells count="2">
    <mergeCell ref="A38:G38"/>
    <mergeCell ref="A39:G39"/>
  </mergeCells>
  <pageMargins left="0.70866141732283472" right="0.70866141732283472" top="1.1811023622047245" bottom="1.1811023622047245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0"/>
    <pageSetUpPr fitToPage="1"/>
  </sheetPr>
  <dimension ref="A1:H20"/>
  <sheetViews>
    <sheetView showGridLines="0" zoomScaleNormal="100" workbookViewId="0"/>
  </sheetViews>
  <sheetFormatPr baseColWidth="10" defaultColWidth="11.5703125" defaultRowHeight="15"/>
  <cols>
    <col min="1" max="1" width="2.140625" style="9" customWidth="1"/>
    <col min="2" max="2" width="41.42578125" style="9" customWidth="1"/>
    <col min="3" max="3" width="15.85546875" style="9" customWidth="1"/>
    <col min="4" max="6" width="10.7109375" style="9" customWidth="1"/>
    <col min="7" max="16384" width="11.5703125" style="9"/>
  </cols>
  <sheetData>
    <row r="1" spans="1:8" s="8" customFormat="1" ht="18.75" customHeight="1">
      <c r="A1" s="332" t="s">
        <v>3</v>
      </c>
      <c r="B1" s="333"/>
      <c r="C1" s="333"/>
      <c r="D1" s="334">
        <v>2015</v>
      </c>
      <c r="E1" s="334">
        <v>2016</v>
      </c>
      <c r="F1" s="334">
        <v>2017</v>
      </c>
      <c r="G1" s="198"/>
      <c r="H1" s="199"/>
    </row>
    <row r="2" spans="1:8" s="8" customFormat="1" ht="15" customHeight="1">
      <c r="A2" s="71" t="s">
        <v>4</v>
      </c>
      <c r="B2" s="357"/>
      <c r="C2" s="357"/>
      <c r="D2" s="358"/>
      <c r="E2" s="358"/>
      <c r="F2" s="358"/>
      <c r="G2" s="198"/>
      <c r="H2" s="199"/>
    </row>
    <row r="3" spans="1:8" ht="15" customHeight="1">
      <c r="A3" s="359"/>
      <c r="B3" s="359" t="s">
        <v>368</v>
      </c>
      <c r="C3" s="450"/>
      <c r="D3" s="486">
        <v>1</v>
      </c>
      <c r="E3" s="486">
        <v>1.7</v>
      </c>
      <c r="F3" s="486">
        <v>1.5</v>
      </c>
      <c r="G3" s="2"/>
      <c r="H3" s="121"/>
    </row>
    <row r="4" spans="1:8" ht="15" customHeight="1">
      <c r="A4" s="47"/>
      <c r="B4" s="47" t="s">
        <v>369</v>
      </c>
      <c r="D4" s="667">
        <f>(D5-C5)/C5*100</f>
        <v>2.8684877942484999</v>
      </c>
      <c r="E4" s="667">
        <f t="shared" ref="E4:F4" si="0">(E5-D5)/D5*100</f>
        <v>3.6081624967637187</v>
      </c>
      <c r="F4" s="667">
        <f t="shared" si="0"/>
        <v>3.0895047705588352</v>
      </c>
      <c r="G4" s="2"/>
      <c r="H4" s="121"/>
    </row>
    <row r="5" spans="1:8" ht="15" customHeight="1">
      <c r="A5" s="47"/>
      <c r="B5" s="47" t="s">
        <v>370</v>
      </c>
      <c r="C5" s="539">
        <v>330.41800000000001</v>
      </c>
      <c r="D5" s="667">
        <v>339.89600000000002</v>
      </c>
      <c r="E5" s="667">
        <v>352.16</v>
      </c>
      <c r="F5" s="667">
        <v>363.04</v>
      </c>
      <c r="G5" s="121"/>
      <c r="H5" s="121"/>
    </row>
    <row r="6" spans="1:8" ht="15" customHeight="1">
      <c r="A6" s="47"/>
      <c r="B6" s="47"/>
      <c r="D6" s="667"/>
      <c r="E6" s="667"/>
      <c r="F6" s="667"/>
      <c r="G6" s="121"/>
      <c r="H6" s="121"/>
    </row>
    <row r="7" spans="1:8" ht="15" customHeight="1">
      <c r="A7" s="93" t="s">
        <v>422</v>
      </c>
      <c r="B7" s="190"/>
      <c r="C7" s="190"/>
      <c r="D7" s="668"/>
      <c r="E7" s="668"/>
      <c r="F7" s="668"/>
      <c r="G7" s="121"/>
      <c r="H7" s="121"/>
    </row>
    <row r="8" spans="1:8" ht="15" customHeight="1">
      <c r="A8" s="6"/>
      <c r="B8" s="6" t="s">
        <v>553</v>
      </c>
      <c r="C8" s="6" t="s">
        <v>362</v>
      </c>
      <c r="D8" s="323">
        <v>5.7</v>
      </c>
      <c r="E8" s="323">
        <v>6</v>
      </c>
      <c r="F8" s="323">
        <v>6.1</v>
      </c>
      <c r="G8" s="121"/>
      <c r="H8" s="121"/>
    </row>
    <row r="9" spans="1:8" ht="15" customHeight="1">
      <c r="A9" s="6"/>
      <c r="B9" s="6" t="s">
        <v>552</v>
      </c>
      <c r="C9" s="6" t="s">
        <v>362</v>
      </c>
      <c r="D9" s="497">
        <v>9.1</v>
      </c>
      <c r="E9" s="497">
        <v>9.1999999999999993</v>
      </c>
      <c r="F9" s="497">
        <v>9.4</v>
      </c>
      <c r="G9" s="121"/>
      <c r="H9" s="121"/>
    </row>
    <row r="10" spans="1:8" ht="15" customHeight="1">
      <c r="A10" s="47"/>
      <c r="B10" s="47" t="s">
        <v>548</v>
      </c>
      <c r="C10" s="9" t="s">
        <v>374</v>
      </c>
      <c r="D10" s="667">
        <v>354.3</v>
      </c>
      <c r="E10" s="667">
        <v>361.3</v>
      </c>
      <c r="F10" s="667">
        <v>377.3</v>
      </c>
      <c r="G10" s="121"/>
      <c r="H10" s="121"/>
    </row>
    <row r="11" spans="1:8" ht="15" customHeight="1">
      <c r="A11" s="6"/>
      <c r="B11" s="6"/>
      <c r="C11" s="6"/>
      <c r="D11" s="323"/>
      <c r="E11" s="323"/>
      <c r="F11" s="323"/>
      <c r="G11" s="121"/>
      <c r="H11" s="121"/>
    </row>
    <row r="12" spans="1:8" ht="15" customHeight="1">
      <c r="A12" s="47" t="s">
        <v>6</v>
      </c>
      <c r="B12" s="47"/>
      <c r="C12" s="47"/>
      <c r="D12" s="667">
        <v>1</v>
      </c>
      <c r="E12" s="667">
        <v>1.4</v>
      </c>
      <c r="F12" s="667">
        <v>1.1000000000000001</v>
      </c>
      <c r="G12" s="121"/>
      <c r="H12" s="121"/>
    </row>
    <row r="13" spans="1:8" ht="15" customHeight="1">
      <c r="A13" s="6" t="s">
        <v>5</v>
      </c>
      <c r="B13" s="6"/>
      <c r="C13" s="6"/>
      <c r="D13" s="323">
        <v>0.9</v>
      </c>
      <c r="E13" s="323">
        <v>1</v>
      </c>
      <c r="F13" s="323">
        <v>1.7</v>
      </c>
      <c r="G13" s="121"/>
      <c r="H13" s="121"/>
    </row>
    <row r="14" spans="1:8" ht="15" customHeight="1">
      <c r="A14" s="47" t="s">
        <v>371</v>
      </c>
      <c r="B14" s="47"/>
      <c r="C14" s="47" t="s">
        <v>372</v>
      </c>
      <c r="D14" s="667">
        <v>3</v>
      </c>
      <c r="E14" s="667">
        <v>2.8</v>
      </c>
      <c r="F14" s="667">
        <v>2.7</v>
      </c>
      <c r="G14" s="121"/>
      <c r="H14" s="121"/>
    </row>
    <row r="15" spans="1:8" s="10" customFormat="1" ht="15" customHeight="1">
      <c r="A15" s="6" t="s">
        <v>549</v>
      </c>
      <c r="B15" s="6"/>
      <c r="C15" s="566" t="s">
        <v>369</v>
      </c>
      <c r="D15" s="323">
        <v>3</v>
      </c>
      <c r="E15" s="323">
        <v>2.9</v>
      </c>
      <c r="F15" s="323">
        <v>2.7</v>
      </c>
      <c r="G15" s="200"/>
      <c r="H15" s="200"/>
    </row>
    <row r="16" spans="1:8">
      <c r="A16" s="6" t="s">
        <v>550</v>
      </c>
      <c r="B16" s="6"/>
      <c r="C16" s="566" t="s">
        <v>369</v>
      </c>
      <c r="D16" s="323">
        <v>2</v>
      </c>
      <c r="E16" s="323">
        <v>2.9</v>
      </c>
      <c r="F16" s="323">
        <v>2.8</v>
      </c>
      <c r="G16" s="121"/>
      <c r="H16" s="121"/>
    </row>
    <row r="17" spans="1:8">
      <c r="A17" s="47" t="s">
        <v>551</v>
      </c>
      <c r="B17" s="47"/>
      <c r="C17" s="539"/>
      <c r="D17" s="667">
        <v>0.75</v>
      </c>
      <c r="E17" s="667">
        <v>0.3</v>
      </c>
      <c r="F17" s="667">
        <v>0.3</v>
      </c>
      <c r="G17" s="121"/>
      <c r="H17" s="121"/>
    </row>
    <row r="18" spans="1:8">
      <c r="A18" s="360" t="s">
        <v>535</v>
      </c>
      <c r="B18" s="359"/>
      <c r="C18" s="359"/>
      <c r="D18" s="359"/>
      <c r="E18" s="359"/>
      <c r="F18" s="359"/>
      <c r="G18" s="121"/>
      <c r="H18" s="121"/>
    </row>
    <row r="19" spans="1:8">
      <c r="A19" s="121"/>
      <c r="B19" s="121"/>
      <c r="C19" s="121"/>
      <c r="D19" s="121"/>
      <c r="E19" s="121"/>
      <c r="F19" s="121"/>
      <c r="G19" s="121"/>
      <c r="H19" s="121"/>
    </row>
    <row r="20" spans="1:8">
      <c r="A20" s="121"/>
      <c r="B20" s="121"/>
      <c r="C20" s="121"/>
      <c r="D20" s="121"/>
      <c r="E20" s="121"/>
      <c r="F20" s="121"/>
      <c r="G20" s="121"/>
      <c r="H20" s="121"/>
    </row>
  </sheetData>
  <pageMargins left="0.70866141732283472" right="0.70866141732283472" top="1.1811023622047245" bottom="1.1811023622047245" header="0.31496062992125984" footer="0.31496062992125984"/>
  <pageSetup paperSize="9" scale="96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tabColor theme="0"/>
    <pageSetUpPr fitToPage="1"/>
  </sheetPr>
  <dimension ref="A1:H18"/>
  <sheetViews>
    <sheetView showGridLines="0" workbookViewId="0"/>
  </sheetViews>
  <sheetFormatPr baseColWidth="10" defaultRowHeight="12.75"/>
  <cols>
    <col min="1" max="1" width="48.5703125" customWidth="1"/>
    <col min="2" max="5" width="10.7109375" customWidth="1"/>
    <col min="7" max="7" width="0" hidden="1" customWidth="1"/>
  </cols>
  <sheetData>
    <row r="1" spans="1:8" s="154" customFormat="1" ht="18.75" customHeight="1">
      <c r="A1" s="415" t="s">
        <v>414</v>
      </c>
      <c r="B1" s="416" t="s">
        <v>387</v>
      </c>
      <c r="C1" s="416" t="s">
        <v>385</v>
      </c>
      <c r="D1" s="416" t="s">
        <v>365</v>
      </c>
      <c r="E1" s="416" t="s">
        <v>446</v>
      </c>
      <c r="G1" s="154" t="s">
        <v>344</v>
      </c>
    </row>
    <row r="2" spans="1:8" s="9" customFormat="1" ht="15" customHeight="1">
      <c r="A2" s="158" t="s">
        <v>181</v>
      </c>
      <c r="B2" s="48">
        <v>9140.7000000000007</v>
      </c>
      <c r="C2" s="48">
        <v>9742.5</v>
      </c>
      <c r="D2" s="419">
        <v>9688.4</v>
      </c>
      <c r="E2" s="419">
        <f>D2-C2</f>
        <v>-54.100000000000364</v>
      </c>
      <c r="G2" s="9" t="s">
        <v>348</v>
      </c>
    </row>
    <row r="3" spans="1:8" s="9" customFormat="1" ht="15" customHeight="1">
      <c r="A3" s="158" t="s">
        <v>182</v>
      </c>
      <c r="B3" s="48">
        <v>989.7</v>
      </c>
      <c r="C3" s="48">
        <v>983.1</v>
      </c>
      <c r="D3" s="419">
        <v>974.1</v>
      </c>
      <c r="E3" s="419">
        <f t="shared" ref="E3:E7" si="0">D3-C3</f>
        <v>-9</v>
      </c>
      <c r="G3" s="9" t="s">
        <v>349</v>
      </c>
    </row>
    <row r="4" spans="1:8" s="9" customFormat="1" ht="15" customHeight="1">
      <c r="A4" s="158" t="s">
        <v>183</v>
      </c>
      <c r="B4" s="48">
        <v>1452.2</v>
      </c>
      <c r="C4" s="48">
        <v>1396.3</v>
      </c>
      <c r="D4" s="419">
        <v>1472.8</v>
      </c>
      <c r="E4" s="419">
        <f t="shared" si="0"/>
        <v>76.5</v>
      </c>
      <c r="G4" s="9" t="s">
        <v>347</v>
      </c>
    </row>
    <row r="5" spans="1:8" s="9" customFormat="1" ht="15" customHeight="1">
      <c r="A5" s="158" t="s">
        <v>184</v>
      </c>
      <c r="B5" s="48">
        <v>838.6</v>
      </c>
      <c r="C5" s="48">
        <v>896.8</v>
      </c>
      <c r="D5" s="419">
        <v>902.6</v>
      </c>
      <c r="E5" s="419">
        <f t="shared" si="0"/>
        <v>5.8000000000000682</v>
      </c>
      <c r="G5" s="9" t="s">
        <v>346</v>
      </c>
      <c r="H5" s="121"/>
    </row>
    <row r="6" spans="1:8" s="9" customFormat="1" ht="15" customHeight="1">
      <c r="A6" s="158" t="s">
        <v>473</v>
      </c>
      <c r="B6" s="48">
        <v>2273.4</v>
      </c>
      <c r="C6" s="48">
        <v>2268.1</v>
      </c>
      <c r="D6" s="419">
        <v>2275.1999999999998</v>
      </c>
      <c r="E6" s="419">
        <f t="shared" si="0"/>
        <v>7.0999999999999091</v>
      </c>
      <c r="G6" s="9" t="s">
        <v>345</v>
      </c>
    </row>
    <row r="7" spans="1:8" s="9" customFormat="1" ht="15" customHeight="1">
      <c r="A7" s="413" t="s">
        <v>47</v>
      </c>
      <c r="B7" s="414">
        <f>SUM(B2:B6)</f>
        <v>14694.600000000002</v>
      </c>
      <c r="C7" s="414">
        <f>SUM(C2:C6)</f>
        <v>15286.8</v>
      </c>
      <c r="D7" s="414">
        <f>SUM(D2:D6)</f>
        <v>15313.099999999999</v>
      </c>
      <c r="E7" s="414">
        <f t="shared" si="0"/>
        <v>26.299999999999272</v>
      </c>
    </row>
    <row r="8" spans="1:8" s="160" customFormat="1" ht="15" customHeight="1">
      <c r="A8" s="720" t="s">
        <v>432</v>
      </c>
      <c r="B8" s="720"/>
      <c r="C8" s="720"/>
      <c r="D8" s="720"/>
      <c r="E8" s="720"/>
    </row>
    <row r="9" spans="1:8" s="162" customFormat="1" ht="15" customHeight="1">
      <c r="C9" s="161"/>
    </row>
    <row r="10" spans="1:8" ht="15" customHeight="1">
      <c r="C10" s="161"/>
    </row>
    <row r="11" spans="1:8" ht="15">
      <c r="C11" s="161"/>
    </row>
    <row r="12" spans="1:8" ht="15">
      <c r="C12" s="161"/>
    </row>
    <row r="13" spans="1:8" ht="15">
      <c r="C13" s="161"/>
    </row>
    <row r="14" spans="1:8" ht="15">
      <c r="C14" s="161"/>
    </row>
    <row r="15" spans="1:8" ht="15">
      <c r="C15" s="161"/>
    </row>
    <row r="18" spans="3:3">
      <c r="C18" s="163"/>
    </row>
  </sheetData>
  <mergeCells count="1">
    <mergeCell ref="A8:E8"/>
  </mergeCells>
  <pageMargins left="0.70866141732283472" right="0.70866141732283472" top="1.1811023622047245" bottom="1.1811023622047245" header="0.31496062992125984" footer="0.31496062992125984"/>
  <pageSetup paperSize="9" scale="96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25"/>
  <sheetViews>
    <sheetView showGridLines="0" zoomScaleNormal="100" workbookViewId="0"/>
  </sheetViews>
  <sheetFormatPr baseColWidth="10" defaultColWidth="11.42578125" defaultRowHeight="12.75"/>
  <cols>
    <col min="1" max="1" width="2.140625" style="267" customWidth="1"/>
    <col min="2" max="2" width="46.42578125" style="267" customWidth="1"/>
    <col min="3" max="3" width="10.7109375" style="267" customWidth="1"/>
    <col min="4" max="7" width="10.7109375" style="201" customWidth="1"/>
    <col min="8" max="16384" width="11.42578125" style="201"/>
  </cols>
  <sheetData>
    <row r="1" spans="1:10" s="274" customFormat="1" ht="18.75" customHeight="1">
      <c r="A1" s="451" t="s">
        <v>414</v>
      </c>
      <c r="B1" s="451"/>
      <c r="C1" s="416" t="s">
        <v>387</v>
      </c>
      <c r="D1" s="416" t="s">
        <v>385</v>
      </c>
      <c r="E1" s="416" t="s">
        <v>365</v>
      </c>
      <c r="F1" s="416" t="s">
        <v>446</v>
      </c>
    </row>
    <row r="2" spans="1:10" ht="15" customHeight="1">
      <c r="A2" s="418" t="s">
        <v>415</v>
      </c>
      <c r="B2" s="418"/>
      <c r="C2" s="420">
        <v>2452.1999999999998</v>
      </c>
      <c r="D2" s="420">
        <v>3000</v>
      </c>
      <c r="E2" s="420">
        <v>3000</v>
      </c>
      <c r="F2" s="420">
        <f>E2-D2</f>
        <v>0</v>
      </c>
      <c r="G2" s="203"/>
    </row>
    <row r="3" spans="1:10" ht="15" customHeight="1">
      <c r="A3" s="418"/>
      <c r="B3" s="418"/>
      <c r="C3" s="420"/>
      <c r="D3" s="420"/>
      <c r="E3" s="420"/>
      <c r="F3" s="420"/>
      <c r="G3" s="203"/>
    </row>
    <row r="4" spans="1:10" ht="15" customHeight="1">
      <c r="A4" s="424" t="s">
        <v>419</v>
      </c>
      <c r="B4" s="424"/>
      <c r="C4" s="425">
        <f>SUM(C5:C14)</f>
        <v>1339.1000000000001</v>
      </c>
      <c r="D4" s="425">
        <f>SUM(D5:D14)</f>
        <v>1411.5</v>
      </c>
      <c r="E4" s="425">
        <f>SUM(E5:E14)</f>
        <v>1413.1</v>
      </c>
      <c r="F4" s="425">
        <f>E4-D4</f>
        <v>1.5999999999999091</v>
      </c>
      <c r="G4" s="203"/>
    </row>
    <row r="5" spans="1:10" ht="15" customHeight="1">
      <c r="A5" s="274"/>
      <c r="B5" s="304" t="s">
        <v>416</v>
      </c>
      <c r="C5" s="421">
        <v>739.3</v>
      </c>
      <c r="D5" s="421">
        <v>717.2</v>
      </c>
      <c r="E5" s="421">
        <v>718.2</v>
      </c>
      <c r="F5" s="421">
        <f t="shared" ref="F5:F15" si="0">E5-D5</f>
        <v>1</v>
      </c>
      <c r="G5" s="273"/>
      <c r="H5" s="273"/>
      <c r="I5" s="273"/>
      <c r="J5" s="273"/>
    </row>
    <row r="6" spans="1:10" ht="15" customHeight="1">
      <c r="A6" s="274"/>
      <c r="B6" s="304" t="s">
        <v>417</v>
      </c>
      <c r="C6" s="421">
        <v>420.6</v>
      </c>
      <c r="D6" s="421">
        <v>562.5</v>
      </c>
      <c r="E6" s="421">
        <v>563</v>
      </c>
      <c r="F6" s="421">
        <f t="shared" si="0"/>
        <v>0.5</v>
      </c>
      <c r="G6" s="273"/>
      <c r="H6" s="273"/>
      <c r="I6" s="273"/>
      <c r="J6" s="273"/>
    </row>
    <row r="7" spans="1:10" ht="15" customHeight="1">
      <c r="A7" s="274"/>
      <c r="B7" s="304" t="s">
        <v>185</v>
      </c>
      <c r="C7" s="421">
        <v>0</v>
      </c>
      <c r="D7" s="421">
        <v>0</v>
      </c>
      <c r="E7" s="421">
        <v>0</v>
      </c>
      <c r="F7" s="421">
        <f t="shared" si="0"/>
        <v>0</v>
      </c>
      <c r="G7" s="273"/>
      <c r="H7" s="273"/>
      <c r="I7" s="273"/>
      <c r="J7" s="273"/>
    </row>
    <row r="8" spans="1:10" ht="15" customHeight="1">
      <c r="A8" s="274"/>
      <c r="B8" s="304" t="s">
        <v>186</v>
      </c>
      <c r="C8" s="421">
        <v>0.1</v>
      </c>
      <c r="D8" s="421">
        <v>0.9</v>
      </c>
      <c r="E8" s="421">
        <v>1</v>
      </c>
      <c r="F8" s="421">
        <f t="shared" si="0"/>
        <v>9.9999999999999978E-2</v>
      </c>
      <c r="G8" s="273"/>
      <c r="H8" s="273"/>
      <c r="I8" s="273"/>
      <c r="J8" s="273"/>
    </row>
    <row r="9" spans="1:10" ht="15" customHeight="1">
      <c r="A9" s="274"/>
      <c r="B9" s="304" t="s">
        <v>187</v>
      </c>
      <c r="C9" s="421">
        <v>168.4</v>
      </c>
      <c r="D9" s="421">
        <v>75.099999999999994</v>
      </c>
      <c r="E9" s="421">
        <v>75.099999999999994</v>
      </c>
      <c r="F9" s="421">
        <f t="shared" si="0"/>
        <v>0</v>
      </c>
      <c r="G9" s="273"/>
      <c r="H9" s="273"/>
      <c r="I9" s="273"/>
      <c r="J9" s="273"/>
    </row>
    <row r="10" spans="1:10" ht="15" customHeight="1">
      <c r="A10" s="274"/>
      <c r="B10" s="304" t="s">
        <v>188</v>
      </c>
      <c r="C10" s="421">
        <v>8.3000000000000007</v>
      </c>
      <c r="D10" s="421">
        <v>55.3</v>
      </c>
      <c r="E10" s="421">
        <v>55.3</v>
      </c>
      <c r="F10" s="421">
        <f t="shared" si="0"/>
        <v>0</v>
      </c>
      <c r="G10" s="273"/>
      <c r="H10" s="273"/>
      <c r="I10" s="273"/>
      <c r="J10" s="273"/>
    </row>
    <row r="11" spans="1:10" ht="15" customHeight="1">
      <c r="A11" s="274"/>
      <c r="B11" s="304" t="s">
        <v>189</v>
      </c>
      <c r="C11" s="421">
        <v>0</v>
      </c>
      <c r="D11" s="421">
        <v>0</v>
      </c>
      <c r="E11" s="421">
        <v>0</v>
      </c>
      <c r="F11" s="421">
        <f t="shared" si="0"/>
        <v>0</v>
      </c>
      <c r="G11" s="273"/>
      <c r="H11" s="273"/>
      <c r="I11" s="273"/>
      <c r="J11" s="273"/>
    </row>
    <row r="12" spans="1:10" ht="15" customHeight="1">
      <c r="A12" s="274"/>
      <c r="B12" s="304" t="s">
        <v>190</v>
      </c>
      <c r="C12" s="421">
        <v>0</v>
      </c>
      <c r="D12" s="421">
        <v>0</v>
      </c>
      <c r="E12" s="421">
        <v>0</v>
      </c>
      <c r="F12" s="421">
        <f t="shared" si="0"/>
        <v>0</v>
      </c>
      <c r="G12" s="273"/>
      <c r="H12" s="273"/>
      <c r="I12" s="273"/>
      <c r="J12" s="273"/>
    </row>
    <row r="13" spans="1:10" ht="15" customHeight="1">
      <c r="A13" s="274"/>
      <c r="B13" s="304" t="s">
        <v>321</v>
      </c>
      <c r="C13" s="421">
        <v>2</v>
      </c>
      <c r="D13" s="421">
        <v>0</v>
      </c>
      <c r="E13" s="421">
        <v>0</v>
      </c>
      <c r="F13" s="421">
        <f t="shared" si="0"/>
        <v>0</v>
      </c>
      <c r="G13" s="273"/>
      <c r="H13" s="273"/>
      <c r="I13" s="273"/>
      <c r="J13" s="273"/>
    </row>
    <row r="14" spans="1:10" ht="15" customHeight="1">
      <c r="A14" s="274"/>
      <c r="B14" s="304" t="s">
        <v>329</v>
      </c>
      <c r="C14" s="421">
        <v>0.4</v>
      </c>
      <c r="D14" s="421">
        <v>0.5</v>
      </c>
      <c r="E14" s="421">
        <v>0.5</v>
      </c>
      <c r="F14" s="421">
        <f t="shared" si="0"/>
        <v>0</v>
      </c>
      <c r="G14" s="273"/>
      <c r="H14" s="273"/>
      <c r="I14" s="273"/>
      <c r="J14" s="273"/>
    </row>
    <row r="15" spans="1:10" ht="15" customHeight="1">
      <c r="A15" s="418" t="s">
        <v>418</v>
      </c>
      <c r="B15" s="418"/>
      <c r="C15" s="420">
        <v>357</v>
      </c>
      <c r="D15" s="420">
        <v>300</v>
      </c>
      <c r="E15" s="420">
        <v>300</v>
      </c>
      <c r="F15" s="420">
        <f t="shared" si="0"/>
        <v>0</v>
      </c>
      <c r="G15" s="203"/>
    </row>
    <row r="16" spans="1:10" s="271" customFormat="1" ht="15" customHeight="1">
      <c r="A16" s="422" t="s">
        <v>191</v>
      </c>
      <c r="B16" s="422"/>
      <c r="C16" s="423">
        <f>C4+C15</f>
        <v>1696.1000000000001</v>
      </c>
      <c r="D16" s="423">
        <f>D4+D15</f>
        <v>1711.5</v>
      </c>
      <c r="E16" s="423">
        <f>E4+E15</f>
        <v>1713.1</v>
      </c>
      <c r="F16" s="423">
        <f>F4+F15</f>
        <v>1.5999999999999091</v>
      </c>
      <c r="G16" s="272"/>
    </row>
    <row r="17" spans="1:7" s="269" customFormat="1" ht="15" customHeight="1">
      <c r="A17" s="721" t="s">
        <v>433</v>
      </c>
      <c r="B17" s="721"/>
      <c r="C17" s="721"/>
      <c r="D17" s="721"/>
      <c r="E17" s="721"/>
      <c r="F17" s="721"/>
      <c r="G17" s="270"/>
    </row>
    <row r="18" spans="1:7" s="269" customFormat="1" ht="15" customHeight="1">
      <c r="A18" s="722" t="s">
        <v>434</v>
      </c>
      <c r="B18" s="722"/>
      <c r="C18" s="722"/>
      <c r="D18" s="722"/>
      <c r="E18" s="722"/>
      <c r="F18" s="722"/>
      <c r="G18" s="270"/>
    </row>
    <row r="19" spans="1:7" s="269" customFormat="1" ht="15" customHeight="1">
      <c r="A19" s="722" t="s">
        <v>435</v>
      </c>
      <c r="B19" s="722"/>
      <c r="C19" s="722"/>
      <c r="D19" s="722"/>
      <c r="E19" s="722"/>
      <c r="F19" s="722"/>
      <c r="G19" s="270"/>
    </row>
    <row r="20" spans="1:7" s="269" customFormat="1" ht="15" customHeight="1">
      <c r="A20" s="722" t="s">
        <v>436</v>
      </c>
      <c r="B20" s="722"/>
      <c r="C20" s="722"/>
      <c r="D20" s="722"/>
      <c r="E20" s="722"/>
      <c r="F20" s="722"/>
      <c r="G20" s="270"/>
    </row>
    <row r="21" spans="1:7" s="269" customFormat="1" ht="30" customHeight="1">
      <c r="A21" s="723" t="s">
        <v>586</v>
      </c>
      <c r="B21" s="723"/>
      <c r="C21" s="723"/>
      <c r="D21" s="723"/>
      <c r="E21" s="723"/>
      <c r="F21" s="723"/>
      <c r="G21" s="270"/>
    </row>
    <row r="22" spans="1:7" ht="15">
      <c r="A22" s="304"/>
      <c r="B22" s="304"/>
      <c r="C22" s="304"/>
      <c r="D22" s="203"/>
      <c r="E22" s="203"/>
      <c r="F22" s="203"/>
      <c r="G22" s="203"/>
    </row>
    <row r="23" spans="1:7" ht="15">
      <c r="A23" s="268"/>
      <c r="B23" s="268"/>
      <c r="C23" s="268"/>
      <c r="D23" s="203"/>
      <c r="E23" s="203"/>
      <c r="F23" s="203"/>
      <c r="G23" s="203"/>
    </row>
    <row r="24" spans="1:7" ht="15">
      <c r="E24" s="203"/>
      <c r="F24" s="203"/>
      <c r="G24" s="203"/>
    </row>
    <row r="25" spans="1:7" ht="15">
      <c r="A25" s="268"/>
      <c r="B25" s="268"/>
      <c r="C25" s="268"/>
      <c r="D25" s="203"/>
      <c r="E25" s="203"/>
      <c r="F25" s="203"/>
      <c r="G25" s="203"/>
    </row>
  </sheetData>
  <mergeCells count="5">
    <mergeCell ref="A17:F17"/>
    <mergeCell ref="A18:F18"/>
    <mergeCell ref="A19:F19"/>
    <mergeCell ref="A20:F20"/>
    <mergeCell ref="A21:F21"/>
  </mergeCells>
  <pageMargins left="0.70866141732283472" right="0.70866141732283472" top="1.1811023622047245" bottom="1.1811023622047245" header="0.31496062992125984" footer="0.31496062992125984"/>
  <pageSetup paperSize="9" scale="95" fitToHeight="0" orientation="portrait" r:id="rId1"/>
  <ignoredErrors>
    <ignoredError sqref="C4:E4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92D050"/>
    <pageSetUpPr fitToPage="1"/>
  </sheetPr>
  <dimension ref="A1:H21"/>
  <sheetViews>
    <sheetView showGridLines="0" workbookViewId="0">
      <selection sqref="A1:C15"/>
    </sheetView>
  </sheetViews>
  <sheetFormatPr baseColWidth="10" defaultColWidth="11.42578125" defaultRowHeight="15"/>
  <cols>
    <col min="1" max="1" width="63.140625" style="305" customWidth="1"/>
    <col min="2" max="2" width="14.85546875" style="305" customWidth="1"/>
    <col min="3" max="16384" width="11.42578125" style="305"/>
  </cols>
  <sheetData>
    <row r="1" spans="1:8" s="191" customFormat="1">
      <c r="A1" s="256" t="s">
        <v>343</v>
      </c>
      <c r="B1" s="256"/>
      <c r="C1" s="256"/>
      <c r="D1" s="196"/>
      <c r="E1" s="196"/>
    </row>
    <row r="2" spans="1:8" s="194" customFormat="1" ht="15" customHeight="1">
      <c r="A2" s="278" t="s">
        <v>322</v>
      </c>
      <c r="B2" s="277"/>
      <c r="C2" s="277"/>
      <c r="D2" s="195"/>
      <c r="E2" s="195"/>
    </row>
    <row r="3" spans="1:8" s="191" customFormat="1" ht="11.25" customHeight="1" thickBot="1">
      <c r="A3" s="276"/>
      <c r="B3" s="275"/>
      <c r="C3" s="275"/>
      <c r="D3" s="193"/>
      <c r="E3" s="193"/>
      <c r="F3" s="192"/>
      <c r="G3" s="192"/>
      <c r="H3" s="192"/>
    </row>
    <row r="4" spans="1:8" s="318" customFormat="1" ht="22.5" customHeight="1">
      <c r="A4" s="321" t="s">
        <v>300</v>
      </c>
      <c r="B4" s="320" t="s">
        <v>299</v>
      </c>
      <c r="C4" s="320" t="s">
        <v>298</v>
      </c>
      <c r="D4" s="319"/>
      <c r="E4" s="319"/>
    </row>
    <row r="5" spans="1:8" s="307" customFormat="1" ht="22.5" customHeight="1">
      <c r="A5" s="315" t="s">
        <v>342</v>
      </c>
      <c r="B5" s="313">
        <v>63.985999999999997</v>
      </c>
      <c r="C5" s="313">
        <v>62.393000000000001</v>
      </c>
      <c r="D5" s="308"/>
      <c r="E5" s="308"/>
    </row>
    <row r="6" spans="1:8" s="307" customFormat="1" ht="16.5">
      <c r="A6" s="317" t="s">
        <v>297</v>
      </c>
      <c r="B6" s="313">
        <v>16.484000000000002</v>
      </c>
      <c r="C6" s="313">
        <v>11.441000000000001</v>
      </c>
      <c r="D6" s="308"/>
      <c r="E6" s="308"/>
    </row>
    <row r="7" spans="1:8" s="307" customFormat="1" ht="16.5">
      <c r="A7" s="316" t="s">
        <v>341</v>
      </c>
      <c r="B7" s="313">
        <v>47.502000000000002</v>
      </c>
      <c r="C7" s="313">
        <v>50.951999999999998</v>
      </c>
      <c r="D7" s="308"/>
      <c r="E7" s="308"/>
    </row>
    <row r="8" spans="1:8" s="307" customFormat="1" ht="16.5">
      <c r="A8" s="315" t="s">
        <v>340</v>
      </c>
      <c r="B8" s="313">
        <v>59.267000000000003</v>
      </c>
      <c r="C8" s="313">
        <v>56.457999999999998</v>
      </c>
      <c r="D8" s="308"/>
      <c r="E8" s="308"/>
    </row>
    <row r="9" spans="1:8" s="307" customFormat="1" ht="16.5">
      <c r="A9" s="315" t="s">
        <v>339</v>
      </c>
      <c r="B9" s="313">
        <v>2.1720000000000002</v>
      </c>
      <c r="C9" s="313">
        <v>1.677</v>
      </c>
      <c r="D9" s="308"/>
      <c r="E9" s="308"/>
    </row>
    <row r="10" spans="1:8" s="307" customFormat="1" ht="16.5">
      <c r="A10" s="314" t="s">
        <v>338</v>
      </c>
      <c r="B10" s="313">
        <v>8.3249999999999993</v>
      </c>
      <c r="C10" s="313">
        <v>6.1909999999999998</v>
      </c>
      <c r="D10" s="308"/>
      <c r="E10" s="308"/>
    </row>
    <row r="11" spans="1:8" s="307" customFormat="1" ht="16.5">
      <c r="A11" s="314" t="s">
        <v>296</v>
      </c>
      <c r="B11" s="313">
        <v>8.4049999999999994</v>
      </c>
      <c r="C11" s="313">
        <v>8.4060000000000006</v>
      </c>
      <c r="D11" s="308"/>
      <c r="E11" s="308"/>
    </row>
    <row r="12" spans="1:8" s="307" customFormat="1" ht="16.5">
      <c r="A12" s="314" t="s">
        <v>337</v>
      </c>
      <c r="B12" s="313">
        <v>2.9000000000000001E-2</v>
      </c>
      <c r="C12" s="313">
        <v>2.9000000000000001E-2</v>
      </c>
      <c r="D12" s="308"/>
      <c r="E12" s="308"/>
    </row>
    <row r="13" spans="1:8" s="307" customFormat="1" ht="16.5">
      <c r="A13" s="314" t="s">
        <v>336</v>
      </c>
      <c r="B13" s="313">
        <v>0.45600000000000002</v>
      </c>
      <c r="C13" s="313">
        <v>0.35</v>
      </c>
      <c r="D13" s="308"/>
      <c r="E13" s="308"/>
    </row>
    <row r="14" spans="1:8" s="307" customFormat="1" ht="22.5" customHeight="1">
      <c r="A14" s="312" t="s">
        <v>295</v>
      </c>
      <c r="B14" s="311">
        <v>142.63999999999999</v>
      </c>
      <c r="C14" s="311">
        <v>135.50399999999999</v>
      </c>
      <c r="D14" s="308"/>
      <c r="E14" s="308"/>
    </row>
    <row r="15" spans="1:8" s="307" customFormat="1" ht="22.5" customHeight="1">
      <c r="A15" s="310" t="s">
        <v>294</v>
      </c>
      <c r="B15" s="309">
        <v>1.06E-2</v>
      </c>
      <c r="C15" s="309">
        <v>0.01</v>
      </c>
      <c r="D15" s="308"/>
      <c r="E15" s="308"/>
    </row>
    <row r="16" spans="1:8" s="307" customFormat="1" ht="16.5">
      <c r="A16" s="308"/>
      <c r="B16" s="308"/>
      <c r="C16" s="308"/>
      <c r="D16" s="308"/>
      <c r="E16" s="308"/>
    </row>
    <row r="17" spans="1:5" s="307" customFormat="1" ht="16.5">
      <c r="A17" s="308"/>
      <c r="B17" s="308"/>
      <c r="C17" s="308"/>
      <c r="D17" s="308"/>
      <c r="E17" s="308"/>
    </row>
    <row r="18" spans="1:5" s="307" customFormat="1" ht="16.5">
      <c r="A18" s="308"/>
      <c r="B18" s="308"/>
      <c r="C18" s="308"/>
      <c r="D18" s="308"/>
      <c r="E18" s="308"/>
    </row>
    <row r="19" spans="1:5" s="307" customFormat="1" ht="16.5">
      <c r="A19" s="308"/>
      <c r="B19" s="308"/>
      <c r="C19" s="308"/>
      <c r="D19" s="308"/>
      <c r="E19" s="308"/>
    </row>
    <row r="21" spans="1:5">
      <c r="A21" s="306"/>
      <c r="B21" s="306"/>
      <c r="C21" s="306"/>
    </row>
  </sheetData>
  <pageMargins left="0.7" right="0.7" top="0.78740157499999996" bottom="0.78740157499999996" header="0.3" footer="0.3"/>
  <pageSetup paperSize="9" scale="9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/>
    <pageSetUpPr fitToPage="1"/>
  </sheetPr>
  <dimension ref="A1:K43"/>
  <sheetViews>
    <sheetView showGridLines="0" workbookViewId="0">
      <pane ySplit="1" topLeftCell="A2" activePane="bottomLeft" state="frozen"/>
      <selection activeCell="K20" sqref="K20"/>
      <selection pane="bottomLeft"/>
    </sheetView>
  </sheetViews>
  <sheetFormatPr baseColWidth="10" defaultRowHeight="12.75"/>
  <cols>
    <col min="1" max="2" width="2.140625" customWidth="1"/>
    <col min="3" max="3" width="52.85546875" customWidth="1"/>
    <col min="4" max="6" width="10.7109375" customWidth="1"/>
    <col min="7" max="7" width="10.7109375" style="36" customWidth="1"/>
    <col min="8" max="11" width="11.42578125" style="36"/>
  </cols>
  <sheetData>
    <row r="1" spans="1:11" ht="18.75" customHeight="1">
      <c r="A1" s="417" t="s">
        <v>443</v>
      </c>
      <c r="B1" s="417"/>
      <c r="C1" s="417"/>
      <c r="D1" s="416" t="s">
        <v>387</v>
      </c>
      <c r="E1" s="416" t="s">
        <v>385</v>
      </c>
      <c r="F1" s="416" t="s">
        <v>365</v>
      </c>
      <c r="G1" s="416" t="s">
        <v>446</v>
      </c>
      <c r="K1"/>
    </row>
    <row r="2" spans="1:11" ht="15" customHeight="1">
      <c r="A2" s="509" t="s">
        <v>501</v>
      </c>
      <c r="B2" s="509"/>
      <c r="C2" s="509"/>
      <c r="D2" s="496">
        <v>3847.7073461600007</v>
      </c>
      <c r="E2" s="496">
        <v>3819.6</v>
      </c>
      <c r="F2" s="496">
        <v>4106.4920000000002</v>
      </c>
      <c r="G2" s="511">
        <v>286.89200000000028</v>
      </c>
      <c r="K2"/>
    </row>
    <row r="3" spans="1:11" ht="15" customHeight="1">
      <c r="A3" s="36"/>
      <c r="B3" s="510" t="s">
        <v>457</v>
      </c>
      <c r="C3" s="510"/>
      <c r="D3" s="496">
        <v>341.02834616000001</v>
      </c>
      <c r="E3" s="496">
        <v>329.45100000000002</v>
      </c>
      <c r="F3" s="496">
        <v>439.34300000000002</v>
      </c>
      <c r="G3" s="511">
        <v>109.892</v>
      </c>
      <c r="K3"/>
    </row>
    <row r="4" spans="1:11" ht="15" customHeight="1">
      <c r="A4" s="47"/>
      <c r="B4" s="36"/>
      <c r="C4" s="385" t="s">
        <v>452</v>
      </c>
      <c r="D4" s="497">
        <v>94.887388329999993</v>
      </c>
      <c r="E4" s="497">
        <v>56.622999999999998</v>
      </c>
      <c r="F4" s="497">
        <v>142.125</v>
      </c>
      <c r="G4" s="651">
        <v>85.50200000000001</v>
      </c>
      <c r="K4"/>
    </row>
    <row r="5" spans="1:11" ht="15" customHeight="1">
      <c r="A5" s="47"/>
      <c r="B5" s="36"/>
      <c r="C5" s="385" t="s">
        <v>459</v>
      </c>
      <c r="D5" s="497">
        <v>123.67618884999999</v>
      </c>
      <c r="E5" s="497">
        <v>90.298000000000002</v>
      </c>
      <c r="F5" s="497">
        <v>112.161</v>
      </c>
      <c r="G5" s="651">
        <v>21.863</v>
      </c>
      <c r="K5"/>
    </row>
    <row r="6" spans="1:11" ht="15" customHeight="1">
      <c r="A6" s="47"/>
      <c r="B6" s="36"/>
      <c r="C6" s="385" t="s">
        <v>453</v>
      </c>
      <c r="D6" s="497">
        <v>99.697426309999997</v>
      </c>
      <c r="E6" s="497">
        <v>128.27500000000001</v>
      </c>
      <c r="F6" s="497">
        <v>149.86199999999999</v>
      </c>
      <c r="G6" s="651">
        <v>21.586999999999989</v>
      </c>
      <c r="K6"/>
    </row>
    <row r="7" spans="1:11" ht="15" customHeight="1">
      <c r="A7" s="47"/>
      <c r="B7" s="36"/>
      <c r="C7" s="385" t="s">
        <v>454</v>
      </c>
      <c r="D7" s="497">
        <v>20.836760870000003</v>
      </c>
      <c r="E7" s="497">
        <v>53.088999999999999</v>
      </c>
      <c r="F7" s="497">
        <v>33.890999999999998</v>
      </c>
      <c r="G7" s="651">
        <v>-19.198</v>
      </c>
      <c r="K7"/>
    </row>
    <row r="8" spans="1:11" ht="15" customHeight="1">
      <c r="A8" s="47"/>
      <c r="B8" s="36"/>
      <c r="C8" s="385" t="s">
        <v>504</v>
      </c>
      <c r="D8" s="497">
        <v>1.9305818000000272</v>
      </c>
      <c r="E8" s="497">
        <v>1.1659999999999968</v>
      </c>
      <c r="F8" s="497">
        <v>1.3039999999999736</v>
      </c>
      <c r="G8" s="651">
        <v>0.13799999999997681</v>
      </c>
      <c r="K8"/>
    </row>
    <row r="9" spans="1:11" ht="15" customHeight="1">
      <c r="A9" s="535"/>
      <c r="B9" s="93" t="s">
        <v>458</v>
      </c>
      <c r="C9" s="509"/>
      <c r="D9" s="496"/>
      <c r="E9" s="496"/>
      <c r="F9" s="496"/>
      <c r="G9" s="511"/>
      <c r="K9"/>
    </row>
    <row r="10" spans="1:11" ht="15" customHeight="1">
      <c r="A10" s="47"/>
      <c r="B10" s="47"/>
      <c r="C10" s="385" t="s">
        <v>7</v>
      </c>
      <c r="D10" s="497">
        <v>188.03781510000002</v>
      </c>
      <c r="E10" s="497">
        <v>142.59899999999999</v>
      </c>
      <c r="F10" s="497">
        <v>217.67400000000001</v>
      </c>
      <c r="G10" s="651">
        <v>75.075000000000017</v>
      </c>
      <c r="K10"/>
    </row>
    <row r="11" spans="1:11" ht="15" customHeight="1">
      <c r="A11" s="47"/>
      <c r="B11" s="47"/>
      <c r="C11" s="385" t="s">
        <v>505</v>
      </c>
      <c r="D11" s="497">
        <v>18.150754970000001</v>
      </c>
      <c r="E11" s="497">
        <v>34.110999999999997</v>
      </c>
      <c r="F11" s="497">
        <v>62.484999999999999</v>
      </c>
      <c r="G11" s="651">
        <v>28.374000000000002</v>
      </c>
      <c r="K11"/>
    </row>
    <row r="12" spans="1:11" ht="15" customHeight="1">
      <c r="A12" s="47"/>
      <c r="B12" s="47"/>
      <c r="C12" s="385" t="s">
        <v>506</v>
      </c>
      <c r="D12" s="497">
        <v>20.81891087</v>
      </c>
      <c r="E12" s="497">
        <v>53.067999999999998</v>
      </c>
      <c r="F12" s="497">
        <v>33.869</v>
      </c>
      <c r="G12" s="651">
        <v>-19.198999999999998</v>
      </c>
      <c r="K12"/>
    </row>
    <row r="13" spans="1:11" ht="15" customHeight="1">
      <c r="A13" s="47"/>
      <c r="B13" s="47"/>
      <c r="C13" s="385" t="s">
        <v>509</v>
      </c>
      <c r="D13" s="497">
        <v>29.59002877</v>
      </c>
      <c r="E13" s="497">
        <v>33.435000000000002</v>
      </c>
      <c r="F13" s="497">
        <v>33.578000000000003</v>
      </c>
      <c r="G13" s="651">
        <v>0.14300000000000068</v>
      </c>
      <c r="K13"/>
    </row>
    <row r="14" spans="1:11" ht="15" customHeight="1">
      <c r="A14" s="47"/>
      <c r="B14" s="47"/>
      <c r="C14" s="385" t="s">
        <v>510</v>
      </c>
      <c r="D14" s="497">
        <v>0.88898491000000002</v>
      </c>
      <c r="E14" s="497">
        <v>1.2</v>
      </c>
      <c r="F14" s="497">
        <v>23.94</v>
      </c>
      <c r="G14" s="651">
        <v>22.740000000000002</v>
      </c>
      <c r="K14"/>
    </row>
    <row r="15" spans="1:11" ht="15" customHeight="1">
      <c r="A15" s="47"/>
      <c r="B15" s="47"/>
      <c r="C15" s="385" t="s">
        <v>11</v>
      </c>
      <c r="D15" s="497">
        <v>27.625238669999998</v>
      </c>
      <c r="E15" s="497">
        <v>21.204999999999998</v>
      </c>
      <c r="F15" s="497">
        <v>21.696000000000002</v>
      </c>
      <c r="G15" s="651">
        <v>0.49100000000000321</v>
      </c>
      <c r="K15"/>
    </row>
    <row r="16" spans="1:11" ht="15" customHeight="1">
      <c r="A16" s="47"/>
      <c r="B16" s="47"/>
      <c r="C16" s="385" t="s">
        <v>455</v>
      </c>
      <c r="D16" s="497">
        <v>55.916612870000051</v>
      </c>
      <c r="E16" s="497">
        <v>43.833000000000084</v>
      </c>
      <c r="F16" s="497">
        <v>46.100999999999999</v>
      </c>
      <c r="G16" s="651">
        <v>2.2679999999999154</v>
      </c>
      <c r="K16"/>
    </row>
    <row r="17" spans="1:11" ht="15" customHeight="1">
      <c r="A17" s="47"/>
      <c r="B17" s="47"/>
      <c r="C17" s="385"/>
      <c r="D17" s="497"/>
      <c r="E17" s="497"/>
      <c r="F17" s="497"/>
      <c r="G17" s="497"/>
      <c r="K17"/>
    </row>
    <row r="18" spans="1:11" ht="15" customHeight="1">
      <c r="A18" s="47"/>
      <c r="B18" s="93" t="s">
        <v>502</v>
      </c>
      <c r="C18" s="509"/>
      <c r="D18" s="496">
        <v>3506.6790000000005</v>
      </c>
      <c r="E18" s="496">
        <v>3490.1489999999999</v>
      </c>
      <c r="F18" s="496">
        <v>3667.1489999999999</v>
      </c>
      <c r="G18" s="511">
        <v>177</v>
      </c>
      <c r="K18"/>
    </row>
    <row r="19" spans="1:11" ht="15" customHeight="1">
      <c r="A19" s="47"/>
      <c r="B19" s="47"/>
      <c r="C19" s="385" t="s">
        <v>511</v>
      </c>
      <c r="D19" s="497">
        <v>1.4</v>
      </c>
      <c r="E19" s="664">
        <v>30</v>
      </c>
      <c r="F19" s="497">
        <v>110</v>
      </c>
      <c r="G19" s="497">
        <v>80</v>
      </c>
      <c r="K19"/>
    </row>
    <row r="20" spans="1:11" ht="15" customHeight="1">
      <c r="A20" s="47"/>
      <c r="B20" s="47"/>
      <c r="C20" s="385" t="s">
        <v>543</v>
      </c>
      <c r="D20" s="497">
        <v>1850.4</v>
      </c>
      <c r="E20" s="497">
        <v>2069.1</v>
      </c>
      <c r="F20" s="497">
        <v>2206.6999999999998</v>
      </c>
      <c r="G20" s="497">
        <v>137.59999999999991</v>
      </c>
      <c r="K20"/>
    </row>
    <row r="21" spans="1:11" ht="15" customHeight="1">
      <c r="A21" s="47"/>
      <c r="B21" s="47"/>
      <c r="C21" s="665" t="s">
        <v>516</v>
      </c>
      <c r="D21" s="497">
        <v>42.5</v>
      </c>
      <c r="E21" s="497">
        <v>47</v>
      </c>
      <c r="F21" s="497">
        <v>48</v>
      </c>
      <c r="G21" s="497">
        <v>1</v>
      </c>
      <c r="K21"/>
    </row>
    <row r="22" spans="1:11" ht="15" customHeight="1">
      <c r="A22" s="47"/>
      <c r="B22" s="47"/>
      <c r="C22" s="385" t="s">
        <v>583</v>
      </c>
      <c r="D22" s="497">
        <v>78</v>
      </c>
      <c r="E22" s="497">
        <v>78</v>
      </c>
      <c r="F22" s="497">
        <v>78</v>
      </c>
      <c r="G22" s="497">
        <v>0</v>
      </c>
      <c r="K22"/>
    </row>
    <row r="23" spans="1:11" ht="15" customHeight="1">
      <c r="A23" s="47"/>
      <c r="B23" s="47"/>
      <c r="C23" s="385" t="s">
        <v>503</v>
      </c>
      <c r="D23" s="497">
        <v>689.7</v>
      </c>
      <c r="E23" s="497">
        <v>800.6</v>
      </c>
      <c r="F23" s="497">
        <v>726.3</v>
      </c>
      <c r="G23" s="497">
        <v>-74.300000000000068</v>
      </c>
      <c r="K23"/>
    </row>
    <row r="24" spans="1:11" ht="15" customHeight="1">
      <c r="A24" s="47"/>
      <c r="B24" s="47"/>
      <c r="C24" s="385" t="s">
        <v>507</v>
      </c>
      <c r="D24" s="497">
        <v>283</v>
      </c>
      <c r="E24" s="664" t="s">
        <v>600</v>
      </c>
      <c r="F24" s="664" t="s">
        <v>600</v>
      </c>
      <c r="G24" s="664" t="s">
        <v>508</v>
      </c>
      <c r="K24"/>
    </row>
    <row r="25" spans="1:11" ht="15" customHeight="1">
      <c r="A25" s="47"/>
      <c r="B25" s="47"/>
      <c r="C25" s="385" t="s">
        <v>534</v>
      </c>
      <c r="D25" s="497">
        <v>68.578999999999994</v>
      </c>
      <c r="E25" s="664">
        <v>19.649000000000001</v>
      </c>
      <c r="F25" s="664">
        <v>62.149000000000001</v>
      </c>
      <c r="G25" s="497">
        <v>42.5</v>
      </c>
      <c r="K25"/>
    </row>
    <row r="26" spans="1:11" ht="15" customHeight="1">
      <c r="A26" s="47"/>
      <c r="B26" s="47"/>
      <c r="C26" s="385" t="s">
        <v>555</v>
      </c>
      <c r="D26" s="497">
        <v>339.8</v>
      </c>
      <c r="E26" s="664">
        <v>348.6</v>
      </c>
      <c r="F26" s="664">
        <v>340.2</v>
      </c>
      <c r="G26" s="497">
        <v>-8.4000000000000341</v>
      </c>
      <c r="K26"/>
    </row>
    <row r="27" spans="1:11" ht="15" customHeight="1">
      <c r="A27" s="47"/>
      <c r="B27" s="47"/>
      <c r="C27" s="385" t="s">
        <v>540</v>
      </c>
      <c r="D27" s="497">
        <v>61.4</v>
      </c>
      <c r="E27" s="664">
        <v>48.3</v>
      </c>
      <c r="F27" s="664">
        <v>46.9</v>
      </c>
      <c r="G27" s="497">
        <v>-1.3999999999999986</v>
      </c>
      <c r="K27"/>
    </row>
    <row r="28" spans="1:11" ht="15" customHeight="1">
      <c r="A28" s="47"/>
      <c r="B28" s="47"/>
      <c r="C28" s="385" t="s">
        <v>541</v>
      </c>
      <c r="D28" s="497">
        <v>67.3</v>
      </c>
      <c r="E28" s="664">
        <v>30</v>
      </c>
      <c r="F28" s="664">
        <v>30</v>
      </c>
      <c r="G28" s="497">
        <v>0</v>
      </c>
      <c r="K28"/>
    </row>
    <row r="29" spans="1:11" ht="15" customHeight="1">
      <c r="A29" s="47"/>
      <c r="B29" s="47"/>
      <c r="C29" s="385" t="s">
        <v>542</v>
      </c>
      <c r="D29" s="497">
        <v>24.6</v>
      </c>
      <c r="E29" s="664">
        <v>18.899999999999999</v>
      </c>
      <c r="F29" s="664">
        <v>18.899999999999999</v>
      </c>
      <c r="G29" s="497">
        <v>0</v>
      </c>
      <c r="K29"/>
    </row>
    <row r="30" spans="1:11" ht="15" customHeight="1">
      <c r="A30" s="47"/>
      <c r="B30" s="47"/>
      <c r="C30" s="385"/>
      <c r="D30" s="497"/>
      <c r="E30" s="497"/>
      <c r="F30" s="497"/>
      <c r="G30" s="497"/>
      <c r="H30" s="244"/>
      <c r="K30"/>
    </row>
    <row r="31" spans="1:11" ht="15" customHeight="1">
      <c r="A31" s="93" t="s">
        <v>460</v>
      </c>
      <c r="B31" s="93"/>
      <c r="C31" s="509"/>
      <c r="D31" s="496">
        <v>3039.2</v>
      </c>
      <c r="E31" s="496">
        <v>3434.8</v>
      </c>
      <c r="F31" s="496">
        <v>4027.9</v>
      </c>
      <c r="G31" s="511">
        <v>593.09999999999991</v>
      </c>
    </row>
    <row r="32" spans="1:11" ht="15" customHeight="1">
      <c r="A32" s="385"/>
      <c r="B32" s="385" t="s">
        <v>517</v>
      </c>
      <c r="C32" s="385"/>
      <c r="D32" s="651">
        <v>424.6</v>
      </c>
      <c r="E32" s="651">
        <v>600.79999999999995</v>
      </c>
      <c r="F32" s="651">
        <v>721.9</v>
      </c>
      <c r="G32" s="651">
        <v>121.10000000000002</v>
      </c>
    </row>
    <row r="33" spans="1:7" ht="15.75">
      <c r="A33" s="385"/>
      <c r="B33" s="385" t="s">
        <v>519</v>
      </c>
      <c r="C33" s="385"/>
      <c r="D33" s="497">
        <v>1655.6</v>
      </c>
      <c r="E33" s="497">
        <v>1767</v>
      </c>
      <c r="F33" s="497">
        <v>1852</v>
      </c>
      <c r="G33" s="497">
        <v>85</v>
      </c>
    </row>
    <row r="34" spans="1:7" ht="15.75">
      <c r="A34" s="536"/>
      <c r="B34" s="536" t="s">
        <v>518</v>
      </c>
      <c r="C34" s="536"/>
      <c r="D34" s="506">
        <v>959</v>
      </c>
      <c r="E34" s="506">
        <v>1067</v>
      </c>
      <c r="F34" s="506">
        <v>1454</v>
      </c>
      <c r="G34" s="506">
        <v>387</v>
      </c>
    </row>
    <row r="35" spans="1:7" ht="15.75">
      <c r="A35" s="387" t="s">
        <v>544</v>
      </c>
      <c r="B35" s="387"/>
      <c r="C35" s="387"/>
      <c r="D35" s="507">
        <v>4063.8073461599997</v>
      </c>
      <c r="E35" s="507">
        <v>4384.7</v>
      </c>
      <c r="F35" s="507">
        <v>5201.3919999999998</v>
      </c>
      <c r="G35" s="507">
        <v>816.69200000000001</v>
      </c>
    </row>
    <row r="36" spans="1:7" ht="14.25">
      <c r="A36" s="386" t="s">
        <v>445</v>
      </c>
      <c r="B36" s="386"/>
      <c r="C36" s="386"/>
      <c r="D36" s="508">
        <v>1.1956031686633557</v>
      </c>
      <c r="E36" s="508">
        <v>1.2450874602453428</v>
      </c>
      <c r="F36" s="508">
        <v>1.4327324812692814</v>
      </c>
      <c r="G36" s="534">
        <v>0.18764502102393865</v>
      </c>
    </row>
    <row r="37" spans="1:7" ht="28.5" customHeight="1">
      <c r="A37" s="726" t="s">
        <v>520</v>
      </c>
      <c r="B37" s="726"/>
      <c r="C37" s="726"/>
      <c r="D37" s="726"/>
      <c r="E37" s="726"/>
      <c r="F37" s="726"/>
      <c r="G37" s="724"/>
    </row>
    <row r="38" spans="1:7" ht="14.25">
      <c r="A38" s="727" t="s">
        <v>515</v>
      </c>
      <c r="B38" s="727"/>
      <c r="C38" s="727"/>
      <c r="D38" s="727"/>
      <c r="E38" s="727"/>
      <c r="F38" s="727"/>
      <c r="G38" s="727"/>
    </row>
    <row r="39" spans="1:7" ht="14.25">
      <c r="A39" s="724" t="s">
        <v>514</v>
      </c>
      <c r="B39" s="724"/>
      <c r="C39" s="724"/>
      <c r="D39" s="724"/>
      <c r="E39" s="724"/>
      <c r="F39" s="724"/>
      <c r="G39" s="724"/>
    </row>
    <row r="40" spans="1:7" ht="14.25">
      <c r="A40" s="724" t="s">
        <v>554</v>
      </c>
      <c r="B40" s="724"/>
      <c r="C40" s="724"/>
      <c r="D40" s="724"/>
      <c r="E40" s="724"/>
      <c r="F40" s="724"/>
      <c r="G40" s="724"/>
    </row>
    <row r="41" spans="1:7" ht="27.75" customHeight="1">
      <c r="A41" s="725" t="s">
        <v>582</v>
      </c>
      <c r="B41" s="725"/>
      <c r="C41" s="725"/>
      <c r="D41" s="725"/>
      <c r="E41" s="725"/>
      <c r="F41" s="725"/>
      <c r="G41" s="725"/>
    </row>
    <row r="42" spans="1:7" ht="15" customHeight="1">
      <c r="A42" s="725" t="s">
        <v>539</v>
      </c>
      <c r="B42" s="725"/>
      <c r="C42" s="725"/>
      <c r="D42" s="725"/>
      <c r="E42" s="725"/>
      <c r="F42" s="725"/>
      <c r="G42" s="725"/>
    </row>
    <row r="43" spans="1:7" ht="14.25">
      <c r="A43" s="724" t="s">
        <v>545</v>
      </c>
      <c r="B43" s="724"/>
      <c r="C43" s="724"/>
      <c r="D43" s="724"/>
      <c r="E43" s="724"/>
      <c r="F43" s="724"/>
      <c r="G43" s="724"/>
    </row>
  </sheetData>
  <mergeCells count="7">
    <mergeCell ref="A43:G43"/>
    <mergeCell ref="A42:G42"/>
    <mergeCell ref="A37:G37"/>
    <mergeCell ref="A38:G38"/>
    <mergeCell ref="A39:G39"/>
    <mergeCell ref="A40:G40"/>
    <mergeCell ref="A41:G41"/>
  </mergeCells>
  <pageMargins left="0.70866141732283472" right="0.70866141732283472" top="1.1811023622047245" bottom="1.1811023622047245" header="0.31496062992125984" footer="0.31496062992125984"/>
  <pageSetup paperSize="9" scale="96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8"/>
  <sheetViews>
    <sheetView showGridLines="0" workbookViewId="0">
      <pane ySplit="1" topLeftCell="A2" activePane="bottomLeft" state="frozen"/>
      <selection activeCell="K20" sqref="K20"/>
      <selection pane="bottomLeft"/>
    </sheetView>
  </sheetViews>
  <sheetFormatPr baseColWidth="10" defaultRowHeight="12.75"/>
  <cols>
    <col min="1" max="2" width="2.140625" customWidth="1"/>
    <col min="3" max="3" width="45.42578125" customWidth="1"/>
    <col min="4" max="4" width="9.5703125" customWidth="1"/>
    <col min="5" max="6" width="10.7109375" customWidth="1"/>
    <col min="7" max="7" width="10.7109375" style="36" customWidth="1"/>
    <col min="8" max="13" width="11.42578125" style="36"/>
  </cols>
  <sheetData>
    <row r="1" spans="1:13" ht="18.75" customHeight="1">
      <c r="A1" s="417" t="s">
        <v>443</v>
      </c>
      <c r="B1" s="417"/>
      <c r="C1" s="417"/>
      <c r="D1" s="416">
        <v>2015</v>
      </c>
      <c r="E1" s="416">
        <v>2016</v>
      </c>
      <c r="F1" s="416">
        <v>2017</v>
      </c>
      <c r="G1" s="416" t="s">
        <v>446</v>
      </c>
      <c r="M1"/>
    </row>
    <row r="2" spans="1:13" ht="15" customHeight="1">
      <c r="A2" s="536" t="s">
        <v>513</v>
      </c>
      <c r="B2" s="537"/>
      <c r="C2" s="537"/>
      <c r="D2" s="506">
        <v>671.2</v>
      </c>
      <c r="E2" s="506">
        <v>791.4</v>
      </c>
      <c r="F2" s="506">
        <v>828.1</v>
      </c>
      <c r="G2" s="538">
        <v>36.700000000000045</v>
      </c>
      <c r="I2" s="620"/>
      <c r="J2" s="620"/>
      <c r="K2" s="620"/>
      <c r="L2" s="620"/>
      <c r="M2" s="620"/>
    </row>
    <row r="3" spans="1:13" ht="15" customHeight="1">
      <c r="A3" s="536" t="s">
        <v>512</v>
      </c>
      <c r="B3" s="537"/>
      <c r="C3" s="537"/>
      <c r="D3" s="506">
        <v>678.2</v>
      </c>
      <c r="E3" s="506">
        <v>700.4</v>
      </c>
      <c r="F3" s="506">
        <v>785.8</v>
      </c>
      <c r="G3" s="538">
        <v>85.399999999999977</v>
      </c>
      <c r="I3" s="620"/>
      <c r="J3" s="620"/>
      <c r="K3" s="620"/>
      <c r="L3" s="620"/>
      <c r="M3" s="620"/>
    </row>
    <row r="4" spans="1:13" ht="15.75">
      <c r="A4" s="536" t="s">
        <v>521</v>
      </c>
      <c r="B4" s="536"/>
      <c r="C4" s="536"/>
      <c r="D4" s="506">
        <v>501</v>
      </c>
      <c r="E4" s="506">
        <v>535.70000000000005</v>
      </c>
      <c r="F4" s="506">
        <v>550.5</v>
      </c>
      <c r="G4" s="506">
        <v>14.799999999999955</v>
      </c>
      <c r="I4" s="620"/>
      <c r="J4" s="620"/>
      <c r="K4" s="620"/>
      <c r="L4" s="620"/>
      <c r="M4" s="620"/>
    </row>
    <row r="5" spans="1:13" ht="14.25">
      <c r="A5" s="387" t="s">
        <v>47</v>
      </c>
      <c r="B5" s="387"/>
      <c r="C5" s="387"/>
      <c r="D5" s="507">
        <v>1850.4</v>
      </c>
      <c r="E5" s="507">
        <v>2027.5</v>
      </c>
      <c r="F5" s="507">
        <v>2164.4</v>
      </c>
      <c r="G5" s="507">
        <v>136.90000000000009</v>
      </c>
      <c r="I5" s="620"/>
      <c r="J5" s="620"/>
      <c r="K5" s="620"/>
      <c r="L5" s="620"/>
      <c r="M5" s="620"/>
    </row>
    <row r="6" spans="1:13" s="36" customFormat="1" ht="14.25">
      <c r="A6" s="386" t="s">
        <v>445</v>
      </c>
      <c r="B6" s="386"/>
      <c r="C6" s="386"/>
      <c r="D6" s="508">
        <v>0.54440181702638457</v>
      </c>
      <c r="E6" s="508">
        <v>0.57573262153566562</v>
      </c>
      <c r="F6" s="508">
        <v>0.5961877479065667</v>
      </c>
      <c r="G6" s="534">
        <v>2.0455126370901078E-2</v>
      </c>
      <c r="I6" s="620"/>
      <c r="J6" s="620"/>
      <c r="K6" s="620"/>
      <c r="L6" s="620"/>
      <c r="M6" s="620"/>
    </row>
    <row r="7" spans="1:13" s="36" customFormat="1" ht="15" customHeight="1">
      <c r="A7" s="726" t="s">
        <v>587</v>
      </c>
      <c r="B7" s="726"/>
      <c r="C7" s="726"/>
      <c r="D7" s="726"/>
      <c r="E7" s="726"/>
      <c r="F7" s="726"/>
      <c r="G7" s="724"/>
    </row>
    <row r="8" spans="1:13" s="36" customFormat="1" ht="15" customHeight="1">
      <c r="A8" s="724" t="s">
        <v>588</v>
      </c>
      <c r="B8" s="724"/>
      <c r="C8" s="724"/>
      <c r="D8" s="724"/>
      <c r="E8" s="724"/>
      <c r="F8" s="724"/>
      <c r="G8" s="724"/>
    </row>
  </sheetData>
  <mergeCells count="2">
    <mergeCell ref="A7:G7"/>
    <mergeCell ref="A8:G8"/>
  </mergeCells>
  <pageMargins left="0.70866141732283472" right="0.70866141732283472" top="1.1811023622047245" bottom="1.1811023622047245" header="0.31496062992125984" footer="0.31496062992125984"/>
  <pageSetup paperSize="9" scale="96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/>
    <pageSetUpPr fitToPage="1"/>
  </sheetPr>
  <dimension ref="A1:F9"/>
  <sheetViews>
    <sheetView showGridLines="0" zoomScaleNormal="100" workbookViewId="0"/>
  </sheetViews>
  <sheetFormatPr baseColWidth="10" defaultColWidth="11.42578125" defaultRowHeight="12.75"/>
  <cols>
    <col min="1" max="1" width="2.140625" style="674" customWidth="1"/>
    <col min="2" max="2" width="48.5703125" style="674" customWidth="1"/>
    <col min="3" max="6" width="10.7109375" style="674" customWidth="1"/>
    <col min="7" max="16384" width="11.42578125" style="674"/>
  </cols>
  <sheetData>
    <row r="1" spans="1:6" s="671" customFormat="1" ht="18.75" customHeight="1">
      <c r="A1" s="666" t="s">
        <v>427</v>
      </c>
      <c r="B1" s="666"/>
      <c r="C1" s="669">
        <v>2015</v>
      </c>
      <c r="D1" s="670" t="s">
        <v>335</v>
      </c>
      <c r="E1" s="670" t="s">
        <v>388</v>
      </c>
      <c r="F1" s="670" t="s">
        <v>446</v>
      </c>
    </row>
    <row r="2" spans="1:6" ht="15" customHeight="1">
      <c r="A2" s="672" t="s">
        <v>439</v>
      </c>
      <c r="B2" s="672"/>
      <c r="C2" s="673">
        <v>19.399999999999999</v>
      </c>
      <c r="D2" s="675">
        <v>20</v>
      </c>
      <c r="E2" s="675">
        <v>21</v>
      </c>
      <c r="F2" s="675">
        <v>1</v>
      </c>
    </row>
    <row r="3" spans="1:6" ht="15" customHeight="1">
      <c r="A3" s="672" t="s">
        <v>441</v>
      </c>
      <c r="B3" s="672"/>
      <c r="C3" s="673">
        <v>3.8</v>
      </c>
      <c r="D3" s="673">
        <v>3.8</v>
      </c>
      <c r="E3" s="673">
        <v>4</v>
      </c>
      <c r="F3" s="673">
        <v>0.20000000000000018</v>
      </c>
    </row>
    <row r="4" spans="1:6" ht="15" customHeight="1">
      <c r="A4" s="672" t="s">
        <v>440</v>
      </c>
      <c r="B4" s="672"/>
      <c r="C4" s="675">
        <v>11.6</v>
      </c>
      <c r="D4" s="675">
        <v>11.7</v>
      </c>
      <c r="E4" s="675">
        <v>12.2</v>
      </c>
      <c r="F4" s="675">
        <v>0.5</v>
      </c>
    </row>
    <row r="5" spans="1:6" ht="15" customHeight="1">
      <c r="A5" s="676" t="s">
        <v>47</v>
      </c>
      <c r="B5" s="676"/>
      <c r="C5" s="677">
        <v>34.799999999999997</v>
      </c>
      <c r="D5" s="677">
        <v>35.5</v>
      </c>
      <c r="E5" s="677">
        <v>37.200000000000003</v>
      </c>
      <c r="F5" s="677">
        <v>1.7000000000000028</v>
      </c>
    </row>
    <row r="6" spans="1:6" ht="15" customHeight="1">
      <c r="A6" s="678" t="s">
        <v>445</v>
      </c>
      <c r="B6" s="386"/>
      <c r="C6" s="679">
        <v>10.238425871443029</v>
      </c>
      <c r="D6" s="679">
        <v>10.080645161290322</v>
      </c>
      <c r="E6" s="679">
        <v>10.246804759806082</v>
      </c>
      <c r="F6" s="679">
        <v>0.16615959851576001</v>
      </c>
    </row>
    <row r="7" spans="1:6" ht="15" customHeight="1">
      <c r="A7" s="723" t="s">
        <v>437</v>
      </c>
      <c r="B7" s="723"/>
      <c r="C7" s="723"/>
      <c r="D7" s="723"/>
      <c r="E7" s="723"/>
      <c r="F7" s="723"/>
    </row>
    <row r="8" spans="1:6" ht="15" customHeight="1">
      <c r="A8" s="722" t="s">
        <v>438</v>
      </c>
      <c r="B8" s="722"/>
      <c r="C8" s="722"/>
      <c r="D8" s="722"/>
      <c r="E8" s="722"/>
      <c r="F8" s="722"/>
    </row>
    <row r="9" spans="1:6" ht="15" customHeight="1">
      <c r="A9" s="722" t="s">
        <v>330</v>
      </c>
      <c r="B9" s="722"/>
      <c r="C9" s="722"/>
      <c r="D9" s="722"/>
      <c r="E9" s="722"/>
      <c r="F9" s="722"/>
    </row>
  </sheetData>
  <mergeCells count="3">
    <mergeCell ref="A7:F7"/>
    <mergeCell ref="A8:F8"/>
    <mergeCell ref="A9:F9"/>
  </mergeCells>
  <pageMargins left="0.70866141732283472" right="0.70866141732283472" top="1.1811023622047245" bottom="1.1811023622047245" header="0.31496062992125984" footer="0.31496062992125984"/>
  <pageSetup paperSize="9" scale="96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32"/>
  <sheetViews>
    <sheetView showGridLines="0" workbookViewId="0"/>
  </sheetViews>
  <sheetFormatPr baseColWidth="10" defaultRowHeight="12"/>
  <cols>
    <col min="1" max="1" width="2.140625" style="274" customWidth="1"/>
    <col min="2" max="2" width="59.28515625" style="274" customWidth="1"/>
    <col min="3" max="6" width="11.42578125" style="274" hidden="1" customWidth="1"/>
    <col min="7" max="9" width="10.7109375" style="274" customWidth="1"/>
    <col min="10" max="10" width="10.7109375" style="274" hidden="1" customWidth="1"/>
    <col min="11" max="16384" width="11.42578125" style="274"/>
  </cols>
  <sheetData>
    <row r="1" spans="1:19" s="202" customFormat="1" ht="18.75" customHeight="1">
      <c r="A1" s="479" t="s">
        <v>566</v>
      </c>
      <c r="B1" s="479"/>
      <c r="C1" s="569">
        <v>2011</v>
      </c>
      <c r="D1" s="569">
        <v>2012</v>
      </c>
      <c r="E1" s="569">
        <v>2013</v>
      </c>
      <c r="F1" s="569">
        <v>2014</v>
      </c>
      <c r="G1" s="569">
        <v>2015</v>
      </c>
      <c r="H1" s="569">
        <v>2016</v>
      </c>
      <c r="I1" s="569">
        <v>2017</v>
      </c>
      <c r="J1" s="592" t="s">
        <v>446</v>
      </c>
      <c r="K1" s="570"/>
      <c r="L1" s="571"/>
    </row>
    <row r="2" spans="1:19" ht="15" customHeight="1">
      <c r="A2" s="572" t="s">
        <v>194</v>
      </c>
      <c r="B2" s="573"/>
      <c r="C2" s="574">
        <v>51.139033586019437</v>
      </c>
      <c r="D2" s="574">
        <v>51.438808126340604</v>
      </c>
      <c r="E2" s="574">
        <v>51.236213821998014</v>
      </c>
      <c r="F2" s="574">
        <v>52.755429047882615</v>
      </c>
      <c r="G2" s="574">
        <v>51.607466223347096</v>
      </c>
      <c r="H2" s="574">
        <v>50.655749410617311</v>
      </c>
      <c r="I2" s="574">
        <v>50.516018703725472</v>
      </c>
      <c r="J2" s="574">
        <f>I2-H2</f>
        <v>-0.13973070689183942</v>
      </c>
      <c r="K2" s="575"/>
      <c r="L2" s="575"/>
      <c r="N2" s="575"/>
      <c r="O2" s="575"/>
      <c r="P2" s="575"/>
      <c r="Q2" s="575"/>
      <c r="R2" s="575"/>
      <c r="S2" s="575"/>
    </row>
    <row r="3" spans="1:19" ht="15" customHeight="1">
      <c r="A3" s="572" t="s">
        <v>195</v>
      </c>
      <c r="B3" s="573"/>
      <c r="C3" s="574">
        <v>48.549383886169593</v>
      </c>
      <c r="D3" s="574">
        <v>49.233532508907508</v>
      </c>
      <c r="E3" s="574">
        <v>49.86915014203614</v>
      </c>
      <c r="F3" s="574">
        <v>50.015068629644688</v>
      </c>
      <c r="G3" s="574">
        <v>50.565211175888656</v>
      </c>
      <c r="H3" s="574">
        <v>49.264854635628765</v>
      </c>
      <c r="I3" s="574">
        <v>49.303972345973868</v>
      </c>
      <c r="J3" s="574">
        <f t="shared" ref="J3:J13" si="0">I3-H3</f>
        <v>3.9117710345102807E-2</v>
      </c>
      <c r="K3" s="575"/>
      <c r="L3" s="575"/>
      <c r="N3" s="575"/>
      <c r="O3" s="575"/>
      <c r="P3" s="575"/>
      <c r="Q3" s="575"/>
      <c r="R3" s="575"/>
      <c r="S3" s="575"/>
    </row>
    <row r="4" spans="1:19" ht="15" customHeight="1">
      <c r="A4" s="572" t="s">
        <v>556</v>
      </c>
      <c r="B4" s="573"/>
      <c r="C4" s="574">
        <v>41.429744452710722</v>
      </c>
      <c r="D4" s="574">
        <v>42.073061632675227</v>
      </c>
      <c r="E4" s="574">
        <v>42.921885286891722</v>
      </c>
      <c r="F4" s="574">
        <v>43.147406993360001</v>
      </c>
      <c r="G4" s="574">
        <v>43.785201380038792</v>
      </c>
      <c r="H4" s="574">
        <v>42.579729159768867</v>
      </c>
      <c r="I4" s="574">
        <v>42.675080111652441</v>
      </c>
      <c r="J4" s="574">
        <f t="shared" si="0"/>
        <v>9.5350951883574453E-2</v>
      </c>
      <c r="K4" s="575"/>
      <c r="L4" s="575"/>
      <c r="N4" s="575"/>
      <c r="O4" s="575"/>
      <c r="P4" s="575"/>
      <c r="Q4" s="575"/>
      <c r="R4" s="575"/>
      <c r="S4" s="575"/>
    </row>
    <row r="5" spans="1:19" ht="15" customHeight="1">
      <c r="A5" s="576" t="s">
        <v>557</v>
      </c>
      <c r="B5" s="577"/>
      <c r="C5" s="578">
        <v>-2.5896496998498408</v>
      </c>
      <c r="D5" s="578">
        <v>-2.2052756174331014</v>
      </c>
      <c r="E5" s="578">
        <v>-1.3670636799618707</v>
      </c>
      <c r="F5" s="578">
        <v>-2.7403604182379282</v>
      </c>
      <c r="G5" s="578">
        <v>-1.0422550474584493</v>
      </c>
      <c r="H5" s="578">
        <v>-1.3908947749885461</v>
      </c>
      <c r="I5" s="578">
        <v>-1.2120463577516112</v>
      </c>
      <c r="J5" s="578">
        <f t="shared" si="0"/>
        <v>0.1788484172369349</v>
      </c>
      <c r="K5" s="575"/>
      <c r="L5" s="575"/>
      <c r="N5" s="575"/>
      <c r="O5" s="575"/>
      <c r="P5" s="575"/>
      <c r="Q5" s="575"/>
      <c r="R5" s="575"/>
      <c r="S5" s="575"/>
    </row>
    <row r="6" spans="1:19" ht="15" customHeight="1">
      <c r="B6" s="572" t="s">
        <v>423</v>
      </c>
      <c r="C6" s="574">
        <v>-2.3157972590267204</v>
      </c>
      <c r="D6" s="574">
        <v>-2.169810931705638</v>
      </c>
      <c r="E6" s="574">
        <v>-1.4202991628187545</v>
      </c>
      <c r="F6" s="574">
        <v>-2.8224749577474864</v>
      </c>
      <c r="G6" s="574">
        <v>-1.1733077563921515</v>
      </c>
      <c r="H6" s="574">
        <v>-1.5740002683634531</v>
      </c>
      <c r="I6" s="574">
        <v>-1.3806498418294926</v>
      </c>
      <c r="J6" s="574">
        <f t="shared" si="0"/>
        <v>0.19335042653396051</v>
      </c>
      <c r="K6" s="575"/>
      <c r="L6" s="575"/>
      <c r="N6" s="575"/>
      <c r="O6" s="575"/>
      <c r="P6" s="575"/>
      <c r="Q6" s="575"/>
      <c r="R6" s="575"/>
      <c r="S6" s="575"/>
    </row>
    <row r="7" spans="1:19" ht="15" customHeight="1">
      <c r="B7" s="572" t="s">
        <v>558</v>
      </c>
      <c r="C7" s="574">
        <v>-0.47883916442072416</v>
      </c>
      <c r="D7" s="574">
        <v>-0.22316161548681246</v>
      </c>
      <c r="E7" s="574">
        <v>-7.6328319468314559E-2</v>
      </c>
      <c r="F7" s="574">
        <v>-9.3994137724149815E-3</v>
      </c>
      <c r="G7" s="574">
        <v>5.2890831134871003E-2</v>
      </c>
      <c r="H7" s="574">
        <v>4.7928082996926052E-2</v>
      </c>
      <c r="I7" s="574">
        <v>4.4932923206332076E-2</v>
      </c>
      <c r="J7" s="574">
        <f t="shared" si="0"/>
        <v>-2.9951597905939764E-3</v>
      </c>
      <c r="K7" s="575"/>
      <c r="L7" s="575"/>
      <c r="N7" s="575"/>
      <c r="O7" s="575"/>
      <c r="P7" s="575"/>
      <c r="Q7" s="575"/>
      <c r="R7" s="575"/>
      <c r="S7" s="575"/>
    </row>
    <row r="8" spans="1:19" ht="15" customHeight="1">
      <c r="B8" s="572" t="s">
        <v>559</v>
      </c>
      <c r="C8" s="574">
        <v>0.20498672359758685</v>
      </c>
      <c r="D8" s="574">
        <v>0.17101917160145244</v>
      </c>
      <c r="E8" s="574">
        <v>0.12956380232520057</v>
      </c>
      <c r="F8" s="574">
        <v>9.1513953281974203E-2</v>
      </c>
      <c r="G8" s="574">
        <v>7.8161877798836432E-2</v>
      </c>
      <c r="H8" s="574">
        <v>0.13518687029820342</v>
      </c>
      <c r="I8" s="574">
        <v>0.12360424239314538</v>
      </c>
      <c r="J8" s="574">
        <f t="shared" si="0"/>
        <v>-1.1582627905058041E-2</v>
      </c>
      <c r="K8" s="575"/>
      <c r="L8" s="575"/>
      <c r="N8" s="575"/>
      <c r="O8" s="575"/>
      <c r="P8" s="575"/>
      <c r="Q8" s="575"/>
      <c r="R8" s="575"/>
      <c r="S8" s="575"/>
    </row>
    <row r="9" spans="1:19" ht="15" customHeight="1">
      <c r="A9" s="572"/>
      <c r="B9" s="573"/>
      <c r="C9" s="574"/>
      <c r="D9" s="574"/>
      <c r="E9" s="574"/>
      <c r="F9" s="574"/>
      <c r="G9" s="579"/>
      <c r="H9" s="580"/>
      <c r="I9" s="580"/>
      <c r="J9" s="580"/>
      <c r="K9" s="575"/>
      <c r="L9" s="575"/>
      <c r="N9" s="575"/>
      <c r="O9" s="575"/>
      <c r="P9" s="575"/>
      <c r="Q9" s="575"/>
      <c r="R9" s="575"/>
      <c r="S9" s="575"/>
    </row>
    <row r="10" spans="1:19" ht="15" customHeight="1">
      <c r="A10" s="581" t="s">
        <v>560</v>
      </c>
      <c r="B10" s="582"/>
      <c r="C10" s="583">
        <v>-2.3855775773640562</v>
      </c>
      <c r="D10" s="583">
        <v>-1.7434608677005206</v>
      </c>
      <c r="E10" s="583">
        <v>-1.1390368424942849</v>
      </c>
      <c r="F10" s="583">
        <v>-0.57667329926340627</v>
      </c>
      <c r="G10" s="583">
        <v>0.14469834201110388</v>
      </c>
      <c r="H10" s="583">
        <v>-0.93554333403397261</v>
      </c>
      <c r="I10" s="583">
        <v>-0.86776200819848859</v>
      </c>
      <c r="J10" s="583">
        <f t="shared" si="0"/>
        <v>6.7781325835484019E-2</v>
      </c>
      <c r="K10" s="575"/>
      <c r="L10" s="575"/>
      <c r="N10" s="575"/>
      <c r="O10" s="575"/>
      <c r="P10" s="575"/>
      <c r="Q10" s="575"/>
      <c r="R10" s="575"/>
      <c r="S10" s="575"/>
    </row>
    <row r="11" spans="1:19" ht="15" customHeight="1">
      <c r="A11" s="581" t="s">
        <v>561</v>
      </c>
      <c r="B11" s="582"/>
      <c r="C11" s="583"/>
      <c r="D11" s="583"/>
      <c r="E11" s="583"/>
      <c r="F11" s="583"/>
      <c r="G11" s="583">
        <v>0.27738597202879989</v>
      </c>
      <c r="H11" s="583">
        <v>-0.53554333403397258</v>
      </c>
      <c r="I11" s="583">
        <v>-0.46776200819848857</v>
      </c>
      <c r="J11" s="583">
        <f t="shared" si="0"/>
        <v>6.7781325835484019E-2</v>
      </c>
      <c r="K11" s="575"/>
      <c r="L11" s="575"/>
      <c r="N11" s="575"/>
      <c r="O11" s="575"/>
      <c r="P11" s="575"/>
      <c r="Q11" s="575"/>
      <c r="R11" s="575"/>
      <c r="S11" s="575"/>
    </row>
    <row r="12" spans="1:19" ht="15" customHeight="1">
      <c r="A12" s="581"/>
      <c r="B12" s="582"/>
      <c r="C12" s="583"/>
      <c r="D12" s="584"/>
      <c r="E12" s="584"/>
      <c r="F12" s="584"/>
      <c r="G12" s="584"/>
      <c r="H12" s="584"/>
      <c r="I12" s="584"/>
      <c r="J12" s="584"/>
      <c r="K12" s="575"/>
      <c r="L12" s="575"/>
      <c r="N12" s="575"/>
      <c r="O12" s="575"/>
      <c r="P12" s="575"/>
      <c r="Q12" s="575"/>
      <c r="R12" s="575"/>
      <c r="S12" s="575"/>
    </row>
    <row r="13" spans="1:19" ht="15" customHeight="1">
      <c r="A13" s="585" t="s">
        <v>562</v>
      </c>
      <c r="B13" s="586"/>
      <c r="C13" s="587">
        <v>82.577120543213582</v>
      </c>
      <c r="D13" s="587">
        <v>82.017372504975</v>
      </c>
      <c r="E13" s="587">
        <v>81.323441124738366</v>
      </c>
      <c r="F13" s="587">
        <v>84.414086389985968</v>
      </c>
      <c r="G13" s="587">
        <v>85.544391749900953</v>
      </c>
      <c r="H13" s="587">
        <v>83.217772747046197</v>
      </c>
      <c r="I13" s="587">
        <v>80.889136624939226</v>
      </c>
      <c r="J13" s="587">
        <f t="shared" si="0"/>
        <v>-2.3286361221069711</v>
      </c>
      <c r="K13" s="575"/>
      <c r="L13" s="575"/>
      <c r="N13" s="575"/>
      <c r="O13" s="575"/>
      <c r="P13" s="575"/>
      <c r="Q13" s="575"/>
      <c r="R13" s="575"/>
      <c r="S13" s="575"/>
    </row>
    <row r="14" spans="1:19" s="590" customFormat="1" ht="15" customHeight="1">
      <c r="A14" s="588" t="s">
        <v>563</v>
      </c>
      <c r="B14" s="588"/>
      <c r="C14" s="589"/>
      <c r="D14" s="589"/>
      <c r="E14" s="589"/>
      <c r="F14" s="589"/>
      <c r="G14" s="589"/>
    </row>
    <row r="15" spans="1:19" ht="15" customHeight="1">
      <c r="A15" s="591" t="s">
        <v>564</v>
      </c>
      <c r="B15" s="591"/>
    </row>
    <row r="16" spans="1:19" ht="15" customHeight="1">
      <c r="A16" s="591" t="s">
        <v>565</v>
      </c>
      <c r="B16" s="591"/>
    </row>
    <row r="26" spans="7:7">
      <c r="G26" s="621"/>
    </row>
    <row r="27" spans="7:7">
      <c r="G27" s="621"/>
    </row>
    <row r="28" spans="7:7">
      <c r="G28" s="621"/>
    </row>
    <row r="29" spans="7:7">
      <c r="G29" s="621"/>
    </row>
    <row r="30" spans="7:7">
      <c r="G30" s="621"/>
    </row>
    <row r="31" spans="7:7">
      <c r="G31" s="621"/>
    </row>
    <row r="32" spans="7:7">
      <c r="G32" s="62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/>
    <pageSetUpPr fitToPage="1"/>
  </sheetPr>
  <dimension ref="A1:K47"/>
  <sheetViews>
    <sheetView showGridLines="0" zoomScaleNormal="100" workbookViewId="0">
      <pane ySplit="1" topLeftCell="A2" activePane="bottomLeft" state="frozen"/>
      <selection activeCell="K20" sqref="K20"/>
      <selection pane="bottomLeft"/>
    </sheetView>
  </sheetViews>
  <sheetFormatPr baseColWidth="10" defaultColWidth="11.42578125" defaultRowHeight="15"/>
  <cols>
    <col min="1" max="1" width="2.140625" style="286" customWidth="1"/>
    <col min="2" max="2" width="59.28515625" style="286" customWidth="1"/>
    <col min="3" max="6" width="10.7109375" style="286" customWidth="1"/>
    <col min="7" max="16384" width="11.42578125" style="286"/>
  </cols>
  <sheetData>
    <row r="1" spans="1:6" s="7" customFormat="1" ht="18.75" customHeight="1">
      <c r="A1" s="363" t="s">
        <v>443</v>
      </c>
      <c r="B1" s="426"/>
      <c r="C1" s="416" t="s">
        <v>387</v>
      </c>
      <c r="D1" s="339" t="s">
        <v>574</v>
      </c>
      <c r="E1" s="416" t="s">
        <v>365</v>
      </c>
      <c r="F1" s="416" t="s">
        <v>446</v>
      </c>
    </row>
    <row r="2" spans="1:6" s="284" customFormat="1" ht="15" customHeight="1">
      <c r="A2" s="427" t="s">
        <v>444</v>
      </c>
      <c r="B2" s="427"/>
      <c r="C2" s="428"/>
      <c r="D2" s="428"/>
      <c r="E2" s="428"/>
      <c r="F2" s="428"/>
    </row>
    <row r="3" spans="1:6" s="284" customFormat="1" ht="15" customHeight="1">
      <c r="A3" s="447"/>
      <c r="B3" s="448" t="s">
        <v>217</v>
      </c>
      <c r="C3" s="449">
        <v>72728.36</v>
      </c>
      <c r="D3" s="449">
        <v>72329.8</v>
      </c>
      <c r="E3" s="449">
        <v>73158.744000000006</v>
      </c>
      <c r="F3" s="449">
        <v>828.94400000000314</v>
      </c>
    </row>
    <row r="4" spans="1:6" s="284" customFormat="1" ht="15" customHeight="1">
      <c r="A4" s="429"/>
      <c r="B4" s="430" t="s">
        <v>218</v>
      </c>
      <c r="C4" s="568">
        <v>74589.487999999998</v>
      </c>
      <c r="D4" s="568">
        <v>78107.5</v>
      </c>
      <c r="E4" s="568">
        <v>77457.184999999998</v>
      </c>
      <c r="F4" s="568">
        <v>-650.31500000000233</v>
      </c>
    </row>
    <row r="5" spans="1:6" s="284" customFormat="1" ht="15" customHeight="1">
      <c r="A5" s="431" t="s">
        <v>420</v>
      </c>
      <c r="B5" s="431"/>
      <c r="C5" s="567">
        <v>-1861.127999999997</v>
      </c>
      <c r="D5" s="567">
        <v>-5777.6999999999971</v>
      </c>
      <c r="E5" s="567">
        <v>-4298.4409999999916</v>
      </c>
      <c r="F5" s="567">
        <v>1479.2590000000055</v>
      </c>
    </row>
    <row r="6" spans="1:6" s="284" customFormat="1" ht="15" customHeight="1">
      <c r="A6" s="428"/>
      <c r="B6" s="428"/>
      <c r="C6" s="441"/>
      <c r="D6" s="441"/>
      <c r="E6" s="441"/>
      <c r="F6" s="441"/>
    </row>
    <row r="7" spans="1:6" s="284" customFormat="1" ht="15" customHeight="1">
      <c r="A7" s="432" t="s">
        <v>193</v>
      </c>
      <c r="B7" s="432"/>
      <c r="C7" s="443">
        <v>-2127</v>
      </c>
      <c r="D7" s="443">
        <v>235</v>
      </c>
      <c r="E7" s="443">
        <v>-715</v>
      </c>
      <c r="F7" s="443">
        <v>-950</v>
      </c>
    </row>
    <row r="8" spans="1:6" customFormat="1" ht="14.25">
      <c r="A8" s="594"/>
      <c r="B8" s="595" t="s">
        <v>567</v>
      </c>
      <c r="C8" s="684">
        <v>-964</v>
      </c>
      <c r="D8" s="48">
        <v>180</v>
      </c>
      <c r="E8" s="419">
        <v>-760</v>
      </c>
      <c r="F8" s="442">
        <v>-940</v>
      </c>
    </row>
    <row r="9" spans="1:6" customFormat="1" ht="14.25">
      <c r="A9" s="594"/>
      <c r="B9" s="595" t="s">
        <v>568</v>
      </c>
      <c r="C9" s="684">
        <v>466</v>
      </c>
      <c r="D9" s="48"/>
      <c r="E9" s="419">
        <v>245</v>
      </c>
      <c r="F9" s="442">
        <v>245</v>
      </c>
    </row>
    <row r="10" spans="1:6" s="36" customFormat="1" ht="14.25">
      <c r="A10" s="594"/>
      <c r="B10" s="595" t="s">
        <v>350</v>
      </c>
      <c r="C10" s="684">
        <v>-354</v>
      </c>
      <c r="D10" s="48">
        <v>100</v>
      </c>
      <c r="E10" s="48">
        <v>100</v>
      </c>
      <c r="F10" s="442">
        <v>0</v>
      </c>
    </row>
    <row r="11" spans="1:6" s="36" customFormat="1" ht="14.25">
      <c r="A11" s="594"/>
      <c r="B11" s="595" t="s">
        <v>580</v>
      </c>
      <c r="C11" s="684">
        <v>-250</v>
      </c>
      <c r="D11" s="48">
        <v>80</v>
      </c>
      <c r="E11" s="48">
        <v>100</v>
      </c>
      <c r="F11" s="442">
        <v>20</v>
      </c>
    </row>
    <row r="12" spans="1:6" s="36" customFormat="1" ht="14.25">
      <c r="A12" s="594"/>
      <c r="B12" s="595" t="s">
        <v>569</v>
      </c>
      <c r="C12" s="684">
        <v>412</v>
      </c>
      <c r="D12" s="48">
        <v>250</v>
      </c>
      <c r="E12" s="48"/>
      <c r="F12" s="442">
        <v>-250</v>
      </c>
    </row>
    <row r="13" spans="1:6" s="36" customFormat="1" ht="14.25">
      <c r="A13" s="594"/>
      <c r="B13" s="595" t="s">
        <v>351</v>
      </c>
      <c r="C13" s="684"/>
      <c r="D13" s="48">
        <v>88</v>
      </c>
      <c r="E13" s="48"/>
      <c r="F13" s="442">
        <v>-88</v>
      </c>
    </row>
    <row r="14" spans="1:6" s="36" customFormat="1" ht="14.25">
      <c r="A14" s="594"/>
      <c r="B14" s="595" t="s">
        <v>570</v>
      </c>
      <c r="C14" s="684">
        <v>1230</v>
      </c>
      <c r="D14" s="48"/>
      <c r="E14" s="48"/>
      <c r="F14" s="442">
        <v>0</v>
      </c>
    </row>
    <row r="15" spans="1:6" s="36" customFormat="1" ht="14.25">
      <c r="A15" s="594"/>
      <c r="B15" s="595" t="s">
        <v>571</v>
      </c>
      <c r="C15" s="684">
        <v>-192</v>
      </c>
      <c r="D15" s="48"/>
      <c r="E15" s="48"/>
      <c r="F15" s="442">
        <v>0</v>
      </c>
    </row>
    <row r="16" spans="1:6" s="36" customFormat="1" ht="14.25">
      <c r="A16" s="596"/>
      <c r="B16" s="597" t="s">
        <v>456</v>
      </c>
      <c r="C16" s="684">
        <v>-1750</v>
      </c>
      <c r="D16" s="48"/>
      <c r="E16" s="48"/>
      <c r="F16" s="442">
        <v>0</v>
      </c>
    </row>
    <row r="17" spans="1:11" s="36" customFormat="1" ht="14.25">
      <c r="A17" s="594"/>
      <c r="B17" s="595" t="s">
        <v>599</v>
      </c>
      <c r="C17" s="684">
        <v>-590</v>
      </c>
      <c r="D17" s="48">
        <v>-400</v>
      </c>
      <c r="E17" s="48">
        <v>-400</v>
      </c>
      <c r="F17" s="442">
        <v>0</v>
      </c>
    </row>
    <row r="18" spans="1:11" customFormat="1" ht="14.25">
      <c r="A18" s="594"/>
      <c r="B18" s="595" t="s">
        <v>319</v>
      </c>
      <c r="C18" s="685">
        <v>-135</v>
      </c>
      <c r="D18" s="51">
        <v>-63</v>
      </c>
      <c r="E18" s="51"/>
      <c r="F18" s="442">
        <v>63</v>
      </c>
      <c r="H18" s="593"/>
      <c r="I18" s="593"/>
      <c r="J18" s="593"/>
      <c r="K18" s="593"/>
    </row>
    <row r="19" spans="1:11" s="284" customFormat="1" ht="15" customHeight="1">
      <c r="A19" s="598" t="s">
        <v>442</v>
      </c>
      <c r="B19" s="598"/>
      <c r="C19" s="599">
        <v>-3988.127999999997</v>
      </c>
      <c r="D19" s="599">
        <v>-5542.6999999999971</v>
      </c>
      <c r="E19" s="599">
        <v>-5013.4409999999916</v>
      </c>
      <c r="F19" s="599">
        <v>529.25900000000547</v>
      </c>
    </row>
    <row r="20" spans="1:11" s="284" customFormat="1" ht="15" customHeight="1">
      <c r="A20" s="433"/>
      <c r="B20" s="433"/>
      <c r="C20" s="434"/>
      <c r="D20" s="434"/>
      <c r="E20" s="434"/>
      <c r="F20" s="434"/>
    </row>
    <row r="21" spans="1:11" s="284" customFormat="1" ht="15" customHeight="1">
      <c r="A21" s="435" t="s">
        <v>581</v>
      </c>
      <c r="B21" s="435"/>
      <c r="C21" s="303"/>
      <c r="D21" s="303"/>
      <c r="E21" s="303"/>
      <c r="F21" s="303"/>
    </row>
    <row r="22" spans="1:11" s="284" customFormat="1" ht="15" customHeight="1">
      <c r="A22" s="444" t="s">
        <v>332</v>
      </c>
      <c r="B22" s="444"/>
      <c r="C22" s="324"/>
      <c r="D22" s="445"/>
      <c r="E22" s="445"/>
      <c r="F22" s="445"/>
    </row>
    <row r="23" spans="1:11" s="284" customFormat="1" ht="15" customHeight="1">
      <c r="B23" s="303" t="s">
        <v>316</v>
      </c>
      <c r="C23" s="436">
        <v>-1.1733377268340894</v>
      </c>
      <c r="D23" s="436">
        <v>-1.5739152657882771</v>
      </c>
      <c r="E23" s="436">
        <v>-1.3809610511238408</v>
      </c>
      <c r="F23" s="436">
        <v>0.1929542146644363</v>
      </c>
    </row>
    <row r="24" spans="1:11" s="284" customFormat="1" ht="15" customHeight="1">
      <c r="B24" s="303" t="s">
        <v>573</v>
      </c>
      <c r="C24" s="436">
        <v>5.2663161359573364E-2</v>
      </c>
      <c r="D24" s="436">
        <v>4.7928082996926052E-2</v>
      </c>
      <c r="E24" s="436">
        <v>4.4932923206332076E-2</v>
      </c>
      <c r="F24" s="436">
        <v>-2.9951597905939764E-3</v>
      </c>
    </row>
    <row r="25" spans="1:11" s="284" customFormat="1" ht="15" customHeight="1">
      <c r="B25" s="303" t="s">
        <v>572</v>
      </c>
      <c r="C25" s="436">
        <v>7.8259223025958169E-2</v>
      </c>
      <c r="D25" s="436">
        <v>0.13518687029820342</v>
      </c>
      <c r="E25" s="436">
        <v>0.12360424239314538</v>
      </c>
      <c r="F25" s="436">
        <v>-1.1582627905058041E-2</v>
      </c>
    </row>
    <row r="26" spans="1:11" s="284" customFormat="1" ht="15" customHeight="1">
      <c r="A26" s="600" t="s">
        <v>358</v>
      </c>
      <c r="B26" s="600"/>
      <c r="C26" s="601">
        <v>-1.0424153424485578</v>
      </c>
      <c r="D26" s="601">
        <v>-1.3908003124931478</v>
      </c>
      <c r="E26" s="601">
        <v>-1.2124238855243634</v>
      </c>
      <c r="F26" s="601">
        <v>0.17837642696878442</v>
      </c>
    </row>
    <row r="27" spans="1:11" s="284" customFormat="1" ht="15" customHeight="1">
      <c r="A27" s="438"/>
      <c r="B27" s="438"/>
      <c r="C27" s="439"/>
      <c r="D27" s="439"/>
      <c r="E27" s="439"/>
      <c r="F27" s="439"/>
    </row>
    <row r="28" spans="1:11" s="284" customFormat="1" ht="15" customHeight="1">
      <c r="A28" s="444" t="s">
        <v>376</v>
      </c>
      <c r="B28" s="444"/>
      <c r="C28" s="446"/>
      <c r="D28" s="446"/>
      <c r="E28" s="446"/>
      <c r="F28" s="446"/>
    </row>
    <row r="29" spans="1:11" s="284" customFormat="1" ht="15" customHeight="1">
      <c r="A29" s="435"/>
      <c r="B29" s="435" t="s">
        <v>358</v>
      </c>
      <c r="C29" s="436">
        <v>-1.0423678369421352</v>
      </c>
      <c r="D29" s="436">
        <v>-1.3908003124931478</v>
      </c>
      <c r="E29" s="436">
        <v>-1.2124238855243634</v>
      </c>
      <c r="F29" s="436">
        <v>0.17837642696878442</v>
      </c>
    </row>
    <row r="30" spans="1:11" s="284" customFormat="1" ht="15" customHeight="1">
      <c r="A30" s="435"/>
      <c r="B30" s="435" t="s">
        <v>333</v>
      </c>
      <c r="C30" s="436">
        <v>0.67209008008824944</v>
      </c>
      <c r="D30" s="436">
        <v>0.31337052318992109</v>
      </c>
      <c r="E30" s="436">
        <v>0.16524071799737117</v>
      </c>
      <c r="F30" s="436">
        <v>-0.14812980519254992</v>
      </c>
    </row>
    <row r="31" spans="1:11" s="284" customFormat="1" ht="15" customHeight="1">
      <c r="A31" s="440"/>
      <c r="B31" s="440" t="s">
        <v>359</v>
      </c>
      <c r="C31" s="437">
        <v>0.51486330938130376</v>
      </c>
      <c r="D31" s="437">
        <v>0.14198091776465241</v>
      </c>
      <c r="E31" s="437">
        <v>0.17904363155575143</v>
      </c>
      <c r="F31" s="437">
        <v>3.7062713791099017E-2</v>
      </c>
    </row>
    <row r="32" spans="1:11" s="284" customFormat="1" ht="15" customHeight="1">
      <c r="A32" s="600" t="s">
        <v>579</v>
      </c>
      <c r="B32" s="600"/>
      <c r="C32" s="601">
        <v>0.144585552527418</v>
      </c>
      <c r="D32" s="601">
        <v>-0.93544887153857437</v>
      </c>
      <c r="E32" s="601">
        <v>-0.85813953597124082</v>
      </c>
      <c r="F32" s="601">
        <v>7.7309335567333548E-2</v>
      </c>
    </row>
    <row r="33" spans="1:6" s="284" customFormat="1" ht="15" customHeight="1">
      <c r="A33" s="452"/>
      <c r="B33" s="458" t="s">
        <v>598</v>
      </c>
      <c r="C33" s="603">
        <v>0.13268763001769601</v>
      </c>
      <c r="D33" s="603">
        <v>0.4</v>
      </c>
      <c r="E33" s="603">
        <v>0.4</v>
      </c>
      <c r="F33" s="437">
        <v>0</v>
      </c>
    </row>
    <row r="34" spans="1:6" s="284" customFormat="1" ht="15" customHeight="1">
      <c r="A34" s="600" t="s">
        <v>578</v>
      </c>
      <c r="B34" s="600"/>
      <c r="C34" s="601">
        <v>0.27727318254511402</v>
      </c>
      <c r="D34" s="601">
        <v>-0.53544887153857434</v>
      </c>
      <c r="E34" s="601">
        <v>-0.4581395359712408</v>
      </c>
      <c r="F34" s="601">
        <v>7.7309335567333548E-2</v>
      </c>
    </row>
    <row r="35" spans="1:6" s="287" customFormat="1" ht="15" customHeight="1">
      <c r="A35" s="473" t="s">
        <v>575</v>
      </c>
      <c r="E35" s="452"/>
      <c r="F35" s="452"/>
    </row>
    <row r="36" spans="1:6" s="287" customFormat="1" ht="15" customHeight="1">
      <c r="A36" s="473" t="s">
        <v>576</v>
      </c>
      <c r="E36" s="452"/>
      <c r="F36" s="452"/>
    </row>
    <row r="37" spans="1:6" s="284" customFormat="1" ht="15" customHeight="1">
      <c r="A37" s="602" t="s">
        <v>577</v>
      </c>
    </row>
    <row r="38" spans="1:6" s="284" customFormat="1">
      <c r="A38" s="283"/>
      <c r="B38" s="283"/>
      <c r="C38" s="283"/>
      <c r="D38" s="283"/>
      <c r="E38" s="283"/>
      <c r="F38" s="283"/>
    </row>
    <row r="39" spans="1:6" s="284" customFormat="1">
      <c r="A39" s="283"/>
      <c r="B39" s="283"/>
      <c r="C39" s="283"/>
      <c r="D39" s="283"/>
      <c r="E39" s="283"/>
      <c r="F39" s="283"/>
    </row>
    <row r="40" spans="1:6" s="284" customFormat="1">
      <c r="A40" s="283"/>
      <c r="B40" s="283"/>
      <c r="C40" s="283"/>
      <c r="D40" s="283"/>
      <c r="E40" s="283"/>
      <c r="F40" s="283"/>
    </row>
    <row r="41" spans="1:6" s="284" customFormat="1">
      <c r="A41" s="283"/>
      <c r="B41" s="283"/>
      <c r="C41" s="283"/>
      <c r="D41" s="283"/>
      <c r="E41" s="283"/>
      <c r="F41" s="283"/>
    </row>
    <row r="42" spans="1:6" s="284" customFormat="1">
      <c r="A42" s="283"/>
      <c r="B42" s="283"/>
      <c r="C42" s="283"/>
      <c r="D42" s="283"/>
      <c r="E42" s="283"/>
      <c r="F42" s="283"/>
    </row>
    <row r="43" spans="1:6" s="284" customFormat="1">
      <c r="A43" s="283"/>
      <c r="B43" s="283"/>
      <c r="C43" s="283"/>
      <c r="D43" s="283"/>
      <c r="E43" s="283"/>
      <c r="F43" s="283"/>
    </row>
    <row r="44" spans="1:6" s="284" customFormat="1">
      <c r="A44" s="283"/>
      <c r="B44" s="283"/>
      <c r="C44" s="283"/>
      <c r="D44" s="283"/>
      <c r="E44" s="283"/>
      <c r="F44" s="283"/>
    </row>
    <row r="45" spans="1:6" s="284" customFormat="1">
      <c r="A45" s="283"/>
      <c r="B45" s="283"/>
      <c r="C45" s="283"/>
      <c r="D45" s="283"/>
      <c r="E45" s="283"/>
      <c r="F45" s="283"/>
    </row>
    <row r="46" spans="1:6" ht="16.5">
      <c r="A46" s="285"/>
      <c r="B46" s="285"/>
      <c r="C46" s="285"/>
      <c r="D46" s="285"/>
      <c r="E46" s="285"/>
      <c r="F46" s="285"/>
    </row>
    <row r="47" spans="1:6" ht="16.5">
      <c r="A47" s="285"/>
      <c r="B47" s="285"/>
      <c r="C47" s="285"/>
      <c r="D47" s="285"/>
      <c r="E47" s="285"/>
      <c r="F47" s="285"/>
    </row>
  </sheetData>
  <pageMargins left="0.70866141732283472" right="0.70866141732283472" top="1.1811023622047245" bottom="1.1811023622047245" header="0.31496062992125984" footer="0.31496062992125984"/>
  <pageSetup paperSize="9" scale="85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>
    <tabColor rgb="FFFFC000"/>
  </sheetPr>
  <dimension ref="A1:S36"/>
  <sheetViews>
    <sheetView workbookViewId="0">
      <selection activeCell="E32" sqref="E32"/>
    </sheetView>
  </sheetViews>
  <sheetFormatPr baseColWidth="10" defaultRowHeight="12" outlineLevelCol="1"/>
  <cols>
    <col min="1" max="1" width="38.7109375" style="206" customWidth="1"/>
    <col min="2" max="4" width="10.140625" style="206" hidden="1" customWidth="1" outlineLevel="1"/>
    <col min="5" max="5" width="10.140625" style="206" customWidth="1" collapsed="1"/>
    <col min="6" max="6" width="10.140625" style="206" customWidth="1"/>
    <col min="7" max="256" width="11.42578125" style="206"/>
    <col min="257" max="257" width="39.5703125" style="206" customWidth="1"/>
    <col min="258" max="262" width="8.7109375" style="206" customWidth="1"/>
    <col min="263" max="512" width="11.42578125" style="206"/>
    <col min="513" max="513" width="39.5703125" style="206" customWidth="1"/>
    <col min="514" max="518" width="8.7109375" style="206" customWidth="1"/>
    <col min="519" max="768" width="11.42578125" style="206"/>
    <col min="769" max="769" width="39.5703125" style="206" customWidth="1"/>
    <col min="770" max="774" width="8.7109375" style="206" customWidth="1"/>
    <col min="775" max="1024" width="11.42578125" style="206"/>
    <col min="1025" max="1025" width="39.5703125" style="206" customWidth="1"/>
    <col min="1026" max="1030" width="8.7109375" style="206" customWidth="1"/>
    <col min="1031" max="1280" width="11.42578125" style="206"/>
    <col min="1281" max="1281" width="39.5703125" style="206" customWidth="1"/>
    <col min="1282" max="1286" width="8.7109375" style="206" customWidth="1"/>
    <col min="1287" max="1536" width="11.42578125" style="206"/>
    <col min="1537" max="1537" width="39.5703125" style="206" customWidth="1"/>
    <col min="1538" max="1542" width="8.7109375" style="206" customWidth="1"/>
    <col min="1543" max="1792" width="11.42578125" style="206"/>
    <col min="1793" max="1793" width="39.5703125" style="206" customWidth="1"/>
    <col min="1794" max="1798" width="8.7109375" style="206" customWidth="1"/>
    <col min="1799" max="2048" width="11.42578125" style="206"/>
    <col min="2049" max="2049" width="39.5703125" style="206" customWidth="1"/>
    <col min="2050" max="2054" width="8.7109375" style="206" customWidth="1"/>
    <col min="2055" max="2304" width="11.42578125" style="206"/>
    <col min="2305" max="2305" width="39.5703125" style="206" customWidth="1"/>
    <col min="2306" max="2310" width="8.7109375" style="206" customWidth="1"/>
    <col min="2311" max="2560" width="11.42578125" style="206"/>
    <col min="2561" max="2561" width="39.5703125" style="206" customWidth="1"/>
    <col min="2562" max="2566" width="8.7109375" style="206" customWidth="1"/>
    <col min="2567" max="2816" width="11.42578125" style="206"/>
    <col min="2817" max="2817" width="39.5703125" style="206" customWidth="1"/>
    <col min="2818" max="2822" width="8.7109375" style="206" customWidth="1"/>
    <col min="2823" max="3072" width="11.42578125" style="206"/>
    <col min="3073" max="3073" width="39.5703125" style="206" customWidth="1"/>
    <col min="3074" max="3078" width="8.7109375" style="206" customWidth="1"/>
    <col min="3079" max="3328" width="11.42578125" style="206"/>
    <col min="3329" max="3329" width="39.5703125" style="206" customWidth="1"/>
    <col min="3330" max="3334" width="8.7109375" style="206" customWidth="1"/>
    <col min="3335" max="3584" width="11.42578125" style="206"/>
    <col min="3585" max="3585" width="39.5703125" style="206" customWidth="1"/>
    <col min="3586" max="3590" width="8.7109375" style="206" customWidth="1"/>
    <col min="3591" max="3840" width="11.42578125" style="206"/>
    <col min="3841" max="3841" width="39.5703125" style="206" customWidth="1"/>
    <col min="3842" max="3846" width="8.7109375" style="206" customWidth="1"/>
    <col min="3847" max="4096" width="11.42578125" style="206"/>
    <col min="4097" max="4097" width="39.5703125" style="206" customWidth="1"/>
    <col min="4098" max="4102" width="8.7109375" style="206" customWidth="1"/>
    <col min="4103" max="4352" width="11.42578125" style="206"/>
    <col min="4353" max="4353" width="39.5703125" style="206" customWidth="1"/>
    <col min="4354" max="4358" width="8.7109375" style="206" customWidth="1"/>
    <col min="4359" max="4608" width="11.42578125" style="206"/>
    <col min="4609" max="4609" width="39.5703125" style="206" customWidth="1"/>
    <col min="4610" max="4614" width="8.7109375" style="206" customWidth="1"/>
    <col min="4615" max="4864" width="11.42578125" style="206"/>
    <col min="4865" max="4865" width="39.5703125" style="206" customWidth="1"/>
    <col min="4866" max="4870" width="8.7109375" style="206" customWidth="1"/>
    <col min="4871" max="5120" width="11.42578125" style="206"/>
    <col min="5121" max="5121" width="39.5703125" style="206" customWidth="1"/>
    <col min="5122" max="5126" width="8.7109375" style="206" customWidth="1"/>
    <col min="5127" max="5376" width="11.42578125" style="206"/>
    <col min="5377" max="5377" width="39.5703125" style="206" customWidth="1"/>
    <col min="5378" max="5382" width="8.7109375" style="206" customWidth="1"/>
    <col min="5383" max="5632" width="11.42578125" style="206"/>
    <col min="5633" max="5633" width="39.5703125" style="206" customWidth="1"/>
    <col min="5634" max="5638" width="8.7109375" style="206" customWidth="1"/>
    <col min="5639" max="5888" width="11.42578125" style="206"/>
    <col min="5889" max="5889" width="39.5703125" style="206" customWidth="1"/>
    <col min="5890" max="5894" width="8.7109375" style="206" customWidth="1"/>
    <col min="5895" max="6144" width="11.42578125" style="206"/>
    <col min="6145" max="6145" width="39.5703125" style="206" customWidth="1"/>
    <col min="6146" max="6150" width="8.7109375" style="206" customWidth="1"/>
    <col min="6151" max="6400" width="11.42578125" style="206"/>
    <col min="6401" max="6401" width="39.5703125" style="206" customWidth="1"/>
    <col min="6402" max="6406" width="8.7109375" style="206" customWidth="1"/>
    <col min="6407" max="6656" width="11.42578125" style="206"/>
    <col min="6657" max="6657" width="39.5703125" style="206" customWidth="1"/>
    <col min="6658" max="6662" width="8.7109375" style="206" customWidth="1"/>
    <col min="6663" max="6912" width="11.42578125" style="206"/>
    <col min="6913" max="6913" width="39.5703125" style="206" customWidth="1"/>
    <col min="6914" max="6918" width="8.7109375" style="206" customWidth="1"/>
    <col min="6919" max="7168" width="11.42578125" style="206"/>
    <col min="7169" max="7169" width="39.5703125" style="206" customWidth="1"/>
    <col min="7170" max="7174" width="8.7109375" style="206" customWidth="1"/>
    <col min="7175" max="7424" width="11.42578125" style="206"/>
    <col min="7425" max="7425" width="39.5703125" style="206" customWidth="1"/>
    <col min="7426" max="7430" width="8.7109375" style="206" customWidth="1"/>
    <col min="7431" max="7680" width="11.42578125" style="206"/>
    <col min="7681" max="7681" width="39.5703125" style="206" customWidth="1"/>
    <col min="7682" max="7686" width="8.7109375" style="206" customWidth="1"/>
    <col min="7687" max="7936" width="11.42578125" style="206"/>
    <col min="7937" max="7937" width="39.5703125" style="206" customWidth="1"/>
    <col min="7938" max="7942" width="8.7109375" style="206" customWidth="1"/>
    <col min="7943" max="8192" width="11.42578125" style="206"/>
    <col min="8193" max="8193" width="39.5703125" style="206" customWidth="1"/>
    <col min="8194" max="8198" width="8.7109375" style="206" customWidth="1"/>
    <col min="8199" max="8448" width="11.42578125" style="206"/>
    <col min="8449" max="8449" width="39.5703125" style="206" customWidth="1"/>
    <col min="8450" max="8454" width="8.7109375" style="206" customWidth="1"/>
    <col min="8455" max="8704" width="11.42578125" style="206"/>
    <col min="8705" max="8705" width="39.5703125" style="206" customWidth="1"/>
    <col min="8706" max="8710" width="8.7109375" style="206" customWidth="1"/>
    <col min="8711" max="8960" width="11.42578125" style="206"/>
    <col min="8961" max="8961" width="39.5703125" style="206" customWidth="1"/>
    <col min="8962" max="8966" width="8.7109375" style="206" customWidth="1"/>
    <col min="8967" max="9216" width="11.42578125" style="206"/>
    <col min="9217" max="9217" width="39.5703125" style="206" customWidth="1"/>
    <col min="9218" max="9222" width="8.7109375" style="206" customWidth="1"/>
    <col min="9223" max="9472" width="11.42578125" style="206"/>
    <col min="9473" max="9473" width="39.5703125" style="206" customWidth="1"/>
    <col min="9474" max="9478" width="8.7109375" style="206" customWidth="1"/>
    <col min="9479" max="9728" width="11.42578125" style="206"/>
    <col min="9729" max="9729" width="39.5703125" style="206" customWidth="1"/>
    <col min="9730" max="9734" width="8.7109375" style="206" customWidth="1"/>
    <col min="9735" max="9984" width="11.42578125" style="206"/>
    <col min="9985" max="9985" width="39.5703125" style="206" customWidth="1"/>
    <col min="9986" max="9990" width="8.7109375" style="206" customWidth="1"/>
    <col min="9991" max="10240" width="11.42578125" style="206"/>
    <col min="10241" max="10241" width="39.5703125" style="206" customWidth="1"/>
    <col min="10242" max="10246" width="8.7109375" style="206" customWidth="1"/>
    <col min="10247" max="10496" width="11.42578125" style="206"/>
    <col min="10497" max="10497" width="39.5703125" style="206" customWidth="1"/>
    <col min="10498" max="10502" width="8.7109375" style="206" customWidth="1"/>
    <col min="10503" max="10752" width="11.42578125" style="206"/>
    <col min="10753" max="10753" width="39.5703125" style="206" customWidth="1"/>
    <col min="10754" max="10758" width="8.7109375" style="206" customWidth="1"/>
    <col min="10759" max="11008" width="11.42578125" style="206"/>
    <col min="11009" max="11009" width="39.5703125" style="206" customWidth="1"/>
    <col min="11010" max="11014" width="8.7109375" style="206" customWidth="1"/>
    <col min="11015" max="11264" width="11.42578125" style="206"/>
    <col min="11265" max="11265" width="39.5703125" style="206" customWidth="1"/>
    <col min="11266" max="11270" width="8.7109375" style="206" customWidth="1"/>
    <col min="11271" max="11520" width="11.42578125" style="206"/>
    <col min="11521" max="11521" width="39.5703125" style="206" customWidth="1"/>
    <col min="11522" max="11526" width="8.7109375" style="206" customWidth="1"/>
    <col min="11527" max="11776" width="11.42578125" style="206"/>
    <col min="11777" max="11777" width="39.5703125" style="206" customWidth="1"/>
    <col min="11778" max="11782" width="8.7109375" style="206" customWidth="1"/>
    <col min="11783" max="12032" width="11.42578125" style="206"/>
    <col min="12033" max="12033" width="39.5703125" style="206" customWidth="1"/>
    <col min="12034" max="12038" width="8.7109375" style="206" customWidth="1"/>
    <col min="12039" max="12288" width="11.42578125" style="206"/>
    <col min="12289" max="12289" width="39.5703125" style="206" customWidth="1"/>
    <col min="12290" max="12294" width="8.7109375" style="206" customWidth="1"/>
    <col min="12295" max="12544" width="11.42578125" style="206"/>
    <col min="12545" max="12545" width="39.5703125" style="206" customWidth="1"/>
    <col min="12546" max="12550" width="8.7109375" style="206" customWidth="1"/>
    <col min="12551" max="12800" width="11.42578125" style="206"/>
    <col min="12801" max="12801" width="39.5703125" style="206" customWidth="1"/>
    <col min="12802" max="12806" width="8.7109375" style="206" customWidth="1"/>
    <col min="12807" max="13056" width="11.42578125" style="206"/>
    <col min="13057" max="13057" width="39.5703125" style="206" customWidth="1"/>
    <col min="13058" max="13062" width="8.7109375" style="206" customWidth="1"/>
    <col min="13063" max="13312" width="11.42578125" style="206"/>
    <col min="13313" max="13313" width="39.5703125" style="206" customWidth="1"/>
    <col min="13314" max="13318" width="8.7109375" style="206" customWidth="1"/>
    <col min="13319" max="13568" width="11.42578125" style="206"/>
    <col min="13569" max="13569" width="39.5703125" style="206" customWidth="1"/>
    <col min="13570" max="13574" width="8.7109375" style="206" customWidth="1"/>
    <col min="13575" max="13824" width="11.42578125" style="206"/>
    <col min="13825" max="13825" width="39.5703125" style="206" customWidth="1"/>
    <col min="13826" max="13830" width="8.7109375" style="206" customWidth="1"/>
    <col min="13831" max="14080" width="11.42578125" style="206"/>
    <col min="14081" max="14081" width="39.5703125" style="206" customWidth="1"/>
    <col min="14082" max="14086" width="8.7109375" style="206" customWidth="1"/>
    <col min="14087" max="14336" width="11.42578125" style="206"/>
    <col min="14337" max="14337" width="39.5703125" style="206" customWidth="1"/>
    <col min="14338" max="14342" width="8.7109375" style="206" customWidth="1"/>
    <col min="14343" max="14592" width="11.42578125" style="206"/>
    <col min="14593" max="14593" width="39.5703125" style="206" customWidth="1"/>
    <col min="14594" max="14598" width="8.7109375" style="206" customWidth="1"/>
    <col min="14599" max="14848" width="11.42578125" style="206"/>
    <col min="14849" max="14849" width="39.5703125" style="206" customWidth="1"/>
    <col min="14850" max="14854" width="8.7109375" style="206" customWidth="1"/>
    <col min="14855" max="15104" width="11.42578125" style="206"/>
    <col min="15105" max="15105" width="39.5703125" style="206" customWidth="1"/>
    <col min="15106" max="15110" width="8.7109375" style="206" customWidth="1"/>
    <col min="15111" max="15360" width="11.42578125" style="206"/>
    <col min="15361" max="15361" width="39.5703125" style="206" customWidth="1"/>
    <col min="15362" max="15366" width="8.7109375" style="206" customWidth="1"/>
    <col min="15367" max="15616" width="11.42578125" style="206"/>
    <col min="15617" max="15617" width="39.5703125" style="206" customWidth="1"/>
    <col min="15618" max="15622" width="8.7109375" style="206" customWidth="1"/>
    <col min="15623" max="15872" width="11.42578125" style="206"/>
    <col min="15873" max="15873" width="39.5703125" style="206" customWidth="1"/>
    <col min="15874" max="15878" width="8.7109375" style="206" customWidth="1"/>
    <col min="15879" max="16128" width="11.42578125" style="206"/>
    <col min="16129" max="16129" width="39.5703125" style="206" customWidth="1"/>
    <col min="16130" max="16134" width="8.7109375" style="206" customWidth="1"/>
    <col min="16135" max="16384" width="11.42578125" style="206"/>
  </cols>
  <sheetData>
    <row r="1" spans="1:19" s="218" customFormat="1" ht="16.5">
      <c r="A1" s="226" t="s">
        <v>331</v>
      </c>
      <c r="B1" s="225"/>
      <c r="C1" s="225"/>
      <c r="D1" s="225"/>
      <c r="E1" s="225"/>
      <c r="F1" s="225"/>
      <c r="G1" s="217"/>
    </row>
    <row r="2" spans="1:19" s="214" customFormat="1" ht="15" customHeight="1">
      <c r="A2" s="164" t="s">
        <v>192</v>
      </c>
      <c r="B2" s="164"/>
      <c r="C2" s="164"/>
      <c r="D2" s="164"/>
      <c r="E2" s="164"/>
      <c r="F2" s="164"/>
      <c r="G2" s="164"/>
    </row>
    <row r="3" spans="1:19" s="214" customFormat="1" ht="15" customHeight="1">
      <c r="A3" s="230"/>
      <c r="B3" s="230"/>
      <c r="C3" s="230"/>
      <c r="D3" s="230"/>
      <c r="E3" s="230"/>
      <c r="F3" s="230"/>
      <c r="G3" s="230"/>
      <c r="H3" s="230"/>
    </row>
    <row r="4" spans="1:19" s="221" customFormat="1" ht="33.75" customHeight="1">
      <c r="A4" s="231"/>
      <c r="B4" s="231">
        <v>2009</v>
      </c>
      <c r="C4" s="231">
        <v>2010</v>
      </c>
      <c r="D4" s="232">
        <v>2011</v>
      </c>
      <c r="E4" s="231">
        <v>2012</v>
      </c>
      <c r="F4" s="231">
        <v>2013</v>
      </c>
      <c r="G4" s="231">
        <v>2014</v>
      </c>
      <c r="H4" s="231">
        <v>2015</v>
      </c>
      <c r="I4" s="219"/>
      <c r="J4" s="219"/>
      <c r="K4" s="219"/>
      <c r="L4" s="220"/>
    </row>
    <row r="5" spans="1:19" s="215" customFormat="1" ht="22.5" customHeight="1">
      <c r="A5" s="233" t="s">
        <v>14</v>
      </c>
      <c r="B5" s="234"/>
      <c r="C5" s="235"/>
      <c r="D5" s="235"/>
      <c r="E5" s="235"/>
      <c r="F5" s="235"/>
      <c r="G5" s="159"/>
      <c r="H5" s="165"/>
      <c r="I5" s="165"/>
      <c r="J5" s="165"/>
      <c r="K5" s="165"/>
      <c r="L5" s="165"/>
    </row>
    <row r="6" spans="1:19" s="215" customFormat="1" ht="15" customHeight="1">
      <c r="A6" s="289" t="s">
        <v>196</v>
      </c>
      <c r="B6" s="236">
        <v>5.5101296166625273</v>
      </c>
      <c r="C6" s="236">
        <v>5.7104319220142594</v>
      </c>
      <c r="D6" s="236">
        <v>5.8274611953832185</v>
      </c>
      <c r="E6" s="279">
        <v>13.063552860754552</v>
      </c>
      <c r="F6" s="279">
        <v>13.44341922689264</v>
      </c>
      <c r="G6" s="279">
        <v>13.644336968553059</v>
      </c>
      <c r="H6" s="279">
        <v>13.77433696855306</v>
      </c>
      <c r="I6" s="222"/>
      <c r="J6" s="222"/>
      <c r="K6" s="222"/>
      <c r="L6" s="222"/>
      <c r="N6" s="222"/>
      <c r="O6" s="222"/>
      <c r="P6" s="222"/>
      <c r="Q6" s="222"/>
      <c r="R6" s="222"/>
      <c r="S6" s="222"/>
    </row>
    <row r="7" spans="1:19" s="215" customFormat="1" ht="15" customHeight="1">
      <c r="A7" s="289" t="s">
        <v>197</v>
      </c>
      <c r="B7" s="236">
        <v>40.417734405717844</v>
      </c>
      <c r="C7" s="236">
        <v>41.433056081878291</v>
      </c>
      <c r="D7" s="236">
        <v>43.115045207083973</v>
      </c>
      <c r="E7" s="279">
        <v>45.954614887622178</v>
      </c>
      <c r="F7" s="279">
        <v>46.548319239484812</v>
      </c>
      <c r="G7" s="279">
        <v>47.553989492360969</v>
      </c>
      <c r="H7" s="279">
        <v>48.493138781051492</v>
      </c>
      <c r="I7" s="222"/>
      <c r="J7" s="222"/>
      <c r="K7" s="222"/>
      <c r="L7" s="222"/>
      <c r="N7" s="222"/>
      <c r="O7" s="222"/>
      <c r="P7" s="222"/>
      <c r="Q7" s="222"/>
      <c r="R7" s="222"/>
      <c r="S7" s="222"/>
    </row>
    <row r="8" spans="1:19" s="215" customFormat="1" ht="15" customHeight="1">
      <c r="A8" s="289" t="s">
        <v>198</v>
      </c>
      <c r="B8" s="236">
        <v>35.118319863777693</v>
      </c>
      <c r="C8" s="236">
        <v>36.39649572395399</v>
      </c>
      <c r="D8" s="236">
        <v>38.994792659076765</v>
      </c>
      <c r="E8" s="279">
        <v>41.048089717857827</v>
      </c>
      <c r="F8" s="279">
        <v>42.87576304491953</v>
      </c>
      <c r="G8" s="279">
        <v>45.080752188858028</v>
      </c>
      <c r="H8" s="279">
        <v>47.128437067782478</v>
      </c>
      <c r="I8" s="222"/>
      <c r="J8" s="222"/>
      <c r="K8" s="222"/>
      <c r="L8" s="222"/>
      <c r="N8" s="222"/>
      <c r="O8" s="222"/>
      <c r="P8" s="222"/>
      <c r="Q8" s="222"/>
      <c r="R8" s="222"/>
      <c r="S8" s="222"/>
    </row>
    <row r="9" spans="1:19" s="215" customFormat="1" ht="15" customHeight="1">
      <c r="A9" s="289" t="s">
        <v>199</v>
      </c>
      <c r="B9" s="236">
        <v>45.613862547439595</v>
      </c>
      <c r="C9" s="236">
        <v>46.588198321903491</v>
      </c>
      <c r="D9" s="236">
        <v>48.740321016550475</v>
      </c>
      <c r="E9" s="279">
        <v>47.331839411986181</v>
      </c>
      <c r="F9" s="279">
        <v>49.201460362521367</v>
      </c>
      <c r="G9" s="279">
        <v>50.776069458968429</v>
      </c>
      <c r="H9" s="279">
        <v>52.251638665916204</v>
      </c>
      <c r="I9" s="222"/>
      <c r="J9" s="222"/>
      <c r="K9" s="222"/>
      <c r="L9" s="222"/>
      <c r="N9" s="222"/>
      <c r="O9" s="222"/>
      <c r="P9" s="222"/>
      <c r="Q9" s="222"/>
      <c r="R9" s="222"/>
      <c r="S9" s="222"/>
    </row>
    <row r="10" spans="1:19" s="215" customFormat="1" ht="15" customHeight="1">
      <c r="A10" s="289" t="s">
        <v>200</v>
      </c>
      <c r="B10" s="236">
        <v>3.4653879818244953</v>
      </c>
      <c r="C10" s="236">
        <v>3.5252886459825761</v>
      </c>
      <c r="D10" s="236">
        <v>3.6127335062647061</v>
      </c>
      <c r="E10" s="279">
        <v>3.6545089378467002</v>
      </c>
      <c r="F10" s="279">
        <v>3.5052214679418272</v>
      </c>
      <c r="G10" s="279">
        <v>3.5183239284507946</v>
      </c>
      <c r="H10" s="279">
        <v>3.3254070822999999</v>
      </c>
      <c r="I10" s="222"/>
      <c r="J10" s="222"/>
      <c r="K10" s="222"/>
      <c r="L10" s="222"/>
      <c r="N10" s="222"/>
      <c r="O10" s="222"/>
      <c r="P10" s="222"/>
      <c r="Q10" s="222"/>
      <c r="R10" s="222"/>
      <c r="S10" s="222"/>
    </row>
    <row r="11" spans="1:19" s="215" customFormat="1" ht="15" customHeight="1">
      <c r="A11" s="289" t="s">
        <v>201</v>
      </c>
      <c r="B11" s="236">
        <v>3.8164497832113566</v>
      </c>
      <c r="C11" s="236">
        <v>4.111406972620598</v>
      </c>
      <c r="D11" s="236">
        <v>4.1586460746125207</v>
      </c>
      <c r="E11" s="279">
        <v>4.1432431051594065</v>
      </c>
      <c r="F11" s="279">
        <v>4.8338607712731596</v>
      </c>
      <c r="G11" s="279">
        <v>4.1598916813898974</v>
      </c>
      <c r="H11" s="279">
        <v>4.0750000000000002</v>
      </c>
      <c r="I11" s="222"/>
      <c r="J11" s="222"/>
      <c r="K11" s="222"/>
      <c r="L11" s="222"/>
      <c r="N11" s="222"/>
      <c r="O11" s="222"/>
      <c r="P11" s="222"/>
      <c r="Q11" s="222"/>
      <c r="R11" s="222"/>
      <c r="S11" s="222"/>
    </row>
    <row r="12" spans="1:19" s="215" customFormat="1" ht="15" customHeight="1">
      <c r="A12" s="237" t="s">
        <v>202</v>
      </c>
      <c r="B12" s="238">
        <f t="shared" ref="B12:H12" si="0">SUM(B6:B11)</f>
        <v>133.94188419863352</v>
      </c>
      <c r="C12" s="238">
        <f t="shared" si="0"/>
        <v>137.76487766835319</v>
      </c>
      <c r="D12" s="238">
        <f t="shared" si="0"/>
        <v>144.44899965897167</v>
      </c>
      <c r="E12" s="238">
        <f t="shared" si="0"/>
        <v>155.19584892122685</v>
      </c>
      <c r="F12" s="238">
        <f t="shared" si="0"/>
        <v>160.40804411303333</v>
      </c>
      <c r="G12" s="238">
        <f t="shared" si="0"/>
        <v>164.73336371858119</v>
      </c>
      <c r="H12" s="238">
        <f t="shared" si="0"/>
        <v>169.04795856560321</v>
      </c>
      <c r="J12" s="222">
        <v>155.19584892122683</v>
      </c>
      <c r="K12" s="222">
        <v>160.40804411303333</v>
      </c>
      <c r="L12" s="222">
        <v>164.73336371858119</v>
      </c>
      <c r="M12" s="222">
        <v>169.04795856560321</v>
      </c>
      <c r="N12" s="222"/>
      <c r="O12" s="222"/>
      <c r="P12" s="222"/>
      <c r="Q12" s="222"/>
      <c r="R12" s="222"/>
      <c r="S12" s="222"/>
    </row>
    <row r="13" spans="1:19" s="215" customFormat="1" ht="22.5" customHeight="1">
      <c r="A13" s="233" t="s">
        <v>13</v>
      </c>
      <c r="B13" s="234"/>
      <c r="C13" s="235"/>
      <c r="D13" s="235"/>
      <c r="E13" s="235"/>
      <c r="F13" s="235"/>
      <c r="G13" s="159"/>
      <c r="H13" s="165"/>
      <c r="I13" s="165"/>
      <c r="J13" s="165"/>
      <c r="K13" s="165"/>
      <c r="L13" s="165"/>
    </row>
    <row r="14" spans="1:19" s="215" customFormat="1" ht="15" customHeight="1">
      <c r="A14" s="289" t="s">
        <v>203</v>
      </c>
      <c r="B14" s="236">
        <v>12.876153063340746</v>
      </c>
      <c r="C14" s="236">
        <v>12.896529919729899</v>
      </c>
      <c r="D14" s="236">
        <v>13.008774609656854</v>
      </c>
      <c r="E14" s="279">
        <v>20.1195813871308</v>
      </c>
      <c r="F14" s="279">
        <v>20.623331468978282</v>
      </c>
      <c r="G14" s="279">
        <v>20.92284764300625</v>
      </c>
      <c r="H14" s="279">
        <v>21.266690357651342</v>
      </c>
      <c r="I14" s="222"/>
      <c r="J14" s="222"/>
      <c r="K14" s="222"/>
      <c r="L14" s="222"/>
      <c r="N14" s="222"/>
      <c r="O14" s="222"/>
      <c r="P14" s="222"/>
      <c r="Q14" s="222"/>
      <c r="R14" s="222"/>
      <c r="S14" s="222"/>
    </row>
    <row r="15" spans="1:19" s="215" customFormat="1" ht="15" customHeight="1">
      <c r="A15" s="289" t="s">
        <v>204</v>
      </c>
      <c r="B15" s="236">
        <v>27.169647608751276</v>
      </c>
      <c r="C15" s="236">
        <v>27.805674837035227</v>
      </c>
      <c r="D15" s="236">
        <v>28.264490627400601</v>
      </c>
      <c r="E15" s="279">
        <v>33.802482781417126</v>
      </c>
      <c r="F15" s="279">
        <v>34.213600200599387</v>
      </c>
      <c r="G15" s="279">
        <v>34.88227226700797</v>
      </c>
      <c r="H15" s="279">
        <v>35.804564529149161</v>
      </c>
      <c r="I15" s="222"/>
      <c r="J15" s="222"/>
      <c r="K15" s="222"/>
      <c r="L15" s="222"/>
      <c r="N15" s="222"/>
      <c r="O15" s="222"/>
      <c r="P15" s="222"/>
      <c r="Q15" s="222"/>
      <c r="R15" s="222"/>
      <c r="S15" s="222"/>
    </row>
    <row r="16" spans="1:19" s="215" customFormat="1" ht="15" customHeight="1">
      <c r="A16" s="289" t="s">
        <v>302</v>
      </c>
      <c r="B16" s="236">
        <v>0.90985917756893342</v>
      </c>
      <c r="C16" s="236">
        <v>0.92367474692191243</v>
      </c>
      <c r="D16" s="236">
        <v>0.94512634320693401</v>
      </c>
      <c r="E16" s="279">
        <v>1.5064353543484279</v>
      </c>
      <c r="F16" s="279">
        <v>1.6041130654499045</v>
      </c>
      <c r="G16" s="279">
        <v>1.6190507265291394</v>
      </c>
      <c r="H16" s="279">
        <v>1.6190507265291394</v>
      </c>
      <c r="I16" s="222"/>
      <c r="J16" s="222"/>
      <c r="K16" s="222"/>
      <c r="L16" s="222"/>
      <c r="N16" s="222"/>
      <c r="O16" s="222"/>
      <c r="P16" s="222"/>
      <c r="Q16" s="222"/>
      <c r="R16" s="222"/>
      <c r="S16" s="222"/>
    </row>
    <row r="17" spans="1:19" s="215" customFormat="1" ht="15" customHeight="1">
      <c r="A17" s="289" t="s">
        <v>205</v>
      </c>
      <c r="B17" s="236">
        <v>54.341986957109995</v>
      </c>
      <c r="C17" s="236">
        <v>56.364529947489999</v>
      </c>
      <c r="D17" s="236">
        <v>57.068625236280027</v>
      </c>
      <c r="E17" s="279">
        <v>59.727478255469997</v>
      </c>
      <c r="F17" s="279">
        <v>61.961748940580009</v>
      </c>
      <c r="G17" s="279">
        <v>63.890712046770282</v>
      </c>
      <c r="H17" s="279">
        <v>65.964579428625896</v>
      </c>
      <c r="I17" s="222"/>
      <c r="J17" s="222"/>
      <c r="K17" s="222"/>
      <c r="L17" s="222"/>
      <c r="N17" s="222"/>
      <c r="O17" s="222"/>
      <c r="P17" s="222"/>
      <c r="Q17" s="222"/>
      <c r="R17" s="222"/>
      <c r="S17" s="222"/>
    </row>
    <row r="18" spans="1:19" s="215" customFormat="1" ht="15" customHeight="1">
      <c r="A18" s="289" t="s">
        <v>206</v>
      </c>
      <c r="B18" s="236">
        <v>15.892114583446553</v>
      </c>
      <c r="C18" s="236">
        <v>16.223924417299994</v>
      </c>
      <c r="D18" s="236">
        <v>16.860219090935583</v>
      </c>
      <c r="E18" s="279">
        <v>11.777901934288717</v>
      </c>
      <c r="F18" s="279">
        <v>12.15275974500088</v>
      </c>
      <c r="G18" s="279">
        <v>12.788148053826715</v>
      </c>
      <c r="H18" s="279">
        <v>13.427555456518053</v>
      </c>
      <c r="I18" s="222"/>
      <c r="J18" s="222"/>
      <c r="K18" s="222"/>
      <c r="L18" s="222"/>
      <c r="N18" s="222"/>
      <c r="O18" s="222"/>
      <c r="P18" s="222"/>
      <c r="Q18" s="222"/>
      <c r="R18" s="222"/>
      <c r="S18" s="222"/>
    </row>
    <row r="19" spans="1:19" s="215" customFormat="1" ht="15" customHeight="1">
      <c r="A19" s="289" t="s">
        <v>207</v>
      </c>
      <c r="B19" s="236">
        <v>6.5317344601099503</v>
      </c>
      <c r="C19" s="236">
        <v>7.0398807387807976</v>
      </c>
      <c r="D19" s="236">
        <v>7.372233131963287</v>
      </c>
      <c r="E19" s="279">
        <v>8.3003034978080024</v>
      </c>
      <c r="F19" s="279">
        <v>9.1092252474834314</v>
      </c>
      <c r="G19" s="279">
        <v>9.2105377213920221</v>
      </c>
      <c r="H19" s="279">
        <v>9.8199999999999985</v>
      </c>
      <c r="I19" s="222"/>
      <c r="J19" s="222"/>
      <c r="K19" s="222"/>
      <c r="L19" s="222"/>
      <c r="N19" s="222"/>
      <c r="O19" s="222"/>
      <c r="P19" s="222"/>
      <c r="Q19" s="222"/>
      <c r="R19" s="222"/>
      <c r="S19" s="222"/>
    </row>
    <row r="20" spans="1:19" ht="15" customHeight="1">
      <c r="A20" s="204" t="s">
        <v>208</v>
      </c>
      <c r="B20" s="236">
        <v>9.784451158811537</v>
      </c>
      <c r="C20" s="236">
        <v>9.911425908810001</v>
      </c>
      <c r="D20" s="236">
        <v>10.33321276477</v>
      </c>
      <c r="E20" s="279">
        <v>4.7391113798199989</v>
      </c>
      <c r="F20" s="279">
        <v>4.5015510661531009</v>
      </c>
      <c r="G20" s="279">
        <v>4.6889498697000009</v>
      </c>
      <c r="H20" s="279">
        <v>4.8999526138365015</v>
      </c>
    </row>
    <row r="21" spans="1:19" s="215" customFormat="1" ht="15" customHeight="1">
      <c r="A21" s="289" t="s">
        <v>209</v>
      </c>
      <c r="B21" s="236">
        <v>6.845548943160785</v>
      </c>
      <c r="C21" s="236">
        <v>8.7420368305284732</v>
      </c>
      <c r="D21" s="236">
        <v>7.4598707924954502</v>
      </c>
      <c r="E21" s="279">
        <v>4.3345363683967193</v>
      </c>
      <c r="F21" s="279">
        <v>4.2722031153716991</v>
      </c>
      <c r="G21" s="279">
        <v>7.8747417804554054</v>
      </c>
      <c r="H21" s="279">
        <v>4.72</v>
      </c>
      <c r="I21" s="222"/>
      <c r="J21" s="222"/>
      <c r="K21" s="222"/>
      <c r="L21" s="222"/>
      <c r="N21" s="222"/>
      <c r="O21" s="222"/>
      <c r="P21" s="222"/>
      <c r="Q21" s="222"/>
      <c r="R21" s="222"/>
      <c r="S21" s="222"/>
    </row>
    <row r="22" spans="1:19" s="215" customFormat="1" ht="15" customHeight="1">
      <c r="A22" s="289" t="s">
        <v>210</v>
      </c>
      <c r="B22" s="236">
        <v>7.7076096724378917</v>
      </c>
      <c r="C22" s="236">
        <v>7.5692061219987714</v>
      </c>
      <c r="D22" s="236">
        <v>7.7883729549762926</v>
      </c>
      <c r="E22" s="279">
        <v>8.6328320302333452</v>
      </c>
      <c r="F22" s="279">
        <v>8.3902436029441638</v>
      </c>
      <c r="G22" s="279">
        <v>8.084100295265225</v>
      </c>
      <c r="H22" s="279">
        <v>7.9532661334835106</v>
      </c>
      <c r="I22" s="222"/>
      <c r="J22" s="222"/>
      <c r="K22" s="222"/>
      <c r="L22" s="222"/>
      <c r="N22" s="222"/>
      <c r="O22" s="222"/>
      <c r="P22" s="222"/>
      <c r="Q22" s="222"/>
      <c r="R22" s="222"/>
      <c r="S22" s="222"/>
    </row>
    <row r="23" spans="1:19" s="215" customFormat="1" ht="15" customHeight="1">
      <c r="A23" s="289" t="s">
        <v>211</v>
      </c>
      <c r="B23" s="236">
        <v>3.2869277980317655</v>
      </c>
      <c r="C23" s="236">
        <v>3.1633649575000446</v>
      </c>
      <c r="D23" s="236">
        <v>2.9275417340699219</v>
      </c>
      <c r="E23" s="280">
        <v>9.1954773194841515</v>
      </c>
      <c r="F23" s="280">
        <v>9.7183717900695505</v>
      </c>
      <c r="G23" s="280">
        <v>9.7523415718215851</v>
      </c>
      <c r="H23" s="280">
        <v>9.9798649875398002</v>
      </c>
      <c r="I23" s="222"/>
      <c r="J23" s="222"/>
      <c r="K23" s="222"/>
      <c r="L23" s="222"/>
      <c r="N23" s="222"/>
      <c r="O23" s="222"/>
      <c r="P23" s="222"/>
      <c r="Q23" s="222"/>
      <c r="R23" s="222"/>
      <c r="S23" s="222"/>
    </row>
    <row r="24" spans="1:19" s="215" customFormat="1" ht="15" customHeight="1">
      <c r="A24" s="289" t="s">
        <v>216</v>
      </c>
      <c r="B24" s="236"/>
      <c r="C24" s="236"/>
      <c r="D24" s="236"/>
      <c r="E24" s="236"/>
      <c r="F24" s="236"/>
      <c r="G24" s="236"/>
      <c r="H24" s="236"/>
      <c r="I24" s="222"/>
      <c r="J24" s="222"/>
      <c r="K24" s="222"/>
      <c r="L24" s="222"/>
      <c r="N24" s="222"/>
      <c r="O24" s="222"/>
      <c r="P24" s="222"/>
      <c r="Q24" s="222"/>
      <c r="R24" s="222"/>
      <c r="S24" s="222"/>
    </row>
    <row r="25" spans="1:19" s="215" customFormat="1" ht="15" customHeight="1">
      <c r="A25" s="289" t="s">
        <v>215</v>
      </c>
      <c r="B25" s="236">
        <v>-1.3105242040000034E-2</v>
      </c>
      <c r="C25" s="236">
        <v>-4.7360369139999976E-2</v>
      </c>
      <c r="D25" s="236">
        <v>-3.409974692999998E-2</v>
      </c>
      <c r="E25" s="279">
        <v>-6.1319171380000051E-2</v>
      </c>
      <c r="F25" s="279">
        <v>-2.0535319440417998</v>
      </c>
      <c r="G25" s="279">
        <v>-0.11840239641709997</v>
      </c>
      <c r="H25" s="279">
        <v>0</v>
      </c>
      <c r="I25" s="222"/>
      <c r="J25" s="222"/>
      <c r="K25" s="222"/>
      <c r="L25" s="222"/>
      <c r="N25" s="222"/>
      <c r="O25" s="222"/>
      <c r="P25" s="222"/>
      <c r="Q25" s="222"/>
      <c r="R25" s="222"/>
      <c r="S25" s="222"/>
    </row>
    <row r="26" spans="1:19" s="215" customFormat="1" ht="15" customHeight="1">
      <c r="A26" s="237" t="s">
        <v>212</v>
      </c>
      <c r="B26" s="238">
        <f t="shared" ref="B26:H26" si="1">SUM(B14:B25)</f>
        <v>145.33292818072943</v>
      </c>
      <c r="C26" s="238">
        <f t="shared" si="1"/>
        <v>150.59288805695513</v>
      </c>
      <c r="D26" s="238">
        <f t="shared" si="1"/>
        <v>151.99436753882497</v>
      </c>
      <c r="E26" s="238">
        <f t="shared" si="1"/>
        <v>162.0748211370173</v>
      </c>
      <c r="F26" s="238">
        <f t="shared" si="1"/>
        <v>164.49361629858859</v>
      </c>
      <c r="G26" s="238">
        <f t="shared" si="1"/>
        <v>173.59529957935746</v>
      </c>
      <c r="H26" s="238">
        <f t="shared" si="1"/>
        <v>175.45552423333339</v>
      </c>
      <c r="I26" s="222"/>
      <c r="J26" s="222">
        <v>162.0748211370173</v>
      </c>
      <c r="K26" s="222">
        <v>164.49361629858859</v>
      </c>
      <c r="L26" s="222">
        <v>173.59529957935746</v>
      </c>
      <c r="M26" s="222">
        <v>175.45552423333339</v>
      </c>
      <c r="N26" s="222"/>
      <c r="O26" s="222"/>
      <c r="P26" s="222"/>
      <c r="Q26" s="222"/>
      <c r="R26" s="222"/>
      <c r="S26" s="222"/>
    </row>
    <row r="27" spans="1:19" s="215" customFormat="1" ht="14.25">
      <c r="A27" s="239" t="s">
        <v>213</v>
      </c>
      <c r="B27" s="236">
        <v>-11.391043982095908</v>
      </c>
      <c r="C27" s="236">
        <v>-12.828010388601939</v>
      </c>
      <c r="D27" s="236">
        <v>-7.5453678798533019</v>
      </c>
      <c r="E27" s="282">
        <v>-6.8789722157904691</v>
      </c>
      <c r="F27" s="282">
        <v>-4.0855721855552645</v>
      </c>
      <c r="G27" s="282">
        <v>-8.8619358607762706</v>
      </c>
      <c r="H27" s="282">
        <v>-6.4075656677301822</v>
      </c>
      <c r="I27" s="222"/>
      <c r="J27" s="222"/>
      <c r="K27" s="222"/>
      <c r="L27" s="222"/>
      <c r="N27" s="222"/>
      <c r="O27" s="222"/>
      <c r="P27" s="222"/>
      <c r="Q27" s="222"/>
      <c r="R27" s="222"/>
      <c r="S27" s="222"/>
    </row>
    <row r="28" spans="1:19" s="215" customFormat="1" ht="15" customHeight="1">
      <c r="A28" s="168" t="s">
        <v>214</v>
      </c>
      <c r="B28" s="236">
        <v>6.0805291009999998E-2</v>
      </c>
      <c r="C28" s="236">
        <v>-3.7999999999999999E-2</v>
      </c>
      <c r="D28" s="236">
        <v>-4.5604104999999999E-2</v>
      </c>
      <c r="E28" s="282">
        <v>5.2887999999999998E-2</v>
      </c>
      <c r="F28" s="282">
        <v>0</v>
      </c>
      <c r="G28" s="282">
        <v>0</v>
      </c>
      <c r="H28" s="282">
        <v>0</v>
      </c>
      <c r="I28" s="222"/>
      <c r="J28" s="222"/>
      <c r="K28" s="222"/>
      <c r="L28" s="222"/>
      <c r="N28" s="222"/>
      <c r="O28" s="222"/>
      <c r="P28" s="222"/>
      <c r="Q28" s="222"/>
      <c r="R28" s="222"/>
      <c r="S28" s="222"/>
    </row>
    <row r="29" spans="1:19" s="215" customFormat="1" ht="14.25">
      <c r="A29" s="240" t="s">
        <v>303</v>
      </c>
      <c r="B29" s="241">
        <f>B27+B28</f>
        <v>-11.330238691085908</v>
      </c>
      <c r="C29" s="241">
        <f>C27+C28</f>
        <v>-12.866010388601939</v>
      </c>
      <c r="D29" s="241">
        <f>D27+D28</f>
        <v>-7.5909719848533017</v>
      </c>
      <c r="E29" s="257">
        <v>-6.8260842157904689</v>
      </c>
      <c r="F29" s="257">
        <v>-4.0855721855552645</v>
      </c>
      <c r="G29" s="257">
        <v>-8.8619358607762706</v>
      </c>
      <c r="H29" s="257">
        <v>-6.4075656677301822</v>
      </c>
      <c r="I29" s="222"/>
      <c r="J29" s="222"/>
      <c r="K29" s="222"/>
      <c r="L29" s="222"/>
      <c r="N29" s="222"/>
      <c r="O29" s="222"/>
      <c r="P29" s="222"/>
      <c r="Q29" s="222"/>
      <c r="R29" s="222"/>
      <c r="S29" s="222"/>
    </row>
    <row r="30" spans="1:19" s="215" customFormat="1" ht="14.25">
      <c r="A30" s="242" t="s">
        <v>1</v>
      </c>
      <c r="B30" s="243">
        <v>-4.1029142505785057</v>
      </c>
      <c r="C30" s="243">
        <v>-4.4923712218980567</v>
      </c>
      <c r="D30" s="243">
        <v>-2.5243292431078603</v>
      </c>
      <c r="E30" s="281">
        <v>-2.1529597514598131</v>
      </c>
      <c r="F30" s="281">
        <v>-1.265359890056172</v>
      </c>
      <c r="G30" s="281">
        <v>-2.6911798077599611</v>
      </c>
      <c r="H30" s="281">
        <v>-1.9006779982588342</v>
      </c>
      <c r="I30" s="222"/>
      <c r="J30" s="222"/>
      <c r="K30" s="222"/>
      <c r="L30" s="222"/>
      <c r="N30" s="222"/>
      <c r="O30" s="222"/>
      <c r="P30" s="222"/>
      <c r="Q30" s="222"/>
      <c r="R30" s="222"/>
      <c r="S30" s="222"/>
    </row>
    <row r="31" spans="1:19" ht="14.25">
      <c r="A31" s="207"/>
      <c r="B31" s="208"/>
      <c r="C31" s="208"/>
      <c r="D31" s="209"/>
      <c r="E31" s="209"/>
      <c r="F31" s="258"/>
      <c r="G31" s="205"/>
    </row>
    <row r="32" spans="1:19" ht="14.25">
      <c r="A32" s="210"/>
      <c r="B32" s="210"/>
      <c r="C32" s="210"/>
      <c r="D32" s="205"/>
      <c r="E32" s="205"/>
      <c r="F32" s="205"/>
      <c r="G32" s="205"/>
    </row>
    <row r="33" spans="1:7" s="169" customFormat="1" ht="12" customHeight="1">
      <c r="A33" s="167" t="s">
        <v>304</v>
      </c>
      <c r="B33" s="168"/>
      <c r="C33" s="168"/>
      <c r="D33" s="168"/>
      <c r="E33" s="168"/>
      <c r="F33" s="168"/>
      <c r="G33" s="168"/>
    </row>
    <row r="34" spans="1:7" s="224" customFormat="1" ht="12" customHeight="1">
      <c r="A34" s="166" t="s">
        <v>305</v>
      </c>
      <c r="B34" s="223"/>
      <c r="C34" s="223"/>
      <c r="D34" s="223"/>
      <c r="E34" s="223"/>
      <c r="F34" s="223"/>
      <c r="G34" s="223"/>
    </row>
    <row r="35" spans="1:7" ht="14.25">
      <c r="A35" s="205"/>
      <c r="B35" s="205"/>
      <c r="C35" s="205"/>
      <c r="D35" s="205"/>
      <c r="E35" s="205"/>
      <c r="F35" s="205"/>
      <c r="G35" s="205"/>
    </row>
    <row r="36" spans="1:7" ht="14.25">
      <c r="A36" s="205"/>
      <c r="B36" s="205"/>
      <c r="C36" s="205"/>
      <c r="D36" s="205"/>
      <c r="E36" s="205"/>
      <c r="F36" s="205"/>
      <c r="G36" s="205"/>
    </row>
  </sheetData>
  <pageMargins left="0.73" right="0.36" top="0.53" bottom="0.66" header="0.35" footer="0.36"/>
  <pageSetup paperSize="9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>
    <tabColor rgb="FF92D050"/>
    <pageSetUpPr fitToPage="1"/>
  </sheetPr>
  <dimension ref="A1:M41"/>
  <sheetViews>
    <sheetView showGridLines="0" workbookViewId="0">
      <selection activeCell="A2" sqref="A2"/>
    </sheetView>
  </sheetViews>
  <sheetFormatPr baseColWidth="10" defaultColWidth="11.42578125" defaultRowHeight="15"/>
  <cols>
    <col min="1" max="1" width="10.28515625" style="254" customWidth="1"/>
    <col min="2" max="2" width="40.140625" style="244" customWidth="1"/>
    <col min="3" max="3" width="13.85546875" style="244" bestFit="1" customWidth="1"/>
    <col min="4" max="4" width="12.28515625" style="244" customWidth="1"/>
    <col min="5" max="5" width="12.7109375" style="244" customWidth="1"/>
    <col min="6" max="16384" width="11.42578125" style="296"/>
  </cols>
  <sheetData>
    <row r="1" spans="1:13" ht="15.75">
      <c r="A1" s="216" t="s">
        <v>334</v>
      </c>
    </row>
    <row r="2" spans="1:13" ht="7.5" customHeight="1">
      <c r="A2" s="245"/>
      <c r="B2" s="246"/>
      <c r="C2" s="247"/>
    </row>
    <row r="3" spans="1:13" s="301" customFormat="1" ht="37.5" customHeight="1">
      <c r="A3" s="248" t="s">
        <v>307</v>
      </c>
      <c r="B3" s="249"/>
      <c r="C3" s="249" t="s">
        <v>308</v>
      </c>
      <c r="D3" s="250" t="s">
        <v>309</v>
      </c>
      <c r="E3" s="250" t="s">
        <v>320</v>
      </c>
      <c r="F3" s="297"/>
      <c r="G3" s="297"/>
      <c r="H3" s="297"/>
      <c r="I3" s="298"/>
      <c r="J3" s="298"/>
      <c r="K3" s="298"/>
      <c r="L3" s="299"/>
      <c r="M3" s="300"/>
    </row>
    <row r="4" spans="1:13" ht="22.5" customHeight="1">
      <c r="A4" s="46" t="s">
        <v>233</v>
      </c>
      <c r="B4" s="6" t="s">
        <v>15</v>
      </c>
      <c r="C4" s="46">
        <v>1</v>
      </c>
      <c r="D4" s="46">
        <v>1</v>
      </c>
      <c r="E4" s="46" t="s">
        <v>301</v>
      </c>
    </row>
    <row r="5" spans="1:13" ht="15" customHeight="1">
      <c r="A5" s="46" t="s">
        <v>234</v>
      </c>
      <c r="B5" s="6" t="s">
        <v>56</v>
      </c>
      <c r="C5" s="46">
        <v>1</v>
      </c>
      <c r="D5" s="46">
        <v>5</v>
      </c>
      <c r="E5" s="46" t="s">
        <v>301</v>
      </c>
    </row>
    <row r="6" spans="1:13" ht="15" customHeight="1">
      <c r="A6" s="46" t="s">
        <v>235</v>
      </c>
      <c r="B6" s="6" t="s">
        <v>57</v>
      </c>
      <c r="C6" s="46">
        <v>1</v>
      </c>
      <c r="D6" s="46">
        <v>1</v>
      </c>
      <c r="E6" s="46" t="s">
        <v>301</v>
      </c>
    </row>
    <row r="7" spans="1:13" ht="15" customHeight="1">
      <c r="A7" s="46" t="s">
        <v>236</v>
      </c>
      <c r="B7" s="6" t="s">
        <v>18</v>
      </c>
      <c r="C7" s="46">
        <v>1</v>
      </c>
      <c r="D7" s="46">
        <v>1</v>
      </c>
      <c r="E7" s="46" t="s">
        <v>301</v>
      </c>
    </row>
    <row r="8" spans="1:13" ht="15" customHeight="1">
      <c r="A8" s="46" t="s">
        <v>237</v>
      </c>
      <c r="B8" s="6" t="s">
        <v>58</v>
      </c>
      <c r="C8" s="46">
        <v>1</v>
      </c>
      <c r="D8" s="46">
        <v>1</v>
      </c>
      <c r="E8" s="46" t="s">
        <v>301</v>
      </c>
    </row>
    <row r="9" spans="1:13" ht="15" customHeight="1">
      <c r="A9" s="46" t="s">
        <v>238</v>
      </c>
      <c r="B9" s="6" t="s">
        <v>59</v>
      </c>
      <c r="C9" s="46">
        <v>1</v>
      </c>
      <c r="D9" s="46">
        <v>1</v>
      </c>
      <c r="E9" s="46" t="s">
        <v>301</v>
      </c>
    </row>
    <row r="10" spans="1:13" ht="15" customHeight="1">
      <c r="A10" s="46" t="s">
        <v>239</v>
      </c>
      <c r="B10" s="6" t="s">
        <v>60</v>
      </c>
      <c r="C10" s="46">
        <v>3</v>
      </c>
      <c r="D10" s="46">
        <v>7</v>
      </c>
      <c r="E10" s="46">
        <v>2</v>
      </c>
    </row>
    <row r="11" spans="1:13" ht="15" customHeight="1">
      <c r="A11" s="46" t="s">
        <v>240</v>
      </c>
      <c r="B11" s="6" t="s">
        <v>63</v>
      </c>
      <c r="C11" s="46">
        <v>4</v>
      </c>
      <c r="D11" s="46">
        <v>20</v>
      </c>
      <c r="E11" s="46">
        <v>9</v>
      </c>
    </row>
    <row r="12" spans="1:13" ht="15" customHeight="1">
      <c r="A12" s="46" t="s">
        <v>241</v>
      </c>
      <c r="B12" s="6" t="s">
        <v>64</v>
      </c>
      <c r="C12" s="46">
        <v>2</v>
      </c>
      <c r="D12" s="46">
        <v>4</v>
      </c>
      <c r="E12" s="46" t="s">
        <v>301</v>
      </c>
    </row>
    <row r="13" spans="1:13" ht="15" customHeight="1">
      <c r="A13" s="46" t="s">
        <v>242</v>
      </c>
      <c r="B13" s="6" t="s">
        <v>65</v>
      </c>
      <c r="C13" s="46">
        <v>3</v>
      </c>
      <c r="D13" s="46">
        <v>11</v>
      </c>
      <c r="E13" s="46">
        <v>29</v>
      </c>
    </row>
    <row r="14" spans="1:13" ht="15" customHeight="1">
      <c r="A14" s="46" t="s">
        <v>243</v>
      </c>
      <c r="B14" s="6" t="s">
        <v>66</v>
      </c>
      <c r="C14" s="46">
        <v>3</v>
      </c>
      <c r="D14" s="46">
        <v>9</v>
      </c>
      <c r="E14" s="46">
        <v>7</v>
      </c>
    </row>
    <row r="15" spans="1:13" ht="15" customHeight="1">
      <c r="A15" s="46" t="s">
        <v>244</v>
      </c>
      <c r="B15" s="6" t="s">
        <v>67</v>
      </c>
      <c r="C15" s="46">
        <v>3</v>
      </c>
      <c r="D15" s="46">
        <v>8</v>
      </c>
      <c r="E15" s="46">
        <v>54</v>
      </c>
    </row>
    <row r="16" spans="1:13" ht="15" customHeight="1">
      <c r="A16" s="46">
        <v>16</v>
      </c>
      <c r="B16" s="6" t="s">
        <v>310</v>
      </c>
      <c r="C16" s="46">
        <v>1</v>
      </c>
      <c r="D16" s="46">
        <v>4</v>
      </c>
      <c r="E16" s="46" t="s">
        <v>301</v>
      </c>
    </row>
    <row r="17" spans="1:5" ht="15" customHeight="1">
      <c r="A17" s="46" t="s">
        <v>245</v>
      </c>
      <c r="B17" s="6" t="s">
        <v>28</v>
      </c>
      <c r="C17" s="46">
        <v>2</v>
      </c>
      <c r="D17" s="46">
        <v>5</v>
      </c>
      <c r="E17" s="46">
        <v>10</v>
      </c>
    </row>
    <row r="18" spans="1:5" ht="15" customHeight="1">
      <c r="A18" s="46" t="s">
        <v>246</v>
      </c>
      <c r="B18" s="6" t="s">
        <v>73</v>
      </c>
      <c r="C18" s="46">
        <v>4</v>
      </c>
      <c r="D18" s="46">
        <v>10</v>
      </c>
      <c r="E18" s="46" t="s">
        <v>301</v>
      </c>
    </row>
    <row r="19" spans="1:5" ht="15" customHeight="1">
      <c r="A19" s="46" t="s">
        <v>247</v>
      </c>
      <c r="B19" s="6" t="s">
        <v>327</v>
      </c>
      <c r="C19" s="46">
        <v>3</v>
      </c>
      <c r="D19" s="46">
        <v>11</v>
      </c>
      <c r="E19" s="46" t="s">
        <v>301</v>
      </c>
    </row>
    <row r="20" spans="1:5" ht="15" customHeight="1">
      <c r="A20" s="46" t="s">
        <v>248</v>
      </c>
      <c r="B20" s="6" t="s">
        <v>324</v>
      </c>
      <c r="C20" s="46">
        <v>4</v>
      </c>
      <c r="D20" s="46">
        <v>10</v>
      </c>
      <c r="E20" s="46" t="s">
        <v>301</v>
      </c>
    </row>
    <row r="21" spans="1:5" ht="15" customHeight="1">
      <c r="A21" s="46" t="s">
        <v>249</v>
      </c>
      <c r="B21" s="6" t="s">
        <v>32</v>
      </c>
      <c r="C21" s="46">
        <v>3</v>
      </c>
      <c r="D21" s="46">
        <v>7</v>
      </c>
      <c r="E21" s="46" t="s">
        <v>301</v>
      </c>
    </row>
    <row r="22" spans="1:5" ht="15" customHeight="1">
      <c r="A22" s="46" t="s">
        <v>250</v>
      </c>
      <c r="B22" s="6" t="s">
        <v>326</v>
      </c>
      <c r="C22" s="46">
        <v>2</v>
      </c>
      <c r="D22" s="46">
        <v>9</v>
      </c>
      <c r="E22" s="46" t="s">
        <v>301</v>
      </c>
    </row>
    <row r="23" spans="1:5" ht="15" customHeight="1">
      <c r="A23" s="46" t="s">
        <v>251</v>
      </c>
      <c r="B23" s="6" t="s">
        <v>325</v>
      </c>
      <c r="C23" s="46">
        <v>5</v>
      </c>
      <c r="D23" s="46">
        <v>24</v>
      </c>
      <c r="E23" s="46">
        <v>2</v>
      </c>
    </row>
    <row r="24" spans="1:5" ht="15" customHeight="1">
      <c r="A24" s="46" t="s">
        <v>252</v>
      </c>
      <c r="B24" s="6" t="s">
        <v>80</v>
      </c>
      <c r="C24" s="46">
        <v>3</v>
      </c>
      <c r="D24" s="46">
        <v>7</v>
      </c>
      <c r="E24" s="46">
        <v>4</v>
      </c>
    </row>
    <row r="25" spans="1:5" ht="15" customHeight="1">
      <c r="A25" s="46">
        <v>32</v>
      </c>
      <c r="B25" s="6" t="s">
        <v>323</v>
      </c>
      <c r="C25" s="46">
        <v>3</v>
      </c>
      <c r="D25" s="46">
        <v>7</v>
      </c>
      <c r="E25" s="46" t="s">
        <v>301</v>
      </c>
    </row>
    <row r="26" spans="1:5" ht="15" customHeight="1">
      <c r="A26" s="46" t="s">
        <v>253</v>
      </c>
      <c r="B26" s="6" t="s">
        <v>36</v>
      </c>
      <c r="C26" s="46">
        <v>1</v>
      </c>
      <c r="D26" s="46">
        <v>3</v>
      </c>
      <c r="E26" s="46" t="s">
        <v>301</v>
      </c>
    </row>
    <row r="27" spans="1:5" ht="15" customHeight="1">
      <c r="A27" s="46" t="s">
        <v>254</v>
      </c>
      <c r="B27" s="6" t="s">
        <v>37</v>
      </c>
      <c r="C27" s="46">
        <v>1</v>
      </c>
      <c r="D27" s="46">
        <v>3</v>
      </c>
      <c r="E27" s="46" t="s">
        <v>301</v>
      </c>
    </row>
    <row r="28" spans="1:5" ht="15" customHeight="1">
      <c r="A28" s="46" t="s">
        <v>256</v>
      </c>
      <c r="B28" s="6" t="s">
        <v>38</v>
      </c>
      <c r="C28" s="46">
        <v>4</v>
      </c>
      <c r="D28" s="46">
        <v>10</v>
      </c>
      <c r="E28" s="46" t="s">
        <v>301</v>
      </c>
    </row>
    <row r="29" spans="1:5" ht="15" customHeight="1">
      <c r="A29" s="46" t="s">
        <v>257</v>
      </c>
      <c r="B29" s="6" t="s">
        <v>107</v>
      </c>
      <c r="C29" s="46">
        <v>2</v>
      </c>
      <c r="D29" s="46">
        <v>10</v>
      </c>
      <c r="E29" s="46">
        <v>4</v>
      </c>
    </row>
    <row r="30" spans="1:5" ht="15" customHeight="1">
      <c r="A30" s="46" t="s">
        <v>258</v>
      </c>
      <c r="B30" s="6" t="s">
        <v>86</v>
      </c>
      <c r="C30" s="46">
        <v>3</v>
      </c>
      <c r="D30" s="46">
        <v>9</v>
      </c>
      <c r="E30" s="46">
        <v>21</v>
      </c>
    </row>
    <row r="31" spans="1:5" ht="15" customHeight="1">
      <c r="A31" s="46" t="s">
        <v>259</v>
      </c>
      <c r="B31" s="6" t="s">
        <v>41</v>
      </c>
      <c r="C31" s="46">
        <v>2</v>
      </c>
      <c r="D31" s="46">
        <v>9</v>
      </c>
      <c r="E31" s="46" t="s">
        <v>301</v>
      </c>
    </row>
    <row r="32" spans="1:5" ht="15" customHeight="1">
      <c r="A32" s="46" t="s">
        <v>260</v>
      </c>
      <c r="B32" s="6" t="s">
        <v>42</v>
      </c>
      <c r="C32" s="46">
        <v>2</v>
      </c>
      <c r="D32" s="46">
        <v>7</v>
      </c>
      <c r="E32" s="46" t="s">
        <v>301</v>
      </c>
    </row>
    <row r="33" spans="1:5" ht="15" customHeight="1">
      <c r="A33" s="46" t="s">
        <v>261</v>
      </c>
      <c r="B33" s="6" t="s">
        <v>43</v>
      </c>
      <c r="C33" s="46">
        <v>2</v>
      </c>
      <c r="D33" s="46">
        <v>9</v>
      </c>
      <c r="E33" s="46" t="s">
        <v>301</v>
      </c>
    </row>
    <row r="34" spans="1:5" ht="15" customHeight="1">
      <c r="A34" s="46" t="s">
        <v>262</v>
      </c>
      <c r="B34" s="6" t="s">
        <v>44</v>
      </c>
      <c r="C34" s="46">
        <v>1</v>
      </c>
      <c r="D34" s="46">
        <v>3</v>
      </c>
      <c r="E34" s="46" t="s">
        <v>301</v>
      </c>
    </row>
    <row r="35" spans="1:5" ht="15" customHeight="1">
      <c r="A35" s="46" t="s">
        <v>263</v>
      </c>
      <c r="B35" s="6" t="s">
        <v>45</v>
      </c>
      <c r="C35" s="46">
        <v>1</v>
      </c>
      <c r="D35" s="46">
        <v>3</v>
      </c>
      <c r="E35" s="46" t="s">
        <v>301</v>
      </c>
    </row>
    <row r="36" spans="1:5" ht="15" customHeight="1">
      <c r="A36" s="46" t="s">
        <v>264</v>
      </c>
      <c r="B36" s="6" t="s">
        <v>46</v>
      </c>
      <c r="C36" s="46">
        <v>1</v>
      </c>
      <c r="D36" s="46">
        <v>2</v>
      </c>
      <c r="E36" s="46" t="s">
        <v>301</v>
      </c>
    </row>
    <row r="37" spans="1:5" s="302" customFormat="1" ht="22.5" customHeight="1">
      <c r="A37" s="251">
        <v>32</v>
      </c>
      <c r="B37" s="252" t="s">
        <v>311</v>
      </c>
      <c r="C37" s="253">
        <f>SUM(C4:C36)</f>
        <v>74</v>
      </c>
      <c r="D37" s="253">
        <f>SUM(D4:D36)</f>
        <v>231</v>
      </c>
      <c r="E37" s="253">
        <f>SUM(E4:E36)</f>
        <v>142</v>
      </c>
    </row>
    <row r="39" spans="1:5" ht="15.75">
      <c r="A39" s="44" t="s">
        <v>312</v>
      </c>
    </row>
    <row r="40" spans="1:5" ht="15.75">
      <c r="A40" s="44" t="s">
        <v>313</v>
      </c>
    </row>
    <row r="41" spans="1:5" ht="15.75">
      <c r="A41" s="44" t="s">
        <v>314</v>
      </c>
    </row>
  </sheetData>
  <pageMargins left="0.78740157499999996" right="0.78740157499999996" top="0.984251969" bottom="0.984251969" header="0.4921259845" footer="0.4921259845"/>
  <pageSetup paperSize="9" scale="8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55"/>
  <sheetViews>
    <sheetView showGridLines="0" workbookViewId="0"/>
  </sheetViews>
  <sheetFormatPr baseColWidth="10" defaultColWidth="11.42578125" defaultRowHeight="16.5" outlineLevelCol="1"/>
  <cols>
    <col min="1" max="1" width="5.7109375" style="35" customWidth="1"/>
    <col min="2" max="2" width="54.42578125" style="35" customWidth="1"/>
    <col min="3" max="5" width="0" style="35" hidden="1" customWidth="1" outlineLevel="1"/>
    <col min="6" max="6" width="11.42578125" style="35" collapsed="1"/>
    <col min="7" max="16384" width="11.42578125" style="35"/>
  </cols>
  <sheetData>
    <row r="1" spans="1:6" s="18" customFormat="1">
      <c r="A1" s="17" t="s">
        <v>12</v>
      </c>
    </row>
    <row r="2" spans="1:6" s="18" customFormat="1">
      <c r="A2" s="19" t="s">
        <v>0</v>
      </c>
      <c r="B2" s="19"/>
      <c r="C2" s="19"/>
      <c r="D2" s="19"/>
      <c r="E2" s="20"/>
      <c r="F2" s="20"/>
    </row>
    <row r="3" spans="1:6" s="18" customFormat="1">
      <c r="A3" s="19"/>
      <c r="B3" s="19"/>
      <c r="C3" s="19"/>
      <c r="D3" s="19"/>
      <c r="E3" s="20"/>
      <c r="F3" s="20"/>
    </row>
    <row r="4" spans="1:6" s="25" customFormat="1" ht="32.25" customHeight="1">
      <c r="A4" s="21"/>
      <c r="B4" s="21"/>
      <c r="C4" s="22" t="s">
        <v>13</v>
      </c>
      <c r="D4" s="22" t="s">
        <v>13</v>
      </c>
      <c r="E4" s="23" t="s">
        <v>14</v>
      </c>
      <c r="F4" s="24" t="s">
        <v>13</v>
      </c>
    </row>
    <row r="5" spans="1:6" s="18" customFormat="1" ht="23.25" customHeight="1">
      <c r="A5" s="26">
        <v>1</v>
      </c>
      <c r="B5" s="27" t="s">
        <v>15</v>
      </c>
      <c r="C5" s="19">
        <v>0.20199999999999999</v>
      </c>
      <c r="D5" s="19"/>
      <c r="E5" s="28">
        <v>1E-3</v>
      </c>
      <c r="F5" s="20">
        <v>0.20199999999999999</v>
      </c>
    </row>
    <row r="6" spans="1:6" s="18" customFormat="1">
      <c r="A6" s="26">
        <v>2</v>
      </c>
      <c r="B6" s="27" t="s">
        <v>16</v>
      </c>
      <c r="C6" s="19">
        <v>9.1159999999999997</v>
      </c>
      <c r="D6" s="19"/>
      <c r="E6" s="28">
        <v>0.19700000000000001</v>
      </c>
      <c r="F6" s="20">
        <v>9.1159999999999997</v>
      </c>
    </row>
    <row r="7" spans="1:6" s="18" customFormat="1">
      <c r="A7" s="26">
        <v>3</v>
      </c>
      <c r="B7" s="27" t="s">
        <v>17</v>
      </c>
      <c r="C7" s="19">
        <v>0.45100000000000001</v>
      </c>
      <c r="D7" s="19"/>
      <c r="E7" s="28">
        <v>0.03</v>
      </c>
      <c r="F7" s="20">
        <v>0.45100000000000001</v>
      </c>
    </row>
    <row r="8" spans="1:6" s="18" customFormat="1">
      <c r="A8" s="26">
        <v>4</v>
      </c>
      <c r="B8" s="27" t="s">
        <v>18</v>
      </c>
      <c r="C8" s="19">
        <v>0.84</v>
      </c>
      <c r="D8" s="19"/>
      <c r="E8" s="28">
        <v>1E-3</v>
      </c>
      <c r="F8" s="29">
        <v>0.84</v>
      </c>
    </row>
    <row r="9" spans="1:6" s="18" customFormat="1">
      <c r="A9" s="26">
        <v>5</v>
      </c>
      <c r="B9" s="27" t="s">
        <v>19</v>
      </c>
      <c r="C9" s="19">
        <v>0.27900000000000003</v>
      </c>
      <c r="D9" s="19"/>
      <c r="E9" s="28">
        <v>1.0999999999999999E-2</v>
      </c>
      <c r="F9" s="20">
        <v>0.27900000000000003</v>
      </c>
    </row>
    <row r="10" spans="1:6" s="18" customFormat="1">
      <c r="A10" s="26">
        <v>6</v>
      </c>
      <c r="B10" s="27" t="s">
        <v>20</v>
      </c>
      <c r="C10" s="19">
        <v>1.5910000000000002</v>
      </c>
      <c r="D10" s="19"/>
      <c r="E10" s="28">
        <v>6.0000000000000001E-3</v>
      </c>
      <c r="F10" s="20">
        <v>1.5910000000000002</v>
      </c>
    </row>
    <row r="11" spans="1:6" s="18" customFormat="1">
      <c r="A11" s="26">
        <v>10</v>
      </c>
      <c r="B11" s="27" t="s">
        <v>21</v>
      </c>
      <c r="C11" s="19">
        <v>3.3010000000000002</v>
      </c>
      <c r="D11" s="19">
        <v>0.58799999999999997</v>
      </c>
      <c r="E11" s="28">
        <v>9.8000000000000004E-2</v>
      </c>
      <c r="F11" s="20">
        <v>3.8890000000000002</v>
      </c>
    </row>
    <row r="12" spans="1:6" s="18" customFormat="1">
      <c r="A12" s="26">
        <v>11</v>
      </c>
      <c r="B12" s="27" t="s">
        <v>22</v>
      </c>
      <c r="C12" s="19">
        <v>95.98</v>
      </c>
      <c r="D12" s="19"/>
      <c r="E12" s="28">
        <v>0.20799999999999999</v>
      </c>
      <c r="F12" s="20">
        <v>95.98</v>
      </c>
    </row>
    <row r="13" spans="1:6" s="18" customFormat="1">
      <c r="A13" s="26">
        <v>12</v>
      </c>
      <c r="B13" s="27" t="s">
        <v>23</v>
      </c>
      <c r="C13" s="19">
        <v>4.7149999999999999</v>
      </c>
      <c r="D13" s="19"/>
      <c r="E13" s="28">
        <v>3.0000000000000001E-3</v>
      </c>
      <c r="F13" s="20">
        <v>4.7149999999999999</v>
      </c>
    </row>
    <row r="14" spans="1:6" s="18" customFormat="1">
      <c r="A14" s="26">
        <v>13</v>
      </c>
      <c r="B14" s="27" t="s">
        <v>24</v>
      </c>
      <c r="C14" s="19">
        <v>33.154000000000003</v>
      </c>
      <c r="D14" s="19"/>
      <c r="E14" s="28">
        <v>0.14299999999999999</v>
      </c>
      <c r="F14" s="20">
        <v>33.154000000000003</v>
      </c>
    </row>
    <row r="15" spans="1:6" s="18" customFormat="1">
      <c r="A15" s="26">
        <v>14</v>
      </c>
      <c r="B15" s="27" t="s">
        <v>25</v>
      </c>
      <c r="C15" s="19">
        <v>57.338999999999999</v>
      </c>
      <c r="D15" s="19">
        <v>3.4000000000000002E-2</v>
      </c>
      <c r="E15" s="28">
        <v>1.083</v>
      </c>
      <c r="F15" s="20">
        <v>57.372999999999998</v>
      </c>
    </row>
    <row r="16" spans="1:6" s="18" customFormat="1">
      <c r="A16" s="26">
        <v>15</v>
      </c>
      <c r="B16" s="27" t="s">
        <v>26</v>
      </c>
      <c r="C16" s="19">
        <v>35.11</v>
      </c>
      <c r="D16" s="19">
        <v>2.6760000000000002</v>
      </c>
      <c r="E16" s="28">
        <v>0.14799999999999999</v>
      </c>
      <c r="F16" s="20">
        <v>37.786000000000001</v>
      </c>
    </row>
    <row r="17" spans="1:6" s="18" customFormat="1">
      <c r="A17" s="26">
        <v>16</v>
      </c>
      <c r="B17" s="27" t="s">
        <v>27</v>
      </c>
      <c r="C17" s="19">
        <v>0</v>
      </c>
      <c r="D17" s="19"/>
      <c r="E17" s="28">
        <v>0</v>
      </c>
      <c r="F17" s="20">
        <v>0</v>
      </c>
    </row>
    <row r="18" spans="1:6" s="18" customFormat="1">
      <c r="A18" s="26">
        <v>20</v>
      </c>
      <c r="B18" s="27" t="s">
        <v>28</v>
      </c>
      <c r="C18" s="19">
        <v>5.6429999999999998</v>
      </c>
      <c r="D18" s="19">
        <v>0.248</v>
      </c>
      <c r="E18" s="28">
        <v>1.2999999999999999E-2</v>
      </c>
      <c r="F18" s="20">
        <v>5.891</v>
      </c>
    </row>
    <row r="19" spans="1:6" s="18" customFormat="1">
      <c r="A19" s="26">
        <v>21</v>
      </c>
      <c r="B19" s="27" t="s">
        <v>29</v>
      </c>
      <c r="C19" s="19">
        <v>149.691</v>
      </c>
      <c r="D19" s="19"/>
      <c r="E19" s="28">
        <v>5.0000000000000001E-3</v>
      </c>
      <c r="F19" s="20">
        <v>149.691</v>
      </c>
    </row>
    <row r="20" spans="1:6" s="18" customFormat="1">
      <c r="A20" s="26">
        <v>22</v>
      </c>
      <c r="B20" s="27" t="s">
        <v>30</v>
      </c>
      <c r="C20" s="19">
        <v>0</v>
      </c>
      <c r="D20" s="19"/>
      <c r="E20" s="28">
        <v>0</v>
      </c>
      <c r="F20" s="20">
        <v>0</v>
      </c>
    </row>
    <row r="21" spans="1:6" s="18" customFormat="1">
      <c r="A21" s="26">
        <v>23</v>
      </c>
      <c r="B21" s="27" t="s">
        <v>31</v>
      </c>
      <c r="C21" s="19">
        <v>520.27700000000004</v>
      </c>
      <c r="D21" s="19"/>
      <c r="E21" s="28">
        <v>79.893000000000001</v>
      </c>
      <c r="F21" s="20">
        <v>520.27700000000004</v>
      </c>
    </row>
    <row r="22" spans="1:6" s="18" customFormat="1">
      <c r="A22" s="26">
        <v>24</v>
      </c>
      <c r="B22" s="27" t="s">
        <v>32</v>
      </c>
      <c r="C22" s="19">
        <v>4.91</v>
      </c>
      <c r="D22" s="19"/>
      <c r="E22" s="28">
        <v>4.0000000000000001E-3</v>
      </c>
      <c r="F22" s="29">
        <v>4.91</v>
      </c>
    </row>
    <row r="23" spans="1:6" s="18" customFormat="1">
      <c r="A23" s="26">
        <v>25</v>
      </c>
      <c r="B23" s="27" t="s">
        <v>33</v>
      </c>
      <c r="C23" s="19">
        <v>0</v>
      </c>
      <c r="D23" s="19"/>
      <c r="E23" s="28">
        <v>0</v>
      </c>
      <c r="F23" s="20">
        <v>0</v>
      </c>
    </row>
    <row r="24" spans="1:6" s="18" customFormat="1">
      <c r="A24" s="26">
        <v>30</v>
      </c>
      <c r="B24" s="27" t="s">
        <v>34</v>
      </c>
      <c r="C24" s="19">
        <v>267.79499999999996</v>
      </c>
      <c r="D24" s="19">
        <v>0.24399999999999999</v>
      </c>
      <c r="E24" s="28">
        <v>0</v>
      </c>
      <c r="F24" s="20">
        <v>268.03899999999999</v>
      </c>
    </row>
    <row r="25" spans="1:6" s="18" customFormat="1">
      <c r="A25" s="26">
        <v>31</v>
      </c>
      <c r="B25" s="27" t="s">
        <v>35</v>
      </c>
      <c r="C25" s="19">
        <v>2.1280000000000001</v>
      </c>
      <c r="D25" s="19">
        <v>37.503999999999998</v>
      </c>
      <c r="E25" s="28">
        <v>0</v>
      </c>
      <c r="F25" s="20">
        <v>39.631999999999998</v>
      </c>
    </row>
    <row r="26" spans="1:6" s="18" customFormat="1">
      <c r="A26" s="26">
        <v>33</v>
      </c>
      <c r="B26" s="27" t="s">
        <v>36</v>
      </c>
      <c r="C26" s="19">
        <v>0</v>
      </c>
      <c r="D26" s="19"/>
      <c r="E26" s="28">
        <v>0</v>
      </c>
      <c r="F26" s="20">
        <v>0</v>
      </c>
    </row>
    <row r="27" spans="1:6" s="18" customFormat="1">
      <c r="A27" s="26">
        <v>34</v>
      </c>
      <c r="B27" s="27" t="s">
        <v>37</v>
      </c>
      <c r="C27" s="19">
        <v>0</v>
      </c>
      <c r="D27" s="19"/>
      <c r="E27" s="28">
        <v>0</v>
      </c>
      <c r="F27" s="20">
        <v>0</v>
      </c>
    </row>
    <row r="28" spans="1:6" s="18" customFormat="1">
      <c r="A28" s="26">
        <v>40</v>
      </c>
      <c r="B28" s="27" t="s">
        <v>38</v>
      </c>
      <c r="C28" s="19">
        <v>6.9419999999999993</v>
      </c>
      <c r="D28" s="19">
        <v>1.0569999999999999</v>
      </c>
      <c r="E28" s="28">
        <v>3.2000000000000001E-2</v>
      </c>
      <c r="F28" s="20">
        <v>7.9989999999999988</v>
      </c>
    </row>
    <row r="29" spans="1:6" s="18" customFormat="1">
      <c r="A29" s="26">
        <v>41</v>
      </c>
      <c r="B29" s="27" t="s">
        <v>39</v>
      </c>
      <c r="C29" s="19">
        <v>2.831</v>
      </c>
      <c r="D29" s="19">
        <v>0.39100000000000001</v>
      </c>
      <c r="E29" s="28">
        <v>4.0000000000000001E-3</v>
      </c>
      <c r="F29" s="20">
        <v>3.222</v>
      </c>
    </row>
    <row r="30" spans="1:6" s="18" customFormat="1">
      <c r="A30" s="26">
        <v>42</v>
      </c>
      <c r="B30" s="27" t="s">
        <v>40</v>
      </c>
      <c r="C30" s="19">
        <v>7.298</v>
      </c>
      <c r="D30" s="19"/>
      <c r="E30" s="28">
        <v>2.8000000000000001E-2</v>
      </c>
      <c r="F30" s="20">
        <v>7.298</v>
      </c>
    </row>
    <row r="31" spans="1:6" s="18" customFormat="1">
      <c r="A31" s="26">
        <v>43</v>
      </c>
      <c r="B31" s="27" t="s">
        <v>41</v>
      </c>
      <c r="C31" s="19">
        <v>0</v>
      </c>
      <c r="D31" s="19"/>
      <c r="E31" s="28">
        <v>0</v>
      </c>
      <c r="F31" s="20">
        <v>0</v>
      </c>
    </row>
    <row r="32" spans="1:6" s="18" customFormat="1">
      <c r="A32" s="26">
        <v>44</v>
      </c>
      <c r="B32" s="27" t="s">
        <v>42</v>
      </c>
      <c r="C32" s="19">
        <v>0</v>
      </c>
      <c r="D32" s="19"/>
      <c r="E32" s="28">
        <v>0</v>
      </c>
      <c r="F32" s="20">
        <v>0</v>
      </c>
    </row>
    <row r="33" spans="1:6" s="18" customFormat="1">
      <c r="A33" s="26">
        <v>45</v>
      </c>
      <c r="B33" s="27" t="s">
        <v>43</v>
      </c>
      <c r="C33" s="19">
        <v>0</v>
      </c>
      <c r="D33" s="19"/>
      <c r="E33" s="28">
        <v>0</v>
      </c>
      <c r="F33" s="20">
        <v>0</v>
      </c>
    </row>
    <row r="34" spans="1:6" s="18" customFormat="1">
      <c r="A34" s="26">
        <v>46</v>
      </c>
      <c r="B34" s="27" t="s">
        <v>44</v>
      </c>
      <c r="C34" s="19">
        <v>0</v>
      </c>
      <c r="D34" s="19"/>
      <c r="E34" s="28">
        <v>0</v>
      </c>
      <c r="F34" s="20">
        <v>0</v>
      </c>
    </row>
    <row r="35" spans="1:6" s="18" customFormat="1">
      <c r="A35" s="26">
        <v>51</v>
      </c>
      <c r="B35" s="27" t="s">
        <v>45</v>
      </c>
      <c r="C35" s="19">
        <v>0</v>
      </c>
      <c r="D35" s="19"/>
      <c r="E35" s="28">
        <v>0</v>
      </c>
      <c r="F35" s="20">
        <v>0</v>
      </c>
    </row>
    <row r="36" spans="1:6" s="18" customFormat="1">
      <c r="A36" s="26">
        <v>58</v>
      </c>
      <c r="B36" s="30" t="s">
        <v>46</v>
      </c>
      <c r="C36" s="19">
        <v>0</v>
      </c>
      <c r="D36" s="19"/>
      <c r="E36" s="28">
        <v>0</v>
      </c>
      <c r="F36" s="20">
        <v>0</v>
      </c>
    </row>
    <row r="37" spans="1:6" s="18" customFormat="1" ht="31.5" customHeight="1">
      <c r="A37" s="31" t="s">
        <v>47</v>
      </c>
      <c r="B37" s="32"/>
      <c r="C37" s="32">
        <f>SUM(C5:C36)</f>
        <v>1209.5929999999998</v>
      </c>
      <c r="D37" s="32">
        <f>SUM(D5:D36)</f>
        <v>42.741999999999997</v>
      </c>
      <c r="E37" s="32">
        <f>SUM(E5:E36)</f>
        <v>81.908000000000015</v>
      </c>
      <c r="F37" s="33">
        <v>1252.335</v>
      </c>
    </row>
    <row r="38" spans="1:6" s="18" customFormat="1"/>
    <row r="39" spans="1:6" s="18" customFormat="1">
      <c r="A39" s="34" t="s">
        <v>2</v>
      </c>
    </row>
    <row r="40" spans="1:6" s="18" customFormat="1"/>
    <row r="41" spans="1:6" s="18" customFormat="1"/>
    <row r="42" spans="1:6" s="18" customFormat="1"/>
    <row r="43" spans="1:6" s="18" customFormat="1"/>
    <row r="44" spans="1:6" s="18" customFormat="1"/>
    <row r="45" spans="1:6" s="18" customFormat="1"/>
    <row r="46" spans="1:6" s="18" customFormat="1"/>
    <row r="47" spans="1:6" s="18" customFormat="1"/>
    <row r="48" spans="1:6" s="18" customFormat="1"/>
    <row r="49" s="18" customFormat="1"/>
    <row r="50" s="18" customFormat="1"/>
    <row r="51" s="18" customFormat="1"/>
    <row r="52" s="18" customFormat="1"/>
    <row r="53" s="18" customFormat="1"/>
    <row r="54" s="18" customFormat="1"/>
    <row r="55" s="18" customFormat="1"/>
  </sheetData>
  <conditionalFormatting sqref="E5:E36">
    <cfRule type="cellIs" dxfId="1" priority="1" operator="equal">
      <formula>0</formula>
    </cfRule>
  </conditionalFormatting>
  <pageMargins left="0.70866141732283472" right="0.70866141732283472" top="0.68" bottom="0.43307086614173229" header="0.27559055118110237" footer="0.23622047244094491"/>
  <pageSetup paperSize="9" scale="9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C58"/>
  <sheetViews>
    <sheetView showGridLines="0" zoomScaleNormal="100" workbookViewId="0">
      <pane ySplit="3" topLeftCell="A4" activePane="bottomLeft" state="frozen"/>
      <selection activeCell="K20" sqref="K20"/>
      <selection pane="bottomLeft"/>
    </sheetView>
  </sheetViews>
  <sheetFormatPr baseColWidth="10" defaultRowHeight="15"/>
  <cols>
    <col min="1" max="1" width="2.140625" style="555" customWidth="1"/>
    <col min="2" max="2" width="3.5703125" style="543" customWidth="1"/>
    <col min="3" max="3" width="40" style="543" customWidth="1"/>
    <col min="4" max="7" width="7.42578125" style="632" customWidth="1"/>
    <col min="8" max="8" width="2.140625" style="632" customWidth="1"/>
    <col min="9" max="9" width="8.5703125" style="632" bestFit="1" customWidth="1"/>
    <col min="10" max="12" width="7.42578125" style="632" customWidth="1"/>
    <col min="13" max="13" width="2.140625" style="632" customWidth="1"/>
    <col min="14" max="14" width="12.85546875" style="632" customWidth="1"/>
    <col min="15" max="15" width="2.140625" style="543" hidden="1" customWidth="1"/>
    <col min="16" max="19" width="7.42578125" style="632" customWidth="1"/>
    <col min="20" max="20" width="2.140625" style="632" customWidth="1"/>
    <col min="21" max="24" width="7.42578125" style="632" customWidth="1"/>
    <col min="25" max="25" width="2.140625" style="632" customWidth="1"/>
    <col min="26" max="26" width="12.85546875" style="632" customWidth="1"/>
    <col min="27" max="27" width="40" style="543" customWidth="1"/>
    <col min="28" max="28" width="3.5703125" style="543" customWidth="1"/>
    <col min="29" max="29" width="2.140625" style="543" customWidth="1"/>
    <col min="30" max="16384" width="11.42578125" style="543"/>
  </cols>
  <sheetData>
    <row r="1" spans="1:29" ht="18.75" customHeight="1">
      <c r="A1" s="541" t="s">
        <v>375</v>
      </c>
      <c r="B1" s="336"/>
      <c r="C1" s="336"/>
      <c r="D1" s="694" t="s">
        <v>218</v>
      </c>
      <c r="E1" s="694"/>
      <c r="F1" s="694"/>
      <c r="G1" s="694"/>
      <c r="H1" s="337"/>
      <c r="I1" s="694" t="s">
        <v>361</v>
      </c>
      <c r="J1" s="694"/>
      <c r="K1" s="694"/>
      <c r="L1" s="694"/>
      <c r="M1" s="633"/>
      <c r="N1" s="692" t="s">
        <v>366</v>
      </c>
      <c r="O1" s="542"/>
      <c r="P1" s="694" t="s">
        <v>217</v>
      </c>
      <c r="Q1" s="694"/>
      <c r="R1" s="694"/>
      <c r="S1" s="694"/>
      <c r="T1" s="337"/>
      <c r="U1" s="694" t="s">
        <v>221</v>
      </c>
      <c r="V1" s="694"/>
      <c r="W1" s="694"/>
      <c r="X1" s="694"/>
      <c r="Y1" s="633"/>
      <c r="Z1" s="692" t="s">
        <v>367</v>
      </c>
      <c r="AA1" s="336"/>
      <c r="AB1" s="336"/>
      <c r="AC1" s="336"/>
    </row>
    <row r="2" spans="1:29" ht="18.75" customHeight="1">
      <c r="A2" s="336" t="s">
        <v>443</v>
      </c>
      <c r="B2" s="336"/>
      <c r="C2" s="336"/>
      <c r="D2" s="692" t="s">
        <v>354</v>
      </c>
      <c r="E2" s="692" t="s">
        <v>360</v>
      </c>
      <c r="F2" s="690" t="s">
        <v>353</v>
      </c>
      <c r="G2" s="690" t="s">
        <v>447</v>
      </c>
      <c r="H2" s="337"/>
      <c r="I2" s="692" t="s">
        <v>354</v>
      </c>
      <c r="J2" s="692" t="s">
        <v>360</v>
      </c>
      <c r="K2" s="690" t="s">
        <v>353</v>
      </c>
      <c r="L2" s="690" t="s">
        <v>447</v>
      </c>
      <c r="M2" s="633"/>
      <c r="N2" s="692"/>
      <c r="O2" s="542"/>
      <c r="P2" s="692" t="s">
        <v>354</v>
      </c>
      <c r="Q2" s="692" t="s">
        <v>360</v>
      </c>
      <c r="R2" s="690" t="s">
        <v>353</v>
      </c>
      <c r="S2" s="690" t="s">
        <v>447</v>
      </c>
      <c r="T2" s="337"/>
      <c r="U2" s="692" t="s">
        <v>354</v>
      </c>
      <c r="V2" s="692" t="s">
        <v>360</v>
      </c>
      <c r="W2" s="690" t="s">
        <v>353</v>
      </c>
      <c r="X2" s="690" t="s">
        <v>447</v>
      </c>
      <c r="Y2" s="633"/>
      <c r="Z2" s="692"/>
      <c r="AA2" s="336"/>
      <c r="AB2" s="336"/>
      <c r="AC2" s="336"/>
    </row>
    <row r="3" spans="1:29" ht="18.75" customHeight="1">
      <c r="A3" s="338"/>
      <c r="B3" s="338" t="s">
        <v>48</v>
      </c>
      <c r="C3" s="338" t="s">
        <v>49</v>
      </c>
      <c r="D3" s="693"/>
      <c r="E3" s="693"/>
      <c r="F3" s="691"/>
      <c r="G3" s="693"/>
      <c r="H3" s="624"/>
      <c r="I3" s="693"/>
      <c r="J3" s="693"/>
      <c r="K3" s="691"/>
      <c r="L3" s="693"/>
      <c r="M3" s="623"/>
      <c r="N3" s="623" t="s">
        <v>365</v>
      </c>
      <c r="O3" s="544"/>
      <c r="P3" s="693"/>
      <c r="Q3" s="693"/>
      <c r="R3" s="691"/>
      <c r="S3" s="693"/>
      <c r="T3" s="635"/>
      <c r="U3" s="693"/>
      <c r="V3" s="693"/>
      <c r="W3" s="691"/>
      <c r="X3" s="693"/>
      <c r="Y3" s="623"/>
      <c r="Z3" s="623" t="s">
        <v>365</v>
      </c>
      <c r="AA3" s="356" t="s">
        <v>49</v>
      </c>
      <c r="AB3" s="339" t="s">
        <v>48</v>
      </c>
      <c r="AC3" s="540"/>
    </row>
    <row r="4" spans="1:29" ht="15" customHeight="1">
      <c r="A4" s="340" t="s">
        <v>363</v>
      </c>
      <c r="B4" s="340"/>
      <c r="C4" s="340"/>
      <c r="D4" s="341">
        <f>SUM(D5:D18)-D12</f>
        <v>8700.1049999999996</v>
      </c>
      <c r="E4" s="341">
        <f>SUM(E5:E18)-E12</f>
        <v>8683.5010000000002</v>
      </c>
      <c r="F4" s="341">
        <f>SUM(F5:F18)-F12</f>
        <v>9723.4049999999988</v>
      </c>
      <c r="G4" s="341">
        <f>F4-E4</f>
        <v>1039.9039999999986</v>
      </c>
      <c r="H4" s="625"/>
      <c r="I4" s="341">
        <f>SUM(I5:I18)-I12</f>
        <v>9553.1479999999992</v>
      </c>
      <c r="J4" s="341">
        <f>SUM(J5:J18)-J12</f>
        <v>9952.3289999999997</v>
      </c>
      <c r="K4" s="341">
        <f>SUM(K5:K18)-K12</f>
        <v>10610.652</v>
      </c>
      <c r="L4" s="341">
        <f>K4-J4</f>
        <v>658.32300000000032</v>
      </c>
      <c r="M4" s="564"/>
      <c r="N4" s="341">
        <f>F4-K4</f>
        <v>-887.24700000000121</v>
      </c>
      <c r="O4" s="545"/>
      <c r="P4" s="341">
        <f>SUM(P5:P18)-P12</f>
        <v>51962.139000000003</v>
      </c>
      <c r="Q4" s="341">
        <f>SUM(Q5:Q18)-Q12</f>
        <v>50697.51</v>
      </c>
      <c r="R4" s="341">
        <f>SUM(R5:R18)-R12</f>
        <v>52531.743999999999</v>
      </c>
      <c r="S4" s="341">
        <f t="shared" ref="S4:S50" si="0">R4-Q4</f>
        <v>1834.2339999999967</v>
      </c>
      <c r="T4" s="625"/>
      <c r="U4" s="341">
        <f>SUM(U5:U18)-U12</f>
        <v>52979.418999999994</v>
      </c>
      <c r="V4" s="341">
        <f>SUM(V5:V18)-V12</f>
        <v>50726.034</v>
      </c>
      <c r="W4" s="341">
        <f>SUM(W5:W18)-W12</f>
        <v>52551.183000000005</v>
      </c>
      <c r="X4" s="341">
        <f>W4-V4</f>
        <v>1825.1490000000049</v>
      </c>
      <c r="Y4" s="564"/>
      <c r="Z4" s="341">
        <f>R4-W4</f>
        <v>-19.439000000005763</v>
      </c>
      <c r="AA4" s="342"/>
      <c r="AB4" s="342"/>
      <c r="AC4" s="342" t="str">
        <f>A4</f>
        <v>Rubrik 0,1: Recht und Sicherheit</v>
      </c>
    </row>
    <row r="5" spans="1:29" ht="15" customHeight="1">
      <c r="A5" s="343"/>
      <c r="B5" s="344" t="s">
        <v>233</v>
      </c>
      <c r="C5" s="345" t="s">
        <v>15</v>
      </c>
      <c r="D5" s="626">
        <v>8.1240000000000006</v>
      </c>
      <c r="E5" s="627">
        <v>8.16</v>
      </c>
      <c r="F5" s="627">
        <v>8.327</v>
      </c>
      <c r="G5" s="626">
        <f t="shared" ref="G5:G50" si="1">F5-E5</f>
        <v>0.16699999999999982</v>
      </c>
      <c r="H5" s="628"/>
      <c r="I5" s="626">
        <v>8.3849999999999998</v>
      </c>
      <c r="J5" s="627">
        <v>8.3930000000000007</v>
      </c>
      <c r="K5" s="627">
        <v>8.4329999999999998</v>
      </c>
      <c r="L5" s="626">
        <f t="shared" ref="L5:L50" si="2">K5-J5</f>
        <v>3.9999999999999147E-2</v>
      </c>
      <c r="M5" s="626"/>
      <c r="N5" s="626">
        <f t="shared" ref="N5:N50" si="3">F5-K5</f>
        <v>-0.10599999999999987</v>
      </c>
      <c r="O5" s="546"/>
      <c r="P5" s="636">
        <v>2.9000000000000001E-2</v>
      </c>
      <c r="Q5" s="627">
        <v>2.5000000000000001E-2</v>
      </c>
      <c r="R5" s="627">
        <v>2.7E-2</v>
      </c>
      <c r="S5" s="626">
        <f t="shared" si="0"/>
        <v>1.9999999999999983E-3</v>
      </c>
      <c r="T5" s="628"/>
      <c r="U5" s="636">
        <v>0.312</v>
      </c>
      <c r="V5" s="636">
        <v>4.4999999999999998E-2</v>
      </c>
      <c r="W5" s="636">
        <v>0.311</v>
      </c>
      <c r="X5" s="626">
        <f t="shared" ref="X5:X49" si="4">W5-V5</f>
        <v>0.26600000000000001</v>
      </c>
      <c r="Y5" s="640"/>
      <c r="Z5" s="626">
        <f t="shared" ref="Z5:Z50" si="5">R5-W5</f>
        <v>-0.28399999999999997</v>
      </c>
      <c r="AA5" s="346" t="str">
        <f t="shared" ref="AA5:AA18" si="6">C5</f>
        <v>Präsidentschaftskanzlei</v>
      </c>
      <c r="AB5" s="347" t="str">
        <f t="shared" ref="AB5:AB11" si="7">B5</f>
        <v>01</v>
      </c>
      <c r="AC5" s="547"/>
    </row>
    <row r="6" spans="1:29" ht="15" customHeight="1">
      <c r="A6" s="343"/>
      <c r="B6" s="344" t="s">
        <v>234</v>
      </c>
      <c r="C6" s="345" t="s">
        <v>56</v>
      </c>
      <c r="D6" s="626">
        <v>160.63</v>
      </c>
      <c r="E6" s="627">
        <v>196.15100000000001</v>
      </c>
      <c r="F6" s="627">
        <v>214.73400000000001</v>
      </c>
      <c r="G6" s="626">
        <f t="shared" si="1"/>
        <v>18.582999999999998</v>
      </c>
      <c r="H6" s="628"/>
      <c r="I6" s="626">
        <v>161.90700000000001</v>
      </c>
      <c r="J6" s="627">
        <v>197.64</v>
      </c>
      <c r="K6" s="627">
        <v>179.453</v>
      </c>
      <c r="L6" s="626">
        <f t="shared" si="2"/>
        <v>-18.186999999999983</v>
      </c>
      <c r="M6" s="626"/>
      <c r="N6" s="626">
        <f t="shared" si="3"/>
        <v>35.281000000000006</v>
      </c>
      <c r="O6" s="546"/>
      <c r="P6" s="636">
        <v>2.024</v>
      </c>
      <c r="Q6" s="627">
        <v>2.3010000000000002</v>
      </c>
      <c r="R6" s="627">
        <v>2.3010000000000002</v>
      </c>
      <c r="S6" s="626">
        <f t="shared" si="0"/>
        <v>0</v>
      </c>
      <c r="T6" s="628"/>
      <c r="U6" s="636">
        <v>1.9610000000000001</v>
      </c>
      <c r="V6" s="636">
        <v>2.266</v>
      </c>
      <c r="W6" s="636">
        <v>2.266</v>
      </c>
      <c r="X6" s="626">
        <f t="shared" si="4"/>
        <v>0</v>
      </c>
      <c r="Y6" s="640"/>
      <c r="Z6" s="626">
        <f t="shared" si="5"/>
        <v>3.5000000000000142E-2</v>
      </c>
      <c r="AA6" s="346" t="str">
        <f t="shared" si="6"/>
        <v>Bundesgesetzgebung</v>
      </c>
      <c r="AB6" s="347" t="str">
        <f t="shared" si="7"/>
        <v>02</v>
      </c>
      <c r="AC6" s="547"/>
    </row>
    <row r="7" spans="1:29" ht="15" customHeight="1">
      <c r="A7" s="343"/>
      <c r="B7" s="344" t="s">
        <v>235</v>
      </c>
      <c r="C7" s="345" t="s">
        <v>57</v>
      </c>
      <c r="D7" s="626">
        <v>14.619</v>
      </c>
      <c r="E7" s="627">
        <v>14.86</v>
      </c>
      <c r="F7" s="627">
        <v>15.663</v>
      </c>
      <c r="G7" s="626">
        <f t="shared" si="1"/>
        <v>0.80300000000000082</v>
      </c>
      <c r="H7" s="628"/>
      <c r="I7" s="626">
        <v>14.651999999999999</v>
      </c>
      <c r="J7" s="627">
        <v>15.143000000000001</v>
      </c>
      <c r="K7" s="627">
        <v>15.895</v>
      </c>
      <c r="L7" s="626">
        <f t="shared" si="2"/>
        <v>0.75199999999999889</v>
      </c>
      <c r="M7" s="626"/>
      <c r="N7" s="626">
        <f t="shared" si="3"/>
        <v>-0.23199999999999932</v>
      </c>
      <c r="O7" s="546"/>
      <c r="P7" s="636">
        <v>0.105</v>
      </c>
      <c r="Q7" s="627">
        <v>0.39600000000000002</v>
      </c>
      <c r="R7" s="627">
        <v>8.5999999999999993E-2</v>
      </c>
      <c r="S7" s="626">
        <f t="shared" si="0"/>
        <v>-0.31000000000000005</v>
      </c>
      <c r="T7" s="628"/>
      <c r="U7" s="636">
        <v>0.25900000000000001</v>
      </c>
      <c r="V7" s="636">
        <v>0.41199999999999998</v>
      </c>
      <c r="W7" s="636">
        <v>0.10199999999999999</v>
      </c>
      <c r="X7" s="626">
        <f t="shared" si="4"/>
        <v>-0.31</v>
      </c>
      <c r="Y7" s="640"/>
      <c r="Z7" s="626">
        <f t="shared" si="5"/>
        <v>-1.6E-2</v>
      </c>
      <c r="AA7" s="346" t="str">
        <f t="shared" si="6"/>
        <v>Verfassungsgerichtshof</v>
      </c>
      <c r="AB7" s="347" t="str">
        <f t="shared" si="7"/>
        <v>03</v>
      </c>
      <c r="AC7" s="547"/>
    </row>
    <row r="8" spans="1:29" ht="15" customHeight="1">
      <c r="A8" s="343"/>
      <c r="B8" s="344" t="s">
        <v>236</v>
      </c>
      <c r="C8" s="345" t="s">
        <v>18</v>
      </c>
      <c r="D8" s="626">
        <v>19.262</v>
      </c>
      <c r="E8" s="627">
        <v>19.378</v>
      </c>
      <c r="F8" s="627">
        <v>19.875</v>
      </c>
      <c r="G8" s="626">
        <f t="shared" si="1"/>
        <v>0.49699999999999989</v>
      </c>
      <c r="H8" s="628"/>
      <c r="I8" s="626">
        <v>19.331</v>
      </c>
      <c r="J8" s="627">
        <v>19.530999999999999</v>
      </c>
      <c r="K8" s="627">
        <v>20.100000000000001</v>
      </c>
      <c r="L8" s="626">
        <f t="shared" si="2"/>
        <v>0.56900000000000261</v>
      </c>
      <c r="M8" s="626"/>
      <c r="N8" s="626">
        <f t="shared" si="3"/>
        <v>-0.22500000000000142</v>
      </c>
      <c r="O8" s="546"/>
      <c r="P8" s="636">
        <v>0.06</v>
      </c>
      <c r="Q8" s="627">
        <v>9.4E-2</v>
      </c>
      <c r="R8" s="627">
        <v>5.5E-2</v>
      </c>
      <c r="S8" s="626">
        <f t="shared" si="0"/>
        <v>-3.9E-2</v>
      </c>
      <c r="T8" s="628"/>
      <c r="U8" s="636">
        <v>0.107</v>
      </c>
      <c r="V8" s="636">
        <v>0.129</v>
      </c>
      <c r="W8" s="636">
        <v>0.10299999999999999</v>
      </c>
      <c r="X8" s="626">
        <f t="shared" si="4"/>
        <v>-2.6000000000000009E-2</v>
      </c>
      <c r="Y8" s="640"/>
      <c r="Z8" s="626">
        <f t="shared" si="5"/>
        <v>-4.7999999999999994E-2</v>
      </c>
      <c r="AA8" s="346" t="str">
        <f t="shared" si="6"/>
        <v>Verwaltungsgerichtshof</v>
      </c>
      <c r="AB8" s="347" t="str">
        <f t="shared" si="7"/>
        <v>04</v>
      </c>
      <c r="AC8" s="547"/>
    </row>
    <row r="9" spans="1:29" ht="15" customHeight="1">
      <c r="A9" s="343"/>
      <c r="B9" s="344" t="s">
        <v>237</v>
      </c>
      <c r="C9" s="345" t="s">
        <v>58</v>
      </c>
      <c r="D9" s="626">
        <v>10.327999999999999</v>
      </c>
      <c r="E9" s="627">
        <v>10.558999999999999</v>
      </c>
      <c r="F9" s="627">
        <v>10.757999999999999</v>
      </c>
      <c r="G9" s="626">
        <f>F9-E9</f>
        <v>0.19899999999999984</v>
      </c>
      <c r="H9" s="628"/>
      <c r="I9" s="626">
        <v>10.427</v>
      </c>
      <c r="J9" s="627">
        <v>10.646000000000001</v>
      </c>
      <c r="K9" s="627">
        <v>10.782999999999999</v>
      </c>
      <c r="L9" s="626">
        <f t="shared" si="2"/>
        <v>0.13699999999999868</v>
      </c>
      <c r="M9" s="626"/>
      <c r="N9" s="626">
        <f t="shared" si="3"/>
        <v>-2.5000000000000355E-2</v>
      </c>
      <c r="O9" s="546"/>
      <c r="P9" s="636">
        <v>0.127</v>
      </c>
      <c r="Q9" s="627">
        <v>0.12</v>
      </c>
      <c r="R9" s="627">
        <v>0.12</v>
      </c>
      <c r="S9" s="626">
        <f t="shared" si="0"/>
        <v>0</v>
      </c>
      <c r="T9" s="628"/>
      <c r="U9" s="636">
        <v>0.13900000000000001</v>
      </c>
      <c r="V9" s="636">
        <v>0.129</v>
      </c>
      <c r="W9" s="636">
        <v>0.111</v>
      </c>
      <c r="X9" s="626">
        <f t="shared" si="4"/>
        <v>-1.8000000000000002E-2</v>
      </c>
      <c r="Y9" s="640"/>
      <c r="Z9" s="626">
        <f t="shared" si="5"/>
        <v>8.9999999999999941E-3</v>
      </c>
      <c r="AA9" s="346" t="str">
        <f t="shared" si="6"/>
        <v>Volksanwaltschaft</v>
      </c>
      <c r="AB9" s="347" t="str">
        <f t="shared" si="7"/>
        <v>05</v>
      </c>
      <c r="AC9" s="547"/>
    </row>
    <row r="10" spans="1:29" ht="15" customHeight="1">
      <c r="A10" s="343"/>
      <c r="B10" s="344" t="s">
        <v>238</v>
      </c>
      <c r="C10" s="345" t="s">
        <v>59</v>
      </c>
      <c r="D10" s="626">
        <v>31.527000000000001</v>
      </c>
      <c r="E10" s="627">
        <v>32.924999999999997</v>
      </c>
      <c r="F10" s="627">
        <v>32.954999999999998</v>
      </c>
      <c r="G10" s="626">
        <f t="shared" si="1"/>
        <v>3.0000000000001137E-2</v>
      </c>
      <c r="H10" s="628"/>
      <c r="I10" s="626">
        <v>31.495000000000001</v>
      </c>
      <c r="J10" s="627">
        <v>33.786000000000001</v>
      </c>
      <c r="K10" s="627">
        <v>33.143000000000001</v>
      </c>
      <c r="L10" s="626">
        <f t="shared" si="2"/>
        <v>-0.64300000000000068</v>
      </c>
      <c r="M10" s="626"/>
      <c r="N10" s="626">
        <f t="shared" si="3"/>
        <v>-0.18800000000000239</v>
      </c>
      <c r="O10" s="546"/>
      <c r="P10" s="636">
        <v>0.104</v>
      </c>
      <c r="Q10" s="627">
        <v>8.5999999999999993E-2</v>
      </c>
      <c r="R10" s="627">
        <v>8.5999999999999993E-2</v>
      </c>
      <c r="S10" s="626">
        <f t="shared" si="0"/>
        <v>0</v>
      </c>
      <c r="T10" s="628"/>
      <c r="U10" s="636">
        <v>0.2</v>
      </c>
      <c r="V10" s="636">
        <v>0.29599999999999999</v>
      </c>
      <c r="W10" s="636">
        <v>0.19600000000000001</v>
      </c>
      <c r="X10" s="626">
        <f t="shared" si="4"/>
        <v>-9.9999999999999978E-2</v>
      </c>
      <c r="Y10" s="640"/>
      <c r="Z10" s="626">
        <f t="shared" si="5"/>
        <v>-0.11000000000000001</v>
      </c>
      <c r="AA10" s="346" t="str">
        <f t="shared" si="6"/>
        <v>Rechnungshof</v>
      </c>
      <c r="AB10" s="347" t="str">
        <f t="shared" si="7"/>
        <v>06</v>
      </c>
      <c r="AC10" s="547"/>
    </row>
    <row r="11" spans="1:29" ht="15" customHeight="1">
      <c r="A11" s="213"/>
      <c r="B11" s="344">
        <v>10</v>
      </c>
      <c r="C11" s="345" t="s">
        <v>60</v>
      </c>
      <c r="D11" s="626">
        <v>480.85300000000001</v>
      </c>
      <c r="E11" s="627">
        <v>401.65</v>
      </c>
      <c r="F11" s="627">
        <v>457.20100000000002</v>
      </c>
      <c r="G11" s="626">
        <f t="shared" si="1"/>
        <v>55.551000000000045</v>
      </c>
      <c r="H11" s="628"/>
      <c r="I11" s="626">
        <v>480.416</v>
      </c>
      <c r="J11" s="627">
        <v>406.47500000000002</v>
      </c>
      <c r="K11" s="627">
        <v>460.005</v>
      </c>
      <c r="L11" s="626">
        <f t="shared" si="2"/>
        <v>53.529999999999973</v>
      </c>
      <c r="M11" s="626"/>
      <c r="N11" s="626">
        <f t="shared" si="3"/>
        <v>-2.8039999999999736</v>
      </c>
      <c r="O11" s="546"/>
      <c r="P11" s="636">
        <v>5.2309999999999999</v>
      </c>
      <c r="Q11" s="627">
        <v>4.0620000000000003</v>
      </c>
      <c r="R11" s="627">
        <v>4.0620000000000003</v>
      </c>
      <c r="S11" s="626">
        <f t="shared" si="0"/>
        <v>0</v>
      </c>
      <c r="T11" s="628"/>
      <c r="U11" s="636">
        <v>6.0350000000000001</v>
      </c>
      <c r="V11" s="636">
        <v>3.9169999999999998</v>
      </c>
      <c r="W11" s="636">
        <v>3.9180000000000001</v>
      </c>
      <c r="X11" s="626">
        <f t="shared" si="4"/>
        <v>1.000000000000334E-3</v>
      </c>
      <c r="Y11" s="640"/>
      <c r="Z11" s="626">
        <f t="shared" si="5"/>
        <v>0.14400000000000013</v>
      </c>
      <c r="AA11" s="346" t="str">
        <f t="shared" si="6"/>
        <v>Bundeskanzleramt</v>
      </c>
      <c r="AB11" s="348">
        <f t="shared" si="7"/>
        <v>10</v>
      </c>
      <c r="AC11" s="547"/>
    </row>
    <row r="12" spans="1:29" s="559" customFormat="1" ht="15" customHeight="1">
      <c r="A12" s="349"/>
      <c r="B12" s="354"/>
      <c r="C12" s="350" t="s">
        <v>364</v>
      </c>
      <c r="D12" s="629">
        <v>161.035</v>
      </c>
      <c r="E12" s="630">
        <v>75.099999999999994</v>
      </c>
      <c r="F12" s="630">
        <v>75.099999999999994</v>
      </c>
      <c r="G12" s="629">
        <f t="shared" si="1"/>
        <v>0</v>
      </c>
      <c r="H12" s="631"/>
      <c r="I12" s="629">
        <v>161.04</v>
      </c>
      <c r="J12" s="630">
        <v>75.099999999999994</v>
      </c>
      <c r="K12" s="630">
        <v>75.099999999999994</v>
      </c>
      <c r="L12" s="629">
        <f t="shared" si="2"/>
        <v>0</v>
      </c>
      <c r="M12" s="629"/>
      <c r="N12" s="629">
        <f t="shared" si="3"/>
        <v>0</v>
      </c>
      <c r="O12" s="548"/>
      <c r="P12" s="637">
        <v>0</v>
      </c>
      <c r="Q12" s="630">
        <v>0</v>
      </c>
      <c r="R12" s="630">
        <v>0</v>
      </c>
      <c r="S12" s="629">
        <f t="shared" si="0"/>
        <v>0</v>
      </c>
      <c r="T12" s="631"/>
      <c r="U12" s="637">
        <v>0</v>
      </c>
      <c r="V12" s="637">
        <v>0</v>
      </c>
      <c r="W12" s="637">
        <v>0</v>
      </c>
      <c r="X12" s="629">
        <f t="shared" si="4"/>
        <v>0</v>
      </c>
      <c r="Y12" s="641"/>
      <c r="Z12" s="629">
        <f t="shared" si="5"/>
        <v>0</v>
      </c>
      <c r="AA12" s="351" t="str">
        <f t="shared" si="6"/>
        <v>hievon variabel</v>
      </c>
      <c r="AB12" s="352"/>
      <c r="AC12" s="558"/>
    </row>
    <row r="13" spans="1:29" ht="15" customHeight="1">
      <c r="A13" s="213"/>
      <c r="B13" s="344">
        <v>11</v>
      </c>
      <c r="C13" s="345" t="s">
        <v>63</v>
      </c>
      <c r="D13" s="626">
        <v>2850.4319999999998</v>
      </c>
      <c r="E13" s="627">
        <v>3027.5909999999999</v>
      </c>
      <c r="F13" s="627">
        <v>3468.1149999999998</v>
      </c>
      <c r="G13" s="626">
        <f t="shared" si="1"/>
        <v>440.52399999999989</v>
      </c>
      <c r="H13" s="628"/>
      <c r="I13" s="626">
        <v>2897.498</v>
      </c>
      <c r="J13" s="627">
        <v>3041.6640000000002</v>
      </c>
      <c r="K13" s="627">
        <v>3445.2750000000001</v>
      </c>
      <c r="L13" s="626">
        <f t="shared" si="2"/>
        <v>403.61099999999988</v>
      </c>
      <c r="M13" s="626"/>
      <c r="N13" s="626">
        <f t="shared" si="3"/>
        <v>22.839999999999691</v>
      </c>
      <c r="O13" s="546"/>
      <c r="P13" s="636">
        <v>147.61199999999999</v>
      </c>
      <c r="Q13" s="627">
        <v>167.77099999999999</v>
      </c>
      <c r="R13" s="627">
        <v>144.77099999999999</v>
      </c>
      <c r="S13" s="626">
        <f t="shared" si="0"/>
        <v>-23</v>
      </c>
      <c r="T13" s="628"/>
      <c r="U13" s="636">
        <v>157.57400000000001</v>
      </c>
      <c r="V13" s="636">
        <v>175.286</v>
      </c>
      <c r="W13" s="636">
        <v>150.02500000000001</v>
      </c>
      <c r="X13" s="626">
        <f t="shared" si="4"/>
        <v>-25.260999999999996</v>
      </c>
      <c r="Y13" s="640"/>
      <c r="Z13" s="626">
        <f t="shared" si="5"/>
        <v>-5.2540000000000191</v>
      </c>
      <c r="AA13" s="346" t="str">
        <f t="shared" si="6"/>
        <v>Inneres</v>
      </c>
      <c r="AB13" s="348">
        <f t="shared" ref="AB13:AB18" si="8">B13</f>
        <v>11</v>
      </c>
      <c r="AC13" s="547"/>
    </row>
    <row r="14" spans="1:29" ht="15" customHeight="1">
      <c r="A14" s="213"/>
      <c r="B14" s="344">
        <v>12</v>
      </c>
      <c r="C14" s="345" t="s">
        <v>64</v>
      </c>
      <c r="D14" s="626">
        <v>441.58</v>
      </c>
      <c r="E14" s="627">
        <v>427.99299999999999</v>
      </c>
      <c r="F14" s="627">
        <v>551.91399999999999</v>
      </c>
      <c r="G14" s="626">
        <f t="shared" si="1"/>
        <v>123.92099999999999</v>
      </c>
      <c r="H14" s="628"/>
      <c r="I14" s="626">
        <v>466.58300000000003</v>
      </c>
      <c r="J14" s="627">
        <v>439.702</v>
      </c>
      <c r="K14" s="627">
        <v>557.55799999999999</v>
      </c>
      <c r="L14" s="626">
        <f t="shared" si="2"/>
        <v>117.85599999999999</v>
      </c>
      <c r="M14" s="626"/>
      <c r="N14" s="626">
        <f t="shared" si="3"/>
        <v>-5.6440000000000055</v>
      </c>
      <c r="O14" s="546"/>
      <c r="P14" s="636">
        <v>7.2530000000000001</v>
      </c>
      <c r="Q14" s="627">
        <v>5.7720000000000002</v>
      </c>
      <c r="R14" s="627">
        <v>4.7720000000000002</v>
      </c>
      <c r="S14" s="626">
        <f t="shared" si="0"/>
        <v>-1</v>
      </c>
      <c r="T14" s="628"/>
      <c r="U14" s="636">
        <v>8.1210000000000004</v>
      </c>
      <c r="V14" s="636">
        <v>5.89</v>
      </c>
      <c r="W14" s="636">
        <v>5.5010000000000003</v>
      </c>
      <c r="X14" s="626">
        <f t="shared" si="4"/>
        <v>-0.38899999999999935</v>
      </c>
      <c r="Y14" s="640"/>
      <c r="Z14" s="626">
        <f t="shared" si="5"/>
        <v>-0.72900000000000009</v>
      </c>
      <c r="AA14" s="346" t="str">
        <f t="shared" si="6"/>
        <v>Äußeres</v>
      </c>
      <c r="AB14" s="348">
        <f t="shared" si="8"/>
        <v>12</v>
      </c>
      <c r="AC14" s="547"/>
    </row>
    <row r="15" spans="1:29" ht="15" customHeight="1">
      <c r="A15" s="213"/>
      <c r="B15" s="344">
        <v>13</v>
      </c>
      <c r="C15" s="345" t="s">
        <v>65</v>
      </c>
      <c r="D15" s="626">
        <v>1477.184</v>
      </c>
      <c r="E15" s="627">
        <v>1305.259</v>
      </c>
      <c r="F15" s="627">
        <v>1434.835</v>
      </c>
      <c r="G15" s="626">
        <f t="shared" si="1"/>
        <v>129.57600000000002</v>
      </c>
      <c r="H15" s="628"/>
      <c r="I15" s="626">
        <v>1477.453</v>
      </c>
      <c r="J15" s="627">
        <v>1361.7560000000001</v>
      </c>
      <c r="K15" s="627">
        <v>1510.973</v>
      </c>
      <c r="L15" s="626">
        <f t="shared" si="2"/>
        <v>149.21699999999987</v>
      </c>
      <c r="M15" s="626"/>
      <c r="N15" s="626">
        <f t="shared" si="3"/>
        <v>-76.13799999999992</v>
      </c>
      <c r="O15" s="546"/>
      <c r="P15" s="636">
        <v>1195.847</v>
      </c>
      <c r="Q15" s="627">
        <v>1020</v>
      </c>
      <c r="R15" s="627">
        <v>1209.0999999999999</v>
      </c>
      <c r="S15" s="626">
        <f t="shared" si="0"/>
        <v>189.09999999999991</v>
      </c>
      <c r="T15" s="628"/>
      <c r="U15" s="636">
        <v>1189.5540000000001</v>
      </c>
      <c r="V15" s="636">
        <v>1040.127</v>
      </c>
      <c r="W15" s="636">
        <v>1221.7090000000001</v>
      </c>
      <c r="X15" s="626">
        <f t="shared" si="4"/>
        <v>181.58200000000011</v>
      </c>
      <c r="Y15" s="640"/>
      <c r="Z15" s="626">
        <f t="shared" si="5"/>
        <v>-12.609000000000151</v>
      </c>
      <c r="AA15" s="346" t="str">
        <f t="shared" si="6"/>
        <v>Justiz</v>
      </c>
      <c r="AB15" s="348">
        <f t="shared" si="8"/>
        <v>13</v>
      </c>
      <c r="AC15" s="547"/>
    </row>
    <row r="16" spans="1:29" ht="15" customHeight="1">
      <c r="A16" s="213"/>
      <c r="B16" s="344">
        <v>14</v>
      </c>
      <c r="C16" s="345" t="s">
        <v>66</v>
      </c>
      <c r="D16" s="626">
        <v>2079.5259999999998</v>
      </c>
      <c r="E16" s="627">
        <v>2071.9270000000001</v>
      </c>
      <c r="F16" s="627">
        <v>2318.2860000000001</v>
      </c>
      <c r="G16" s="626">
        <f t="shared" si="1"/>
        <v>246.35899999999992</v>
      </c>
      <c r="H16" s="628"/>
      <c r="I16" s="626">
        <v>2180.7640000000001</v>
      </c>
      <c r="J16" s="627">
        <v>2223.9569999999999</v>
      </c>
      <c r="K16" s="627">
        <v>2398.4949999999999</v>
      </c>
      <c r="L16" s="626">
        <f t="shared" si="2"/>
        <v>174.53800000000001</v>
      </c>
      <c r="M16" s="626"/>
      <c r="N16" s="626">
        <f t="shared" si="3"/>
        <v>-80.208999999999833</v>
      </c>
      <c r="O16" s="546"/>
      <c r="P16" s="636">
        <v>65.89</v>
      </c>
      <c r="Q16" s="627">
        <v>3.7999999999999999E-2</v>
      </c>
      <c r="R16" s="627">
        <v>3.7999999999999999E-2</v>
      </c>
      <c r="S16" s="626">
        <f t="shared" si="0"/>
        <v>0</v>
      </c>
      <c r="T16" s="628"/>
      <c r="U16" s="636">
        <v>71.518000000000001</v>
      </c>
      <c r="V16" s="636">
        <v>8.4000000000000005E-2</v>
      </c>
      <c r="W16" s="636">
        <v>8.4000000000000005E-2</v>
      </c>
      <c r="X16" s="626">
        <f t="shared" si="4"/>
        <v>0</v>
      </c>
      <c r="Y16" s="640"/>
      <c r="Z16" s="626">
        <f t="shared" si="5"/>
        <v>-4.6000000000000006E-2</v>
      </c>
      <c r="AA16" s="346" t="str">
        <f t="shared" si="6"/>
        <v>Militärische Angelegenheiten und Sport</v>
      </c>
      <c r="AB16" s="348">
        <f t="shared" si="8"/>
        <v>14</v>
      </c>
      <c r="AC16" s="547"/>
    </row>
    <row r="17" spans="1:29" ht="15" customHeight="1">
      <c r="A17" s="213"/>
      <c r="B17" s="344">
        <v>15</v>
      </c>
      <c r="C17" s="345" t="s">
        <v>67</v>
      </c>
      <c r="D17" s="626">
        <v>1126.04</v>
      </c>
      <c r="E17" s="627">
        <v>1167.048</v>
      </c>
      <c r="F17" s="627">
        <v>1190.742</v>
      </c>
      <c r="G17" s="626">
        <f t="shared" si="1"/>
        <v>23.69399999999996</v>
      </c>
      <c r="H17" s="628"/>
      <c r="I17" s="626">
        <v>1117.5609999999999</v>
      </c>
      <c r="J17" s="627">
        <v>1192.636</v>
      </c>
      <c r="K17" s="627">
        <v>1220.539</v>
      </c>
      <c r="L17" s="626">
        <f t="shared" si="2"/>
        <v>27.90300000000002</v>
      </c>
      <c r="M17" s="626"/>
      <c r="N17" s="626">
        <f t="shared" si="3"/>
        <v>-29.797000000000025</v>
      </c>
      <c r="O17" s="546"/>
      <c r="P17" s="636">
        <v>165.893</v>
      </c>
      <c r="Q17" s="627">
        <v>119.31</v>
      </c>
      <c r="R17" s="627">
        <v>143.322</v>
      </c>
      <c r="S17" s="626">
        <f t="shared" si="0"/>
        <v>24.012</v>
      </c>
      <c r="T17" s="628"/>
      <c r="U17" s="636">
        <v>178.84800000000001</v>
      </c>
      <c r="V17" s="636">
        <v>119.91800000000001</v>
      </c>
      <c r="W17" s="636">
        <v>143.85300000000001</v>
      </c>
      <c r="X17" s="626">
        <f t="shared" si="4"/>
        <v>23.935000000000002</v>
      </c>
      <c r="Y17" s="640"/>
      <c r="Z17" s="626">
        <f t="shared" si="5"/>
        <v>-0.53100000000000591</v>
      </c>
      <c r="AA17" s="346" t="str">
        <f t="shared" si="6"/>
        <v>Finanzverwaltung</v>
      </c>
      <c r="AB17" s="348">
        <f t="shared" si="8"/>
        <v>15</v>
      </c>
      <c r="AC17" s="547"/>
    </row>
    <row r="18" spans="1:29" ht="15" customHeight="1">
      <c r="A18" s="213"/>
      <c r="B18" s="344">
        <v>16</v>
      </c>
      <c r="C18" s="345" t="s">
        <v>68</v>
      </c>
      <c r="D18" s="626">
        <v>0</v>
      </c>
      <c r="E18" s="627">
        <v>0</v>
      </c>
      <c r="F18" s="627">
        <v>0</v>
      </c>
      <c r="G18" s="626">
        <f t="shared" si="1"/>
        <v>0</v>
      </c>
      <c r="H18" s="628"/>
      <c r="I18" s="626">
        <v>686.67600000000004</v>
      </c>
      <c r="J18" s="627">
        <v>1001</v>
      </c>
      <c r="K18" s="627">
        <v>750</v>
      </c>
      <c r="L18" s="626">
        <f t="shared" si="2"/>
        <v>-251</v>
      </c>
      <c r="M18" s="626"/>
      <c r="N18" s="626">
        <f t="shared" si="3"/>
        <v>-750</v>
      </c>
      <c r="O18" s="546"/>
      <c r="P18" s="636">
        <v>50371.964</v>
      </c>
      <c r="Q18" s="627">
        <v>49377.535000000003</v>
      </c>
      <c r="R18" s="627">
        <v>51023.004000000001</v>
      </c>
      <c r="S18" s="626">
        <f t="shared" si="0"/>
        <v>1645.4689999999973</v>
      </c>
      <c r="T18" s="628"/>
      <c r="U18" s="636">
        <v>51364.790999999997</v>
      </c>
      <c r="V18" s="636">
        <v>49377.535000000003</v>
      </c>
      <c r="W18" s="636">
        <v>51023.004000000001</v>
      </c>
      <c r="X18" s="626">
        <f t="shared" si="4"/>
        <v>1645.4689999999973</v>
      </c>
      <c r="Y18" s="640"/>
      <c r="Z18" s="626">
        <f t="shared" si="5"/>
        <v>0</v>
      </c>
      <c r="AA18" s="346" t="str">
        <f t="shared" si="6"/>
        <v>Öffentliche Abgaben</v>
      </c>
      <c r="AB18" s="348">
        <f t="shared" si="8"/>
        <v>16</v>
      </c>
      <c r="AC18" s="547"/>
    </row>
    <row r="19" spans="1:29" ht="15" customHeight="1">
      <c r="A19" s="340" t="s">
        <v>101</v>
      </c>
      <c r="B19" s="355"/>
      <c r="C19" s="340"/>
      <c r="D19" s="341">
        <f>SUM(D20:D28)-D21-D24-D27</f>
        <v>38119.064000000006</v>
      </c>
      <c r="E19" s="341">
        <f>SUM(E20,E22:E23,E25:E26,E28)</f>
        <v>39123.529000000002</v>
      </c>
      <c r="F19" s="341">
        <f>SUM(F20,F22:F23,F25:F26,F28)</f>
        <v>39622.034</v>
      </c>
      <c r="G19" s="341">
        <f t="shared" si="1"/>
        <v>498.50499999999738</v>
      </c>
      <c r="H19" s="625"/>
      <c r="I19" s="341">
        <f>SUM(I20:I28)-I21-I24-I27</f>
        <v>38094.967000000004</v>
      </c>
      <c r="J19" s="341">
        <f>SUM(J20,J22:J23,J25:J26,J28)</f>
        <v>39046.324999999997</v>
      </c>
      <c r="K19" s="341">
        <f>SUM(K20,K22:K23,K25:K26,K28)</f>
        <v>39556</v>
      </c>
      <c r="L19" s="341">
        <f t="shared" si="2"/>
        <v>509.67500000000291</v>
      </c>
      <c r="M19" s="564"/>
      <c r="N19" s="341">
        <f t="shared" si="3"/>
        <v>66.033999999999651</v>
      </c>
      <c r="O19" s="545"/>
      <c r="P19" s="341">
        <f>SUM(P20:P28)-P21-P24-P27</f>
        <v>16324.010999999999</v>
      </c>
      <c r="Q19" s="341">
        <f>SUM(Q20:Q28)-Q21-Q24-Q27</f>
        <v>16479.483</v>
      </c>
      <c r="R19" s="341">
        <f>SUM(R20:R28)-R21-R24-R27</f>
        <v>16102.436999999998</v>
      </c>
      <c r="S19" s="341">
        <f t="shared" si="0"/>
        <v>-377.0460000000021</v>
      </c>
      <c r="T19" s="638"/>
      <c r="U19" s="341">
        <f>SUM(U20:U28)-U21-U24-U27</f>
        <v>15936.175000000001</v>
      </c>
      <c r="V19" s="341">
        <f>SUM(V20:V28)-V21-V24-V27</f>
        <v>16082.346000000001</v>
      </c>
      <c r="W19" s="341">
        <f>SUM(W20:W28)-W21-W24-W27</f>
        <v>16015.911</v>
      </c>
      <c r="X19" s="341">
        <f t="shared" si="4"/>
        <v>-66.43500000000131</v>
      </c>
      <c r="Y19" s="564"/>
      <c r="Z19" s="341">
        <f t="shared" si="5"/>
        <v>86.525999999998021</v>
      </c>
      <c r="AA19" s="342"/>
      <c r="AB19" s="342"/>
      <c r="AC19" s="342" t="str">
        <f>A19</f>
        <v>Rubrik 2: Arbeit, Soziales, Gesundheit und Familie</v>
      </c>
    </row>
    <row r="20" spans="1:29" ht="15" customHeight="1">
      <c r="A20" s="213"/>
      <c r="B20" s="344">
        <v>20</v>
      </c>
      <c r="C20" s="345" t="s">
        <v>28</v>
      </c>
      <c r="D20" s="626">
        <v>7905.4380000000001</v>
      </c>
      <c r="E20" s="627">
        <v>8091.3289999999997</v>
      </c>
      <c r="F20" s="627">
        <v>8634.5419999999995</v>
      </c>
      <c r="G20" s="626">
        <f t="shared" si="1"/>
        <v>543.21299999999974</v>
      </c>
      <c r="H20" s="628"/>
      <c r="I20" s="626">
        <v>7924.0169999999998</v>
      </c>
      <c r="J20" s="627">
        <v>8101.442</v>
      </c>
      <c r="K20" s="627">
        <v>8644.3580000000002</v>
      </c>
      <c r="L20" s="626">
        <f t="shared" si="2"/>
        <v>542.91600000000017</v>
      </c>
      <c r="M20" s="626"/>
      <c r="N20" s="626">
        <f t="shared" si="3"/>
        <v>-9.816000000000713</v>
      </c>
      <c r="O20" s="546"/>
      <c r="P20" s="636">
        <v>6377.74</v>
      </c>
      <c r="Q20" s="627">
        <v>6477.674</v>
      </c>
      <c r="R20" s="627">
        <v>6721.8059999999996</v>
      </c>
      <c r="S20" s="626">
        <f t="shared" si="0"/>
        <v>244.13199999999961</v>
      </c>
      <c r="T20" s="628"/>
      <c r="U20" s="636">
        <v>6379.5309999999999</v>
      </c>
      <c r="V20" s="636">
        <v>6477.5429999999997</v>
      </c>
      <c r="W20" s="636">
        <v>6722.4139999999998</v>
      </c>
      <c r="X20" s="626">
        <f t="shared" si="4"/>
        <v>244.87100000000009</v>
      </c>
      <c r="Y20" s="640"/>
      <c r="Z20" s="626">
        <f t="shared" si="5"/>
        <v>-0.60800000000017462</v>
      </c>
      <c r="AA20" s="346" t="str">
        <f t="shared" ref="AA20:AA28" si="9">C20</f>
        <v>Arbeit</v>
      </c>
      <c r="AB20" s="348">
        <f>B20</f>
        <v>20</v>
      </c>
      <c r="AC20" s="547"/>
    </row>
    <row r="21" spans="1:29" s="559" customFormat="1" ht="15" customHeight="1">
      <c r="A21" s="349"/>
      <c r="B21" s="354"/>
      <c r="C21" s="350" t="s">
        <v>364</v>
      </c>
      <c r="D21" s="629">
        <v>5939.6490000000003</v>
      </c>
      <c r="E21" s="630">
        <v>6177.5280000000002</v>
      </c>
      <c r="F21" s="630">
        <v>6590.5</v>
      </c>
      <c r="G21" s="629">
        <f t="shared" si="1"/>
        <v>412.97199999999975</v>
      </c>
      <c r="H21" s="631"/>
      <c r="I21" s="629">
        <v>5952.2479999999996</v>
      </c>
      <c r="J21" s="630">
        <v>6185.4380000000001</v>
      </c>
      <c r="K21" s="630">
        <v>6597.8</v>
      </c>
      <c r="L21" s="629">
        <f t="shared" si="2"/>
        <v>412.36200000000008</v>
      </c>
      <c r="M21" s="629"/>
      <c r="N21" s="629">
        <f t="shared" si="3"/>
        <v>-7.3000000000001819</v>
      </c>
      <c r="O21" s="548"/>
      <c r="P21" s="637">
        <v>0</v>
      </c>
      <c r="Q21" s="630">
        <v>0</v>
      </c>
      <c r="R21" s="630">
        <v>0</v>
      </c>
      <c r="S21" s="629">
        <f t="shared" si="0"/>
        <v>0</v>
      </c>
      <c r="T21" s="631"/>
      <c r="U21" s="637">
        <v>0</v>
      </c>
      <c r="V21" s="637">
        <v>0</v>
      </c>
      <c r="W21" s="637">
        <v>0</v>
      </c>
      <c r="X21" s="629">
        <f t="shared" si="4"/>
        <v>0</v>
      </c>
      <c r="Y21" s="641"/>
      <c r="Z21" s="629">
        <f t="shared" si="5"/>
        <v>0</v>
      </c>
      <c r="AA21" s="351" t="str">
        <f t="shared" si="9"/>
        <v>hievon variabel</v>
      </c>
      <c r="AB21" s="352"/>
      <c r="AC21" s="558"/>
    </row>
    <row r="22" spans="1:29" ht="15" customHeight="1">
      <c r="A22" s="213"/>
      <c r="B22" s="344">
        <v>21</v>
      </c>
      <c r="C22" s="345" t="s">
        <v>73</v>
      </c>
      <c r="D22" s="626">
        <v>3041.7449999999999</v>
      </c>
      <c r="E22" s="627">
        <v>3050.779</v>
      </c>
      <c r="F22" s="627">
        <v>3121.7440000000001</v>
      </c>
      <c r="G22" s="626">
        <f t="shared" si="1"/>
        <v>70.965000000000146</v>
      </c>
      <c r="H22" s="628"/>
      <c r="I22" s="626">
        <v>3040.5169999999998</v>
      </c>
      <c r="J22" s="627">
        <v>3061.4560000000001</v>
      </c>
      <c r="K22" s="627">
        <v>3156.6669999999999</v>
      </c>
      <c r="L22" s="626">
        <f t="shared" si="2"/>
        <v>95.210999999999785</v>
      </c>
      <c r="M22" s="626"/>
      <c r="N22" s="626">
        <f t="shared" si="3"/>
        <v>-34.922999999999774</v>
      </c>
      <c r="O22" s="546"/>
      <c r="P22" s="636">
        <v>303.678</v>
      </c>
      <c r="Q22" s="627">
        <v>361.85700000000003</v>
      </c>
      <c r="R22" s="627">
        <v>356.59699999999998</v>
      </c>
      <c r="S22" s="626">
        <f t="shared" si="0"/>
        <v>-5.2600000000000477</v>
      </c>
      <c r="T22" s="628"/>
      <c r="U22" s="636">
        <v>303.84199999999998</v>
      </c>
      <c r="V22" s="636">
        <v>362.185</v>
      </c>
      <c r="W22" s="636">
        <v>357.04399999999998</v>
      </c>
      <c r="X22" s="626">
        <f t="shared" si="4"/>
        <v>-5.1410000000000196</v>
      </c>
      <c r="Y22" s="640"/>
      <c r="Z22" s="626">
        <f t="shared" si="5"/>
        <v>-0.44700000000000273</v>
      </c>
      <c r="AA22" s="346" t="str">
        <f t="shared" si="9"/>
        <v>Soziales und Konsumentenschutz</v>
      </c>
      <c r="AB22" s="348">
        <f>B22</f>
        <v>21</v>
      </c>
      <c r="AC22" s="547"/>
    </row>
    <row r="23" spans="1:29" ht="15" customHeight="1">
      <c r="A23" s="213"/>
      <c r="B23" s="344">
        <v>22</v>
      </c>
      <c r="C23" s="345" t="s">
        <v>327</v>
      </c>
      <c r="D23" s="626">
        <v>10173.976000000001</v>
      </c>
      <c r="E23" s="627">
        <v>10772.4</v>
      </c>
      <c r="F23" s="627">
        <v>10680.5</v>
      </c>
      <c r="G23" s="626">
        <f t="shared" si="1"/>
        <v>-91.899999999999636</v>
      </c>
      <c r="H23" s="628"/>
      <c r="I23" s="626">
        <v>10173.976000000001</v>
      </c>
      <c r="J23" s="627">
        <v>10772.4</v>
      </c>
      <c r="K23" s="627">
        <v>10680.5</v>
      </c>
      <c r="L23" s="626">
        <f t="shared" si="2"/>
        <v>-91.899999999999636</v>
      </c>
      <c r="M23" s="626"/>
      <c r="N23" s="626">
        <f t="shared" si="3"/>
        <v>0</v>
      </c>
      <c r="O23" s="546"/>
      <c r="P23" s="636">
        <v>38.08</v>
      </c>
      <c r="Q23" s="627">
        <v>38.9</v>
      </c>
      <c r="R23" s="627">
        <v>40.777000000000001</v>
      </c>
      <c r="S23" s="626">
        <f t="shared" si="0"/>
        <v>1.8770000000000024</v>
      </c>
      <c r="T23" s="628"/>
      <c r="U23" s="636">
        <v>38.08</v>
      </c>
      <c r="V23" s="636">
        <v>38.9</v>
      </c>
      <c r="W23" s="636">
        <v>40.777000000000001</v>
      </c>
      <c r="X23" s="626">
        <f t="shared" si="4"/>
        <v>1.8770000000000024</v>
      </c>
      <c r="Y23" s="640"/>
      <c r="Z23" s="626">
        <f t="shared" si="5"/>
        <v>0</v>
      </c>
      <c r="AA23" s="346" t="str">
        <f t="shared" si="9"/>
        <v>Pensionsversicherung</v>
      </c>
      <c r="AB23" s="348">
        <f>B23</f>
        <v>22</v>
      </c>
      <c r="AC23" s="547"/>
    </row>
    <row r="24" spans="1:29" s="559" customFormat="1" ht="15" customHeight="1">
      <c r="A24" s="349"/>
      <c r="B24" s="354"/>
      <c r="C24" s="350" t="s">
        <v>364</v>
      </c>
      <c r="D24" s="629">
        <v>10173.976000000001</v>
      </c>
      <c r="E24" s="630">
        <v>10772.4</v>
      </c>
      <c r="F24" s="630">
        <v>10680.5</v>
      </c>
      <c r="G24" s="629">
        <f t="shared" si="1"/>
        <v>-91.899999999999636</v>
      </c>
      <c r="H24" s="631"/>
      <c r="I24" s="629">
        <v>10173.976000000001</v>
      </c>
      <c r="J24" s="630">
        <v>10772.4</v>
      </c>
      <c r="K24" s="630">
        <v>10680.5</v>
      </c>
      <c r="L24" s="629">
        <f t="shared" si="2"/>
        <v>-91.899999999999636</v>
      </c>
      <c r="M24" s="629"/>
      <c r="N24" s="629">
        <f t="shared" si="3"/>
        <v>0</v>
      </c>
      <c r="O24" s="548"/>
      <c r="P24" s="637">
        <v>0</v>
      </c>
      <c r="Q24" s="630">
        <v>0</v>
      </c>
      <c r="R24" s="630">
        <v>0</v>
      </c>
      <c r="S24" s="629">
        <f t="shared" si="0"/>
        <v>0</v>
      </c>
      <c r="T24" s="631"/>
      <c r="U24" s="637">
        <v>0</v>
      </c>
      <c r="V24" s="637">
        <v>0</v>
      </c>
      <c r="W24" s="637">
        <v>0</v>
      </c>
      <c r="X24" s="629">
        <f t="shared" si="4"/>
        <v>0</v>
      </c>
      <c r="Y24" s="641"/>
      <c r="Z24" s="629">
        <f t="shared" si="5"/>
        <v>0</v>
      </c>
      <c r="AA24" s="351" t="str">
        <f t="shared" si="9"/>
        <v>hievon variabel</v>
      </c>
      <c r="AB24" s="352"/>
      <c r="AC24" s="558"/>
    </row>
    <row r="25" spans="1:29" ht="15" customHeight="1">
      <c r="A25" s="213"/>
      <c r="B25" s="344">
        <v>23</v>
      </c>
      <c r="C25" s="345" t="s">
        <v>324</v>
      </c>
      <c r="D25" s="626">
        <v>9011.3809999999994</v>
      </c>
      <c r="E25" s="627">
        <v>9099.3279999999995</v>
      </c>
      <c r="F25" s="627">
        <v>9246.1710000000003</v>
      </c>
      <c r="G25" s="626">
        <f t="shared" si="1"/>
        <v>146.84300000000076</v>
      </c>
      <c r="H25" s="628"/>
      <c r="I25" s="626">
        <v>9002.23</v>
      </c>
      <c r="J25" s="627">
        <v>9088.24</v>
      </c>
      <c r="K25" s="627">
        <v>9218.4130000000005</v>
      </c>
      <c r="L25" s="626">
        <f t="shared" si="2"/>
        <v>130.17300000000068</v>
      </c>
      <c r="M25" s="626"/>
      <c r="N25" s="626">
        <f t="shared" si="3"/>
        <v>27.757999999999811</v>
      </c>
      <c r="O25" s="546"/>
      <c r="P25" s="636">
        <v>2295.5970000000002</v>
      </c>
      <c r="Q25" s="627">
        <v>2257.0500000000002</v>
      </c>
      <c r="R25" s="627">
        <v>2256.317</v>
      </c>
      <c r="S25" s="626">
        <f t="shared" si="0"/>
        <v>-0.73300000000017462</v>
      </c>
      <c r="T25" s="628"/>
      <c r="U25" s="636">
        <v>2290.6280000000002</v>
      </c>
      <c r="V25" s="636">
        <v>2251.9279999999999</v>
      </c>
      <c r="W25" s="636">
        <v>2254.5819999999999</v>
      </c>
      <c r="X25" s="626">
        <f t="shared" si="4"/>
        <v>2.6539999999999964</v>
      </c>
      <c r="Y25" s="640"/>
      <c r="Z25" s="626">
        <f t="shared" si="5"/>
        <v>1.7350000000001273</v>
      </c>
      <c r="AA25" s="346" t="str">
        <f t="shared" si="9"/>
        <v>Pensionen - Beamtinnen und Beamte</v>
      </c>
      <c r="AB25" s="348">
        <f>B25</f>
        <v>23</v>
      </c>
      <c r="AC25" s="547"/>
    </row>
    <row r="26" spans="1:29" ht="15" customHeight="1">
      <c r="A26" s="213"/>
      <c r="B26" s="344">
        <v>24</v>
      </c>
      <c r="C26" s="345" t="s">
        <v>461</v>
      </c>
      <c r="D26" s="626">
        <v>963.19200000000001</v>
      </c>
      <c r="E26" s="627">
        <v>1036.5920000000001</v>
      </c>
      <c r="F26" s="627">
        <v>1063.1479999999999</v>
      </c>
      <c r="G26" s="626">
        <f t="shared" si="1"/>
        <v>26.555999999999813</v>
      </c>
      <c r="H26" s="628"/>
      <c r="I26" s="626">
        <v>1045.3130000000001</v>
      </c>
      <c r="J26" s="627">
        <v>1038.424</v>
      </c>
      <c r="K26" s="627">
        <v>1065.259</v>
      </c>
      <c r="L26" s="626">
        <f t="shared" si="2"/>
        <v>26.835000000000036</v>
      </c>
      <c r="M26" s="626"/>
      <c r="N26" s="626">
        <f t="shared" si="3"/>
        <v>-2.1110000000001037</v>
      </c>
      <c r="O26" s="546"/>
      <c r="P26" s="636">
        <v>48.08</v>
      </c>
      <c r="Q26" s="627">
        <v>49.314</v>
      </c>
      <c r="R26" s="627">
        <v>49.25</v>
      </c>
      <c r="S26" s="626">
        <f t="shared" si="0"/>
        <v>-6.4000000000000057E-2</v>
      </c>
      <c r="T26" s="628"/>
      <c r="U26" s="636">
        <v>48.851999999999997</v>
      </c>
      <c r="V26" s="636">
        <v>49.43</v>
      </c>
      <c r="W26" s="636">
        <v>49.646000000000001</v>
      </c>
      <c r="X26" s="626">
        <f t="shared" si="4"/>
        <v>0.21600000000000108</v>
      </c>
      <c r="Y26" s="640"/>
      <c r="Z26" s="626">
        <f t="shared" si="5"/>
        <v>-0.3960000000000008</v>
      </c>
      <c r="AA26" s="346" t="str">
        <f t="shared" si="9"/>
        <v>Gesundheit und Frauen</v>
      </c>
      <c r="AB26" s="348">
        <f>B26</f>
        <v>24</v>
      </c>
      <c r="AC26" s="547"/>
    </row>
    <row r="27" spans="1:29" s="559" customFormat="1" ht="15" customHeight="1">
      <c r="A27" s="349"/>
      <c r="B27" s="354"/>
      <c r="C27" s="350" t="s">
        <v>364</v>
      </c>
      <c r="D27" s="629">
        <v>641.11800000000005</v>
      </c>
      <c r="E27" s="630">
        <v>631.39499999999998</v>
      </c>
      <c r="F27" s="630">
        <v>635.40800000000002</v>
      </c>
      <c r="G27" s="629">
        <f t="shared" si="1"/>
        <v>4.0130000000000337</v>
      </c>
      <c r="H27" s="631"/>
      <c r="I27" s="629">
        <v>723.10799999999995</v>
      </c>
      <c r="J27" s="630">
        <v>631.39499999999998</v>
      </c>
      <c r="K27" s="630">
        <v>635.40800000000002</v>
      </c>
      <c r="L27" s="629">
        <f t="shared" si="2"/>
        <v>4.0130000000000337</v>
      </c>
      <c r="M27" s="629"/>
      <c r="N27" s="629">
        <f t="shared" si="3"/>
        <v>0</v>
      </c>
      <c r="O27" s="548"/>
      <c r="P27" s="637">
        <v>0</v>
      </c>
      <c r="Q27" s="630">
        <v>0</v>
      </c>
      <c r="R27" s="630">
        <v>0</v>
      </c>
      <c r="S27" s="629">
        <f t="shared" si="0"/>
        <v>0</v>
      </c>
      <c r="T27" s="631"/>
      <c r="U27" s="637">
        <v>0</v>
      </c>
      <c r="V27" s="637">
        <v>0</v>
      </c>
      <c r="W27" s="637">
        <v>0</v>
      </c>
      <c r="X27" s="629">
        <f t="shared" si="4"/>
        <v>0</v>
      </c>
      <c r="Y27" s="641"/>
      <c r="Z27" s="629">
        <f t="shared" si="5"/>
        <v>0</v>
      </c>
      <c r="AA27" s="351" t="str">
        <f t="shared" si="9"/>
        <v>hievon variabel</v>
      </c>
      <c r="AB27" s="352"/>
      <c r="AC27" s="558"/>
    </row>
    <row r="28" spans="1:29" ht="15" customHeight="1">
      <c r="A28" s="213"/>
      <c r="B28" s="344">
        <v>25</v>
      </c>
      <c r="C28" s="345" t="s">
        <v>326</v>
      </c>
      <c r="D28" s="626">
        <v>7023.3320000000003</v>
      </c>
      <c r="E28" s="627">
        <v>7073.1009999999997</v>
      </c>
      <c r="F28" s="627">
        <v>6875.9290000000001</v>
      </c>
      <c r="G28" s="626">
        <f t="shared" si="1"/>
        <v>-197.17199999999957</v>
      </c>
      <c r="H28" s="628"/>
      <c r="I28" s="626">
        <v>6908.9139999999998</v>
      </c>
      <c r="J28" s="627">
        <v>6984.3630000000003</v>
      </c>
      <c r="K28" s="627">
        <v>6790.8029999999999</v>
      </c>
      <c r="L28" s="626">
        <f t="shared" si="2"/>
        <v>-193.5600000000004</v>
      </c>
      <c r="M28" s="626"/>
      <c r="N28" s="626">
        <f t="shared" si="3"/>
        <v>85.126000000000204</v>
      </c>
      <c r="O28" s="546"/>
      <c r="P28" s="636">
        <v>7260.8360000000002</v>
      </c>
      <c r="Q28" s="627">
        <v>7294.6880000000001</v>
      </c>
      <c r="R28" s="627">
        <v>6677.69</v>
      </c>
      <c r="S28" s="626">
        <f t="shared" si="0"/>
        <v>-616.9980000000005</v>
      </c>
      <c r="T28" s="628"/>
      <c r="U28" s="636">
        <v>6875.2420000000002</v>
      </c>
      <c r="V28" s="636">
        <v>6902.36</v>
      </c>
      <c r="W28" s="636">
        <v>6591.4480000000003</v>
      </c>
      <c r="X28" s="626">
        <f t="shared" si="4"/>
        <v>-310.91199999999935</v>
      </c>
      <c r="Y28" s="640"/>
      <c r="Z28" s="626">
        <f t="shared" si="5"/>
        <v>86.24199999999928</v>
      </c>
      <c r="AA28" s="346" t="str">
        <f t="shared" si="9"/>
        <v>Familien und Jugend</v>
      </c>
      <c r="AB28" s="348">
        <f>B28</f>
        <v>25</v>
      </c>
      <c r="AC28" s="547"/>
    </row>
    <row r="29" spans="1:29" ht="15" customHeight="1">
      <c r="A29" s="340" t="s">
        <v>103</v>
      </c>
      <c r="B29" s="355"/>
      <c r="C29" s="340"/>
      <c r="D29" s="341">
        <f>SUM(D30:D34)</f>
        <v>13330.657000000003</v>
      </c>
      <c r="E29" s="341">
        <f>SUM(E30:E34)</f>
        <v>13340.798999999999</v>
      </c>
      <c r="F29" s="341">
        <f>SUM(F30:F34)</f>
        <v>14000.081000000002</v>
      </c>
      <c r="G29" s="341">
        <f t="shared" si="1"/>
        <v>659.28200000000288</v>
      </c>
      <c r="H29" s="625"/>
      <c r="I29" s="341">
        <f>SUM(I30:I34)</f>
        <v>13478.274000000001</v>
      </c>
      <c r="J29" s="341">
        <f>SUM(J30:J34)</f>
        <v>13372.499</v>
      </c>
      <c r="K29" s="341">
        <f>SUM(K30:K34)</f>
        <v>14145.139000000003</v>
      </c>
      <c r="L29" s="341">
        <f t="shared" si="2"/>
        <v>772.64000000000306</v>
      </c>
      <c r="M29" s="564"/>
      <c r="N29" s="341">
        <f t="shared" si="3"/>
        <v>-145.0580000000009</v>
      </c>
      <c r="O29" s="545"/>
      <c r="P29" s="341">
        <f>SUM(P30:P34)</f>
        <v>114.221</v>
      </c>
      <c r="Q29" s="341">
        <f>SUM(Q30:Q34)</f>
        <v>82.634999999999991</v>
      </c>
      <c r="R29" s="341">
        <f>SUM(R30:R34)</f>
        <v>82.633999999999986</v>
      </c>
      <c r="S29" s="341">
        <f t="shared" si="0"/>
        <v>-1.0000000000047748E-3</v>
      </c>
      <c r="T29" s="638"/>
      <c r="U29" s="341">
        <f>SUM(U30:U34)</f>
        <v>125.47900000000001</v>
      </c>
      <c r="V29" s="341">
        <f>SUM(V30:V34)</f>
        <v>145.58600000000001</v>
      </c>
      <c r="W29" s="341">
        <f>SUM(W30:W34)</f>
        <v>91.506999999999991</v>
      </c>
      <c r="X29" s="341">
        <f t="shared" si="4"/>
        <v>-54.079000000000022</v>
      </c>
      <c r="Y29" s="564"/>
      <c r="Z29" s="341">
        <f t="shared" si="5"/>
        <v>-8.8730000000000047</v>
      </c>
      <c r="AA29" s="342"/>
      <c r="AB29" s="342"/>
      <c r="AC29" s="342" t="str">
        <f>A29</f>
        <v>Rubrik 3: Bildung, Forschung, Kunst und Kultur</v>
      </c>
    </row>
    <row r="30" spans="1:29" ht="15" customHeight="1">
      <c r="A30" s="213"/>
      <c r="B30" s="344">
        <v>30</v>
      </c>
      <c r="C30" s="345" t="s">
        <v>462</v>
      </c>
      <c r="D30" s="626">
        <v>8260.2350000000006</v>
      </c>
      <c r="E30" s="627">
        <v>8091.5469999999996</v>
      </c>
      <c r="F30" s="627">
        <v>8646.93</v>
      </c>
      <c r="G30" s="626">
        <f t="shared" si="1"/>
        <v>555.38300000000072</v>
      </c>
      <c r="H30" s="628"/>
      <c r="I30" s="626">
        <v>8366.0550000000003</v>
      </c>
      <c r="J30" s="627">
        <v>8116.0209999999997</v>
      </c>
      <c r="K30" s="627">
        <v>8765.3389999999999</v>
      </c>
      <c r="L30" s="626">
        <f t="shared" si="2"/>
        <v>649.31800000000021</v>
      </c>
      <c r="M30" s="626"/>
      <c r="N30" s="626">
        <f t="shared" si="3"/>
        <v>-118.40899999999965</v>
      </c>
      <c r="O30" s="546"/>
      <c r="P30" s="636">
        <v>107.319</v>
      </c>
      <c r="Q30" s="627">
        <v>73.876000000000005</v>
      </c>
      <c r="R30" s="627">
        <v>73.875</v>
      </c>
      <c r="S30" s="626">
        <f t="shared" si="0"/>
        <v>-1.0000000000047748E-3</v>
      </c>
      <c r="T30" s="628"/>
      <c r="U30" s="636">
        <v>112.04300000000001</v>
      </c>
      <c r="V30" s="636">
        <v>138.35499999999999</v>
      </c>
      <c r="W30" s="636">
        <v>83.667000000000002</v>
      </c>
      <c r="X30" s="626">
        <f t="shared" si="4"/>
        <v>-54.687999999999988</v>
      </c>
      <c r="Y30" s="640"/>
      <c r="Z30" s="626">
        <f t="shared" si="5"/>
        <v>-9.7920000000000016</v>
      </c>
      <c r="AA30" s="346" t="str">
        <f>C30</f>
        <v>Bildung</v>
      </c>
      <c r="AB30" s="348">
        <f>B30</f>
        <v>30</v>
      </c>
      <c r="AC30" s="547"/>
    </row>
    <row r="31" spans="1:29" ht="15" customHeight="1">
      <c r="A31" s="213"/>
      <c r="B31" s="344">
        <v>31</v>
      </c>
      <c r="C31" s="345" t="s">
        <v>80</v>
      </c>
      <c r="D31" s="626">
        <v>4106.5410000000002</v>
      </c>
      <c r="E31" s="627">
        <v>4278.3360000000002</v>
      </c>
      <c r="F31" s="627">
        <v>4362.4679999999998</v>
      </c>
      <c r="G31" s="626">
        <f t="shared" si="1"/>
        <v>84.131999999999607</v>
      </c>
      <c r="H31" s="628"/>
      <c r="I31" s="626">
        <v>4118.4120000000003</v>
      </c>
      <c r="J31" s="627">
        <v>4281.2879999999996</v>
      </c>
      <c r="K31" s="627">
        <v>4364.0240000000003</v>
      </c>
      <c r="L31" s="626">
        <f t="shared" si="2"/>
        <v>82.736000000000786</v>
      </c>
      <c r="M31" s="626"/>
      <c r="N31" s="626">
        <f t="shared" si="3"/>
        <v>-1.5560000000004948</v>
      </c>
      <c r="O31" s="546"/>
      <c r="P31" s="636">
        <v>1.393</v>
      </c>
      <c r="Q31" s="627">
        <v>0.54500000000000004</v>
      </c>
      <c r="R31" s="627">
        <v>0.54500000000000004</v>
      </c>
      <c r="S31" s="626">
        <f t="shared" si="0"/>
        <v>0</v>
      </c>
      <c r="T31" s="628"/>
      <c r="U31" s="636">
        <v>1.843</v>
      </c>
      <c r="V31" s="636">
        <v>1.022</v>
      </c>
      <c r="W31" s="636">
        <v>0.58899999999999997</v>
      </c>
      <c r="X31" s="626">
        <f t="shared" si="4"/>
        <v>-0.43300000000000005</v>
      </c>
      <c r="Y31" s="640"/>
      <c r="Z31" s="626">
        <f t="shared" si="5"/>
        <v>-4.3999999999999928E-2</v>
      </c>
      <c r="AA31" s="346" t="str">
        <f>C31</f>
        <v>Wissenschaft und Forschung</v>
      </c>
      <c r="AB31" s="348">
        <f>B31</f>
        <v>31</v>
      </c>
      <c r="AC31" s="547"/>
    </row>
    <row r="32" spans="1:29" ht="15" customHeight="1">
      <c r="A32" s="213"/>
      <c r="B32" s="344">
        <v>32</v>
      </c>
      <c r="C32" s="345" t="s">
        <v>323</v>
      </c>
      <c r="D32" s="626">
        <v>425.09199999999998</v>
      </c>
      <c r="E32" s="627">
        <v>441.24599999999998</v>
      </c>
      <c r="F32" s="627">
        <v>454.31299999999999</v>
      </c>
      <c r="G32" s="626">
        <f t="shared" si="1"/>
        <v>13.067000000000007</v>
      </c>
      <c r="H32" s="628"/>
      <c r="I32" s="626">
        <v>424.65600000000001</v>
      </c>
      <c r="J32" s="627">
        <v>440.52</v>
      </c>
      <c r="K32" s="627">
        <v>474.40600000000001</v>
      </c>
      <c r="L32" s="626">
        <f t="shared" si="2"/>
        <v>33.886000000000024</v>
      </c>
      <c r="M32" s="626"/>
      <c r="N32" s="626">
        <f t="shared" si="3"/>
        <v>-20.093000000000018</v>
      </c>
      <c r="O32" s="546"/>
      <c r="P32" s="636">
        <v>3.9929999999999999</v>
      </c>
      <c r="Q32" s="627">
        <v>6.2039999999999997</v>
      </c>
      <c r="R32" s="627">
        <v>6.2039999999999997</v>
      </c>
      <c r="S32" s="626">
        <f t="shared" si="0"/>
        <v>0</v>
      </c>
      <c r="T32" s="628"/>
      <c r="U32" s="636">
        <v>4.4269999999999996</v>
      </c>
      <c r="V32" s="636">
        <v>6.1989999999999998</v>
      </c>
      <c r="W32" s="636">
        <v>7.2409999999999997</v>
      </c>
      <c r="X32" s="626">
        <f t="shared" si="4"/>
        <v>1.0419999999999998</v>
      </c>
      <c r="Y32" s="640"/>
      <c r="Z32" s="626">
        <f t="shared" si="5"/>
        <v>-1.0369999999999999</v>
      </c>
      <c r="AA32" s="346" t="str">
        <f>C32</f>
        <v>Kunst und Kultur</v>
      </c>
      <c r="AB32" s="348">
        <f>B32</f>
        <v>32</v>
      </c>
      <c r="AC32" s="547"/>
    </row>
    <row r="33" spans="1:29" ht="15" customHeight="1">
      <c r="A33" s="213"/>
      <c r="B33" s="344">
        <v>33</v>
      </c>
      <c r="C33" s="345" t="s">
        <v>36</v>
      </c>
      <c r="D33" s="626">
        <v>109.6</v>
      </c>
      <c r="E33" s="627">
        <v>101.59099999999999</v>
      </c>
      <c r="F33" s="627">
        <v>104.691</v>
      </c>
      <c r="G33" s="626">
        <f t="shared" si="1"/>
        <v>3.1000000000000085</v>
      </c>
      <c r="H33" s="628"/>
      <c r="I33" s="626">
        <v>112.968</v>
      </c>
      <c r="J33" s="627">
        <v>101.59099999999999</v>
      </c>
      <c r="K33" s="627">
        <v>104.691</v>
      </c>
      <c r="L33" s="626">
        <f t="shared" si="2"/>
        <v>3.1000000000000085</v>
      </c>
      <c r="M33" s="626"/>
      <c r="N33" s="626">
        <f t="shared" si="3"/>
        <v>0</v>
      </c>
      <c r="O33" s="546"/>
      <c r="P33" s="636">
        <v>0</v>
      </c>
      <c r="Q33" s="627">
        <v>2E-3</v>
      </c>
      <c r="R33" s="627">
        <v>2E-3</v>
      </c>
      <c r="S33" s="626">
        <f t="shared" si="0"/>
        <v>0</v>
      </c>
      <c r="T33" s="628"/>
      <c r="U33" s="636">
        <v>4.9489999999999998</v>
      </c>
      <c r="V33" s="636">
        <v>2E-3</v>
      </c>
      <c r="W33" s="636">
        <v>2E-3</v>
      </c>
      <c r="X33" s="626">
        <f t="shared" si="4"/>
        <v>0</v>
      </c>
      <c r="Y33" s="640"/>
      <c r="Z33" s="626">
        <f t="shared" si="5"/>
        <v>0</v>
      </c>
      <c r="AA33" s="346" t="str">
        <f>C33</f>
        <v>Wirtschaft (Forschung)</v>
      </c>
      <c r="AB33" s="348">
        <f>B33</f>
        <v>33</v>
      </c>
      <c r="AC33" s="547"/>
    </row>
    <row r="34" spans="1:29" ht="15" customHeight="1">
      <c r="A34" s="213"/>
      <c r="B34" s="344">
        <v>34</v>
      </c>
      <c r="C34" s="345" t="s">
        <v>255</v>
      </c>
      <c r="D34" s="626">
        <v>429.18900000000002</v>
      </c>
      <c r="E34" s="627">
        <v>428.07900000000001</v>
      </c>
      <c r="F34" s="627">
        <v>431.67899999999997</v>
      </c>
      <c r="G34" s="626">
        <f t="shared" si="1"/>
        <v>3.5999999999999659</v>
      </c>
      <c r="H34" s="628"/>
      <c r="I34" s="626">
        <v>456.18299999999999</v>
      </c>
      <c r="J34" s="627">
        <v>433.07900000000001</v>
      </c>
      <c r="K34" s="627">
        <v>436.67899999999997</v>
      </c>
      <c r="L34" s="626">
        <f t="shared" si="2"/>
        <v>3.5999999999999659</v>
      </c>
      <c r="M34" s="626"/>
      <c r="N34" s="626">
        <f t="shared" si="3"/>
        <v>-5</v>
      </c>
      <c r="O34" s="546"/>
      <c r="P34" s="636">
        <v>1.516</v>
      </c>
      <c r="Q34" s="627">
        <v>2.008</v>
      </c>
      <c r="R34" s="627">
        <v>2.008</v>
      </c>
      <c r="S34" s="626">
        <f t="shared" si="0"/>
        <v>0</v>
      </c>
      <c r="T34" s="628"/>
      <c r="U34" s="636">
        <v>2.2170000000000001</v>
      </c>
      <c r="V34" s="636">
        <v>8.0000000000000002E-3</v>
      </c>
      <c r="W34" s="636">
        <v>8.0000000000000002E-3</v>
      </c>
      <c r="X34" s="626">
        <f t="shared" si="4"/>
        <v>0</v>
      </c>
      <c r="Y34" s="640"/>
      <c r="Z34" s="626">
        <f t="shared" si="5"/>
        <v>2</v>
      </c>
      <c r="AA34" s="346" t="str">
        <f>C34</f>
        <v>Verkehr, Innovation u. Technologie (Forschung)</v>
      </c>
      <c r="AB34" s="348">
        <f>B34</f>
        <v>34</v>
      </c>
      <c r="AC34" s="547"/>
    </row>
    <row r="35" spans="1:29" ht="15" customHeight="1">
      <c r="A35" s="340" t="s">
        <v>105</v>
      </c>
      <c r="B35" s="355"/>
      <c r="C35" s="340"/>
      <c r="D35" s="341">
        <f>SUM(D36:D46)-D39-D42-D44-D46</f>
        <v>9187.1470000000008</v>
      </c>
      <c r="E35" s="341">
        <f>SUM(E36:E38,E40:E41,E43,E45)</f>
        <v>9677.77</v>
      </c>
      <c r="F35" s="341">
        <f>SUM(F36:F38,F40:F41,F43,F45)</f>
        <v>9376.268</v>
      </c>
      <c r="G35" s="341">
        <f t="shared" si="1"/>
        <v>-301.50200000000041</v>
      </c>
      <c r="H35" s="625"/>
      <c r="I35" s="634">
        <f>SUM(I36:I46)-I39-I42-I44-I46</f>
        <v>10990.226000000002</v>
      </c>
      <c r="J35" s="341">
        <f>SUM(J36:J38,J40:J41,J43,J45)</f>
        <v>12263.549000000001</v>
      </c>
      <c r="K35" s="341">
        <f>SUM(K36:K38,K40:K41,K43,K45)</f>
        <v>12337.280999999999</v>
      </c>
      <c r="L35" s="341">
        <f t="shared" si="2"/>
        <v>73.731999999998152</v>
      </c>
      <c r="M35" s="564"/>
      <c r="N35" s="341">
        <f t="shared" si="3"/>
        <v>-2961.012999999999</v>
      </c>
      <c r="O35" s="545"/>
      <c r="P35" s="341">
        <f>SUM(P36:P46)-P39-P42-P44-P46</f>
        <v>2981.4189999999999</v>
      </c>
      <c r="Q35" s="341">
        <f>SUM(Q36:Q46)-Q39-Q42-Q44-Q46</f>
        <v>3154.2150000000001</v>
      </c>
      <c r="R35" s="341">
        <f>SUM(R36:R46)-R39-R42-R44-R46</f>
        <v>3026.5260000000003</v>
      </c>
      <c r="S35" s="341">
        <f t="shared" si="0"/>
        <v>-127.68899999999985</v>
      </c>
      <c r="T35" s="638"/>
      <c r="U35" s="341">
        <f>SUM(U36:U46)-U39-U42-U44-U46</f>
        <v>3212.4749999999999</v>
      </c>
      <c r="V35" s="341">
        <f>SUM(V36:V46)-V39-V42-V44-V46</f>
        <v>2937.5909999999994</v>
      </c>
      <c r="W35" s="341">
        <f>SUM(W36:W46)-W39-W42-W44-W46</f>
        <v>3106.5810000000001</v>
      </c>
      <c r="X35" s="341">
        <f t="shared" si="4"/>
        <v>168.99000000000069</v>
      </c>
      <c r="Y35" s="564"/>
      <c r="Z35" s="341">
        <f t="shared" si="5"/>
        <v>-80.054999999999836</v>
      </c>
      <c r="AA35" s="342"/>
      <c r="AB35" s="342"/>
      <c r="AC35" s="342" t="str">
        <f>A35</f>
        <v>Rubrik 4: Wirtschaft, Infrastruktur und Umwelt</v>
      </c>
    </row>
    <row r="36" spans="1:29" ht="15" customHeight="1">
      <c r="A36" s="213"/>
      <c r="B36" s="344">
        <v>40</v>
      </c>
      <c r="C36" s="345" t="s">
        <v>38</v>
      </c>
      <c r="D36" s="626">
        <v>361.12799999999999</v>
      </c>
      <c r="E36" s="626">
        <v>322.98899999999998</v>
      </c>
      <c r="F36" s="626">
        <v>370.18200000000002</v>
      </c>
      <c r="G36" s="626">
        <f t="shared" si="1"/>
        <v>47.19300000000004</v>
      </c>
      <c r="H36" s="628"/>
      <c r="I36" s="626">
        <v>387.04300000000001</v>
      </c>
      <c r="J36" s="627">
        <v>363.12</v>
      </c>
      <c r="K36" s="627">
        <v>408.07400000000001</v>
      </c>
      <c r="L36" s="626">
        <f t="shared" si="2"/>
        <v>44.954000000000008</v>
      </c>
      <c r="M36" s="626"/>
      <c r="N36" s="626">
        <f t="shared" si="3"/>
        <v>-37.891999999999996</v>
      </c>
      <c r="O36" s="546"/>
      <c r="P36" s="636">
        <v>249.70599999999999</v>
      </c>
      <c r="Q36" s="636">
        <v>248.24600000000001</v>
      </c>
      <c r="R36" s="636">
        <v>341.55799999999999</v>
      </c>
      <c r="S36" s="626">
        <f t="shared" si="0"/>
        <v>93.311999999999983</v>
      </c>
      <c r="T36" s="628"/>
      <c r="U36" s="636">
        <v>250.80799999999999</v>
      </c>
      <c r="V36" s="636">
        <v>237.79300000000001</v>
      </c>
      <c r="W36" s="636">
        <v>340.73700000000002</v>
      </c>
      <c r="X36" s="626">
        <f t="shared" si="4"/>
        <v>102.94400000000002</v>
      </c>
      <c r="Y36" s="640"/>
      <c r="Z36" s="626">
        <f t="shared" si="5"/>
        <v>0.82099999999996953</v>
      </c>
      <c r="AA36" s="346" t="str">
        <f t="shared" ref="AA36:AA46" si="10">C36</f>
        <v>Wirtschaft</v>
      </c>
      <c r="AB36" s="348">
        <f>B36</f>
        <v>40</v>
      </c>
      <c r="AC36" s="547"/>
    </row>
    <row r="37" spans="1:29" ht="15" customHeight="1">
      <c r="A37" s="213"/>
      <c r="B37" s="344">
        <v>41</v>
      </c>
      <c r="C37" s="345" t="s">
        <v>107</v>
      </c>
      <c r="D37" s="626">
        <v>3492.6509999999998</v>
      </c>
      <c r="E37" s="626">
        <v>3808.7890000000002</v>
      </c>
      <c r="F37" s="626">
        <v>3794.1260000000002</v>
      </c>
      <c r="G37" s="626">
        <f t="shared" si="1"/>
        <v>-14.663000000000011</v>
      </c>
      <c r="H37" s="628"/>
      <c r="I37" s="626">
        <v>5559.6570000000002</v>
      </c>
      <c r="J37" s="627">
        <v>6632.1120000000001</v>
      </c>
      <c r="K37" s="627">
        <f>6715.464+15</f>
        <v>6730.4639999999999</v>
      </c>
      <c r="L37" s="626">
        <f t="shared" si="2"/>
        <v>98.351999999999862</v>
      </c>
      <c r="M37" s="626"/>
      <c r="N37" s="626">
        <f t="shared" si="3"/>
        <v>-2936.3379999999997</v>
      </c>
      <c r="O37" s="546"/>
      <c r="P37" s="636">
        <v>379.76400000000001</v>
      </c>
      <c r="Q37" s="636">
        <v>319.49599999999998</v>
      </c>
      <c r="R37" s="636">
        <v>314.49599999999998</v>
      </c>
      <c r="S37" s="626">
        <f t="shared" si="0"/>
        <v>-5</v>
      </c>
      <c r="T37" s="628"/>
      <c r="U37" s="636">
        <v>390.43700000000001</v>
      </c>
      <c r="V37" s="636">
        <v>319.19299999999998</v>
      </c>
      <c r="W37" s="636">
        <v>314.33699999999999</v>
      </c>
      <c r="X37" s="626">
        <f t="shared" si="4"/>
        <v>-4.8559999999999945</v>
      </c>
      <c r="Y37" s="640"/>
      <c r="Z37" s="626">
        <f t="shared" si="5"/>
        <v>0.15899999999999181</v>
      </c>
      <c r="AA37" s="346" t="str">
        <f t="shared" si="10"/>
        <v>Verkehr, Innovation und Technologie</v>
      </c>
      <c r="AB37" s="348">
        <f>B37</f>
        <v>41</v>
      </c>
      <c r="AC37" s="547"/>
    </row>
    <row r="38" spans="1:29" ht="15" customHeight="1">
      <c r="A38" s="213"/>
      <c r="B38" s="344">
        <v>42</v>
      </c>
      <c r="C38" s="345" t="s">
        <v>86</v>
      </c>
      <c r="D38" s="626">
        <v>1715.8810000000001</v>
      </c>
      <c r="E38" s="626">
        <v>2135.373</v>
      </c>
      <c r="F38" s="626">
        <v>2138.6419999999998</v>
      </c>
      <c r="G38" s="626">
        <f t="shared" si="1"/>
        <v>3.2689999999997781</v>
      </c>
      <c r="H38" s="628"/>
      <c r="I38" s="626">
        <v>1718.7329999999999</v>
      </c>
      <c r="J38" s="627">
        <v>2145.3980000000001</v>
      </c>
      <c r="K38" s="627">
        <v>2151.4470000000001</v>
      </c>
      <c r="L38" s="626">
        <f>K38-J38</f>
        <v>6.0489999999999782</v>
      </c>
      <c r="M38" s="626"/>
      <c r="N38" s="626">
        <f>F38-K38</f>
        <v>-12.805000000000291</v>
      </c>
      <c r="O38" s="546"/>
      <c r="P38" s="636">
        <v>207.93799999999999</v>
      </c>
      <c r="Q38" s="636">
        <v>181.80099999999999</v>
      </c>
      <c r="R38" s="636">
        <v>181.80099999999999</v>
      </c>
      <c r="S38" s="626">
        <f t="shared" si="0"/>
        <v>0</v>
      </c>
      <c r="T38" s="628"/>
      <c r="U38" s="636">
        <v>215.38399999999999</v>
      </c>
      <c r="V38" s="636">
        <v>183.71199999999999</v>
      </c>
      <c r="W38" s="636">
        <v>183.483</v>
      </c>
      <c r="X38" s="626">
        <f t="shared" si="4"/>
        <v>-0.22899999999998499</v>
      </c>
      <c r="Y38" s="640"/>
      <c r="Z38" s="626">
        <f>R38-W38</f>
        <v>-1.6820000000000164</v>
      </c>
      <c r="AA38" s="346" t="str">
        <f t="shared" si="10"/>
        <v>Land-, Forst- und Wasserwirtschaft</v>
      </c>
      <c r="AB38" s="348">
        <f>B38</f>
        <v>42</v>
      </c>
      <c r="AC38" s="547"/>
    </row>
    <row r="39" spans="1:29" s="559" customFormat="1" ht="15" customHeight="1">
      <c r="A39" s="349"/>
      <c r="B39" s="354"/>
      <c r="C39" s="350" t="s">
        <v>364</v>
      </c>
      <c r="D39" s="629">
        <v>902.06899999999996</v>
      </c>
      <c r="E39" s="629">
        <v>1280.538</v>
      </c>
      <c r="F39" s="629">
        <v>1282.0999999999999</v>
      </c>
      <c r="G39" s="629">
        <f t="shared" si="1"/>
        <v>1.5619999999998981</v>
      </c>
      <c r="H39" s="631"/>
      <c r="I39" s="629">
        <v>903.06899999999996</v>
      </c>
      <c r="J39" s="630">
        <v>1280.558</v>
      </c>
      <c r="K39" s="630">
        <v>1282.0999999999999</v>
      </c>
      <c r="L39" s="629">
        <f t="shared" si="2"/>
        <v>1.5419999999999163</v>
      </c>
      <c r="M39" s="629"/>
      <c r="N39" s="629">
        <f t="shared" si="3"/>
        <v>0</v>
      </c>
      <c r="O39" s="548"/>
      <c r="P39" s="637">
        <v>0</v>
      </c>
      <c r="Q39" s="637">
        <v>0</v>
      </c>
      <c r="R39" s="637">
        <v>0</v>
      </c>
      <c r="S39" s="629">
        <f t="shared" si="0"/>
        <v>0</v>
      </c>
      <c r="T39" s="631"/>
      <c r="U39" s="637">
        <v>0</v>
      </c>
      <c r="V39" s="637">
        <v>0</v>
      </c>
      <c r="W39" s="637">
        <v>0</v>
      </c>
      <c r="X39" s="629">
        <f t="shared" si="4"/>
        <v>0</v>
      </c>
      <c r="Y39" s="641"/>
      <c r="Z39" s="629">
        <f t="shared" si="5"/>
        <v>0</v>
      </c>
      <c r="AA39" s="351" t="str">
        <f t="shared" si="10"/>
        <v>hievon variabel</v>
      </c>
      <c r="AB39" s="352"/>
      <c r="AC39" s="558"/>
    </row>
    <row r="40" spans="1:29" ht="15" customHeight="1">
      <c r="A40" s="213"/>
      <c r="B40" s="344">
        <v>43</v>
      </c>
      <c r="C40" s="345" t="s">
        <v>41</v>
      </c>
      <c r="D40" s="626">
        <v>678.73699999999997</v>
      </c>
      <c r="E40" s="626">
        <v>627.47299999999996</v>
      </c>
      <c r="F40" s="626">
        <v>608.16399999999999</v>
      </c>
      <c r="G40" s="626">
        <f t="shared" si="1"/>
        <v>-19.308999999999969</v>
      </c>
      <c r="H40" s="628"/>
      <c r="I40" s="626">
        <v>676.23099999999999</v>
      </c>
      <c r="J40" s="627">
        <v>627.51300000000003</v>
      </c>
      <c r="K40" s="627">
        <v>607.97900000000004</v>
      </c>
      <c r="L40" s="626">
        <f t="shared" si="2"/>
        <v>-19.533999999999992</v>
      </c>
      <c r="M40" s="626"/>
      <c r="N40" s="626">
        <f t="shared" si="3"/>
        <v>0.18499999999994543</v>
      </c>
      <c r="O40" s="546"/>
      <c r="P40" s="636">
        <v>423.01600000000002</v>
      </c>
      <c r="Q40" s="636">
        <v>564.375</v>
      </c>
      <c r="R40" s="636">
        <v>555.66600000000005</v>
      </c>
      <c r="S40" s="626">
        <f t="shared" si="0"/>
        <v>-8.7089999999999463</v>
      </c>
      <c r="T40" s="628"/>
      <c r="U40" s="636">
        <v>449.77</v>
      </c>
      <c r="V40" s="636">
        <v>564.375</v>
      </c>
      <c r="W40" s="636">
        <v>555.66600000000005</v>
      </c>
      <c r="X40" s="626">
        <f t="shared" si="4"/>
        <v>-8.7089999999999463</v>
      </c>
      <c r="Y40" s="640"/>
      <c r="Z40" s="626">
        <f t="shared" si="5"/>
        <v>0</v>
      </c>
      <c r="AA40" s="346" t="str">
        <f t="shared" si="10"/>
        <v>Umwelt</v>
      </c>
      <c r="AB40" s="348">
        <f>B40</f>
        <v>43</v>
      </c>
      <c r="AC40" s="547"/>
    </row>
    <row r="41" spans="1:29" ht="15" customHeight="1">
      <c r="A41" s="213"/>
      <c r="B41" s="344">
        <v>44</v>
      </c>
      <c r="C41" s="345" t="s">
        <v>42</v>
      </c>
      <c r="D41" s="626">
        <v>897.21400000000006</v>
      </c>
      <c r="E41" s="626">
        <v>976.03700000000003</v>
      </c>
      <c r="F41" s="626">
        <v>962.20399999999995</v>
      </c>
      <c r="G41" s="626">
        <f t="shared" si="1"/>
        <v>-13.833000000000084</v>
      </c>
      <c r="H41" s="628"/>
      <c r="I41" s="626">
        <v>897.21400000000006</v>
      </c>
      <c r="J41" s="627">
        <v>976.03700000000003</v>
      </c>
      <c r="K41" s="627">
        <v>962.20399999999995</v>
      </c>
      <c r="L41" s="626">
        <f t="shared" si="2"/>
        <v>-13.833000000000084</v>
      </c>
      <c r="M41" s="626"/>
      <c r="N41" s="626">
        <f t="shared" si="3"/>
        <v>0</v>
      </c>
      <c r="O41" s="546"/>
      <c r="P41" s="636">
        <v>588.22500000000002</v>
      </c>
      <c r="Q41" s="636">
        <v>570.49699999999996</v>
      </c>
      <c r="R41" s="636">
        <v>599.13199999999995</v>
      </c>
      <c r="S41" s="626">
        <f t="shared" si="0"/>
        <v>28.634999999999991</v>
      </c>
      <c r="T41" s="628"/>
      <c r="U41" s="636">
        <v>588.22500000000002</v>
      </c>
      <c r="V41" s="636">
        <v>570.49699999999996</v>
      </c>
      <c r="W41" s="636">
        <v>599.13199999999995</v>
      </c>
      <c r="X41" s="626">
        <f t="shared" si="4"/>
        <v>28.634999999999991</v>
      </c>
      <c r="Y41" s="640"/>
      <c r="Z41" s="626">
        <f t="shared" si="5"/>
        <v>0</v>
      </c>
      <c r="AA41" s="346" t="str">
        <f t="shared" si="10"/>
        <v>Finanzausgleich</v>
      </c>
      <c r="AB41" s="348">
        <f>B41</f>
        <v>44</v>
      </c>
      <c r="AC41" s="547"/>
    </row>
    <row r="42" spans="1:29" s="559" customFormat="1" ht="15" customHeight="1">
      <c r="A42" s="349"/>
      <c r="B42" s="354"/>
      <c r="C42" s="350" t="s">
        <v>364</v>
      </c>
      <c r="D42" s="629">
        <v>740.70100000000002</v>
      </c>
      <c r="E42" s="629">
        <v>809.97400000000005</v>
      </c>
      <c r="F42" s="629">
        <v>849.55799999999999</v>
      </c>
      <c r="G42" s="629">
        <f t="shared" si="1"/>
        <v>39.583999999999946</v>
      </c>
      <c r="H42" s="631"/>
      <c r="I42" s="629">
        <v>740.70100000000002</v>
      </c>
      <c r="J42" s="630">
        <v>809.97400000000005</v>
      </c>
      <c r="K42" s="630">
        <v>849.55799999999999</v>
      </c>
      <c r="L42" s="629">
        <f t="shared" si="2"/>
        <v>39.583999999999946</v>
      </c>
      <c r="M42" s="629"/>
      <c r="N42" s="629">
        <f t="shared" si="3"/>
        <v>0</v>
      </c>
      <c r="O42" s="548"/>
      <c r="P42" s="637">
        <v>0</v>
      </c>
      <c r="Q42" s="637">
        <v>0</v>
      </c>
      <c r="R42" s="637">
        <v>0</v>
      </c>
      <c r="S42" s="629">
        <f t="shared" si="0"/>
        <v>0</v>
      </c>
      <c r="T42" s="631"/>
      <c r="U42" s="637">
        <v>0</v>
      </c>
      <c r="V42" s="637">
        <v>0</v>
      </c>
      <c r="W42" s="637">
        <v>0</v>
      </c>
      <c r="X42" s="629">
        <f t="shared" si="4"/>
        <v>0</v>
      </c>
      <c r="Y42" s="641"/>
      <c r="Z42" s="629">
        <f t="shared" si="5"/>
        <v>0</v>
      </c>
      <c r="AA42" s="351" t="str">
        <f t="shared" si="10"/>
        <v>hievon variabel</v>
      </c>
      <c r="AB42" s="352">
        <f>B42</f>
        <v>0</v>
      </c>
      <c r="AC42" s="558"/>
    </row>
    <row r="43" spans="1:29" ht="15" customHeight="1">
      <c r="A43" s="213"/>
      <c r="B43" s="344">
        <v>45</v>
      </c>
      <c r="C43" s="345" t="s">
        <v>43</v>
      </c>
      <c r="D43" s="626">
        <v>549.65200000000004</v>
      </c>
      <c r="E43" s="626">
        <v>1035.4449999999999</v>
      </c>
      <c r="F43" s="626">
        <v>821.69</v>
      </c>
      <c r="G43" s="626">
        <f t="shared" si="1"/>
        <v>-213.75499999999988</v>
      </c>
      <c r="H43" s="628"/>
      <c r="I43" s="626">
        <v>1019.699</v>
      </c>
      <c r="J43" s="627">
        <v>792.71199999999999</v>
      </c>
      <c r="K43" s="627">
        <v>856.85599999999999</v>
      </c>
      <c r="L43" s="626">
        <f t="shared" si="2"/>
        <v>64.144000000000005</v>
      </c>
      <c r="M43" s="626"/>
      <c r="N43" s="626">
        <f t="shared" si="3"/>
        <v>-35.16599999999994</v>
      </c>
      <c r="O43" s="546"/>
      <c r="P43" s="636">
        <v>879.82399999999996</v>
      </c>
      <c r="Q43" s="636">
        <v>1267.761</v>
      </c>
      <c r="R43" s="636">
        <v>979.08</v>
      </c>
      <c r="S43" s="626">
        <f t="shared" si="0"/>
        <v>-288.68099999999993</v>
      </c>
      <c r="T43" s="628"/>
      <c r="U43" s="636">
        <v>1080.7280000000001</v>
      </c>
      <c r="V43" s="636">
        <v>1060.0170000000001</v>
      </c>
      <c r="W43" s="636">
        <v>945.21699999999998</v>
      </c>
      <c r="X43" s="626">
        <f t="shared" si="4"/>
        <v>-114.80000000000007</v>
      </c>
      <c r="Y43" s="640"/>
      <c r="Z43" s="626">
        <f t="shared" si="5"/>
        <v>33.863000000000056</v>
      </c>
      <c r="AA43" s="346" t="str">
        <f t="shared" si="10"/>
        <v>Bundesvermögen</v>
      </c>
      <c r="AB43" s="348">
        <f>B43</f>
        <v>45</v>
      </c>
      <c r="AC43" s="547"/>
    </row>
    <row r="44" spans="1:29" s="559" customFormat="1" ht="15" customHeight="1">
      <c r="A44" s="349"/>
      <c r="B44" s="354"/>
      <c r="C44" s="350" t="s">
        <v>364</v>
      </c>
      <c r="D44" s="629">
        <v>0</v>
      </c>
      <c r="E44" s="629">
        <v>6.0000000000000001E-3</v>
      </c>
      <c r="F44" s="629">
        <v>6.0000000000000001E-3</v>
      </c>
      <c r="G44" s="629">
        <f t="shared" si="1"/>
        <v>0</v>
      </c>
      <c r="H44" s="631"/>
      <c r="I44" s="629">
        <v>0</v>
      </c>
      <c r="J44" s="630">
        <v>2E-3</v>
      </c>
      <c r="K44" s="630">
        <v>2E-3</v>
      </c>
      <c r="L44" s="629">
        <f t="shared" si="2"/>
        <v>0</v>
      </c>
      <c r="M44" s="629"/>
      <c r="N44" s="629">
        <f t="shared" si="3"/>
        <v>4.0000000000000001E-3</v>
      </c>
      <c r="O44" s="548"/>
      <c r="P44" s="637">
        <v>0</v>
      </c>
      <c r="Q44" s="637">
        <v>0</v>
      </c>
      <c r="R44" s="637">
        <v>0</v>
      </c>
      <c r="S44" s="629">
        <f t="shared" si="0"/>
        <v>0</v>
      </c>
      <c r="T44" s="631"/>
      <c r="U44" s="637">
        <v>0</v>
      </c>
      <c r="V44" s="637">
        <v>0</v>
      </c>
      <c r="W44" s="637">
        <v>0</v>
      </c>
      <c r="X44" s="629">
        <f t="shared" si="4"/>
        <v>0</v>
      </c>
      <c r="Y44" s="641"/>
      <c r="Z44" s="629">
        <f t="shared" si="5"/>
        <v>0</v>
      </c>
      <c r="AA44" s="351" t="str">
        <f t="shared" si="10"/>
        <v>hievon variabel</v>
      </c>
      <c r="AB44" s="352"/>
      <c r="AC44" s="558"/>
    </row>
    <row r="45" spans="1:29" ht="15" customHeight="1">
      <c r="A45" s="213"/>
      <c r="B45" s="344">
        <v>46</v>
      </c>
      <c r="C45" s="345" t="s">
        <v>44</v>
      </c>
      <c r="D45" s="626">
        <v>1491.884</v>
      </c>
      <c r="E45" s="626">
        <v>771.66399999999999</v>
      </c>
      <c r="F45" s="626">
        <v>681.26</v>
      </c>
      <c r="G45" s="626">
        <f t="shared" si="1"/>
        <v>-90.403999999999996</v>
      </c>
      <c r="H45" s="628"/>
      <c r="I45" s="626">
        <v>731.649</v>
      </c>
      <c r="J45" s="627">
        <v>726.65700000000004</v>
      </c>
      <c r="K45" s="627">
        <v>620.25699999999995</v>
      </c>
      <c r="L45" s="626">
        <f t="shared" si="2"/>
        <v>-106.40000000000009</v>
      </c>
      <c r="M45" s="626"/>
      <c r="N45" s="626">
        <f t="shared" si="3"/>
        <v>61.003000000000043</v>
      </c>
      <c r="O45" s="546"/>
      <c r="P45" s="636">
        <v>252.946</v>
      </c>
      <c r="Q45" s="636">
        <v>2.0390000000000001</v>
      </c>
      <c r="R45" s="636">
        <v>54.792999999999999</v>
      </c>
      <c r="S45" s="626">
        <f t="shared" si="0"/>
        <v>52.753999999999998</v>
      </c>
      <c r="T45" s="628"/>
      <c r="U45" s="636">
        <v>237.12299999999999</v>
      </c>
      <c r="V45" s="636">
        <v>2.004</v>
      </c>
      <c r="W45" s="636">
        <v>168.00899999999999</v>
      </c>
      <c r="X45" s="626">
        <f t="shared" si="4"/>
        <v>166.005</v>
      </c>
      <c r="Y45" s="640"/>
      <c r="Z45" s="626">
        <f t="shared" si="5"/>
        <v>-113.21599999999998</v>
      </c>
      <c r="AA45" s="346" t="str">
        <f t="shared" si="10"/>
        <v>Finanzmarktstabilität</v>
      </c>
      <c r="AB45" s="348">
        <f>B45</f>
        <v>46</v>
      </c>
      <c r="AC45" s="547"/>
    </row>
    <row r="46" spans="1:29" s="559" customFormat="1" ht="15" customHeight="1">
      <c r="A46" s="349"/>
      <c r="B46" s="354"/>
      <c r="C46" s="350" t="s">
        <v>364</v>
      </c>
      <c r="D46" s="629">
        <v>51.658000000000001</v>
      </c>
      <c r="E46" s="629">
        <v>136.65199999999999</v>
      </c>
      <c r="F46" s="629">
        <v>173.75200000000001</v>
      </c>
      <c r="G46" s="629">
        <f t="shared" si="1"/>
        <v>37.100000000000023</v>
      </c>
      <c r="H46" s="631"/>
      <c r="I46" s="629">
        <v>81.322999999999993</v>
      </c>
      <c r="J46" s="630">
        <v>91.652000000000001</v>
      </c>
      <c r="K46" s="630">
        <v>83.751999999999995</v>
      </c>
      <c r="L46" s="629">
        <f t="shared" si="2"/>
        <v>-7.9000000000000057</v>
      </c>
      <c r="M46" s="629"/>
      <c r="N46" s="629">
        <f t="shared" si="3"/>
        <v>90.000000000000014</v>
      </c>
      <c r="O46" s="548"/>
      <c r="P46" s="637">
        <v>0</v>
      </c>
      <c r="Q46" s="637">
        <v>0</v>
      </c>
      <c r="R46" s="637">
        <v>0</v>
      </c>
      <c r="S46" s="629">
        <f t="shared" si="0"/>
        <v>0</v>
      </c>
      <c r="T46" s="631"/>
      <c r="U46" s="637">
        <v>0</v>
      </c>
      <c r="V46" s="637">
        <v>0</v>
      </c>
      <c r="W46" s="637">
        <v>0</v>
      </c>
      <c r="X46" s="629">
        <f t="shared" si="4"/>
        <v>0</v>
      </c>
      <c r="Y46" s="641"/>
      <c r="Z46" s="629">
        <f t="shared" si="5"/>
        <v>0</v>
      </c>
      <c r="AA46" s="351" t="str">
        <f t="shared" si="10"/>
        <v>hievon variabel</v>
      </c>
      <c r="AB46" s="352"/>
      <c r="AC46" s="558"/>
    </row>
    <row r="47" spans="1:29" ht="15" customHeight="1">
      <c r="A47" s="340" t="s">
        <v>110</v>
      </c>
      <c r="B47" s="355"/>
      <c r="C47" s="340"/>
      <c r="D47" s="341">
        <f>SUM(D48:D49)</f>
        <v>5252.5150000000003</v>
      </c>
      <c r="E47" s="341">
        <f>SUM(E48:E49)</f>
        <v>5626.6320000000005</v>
      </c>
      <c r="F47" s="341">
        <f>SUM(F48:F49)</f>
        <v>4735.3969999999999</v>
      </c>
      <c r="G47" s="341">
        <f t="shared" si="1"/>
        <v>-891.23500000000058</v>
      </c>
      <c r="H47" s="625"/>
      <c r="I47" s="341">
        <f>SUM(I48:I49)</f>
        <v>6133.0389999999998</v>
      </c>
      <c r="J47" s="341">
        <f>SUM(J48:J49)</f>
        <v>6008.6310000000003</v>
      </c>
      <c r="K47" s="341">
        <f>SUM(K48:K49)</f>
        <v>5495.3770000000004</v>
      </c>
      <c r="L47" s="341">
        <f t="shared" si="2"/>
        <v>-513.25399999999991</v>
      </c>
      <c r="M47" s="564"/>
      <c r="N47" s="341">
        <f t="shared" si="3"/>
        <v>-759.98000000000047</v>
      </c>
      <c r="O47" s="545"/>
      <c r="P47" s="341">
        <f>SUM(P48:P49)</f>
        <v>1346.57</v>
      </c>
      <c r="Q47" s="341">
        <f>SUM(Q48:Q49)</f>
        <v>1414.0039999999999</v>
      </c>
      <c r="R47" s="341">
        <f>SUM(R48:R49)</f>
        <v>1415.403</v>
      </c>
      <c r="S47" s="341">
        <f t="shared" si="0"/>
        <v>1.3990000000001146</v>
      </c>
      <c r="T47" s="638"/>
      <c r="U47" s="341">
        <f>SUM(U48:U49)</f>
        <v>1224.8219999999999</v>
      </c>
      <c r="V47" s="341">
        <f>SUM(V48:V49)</f>
        <v>1414.0039999999999</v>
      </c>
      <c r="W47" s="341">
        <f>SUM(W48:W49)</f>
        <v>1415.403</v>
      </c>
      <c r="X47" s="341">
        <f t="shared" si="4"/>
        <v>1.3990000000001146</v>
      </c>
      <c r="Y47" s="564"/>
      <c r="Z47" s="341">
        <f t="shared" si="5"/>
        <v>0</v>
      </c>
      <c r="AA47" s="342"/>
      <c r="AB47" s="342"/>
      <c r="AC47" s="342" t="str">
        <f>A47</f>
        <v>Rubrik 5: Kassa und Zinsen</v>
      </c>
    </row>
    <row r="48" spans="1:29" ht="15" customHeight="1">
      <c r="A48" s="213"/>
      <c r="B48" s="344">
        <v>51</v>
      </c>
      <c r="C48" s="345" t="s">
        <v>45</v>
      </c>
      <c r="D48" s="626">
        <v>3.956</v>
      </c>
      <c r="E48" s="626">
        <v>4.5010000000000003</v>
      </c>
      <c r="F48" s="626">
        <v>15.250999999999999</v>
      </c>
      <c r="G48" s="626">
        <f t="shared" si="1"/>
        <v>10.75</v>
      </c>
      <c r="H48" s="628"/>
      <c r="I48" s="626">
        <v>3.956</v>
      </c>
      <c r="J48" s="627">
        <v>4.5010000000000003</v>
      </c>
      <c r="K48" s="627">
        <v>15.250999999999999</v>
      </c>
      <c r="L48" s="626">
        <f t="shared" si="2"/>
        <v>10.75</v>
      </c>
      <c r="M48" s="626"/>
      <c r="N48" s="626">
        <f t="shared" si="3"/>
        <v>0</v>
      </c>
      <c r="O48" s="546"/>
      <c r="P48" s="636">
        <v>1346.57</v>
      </c>
      <c r="Q48" s="636">
        <v>1414.0039999999999</v>
      </c>
      <c r="R48" s="636">
        <v>1415.403</v>
      </c>
      <c r="S48" s="626">
        <f t="shared" si="0"/>
        <v>1.3990000000001146</v>
      </c>
      <c r="T48" s="628"/>
      <c r="U48" s="636">
        <v>1224.8219999999999</v>
      </c>
      <c r="V48" s="636">
        <v>1414.0039999999999</v>
      </c>
      <c r="W48" s="636">
        <v>1415.403</v>
      </c>
      <c r="X48" s="626">
        <f t="shared" si="4"/>
        <v>1.3990000000001146</v>
      </c>
      <c r="Y48" s="640"/>
      <c r="Z48" s="626">
        <f t="shared" si="5"/>
        <v>0</v>
      </c>
      <c r="AA48" s="346" t="str">
        <f>C48</f>
        <v>Kassenverwaltung</v>
      </c>
      <c r="AB48" s="348">
        <f>B48</f>
        <v>51</v>
      </c>
      <c r="AC48" s="549"/>
    </row>
    <row r="49" spans="1:29" ht="15" customHeight="1">
      <c r="A49" s="213"/>
      <c r="B49" s="344">
        <v>58</v>
      </c>
      <c r="C49" s="345" t="s">
        <v>46</v>
      </c>
      <c r="D49" s="626">
        <v>5248.5590000000002</v>
      </c>
      <c r="E49" s="626">
        <v>5622.1310000000003</v>
      </c>
      <c r="F49" s="626">
        <v>4720.1459999999997</v>
      </c>
      <c r="G49" s="626">
        <f t="shared" si="1"/>
        <v>-901.98500000000058</v>
      </c>
      <c r="H49" s="628"/>
      <c r="I49" s="626">
        <v>6129.0829999999996</v>
      </c>
      <c r="J49" s="627">
        <v>6004.13</v>
      </c>
      <c r="K49" s="627">
        <v>5480.1260000000002</v>
      </c>
      <c r="L49" s="626">
        <f t="shared" si="2"/>
        <v>-524.00399999999991</v>
      </c>
      <c r="M49" s="626"/>
      <c r="N49" s="626">
        <f t="shared" si="3"/>
        <v>-759.98000000000047</v>
      </c>
      <c r="O49" s="546"/>
      <c r="P49" s="636">
        <v>0</v>
      </c>
      <c r="Q49" s="636">
        <v>0</v>
      </c>
      <c r="R49" s="636">
        <v>0</v>
      </c>
      <c r="S49" s="626">
        <f t="shared" si="0"/>
        <v>0</v>
      </c>
      <c r="T49" s="628"/>
      <c r="U49" s="626">
        <v>0</v>
      </c>
      <c r="V49" s="626">
        <v>0</v>
      </c>
      <c r="W49" s="626">
        <v>0</v>
      </c>
      <c r="X49" s="626">
        <f t="shared" si="4"/>
        <v>0</v>
      </c>
      <c r="Y49" s="642"/>
      <c r="Z49" s="626">
        <f t="shared" si="5"/>
        <v>0</v>
      </c>
      <c r="AA49" s="346" t="str">
        <f>C49</f>
        <v>Finanzierungen, Währungstauschverträge</v>
      </c>
      <c r="AB49" s="348">
        <f>B49</f>
        <v>58</v>
      </c>
      <c r="AC49" s="549"/>
    </row>
    <row r="50" spans="1:29" ht="15" customHeight="1">
      <c r="A50" s="550" t="s">
        <v>47</v>
      </c>
      <c r="B50" s="550"/>
      <c r="C50" s="551"/>
      <c r="D50" s="560">
        <f>D47+D35+D29+D19+D4</f>
        <v>74589.487999999998</v>
      </c>
      <c r="E50" s="560">
        <f>SUM(E47,E35,E29,E19,E4)</f>
        <v>76452.231000000014</v>
      </c>
      <c r="F50" s="560">
        <f>SUM(F47,F35,F29,F19,F4)</f>
        <v>77457.184999999998</v>
      </c>
      <c r="G50" s="560">
        <f t="shared" si="1"/>
        <v>1004.9539999999834</v>
      </c>
      <c r="H50" s="560"/>
      <c r="I50" s="560">
        <f>SUM(I47,I35,I29,I19,I4)</f>
        <v>78249.65400000001</v>
      </c>
      <c r="J50" s="560">
        <f>J4+J19+J35+J47+J29</f>
        <v>80643.332999999984</v>
      </c>
      <c r="K50" s="560">
        <f>K4+K19+K35+K47+K29</f>
        <v>82144.448999999993</v>
      </c>
      <c r="L50" s="560">
        <f t="shared" si="2"/>
        <v>1501.1160000000091</v>
      </c>
      <c r="M50" s="560"/>
      <c r="N50" s="560">
        <f t="shared" si="3"/>
        <v>-4687.2639999999956</v>
      </c>
      <c r="O50" s="552"/>
      <c r="P50" s="560">
        <f>P47+P35+P29+P19+P4</f>
        <v>72728.36</v>
      </c>
      <c r="Q50" s="560">
        <f>SUM(Q47,Q35,Q29,Q19,Q4)</f>
        <v>71827.847000000009</v>
      </c>
      <c r="R50" s="560">
        <f>SUM(R47,R35,R29,R19,R4)</f>
        <v>73158.744000000006</v>
      </c>
      <c r="S50" s="560">
        <f t="shared" si="0"/>
        <v>1330.8969999999972</v>
      </c>
      <c r="T50" s="639"/>
      <c r="U50" s="560">
        <f>U4+U19+U35+U47+U29</f>
        <v>73478.37000000001</v>
      </c>
      <c r="V50" s="560">
        <f>V4+V19+V35+V47+V29</f>
        <v>71305.561000000002</v>
      </c>
      <c r="W50" s="560">
        <f>W4+W19+W35+W47+W29</f>
        <v>73180.585000000021</v>
      </c>
      <c r="X50" s="560">
        <f>W50-V50</f>
        <v>1875.0240000000194</v>
      </c>
      <c r="Y50" s="560"/>
      <c r="Z50" s="560">
        <f t="shared" si="5"/>
        <v>-21.841000000014901</v>
      </c>
      <c r="AA50" s="553"/>
      <c r="AB50" s="554"/>
      <c r="AC50" s="554" t="str">
        <f>A50</f>
        <v>Summe</v>
      </c>
    </row>
    <row r="58" spans="1:29">
      <c r="F58" s="663"/>
    </row>
  </sheetData>
  <mergeCells count="22">
    <mergeCell ref="Z1:Z2"/>
    <mergeCell ref="D2:D3"/>
    <mergeCell ref="E2:E3"/>
    <mergeCell ref="F2:F3"/>
    <mergeCell ref="G2:G3"/>
    <mergeCell ref="D1:G1"/>
    <mergeCell ref="I1:L1"/>
    <mergeCell ref="N1:N2"/>
    <mergeCell ref="P1:S1"/>
    <mergeCell ref="U1:X1"/>
    <mergeCell ref="X2:X3"/>
    <mergeCell ref="I2:I3"/>
    <mergeCell ref="J2:J3"/>
    <mergeCell ref="K2:K3"/>
    <mergeCell ref="L2:L3"/>
    <mergeCell ref="P2:P3"/>
    <mergeCell ref="W2:W3"/>
    <mergeCell ref="Q2:Q3"/>
    <mergeCell ref="R2:R3"/>
    <mergeCell ref="S2:S3"/>
    <mergeCell ref="U2:U3"/>
    <mergeCell ref="V2:V3"/>
  </mergeCells>
  <pageMargins left="0.70866141732283472" right="0.70866141732283472" top="1.1811023622047245" bottom="1.1811023622047245" header="0.31496062992125984" footer="0.31496062992125984"/>
  <pageSetup paperSize="9" scale="72" fitToWidth="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0"/>
    <pageSetUpPr fitToPage="1"/>
  </sheetPr>
  <dimension ref="A1:L31"/>
  <sheetViews>
    <sheetView showGridLines="0" workbookViewId="0">
      <selection sqref="A1:A2"/>
    </sheetView>
  </sheetViews>
  <sheetFormatPr baseColWidth="10" defaultColWidth="11.42578125" defaultRowHeight="12.75"/>
  <cols>
    <col min="1" max="1" width="26.5703125" style="364" customWidth="1"/>
    <col min="2" max="4" width="10" style="364" customWidth="1"/>
    <col min="5" max="5" width="2.140625" style="364" customWidth="1"/>
    <col min="6" max="8" width="10" style="364" customWidth="1"/>
    <col min="9" max="9" width="2.140625" style="364" customWidth="1"/>
    <col min="10" max="12" width="10" style="364" customWidth="1"/>
    <col min="13" max="16384" width="11.42578125" style="364"/>
  </cols>
  <sheetData>
    <row r="1" spans="1:12" s="381" customFormat="1" ht="18.75" customHeight="1">
      <c r="A1" s="696" t="s">
        <v>288</v>
      </c>
      <c r="B1" s="695" t="s">
        <v>387</v>
      </c>
      <c r="C1" s="695"/>
      <c r="D1" s="695"/>
      <c r="E1" s="384"/>
      <c r="F1" s="695" t="s">
        <v>385</v>
      </c>
      <c r="G1" s="695"/>
      <c r="H1" s="695"/>
      <c r="I1" s="384"/>
      <c r="J1" s="695" t="s">
        <v>365</v>
      </c>
      <c r="K1" s="695"/>
      <c r="L1" s="695"/>
    </row>
    <row r="2" spans="1:12" s="381" customFormat="1" ht="18.75" customHeight="1">
      <c r="A2" s="697"/>
      <c r="B2" s="383" t="s">
        <v>289</v>
      </c>
      <c r="C2" s="382" t="s">
        <v>384</v>
      </c>
      <c r="D2" s="382" t="s">
        <v>356</v>
      </c>
      <c r="E2" s="382"/>
      <c r="F2" s="383" t="s">
        <v>289</v>
      </c>
      <c r="G2" s="382" t="s">
        <v>384</v>
      </c>
      <c r="H2" s="382" t="s">
        <v>356</v>
      </c>
      <c r="I2" s="382"/>
      <c r="J2" s="383" t="s">
        <v>289</v>
      </c>
      <c r="K2" s="382" t="s">
        <v>384</v>
      </c>
      <c r="L2" s="382" t="s">
        <v>356</v>
      </c>
    </row>
    <row r="3" spans="1:12" s="368" customFormat="1" ht="15" customHeight="1">
      <c r="A3" s="380" t="s">
        <v>464</v>
      </c>
      <c r="B3" s="504">
        <v>3617.308</v>
      </c>
      <c r="C3" s="369">
        <v>4.3884940160208492</v>
      </c>
      <c r="D3" s="369">
        <v>1.0642396497752253</v>
      </c>
      <c r="E3" s="369"/>
      <c r="F3" s="504">
        <v>4150</v>
      </c>
      <c r="G3" s="369">
        <v>5.0702504581551624</v>
      </c>
      <c r="H3" s="369">
        <v>1.1784416174466152</v>
      </c>
      <c r="I3" s="369"/>
      <c r="J3" s="504">
        <v>4000</v>
      </c>
      <c r="K3" s="369">
        <v>4.7379330766952918</v>
      </c>
      <c r="L3" s="369">
        <v>1.1018069634200089</v>
      </c>
    </row>
    <row r="4" spans="1:12" s="365" customFormat="1" ht="15" customHeight="1">
      <c r="A4" s="380" t="s">
        <v>383</v>
      </c>
      <c r="B4" s="646">
        <v>27272.359</v>
      </c>
      <c r="C4" s="369">
        <v>33.086644619223009</v>
      </c>
      <c r="D4" s="369">
        <v>8.0237363781862694</v>
      </c>
      <c r="E4" s="369"/>
      <c r="F4" s="646">
        <v>24800</v>
      </c>
      <c r="G4" s="369">
        <v>30.299328039095908</v>
      </c>
      <c r="H4" s="369">
        <v>7.042253521126761</v>
      </c>
      <c r="I4" s="369"/>
      <c r="J4" s="646">
        <v>25700</v>
      </c>
      <c r="K4" s="369">
        <v>30.44122001776725</v>
      </c>
      <c r="L4" s="369">
        <v>7.0791097399735561</v>
      </c>
    </row>
    <row r="5" spans="1:12" s="365" customFormat="1" ht="15" customHeight="1">
      <c r="A5" s="370" t="s">
        <v>232</v>
      </c>
      <c r="B5" s="646">
        <v>3863.0940000000001</v>
      </c>
      <c r="C5" s="369">
        <v>4.6866799571189528</v>
      </c>
      <c r="D5" s="369">
        <v>1.1365517687763316</v>
      </c>
      <c r="E5" s="369"/>
      <c r="F5" s="646">
        <v>3000</v>
      </c>
      <c r="G5" s="369">
        <v>3.6652412950519242</v>
      </c>
      <c r="H5" s="369">
        <v>0.85188550658791462</v>
      </c>
      <c r="I5" s="369"/>
      <c r="J5" s="646">
        <v>3000</v>
      </c>
      <c r="K5" s="369">
        <v>3.5534498075214684</v>
      </c>
      <c r="L5" s="369">
        <v>0.82635522256500671</v>
      </c>
    </row>
    <row r="6" spans="1:12" s="365" customFormat="1" ht="15" customHeight="1">
      <c r="A6" s="380" t="s">
        <v>115</v>
      </c>
      <c r="B6" s="646">
        <v>6320.415</v>
      </c>
      <c r="C6" s="369">
        <v>7.6678854568835204</v>
      </c>
      <c r="D6" s="369">
        <v>1.8595143808694425</v>
      </c>
      <c r="E6" s="369"/>
      <c r="F6" s="646">
        <v>6300</v>
      </c>
      <c r="G6" s="369">
        <v>7.6970067196090408</v>
      </c>
      <c r="H6" s="369">
        <v>1.7889595638346207</v>
      </c>
      <c r="I6" s="369"/>
      <c r="J6" s="646">
        <v>7500</v>
      </c>
      <c r="K6" s="369">
        <v>8.8836245188036713</v>
      </c>
      <c r="L6" s="369">
        <v>2.0658880564125166</v>
      </c>
    </row>
    <row r="7" spans="1:12" s="365" customFormat="1" ht="15" customHeight="1">
      <c r="A7" s="380" t="s">
        <v>116</v>
      </c>
      <c r="B7" s="646">
        <v>26013.218000000001</v>
      </c>
      <c r="C7" s="369">
        <v>31.559063129389546</v>
      </c>
      <c r="D7" s="369">
        <v>7.6532874761691811</v>
      </c>
      <c r="E7" s="369"/>
      <c r="F7" s="646">
        <v>28200</v>
      </c>
      <c r="G7" s="369">
        <v>34.453268173488091</v>
      </c>
      <c r="H7" s="369">
        <v>8.0077237619263961</v>
      </c>
      <c r="I7" s="369"/>
      <c r="J7" s="646">
        <v>28800</v>
      </c>
      <c r="K7" s="369">
        <v>34.113118152206098</v>
      </c>
      <c r="L7" s="369">
        <v>7.9330101366240635</v>
      </c>
    </row>
    <row r="8" spans="1:12" s="365" customFormat="1" ht="15" customHeight="1">
      <c r="A8" s="380" t="s">
        <v>117</v>
      </c>
      <c r="B8" s="646">
        <v>1776.279</v>
      </c>
      <c r="C8" s="369">
        <v>2.1549698732547791</v>
      </c>
      <c r="D8" s="369">
        <v>0.52259485254313076</v>
      </c>
      <c r="E8" s="369"/>
      <c r="F8" s="646">
        <v>1900</v>
      </c>
      <c r="G8" s="369">
        <v>2.3213194868662188</v>
      </c>
      <c r="H8" s="369">
        <v>0.53952748750567925</v>
      </c>
      <c r="I8" s="369"/>
      <c r="J8" s="646">
        <v>1850</v>
      </c>
      <c r="K8" s="369">
        <v>2.1912940479715726</v>
      </c>
      <c r="L8" s="369">
        <v>0.50958572058175411</v>
      </c>
    </row>
    <row r="9" spans="1:12" s="365" customFormat="1" ht="15" customHeight="1">
      <c r="A9" s="380" t="s">
        <v>382</v>
      </c>
      <c r="B9" s="646">
        <v>4201.0609999999997</v>
      </c>
      <c r="C9" s="369">
        <v>5.0966992745540498</v>
      </c>
      <c r="D9" s="369">
        <v>1.2359842422388023</v>
      </c>
      <c r="E9" s="369"/>
      <c r="F9" s="646">
        <v>4250</v>
      </c>
      <c r="G9" s="369">
        <v>5.1924251679902254</v>
      </c>
      <c r="H9" s="369">
        <v>1.2068378009995457</v>
      </c>
      <c r="I9" s="369"/>
      <c r="J9" s="646">
        <v>4350</v>
      </c>
      <c r="K9" s="369">
        <v>5.15250222090613</v>
      </c>
      <c r="L9" s="369">
        <v>1.1982150727192598</v>
      </c>
    </row>
    <row r="10" spans="1:12" s="365" customFormat="1" ht="15" customHeight="1">
      <c r="A10" s="380" t="s">
        <v>463</v>
      </c>
      <c r="B10" s="646">
        <v>511.54500000000002</v>
      </c>
      <c r="C10" s="369">
        <v>0.62060299300623145</v>
      </c>
      <c r="D10" s="369">
        <v>0.15050044719561279</v>
      </c>
      <c r="E10" s="369"/>
      <c r="F10" s="646">
        <v>500</v>
      </c>
      <c r="G10" s="369">
        <v>0.61087354917532077</v>
      </c>
      <c r="H10" s="369">
        <v>0.14198091776465244</v>
      </c>
      <c r="I10" s="369"/>
      <c r="J10" s="646">
        <v>540</v>
      </c>
      <c r="K10" s="369">
        <v>0.63962096535386437</v>
      </c>
      <c r="L10" s="369">
        <v>0.14874394006170119</v>
      </c>
    </row>
    <row r="11" spans="1:12" s="365" customFormat="1" ht="15" customHeight="1">
      <c r="A11" s="380" t="s">
        <v>118</v>
      </c>
      <c r="B11" s="646">
        <v>931.30200000000002</v>
      </c>
      <c r="C11" s="369">
        <v>1.1298493946626189</v>
      </c>
      <c r="D11" s="369">
        <v>0.2739961635323746</v>
      </c>
      <c r="E11" s="369"/>
      <c r="F11" s="646">
        <v>880</v>
      </c>
      <c r="G11" s="369">
        <v>1.0751374465485644</v>
      </c>
      <c r="H11" s="369">
        <v>0.24988641526578828</v>
      </c>
      <c r="I11" s="369"/>
      <c r="J11" s="646">
        <v>930</v>
      </c>
      <c r="K11" s="369">
        <v>1.1015694403316554</v>
      </c>
      <c r="L11" s="369">
        <v>0.25617011899515207</v>
      </c>
    </row>
    <row r="12" spans="1:12" s="365" customFormat="1" ht="15" customHeight="1">
      <c r="A12" s="380" t="s">
        <v>119</v>
      </c>
      <c r="B12" s="646">
        <v>394.51499999999999</v>
      </c>
      <c r="C12" s="369">
        <v>0.47862297507717483</v>
      </c>
      <c r="D12" s="369">
        <v>0.11606932708828582</v>
      </c>
      <c r="E12" s="369"/>
      <c r="F12" s="646">
        <v>450</v>
      </c>
      <c r="G12" s="369">
        <v>0.54978619425778863</v>
      </c>
      <c r="H12" s="369">
        <v>0.12778282598818719</v>
      </c>
      <c r="I12" s="369"/>
      <c r="J12" s="646">
        <v>400</v>
      </c>
      <c r="K12" s="369">
        <v>0.47379330766952915</v>
      </c>
      <c r="L12" s="369">
        <v>0.11018069634200088</v>
      </c>
    </row>
    <row r="13" spans="1:12" s="365" customFormat="1" ht="15" customHeight="1">
      <c r="A13" s="380" t="s">
        <v>120</v>
      </c>
      <c r="B13" s="646">
        <v>1122.104</v>
      </c>
      <c r="C13" s="369">
        <v>1.3613291125204321</v>
      </c>
      <c r="D13" s="369">
        <v>0.33013156965660084</v>
      </c>
      <c r="E13" s="369"/>
      <c r="F13" s="646">
        <v>1130</v>
      </c>
      <c r="G13" s="369">
        <v>1.3805742211362249</v>
      </c>
      <c r="H13" s="369">
        <v>0.3208768741481145</v>
      </c>
      <c r="I13" s="369"/>
      <c r="J13" s="646">
        <v>1140</v>
      </c>
      <c r="K13" s="369">
        <v>1.3503109268581581</v>
      </c>
      <c r="L13" s="369">
        <v>0.3140149845747025</v>
      </c>
    </row>
    <row r="14" spans="1:12" s="365" customFormat="1" ht="15" customHeight="1">
      <c r="A14" s="453" t="s">
        <v>421</v>
      </c>
      <c r="B14" s="646">
        <v>2181.48</v>
      </c>
      <c r="C14" s="369">
        <v>2.6465570324863577</v>
      </c>
      <c r="D14" s="369">
        <v>0.6418080824722856</v>
      </c>
      <c r="E14" s="369"/>
      <c r="F14" s="646">
        <v>2320</v>
      </c>
      <c r="G14" s="369">
        <v>2.8344532681734882</v>
      </c>
      <c r="H14" s="369">
        <v>0.65879145842798725</v>
      </c>
      <c r="I14" s="369"/>
      <c r="J14" s="646">
        <v>2350</v>
      </c>
      <c r="K14" s="369">
        <v>2.783535682558484</v>
      </c>
      <c r="L14" s="369">
        <v>0.64731159100925517</v>
      </c>
    </row>
    <row r="15" spans="1:12" s="365" customFormat="1" ht="15" customHeight="1">
      <c r="A15" s="380" t="s">
        <v>121</v>
      </c>
      <c r="B15" s="646">
        <v>49.045999999999999</v>
      </c>
      <c r="C15" s="369">
        <v>5.9502281118931133E-2</v>
      </c>
      <c r="D15" s="369">
        <v>1.4429707910655024E-2</v>
      </c>
      <c r="E15" s="369"/>
      <c r="F15" s="646">
        <v>51.85</v>
      </c>
      <c r="G15" s="369">
        <v>6.3347587049480764E-2</v>
      </c>
      <c r="H15" s="369">
        <v>1.4723421172194457E-2</v>
      </c>
      <c r="I15" s="369"/>
      <c r="J15" s="646">
        <v>50</v>
      </c>
      <c r="K15" s="369">
        <v>5.9224163458691144E-2</v>
      </c>
      <c r="L15" s="369">
        <v>1.377258704275011E-2</v>
      </c>
    </row>
    <row r="16" spans="1:12" s="365" customFormat="1" ht="15" customHeight="1">
      <c r="A16" s="380" t="s">
        <v>381</v>
      </c>
      <c r="B16" s="504">
        <v>4173.3660000000091</v>
      </c>
      <c r="C16" s="369">
        <v>5.063099884683556</v>
      </c>
      <c r="D16" s="369">
        <v>1.2278361616494484</v>
      </c>
      <c r="E16" s="369"/>
      <c r="F16" s="504">
        <v>3918.1499999999942</v>
      </c>
      <c r="G16" s="369">
        <v>4.7869883934025586</v>
      </c>
      <c r="H16" s="369">
        <v>1.1126050658791442</v>
      </c>
      <c r="I16" s="369"/>
      <c r="J16" s="504">
        <v>3815</v>
      </c>
      <c r="K16" s="369">
        <v>4.5188036718981346</v>
      </c>
      <c r="L16" s="369">
        <v>1.0508483913618334</v>
      </c>
    </row>
    <row r="17" spans="1:12" s="374" customFormat="1" ht="15" customHeight="1">
      <c r="A17" s="379" t="s">
        <v>380</v>
      </c>
      <c r="B17" s="505">
        <v>82427.092000000004</v>
      </c>
      <c r="C17" s="378">
        <v>100</v>
      </c>
      <c r="D17" s="378">
        <v>24.250680208063642</v>
      </c>
      <c r="E17" s="378"/>
      <c r="F17" s="505">
        <v>81850</v>
      </c>
      <c r="G17" s="378">
        <v>100</v>
      </c>
      <c r="H17" s="378">
        <v>23.242276238073604</v>
      </c>
      <c r="I17" s="378"/>
      <c r="J17" s="505">
        <v>84425</v>
      </c>
      <c r="K17" s="378">
        <v>100</v>
      </c>
      <c r="L17" s="378">
        <v>23.255013221683559</v>
      </c>
    </row>
    <row r="18" spans="1:12" s="374" customFormat="1" ht="15" customHeight="1">
      <c r="A18" s="377"/>
      <c r="B18" s="376"/>
      <c r="C18" s="376"/>
      <c r="D18" s="376"/>
      <c r="E18" s="376"/>
      <c r="F18" s="376"/>
      <c r="G18" s="376"/>
      <c r="H18" s="376"/>
      <c r="I18" s="376"/>
      <c r="J18" s="376"/>
      <c r="K18" s="375"/>
      <c r="L18" s="375"/>
    </row>
    <row r="19" spans="1:12" s="371" customFormat="1" ht="15" customHeight="1">
      <c r="A19" s="372" t="s">
        <v>448</v>
      </c>
      <c r="B19" s="647"/>
      <c r="C19" s="373"/>
      <c r="D19" s="373"/>
      <c r="E19" s="373"/>
      <c r="F19" s="647"/>
      <c r="G19" s="373"/>
      <c r="H19" s="373"/>
      <c r="I19" s="373"/>
      <c r="J19" s="647"/>
      <c r="K19" s="372"/>
      <c r="L19" s="372"/>
    </row>
    <row r="20" spans="1:12" s="368" customFormat="1" ht="15" customHeight="1">
      <c r="A20" s="370" t="s">
        <v>386</v>
      </c>
      <c r="B20" s="504">
        <v>50371.964</v>
      </c>
      <c r="C20" s="369">
        <v>61.110931828093605</v>
      </c>
      <c r="D20" s="369">
        <v>14.819816649798762</v>
      </c>
      <c r="E20" s="369"/>
      <c r="F20" s="504">
        <v>49377.535000000003</v>
      </c>
      <c r="G20" s="369">
        <v>60.326860109957245</v>
      </c>
      <c r="H20" s="369">
        <v>14.021335472512494</v>
      </c>
      <c r="I20" s="369"/>
      <c r="J20" s="504">
        <v>51023.004000000001</v>
      </c>
      <c r="K20" s="369">
        <v>60.43589458098905</v>
      </c>
      <c r="L20" s="369">
        <v>14.054375275451742</v>
      </c>
    </row>
    <row r="21" spans="1:12" s="368" customFormat="1" ht="15" customHeight="1">
      <c r="A21" s="370" t="s">
        <v>430</v>
      </c>
      <c r="B21" s="504">
        <v>15515.745999999999</v>
      </c>
      <c r="C21" s="369">
        <v>18.823599891161997</v>
      </c>
      <c r="D21" s="369">
        <v>4.5648510132511113</v>
      </c>
      <c r="E21" s="369"/>
      <c r="F21" s="504">
        <v>15485.397000000001</v>
      </c>
      <c r="G21" s="369">
        <v>18.919238851557729</v>
      </c>
      <c r="H21" s="369">
        <v>4.3972617560199909</v>
      </c>
      <c r="I21" s="369"/>
      <c r="J21" s="504">
        <v>15969.689999999999</v>
      </c>
      <c r="K21" s="369">
        <v>18.915830618892507</v>
      </c>
      <c r="L21" s="369">
        <v>4.3988789114147195</v>
      </c>
    </row>
    <row r="22" spans="1:12" s="368" customFormat="1" ht="15" customHeight="1">
      <c r="A22" s="491" t="s">
        <v>431</v>
      </c>
      <c r="B22" s="504">
        <v>9588.48</v>
      </c>
      <c r="C22" s="369">
        <v>11.632680187237467</v>
      </c>
      <c r="D22" s="369">
        <v>2.821004071833737</v>
      </c>
      <c r="E22" s="369"/>
      <c r="F22" s="504">
        <v>9519.9570000000003</v>
      </c>
      <c r="G22" s="369">
        <v>11.630979841172879</v>
      </c>
      <c r="H22" s="369">
        <v>2.7033044638800545</v>
      </c>
      <c r="I22" s="369"/>
      <c r="J22" s="504">
        <v>9768.7420000000002</v>
      </c>
      <c r="K22" s="369">
        <v>11.57091145987563</v>
      </c>
      <c r="L22" s="369">
        <v>2.690816989863376</v>
      </c>
    </row>
    <row r="23" spans="1:12" s="368" customFormat="1" ht="15" customHeight="1">
      <c r="A23" s="370" t="s">
        <v>449</v>
      </c>
      <c r="B23" s="504">
        <v>4498.7430000000058</v>
      </c>
      <c r="C23" s="369">
        <v>5.4578450978229407</v>
      </c>
      <c r="D23" s="369">
        <v>1.3235645609245199</v>
      </c>
      <c r="E23" s="369"/>
      <c r="F23" s="504">
        <v>4467.1109999999953</v>
      </c>
      <c r="G23" s="369">
        <v>5.4576799022602263</v>
      </c>
      <c r="H23" s="369">
        <v>1.2684890390731471</v>
      </c>
      <c r="I23" s="369"/>
      <c r="J23" s="504">
        <v>4663.5640000000003</v>
      </c>
      <c r="K23" s="369">
        <v>5.5239135327213509</v>
      </c>
      <c r="L23" s="369">
        <v>1.2845868223887176</v>
      </c>
    </row>
    <row r="24" spans="1:12" s="368" customFormat="1" ht="15" customHeight="1">
      <c r="A24" s="660" t="s">
        <v>377</v>
      </c>
      <c r="B24" s="661">
        <v>2452.1590000000001</v>
      </c>
      <c r="C24" s="662">
        <v>2.9749429956839917</v>
      </c>
      <c r="D24" s="662">
        <v>0.72144391225551352</v>
      </c>
      <c r="E24" s="662"/>
      <c r="F24" s="661">
        <v>3000</v>
      </c>
      <c r="G24" s="662">
        <v>3.6652412950519242</v>
      </c>
      <c r="H24" s="662">
        <v>0.85188550658791462</v>
      </c>
      <c r="I24" s="662"/>
      <c r="J24" s="661">
        <v>3000</v>
      </c>
      <c r="K24" s="662">
        <v>3.5534498075214684</v>
      </c>
      <c r="L24" s="662">
        <v>0.82635522256500671</v>
      </c>
    </row>
    <row r="25" spans="1:12" s="492" customFormat="1" ht="15" customHeight="1">
      <c r="A25" s="698"/>
      <c r="B25" s="698"/>
      <c r="C25" s="698"/>
      <c r="D25" s="698"/>
      <c r="E25" s="698"/>
      <c r="F25" s="698"/>
      <c r="G25" s="698"/>
      <c r="H25" s="698"/>
      <c r="I25" s="698"/>
      <c r="J25" s="698"/>
      <c r="K25" s="698"/>
      <c r="L25" s="698"/>
    </row>
    <row r="26" spans="1:12" s="365" customFormat="1" ht="15" customHeight="1">
      <c r="A26" s="367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</row>
    <row r="27" spans="1:12" s="365" customFormat="1" ht="15"/>
    <row r="28" spans="1:12" s="365" customFormat="1" ht="15"/>
    <row r="29" spans="1:12" s="365" customFormat="1" ht="15"/>
    <row r="30" spans="1:12" s="365" customFormat="1" ht="15"/>
    <row r="31" spans="1:12" s="365" customFormat="1" ht="15"/>
  </sheetData>
  <mergeCells count="5">
    <mergeCell ref="J1:L1"/>
    <mergeCell ref="F1:H1"/>
    <mergeCell ref="B1:D1"/>
    <mergeCell ref="A1:A2"/>
    <mergeCell ref="A25:L25"/>
  </mergeCells>
  <pageMargins left="0.70866141732283472" right="0.70866141732283472" top="1.1811023622047245" bottom="1.1811023622047245" header="0.31496062992125984" footer="0.31496062992125984"/>
  <pageSetup paperSize="9"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2"/>
  <sheetViews>
    <sheetView showGridLines="0" workbookViewId="0"/>
  </sheetViews>
  <sheetFormatPr baseColWidth="10" defaultRowHeight="12.75"/>
  <cols>
    <col min="1" max="1" width="32.140625" customWidth="1"/>
    <col min="2" max="2" width="13.5703125" customWidth="1"/>
  </cols>
  <sheetData>
    <row r="1" spans="1:6" ht="18.75" customHeight="1">
      <c r="A1" s="478"/>
      <c r="B1" s="478"/>
      <c r="C1" s="416">
        <v>2015</v>
      </c>
      <c r="D1" s="416">
        <v>2016</v>
      </c>
      <c r="E1" s="416">
        <v>2017</v>
      </c>
      <c r="F1" s="416" t="s">
        <v>446</v>
      </c>
    </row>
    <row r="2" spans="1:6" ht="15" customHeight="1">
      <c r="A2" s="487" t="s">
        <v>477</v>
      </c>
      <c r="B2" s="467" t="s">
        <v>478</v>
      </c>
      <c r="C2" s="497">
        <v>4013.6</v>
      </c>
      <c r="D2" s="497">
        <v>4065.1</v>
      </c>
      <c r="E2" s="497">
        <v>4105.6000000000004</v>
      </c>
      <c r="F2" s="497">
        <f>E2-D2</f>
        <v>40.500000000000455</v>
      </c>
    </row>
    <row r="3" spans="1:6" ht="15" customHeight="1">
      <c r="A3" s="345" t="s">
        <v>479</v>
      </c>
      <c r="B3" s="468" t="s">
        <v>478</v>
      </c>
      <c r="C3" s="497">
        <v>3534.9</v>
      </c>
      <c r="D3" s="497">
        <v>3581.4</v>
      </c>
      <c r="E3" s="497">
        <v>3616.9</v>
      </c>
      <c r="F3" s="497">
        <f t="shared" ref="F3:F8" si="0">E3-D3</f>
        <v>35.5</v>
      </c>
    </row>
    <row r="4" spans="1:6" ht="15" customHeight="1">
      <c r="A4" s="487" t="s">
        <v>533</v>
      </c>
      <c r="B4" s="467" t="s">
        <v>478</v>
      </c>
      <c r="C4" s="497">
        <v>3448.7</v>
      </c>
      <c r="D4" s="497">
        <v>3496.7</v>
      </c>
      <c r="E4" s="497">
        <v>3533.7</v>
      </c>
      <c r="F4" s="497">
        <f t="shared" si="0"/>
        <v>37</v>
      </c>
    </row>
    <row r="5" spans="1:6" ht="15" customHeight="1">
      <c r="A5" s="345" t="s">
        <v>373</v>
      </c>
      <c r="B5" s="468" t="s">
        <v>478</v>
      </c>
      <c r="C5" s="497">
        <v>354.3</v>
      </c>
      <c r="D5" s="497">
        <v>361.3</v>
      </c>
      <c r="E5" s="497">
        <v>377.3</v>
      </c>
      <c r="F5" s="497">
        <f t="shared" si="0"/>
        <v>16</v>
      </c>
    </row>
    <row r="6" spans="1:6" ht="15" customHeight="1">
      <c r="A6" s="345" t="s">
        <v>373</v>
      </c>
      <c r="B6" s="468" t="s">
        <v>530</v>
      </c>
      <c r="C6" s="497">
        <v>9.1</v>
      </c>
      <c r="D6" s="497">
        <v>9.1999999999999993</v>
      </c>
      <c r="E6" s="497">
        <v>9.4</v>
      </c>
      <c r="F6" s="497">
        <f t="shared" si="0"/>
        <v>0.20000000000000107</v>
      </c>
    </row>
    <row r="7" spans="1:6" ht="15" customHeight="1">
      <c r="A7" s="516" t="s">
        <v>531</v>
      </c>
      <c r="B7" s="517" t="s">
        <v>192</v>
      </c>
      <c r="C7" s="518">
        <v>134.63</v>
      </c>
      <c r="D7" s="518">
        <v>138.43</v>
      </c>
      <c r="E7" s="518">
        <v>142.18</v>
      </c>
      <c r="F7" s="518">
        <f t="shared" si="0"/>
        <v>3.75</v>
      </c>
    </row>
    <row r="8" spans="1:6" ht="15" customHeight="1">
      <c r="A8" s="519" t="s">
        <v>532</v>
      </c>
      <c r="B8" s="520" t="s">
        <v>480</v>
      </c>
      <c r="C8" s="521">
        <v>35500</v>
      </c>
      <c r="D8" s="521">
        <v>36000</v>
      </c>
      <c r="E8" s="521">
        <v>36500</v>
      </c>
      <c r="F8" s="521">
        <f t="shared" si="0"/>
        <v>500</v>
      </c>
    </row>
    <row r="9" spans="1:6" ht="14.25" customHeight="1">
      <c r="A9" s="699" t="s">
        <v>535</v>
      </c>
      <c r="B9" s="699"/>
      <c r="C9" s="699"/>
      <c r="D9" s="699"/>
      <c r="E9" s="699"/>
      <c r="F9" s="699"/>
    </row>
    <row r="10" spans="1:6" ht="14.25" customHeight="1">
      <c r="A10" s="699" t="s">
        <v>482</v>
      </c>
      <c r="B10" s="699"/>
      <c r="C10" s="699"/>
      <c r="D10" s="699"/>
      <c r="E10" s="699"/>
      <c r="F10" s="699"/>
    </row>
    <row r="11" spans="1:6" ht="14.25" customHeight="1">
      <c r="A11" s="699" t="s">
        <v>483</v>
      </c>
      <c r="B11" s="699"/>
      <c r="C11" s="699"/>
      <c r="D11" s="699"/>
      <c r="E11" s="699"/>
      <c r="F11" s="699"/>
    </row>
    <row r="12" spans="1:6" ht="14.25" customHeight="1">
      <c r="A12" s="699" t="s">
        <v>481</v>
      </c>
      <c r="B12" s="699"/>
      <c r="C12" s="699"/>
      <c r="D12" s="699"/>
      <c r="E12" s="699"/>
      <c r="F12" s="699"/>
    </row>
  </sheetData>
  <mergeCells count="4">
    <mergeCell ref="A9:F9"/>
    <mergeCell ref="A12:F12"/>
    <mergeCell ref="A11:F11"/>
    <mergeCell ref="A10:F10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4"/>
  <sheetViews>
    <sheetView showGridLines="0" workbookViewId="0"/>
  </sheetViews>
  <sheetFormatPr baseColWidth="10" defaultRowHeight="12.75"/>
  <cols>
    <col min="1" max="1" width="2.140625" customWidth="1"/>
    <col min="2" max="2" width="43.5703125" customWidth="1"/>
  </cols>
  <sheetData>
    <row r="1" spans="1:6" ht="18.75" customHeight="1">
      <c r="A1" s="478" t="s">
        <v>414</v>
      </c>
      <c r="B1" s="478"/>
      <c r="C1" s="416" t="s">
        <v>488</v>
      </c>
      <c r="D1" s="416" t="s">
        <v>385</v>
      </c>
      <c r="E1" s="416" t="s">
        <v>365</v>
      </c>
      <c r="F1" s="416" t="s">
        <v>446</v>
      </c>
    </row>
    <row r="2" spans="1:6" ht="15" customHeight="1">
      <c r="A2" s="524" t="s">
        <v>493</v>
      </c>
      <c r="B2" s="525"/>
      <c r="C2" s="526">
        <f>SUM(C3:C6)</f>
        <v>8800.4566919999997</v>
      </c>
      <c r="D2" s="526">
        <f t="shared" ref="D2:E2" si="0">SUM(D3:D6)</f>
        <v>8880.0199999999986</v>
      </c>
      <c r="E2" s="526">
        <f t="shared" si="0"/>
        <v>9025.351999999999</v>
      </c>
      <c r="F2" s="526">
        <f t="shared" ref="F2:F5" si="1">E2-D2</f>
        <v>145.33200000000033</v>
      </c>
    </row>
    <row r="3" spans="1:6" ht="15" customHeight="1">
      <c r="A3" s="523"/>
      <c r="B3" s="523" t="s">
        <v>484</v>
      </c>
      <c r="C3" s="497">
        <v>3952.9767948000003</v>
      </c>
      <c r="D3" s="497">
        <v>3998.0749999999998</v>
      </c>
      <c r="E3" s="497">
        <v>4090.5</v>
      </c>
      <c r="F3" s="497">
        <f t="shared" si="1"/>
        <v>92.425000000000182</v>
      </c>
    </row>
    <row r="4" spans="1:6" ht="15" customHeight="1">
      <c r="A4" s="523"/>
      <c r="B4" s="523" t="s">
        <v>485</v>
      </c>
      <c r="C4" s="497">
        <v>1207.4543133900002</v>
      </c>
      <c r="D4" s="497">
        <v>1208.95</v>
      </c>
      <c r="E4" s="497">
        <v>1233.73</v>
      </c>
      <c r="F4" s="497">
        <f t="shared" si="1"/>
        <v>24.779999999999973</v>
      </c>
    </row>
    <row r="5" spans="1:6" ht="15" customHeight="1">
      <c r="A5" s="523"/>
      <c r="B5" s="523" t="s">
        <v>486</v>
      </c>
      <c r="C5" s="497">
        <v>2060.72219391</v>
      </c>
      <c r="D5" s="497">
        <v>2057.1489999999999</v>
      </c>
      <c r="E5" s="497">
        <v>2047.759</v>
      </c>
      <c r="F5" s="497">
        <f t="shared" si="1"/>
        <v>-9.3899999999998727</v>
      </c>
    </row>
    <row r="6" spans="1:6" ht="15" customHeight="1">
      <c r="A6" s="529"/>
      <c r="B6" s="530" t="s">
        <v>500</v>
      </c>
      <c r="C6" s="506">
        <v>1579.3033899000002</v>
      </c>
      <c r="D6" s="506">
        <v>1615.846</v>
      </c>
      <c r="E6" s="506">
        <v>1653.3630000000001</v>
      </c>
      <c r="F6" s="506">
        <f>E6-D6</f>
        <v>37.517000000000053</v>
      </c>
    </row>
    <row r="7" spans="1:6" ht="15" customHeight="1">
      <c r="A7" s="527" t="s">
        <v>494</v>
      </c>
      <c r="B7" s="528"/>
      <c r="C7" s="496">
        <f>SUM(C8:C11)</f>
        <v>210.92479987999999</v>
      </c>
      <c r="D7" s="496">
        <f t="shared" ref="D7:F7" si="2">SUM(D8:D11)</f>
        <v>219.30800000000002</v>
      </c>
      <c r="E7" s="496">
        <f t="shared" si="2"/>
        <v>220.80600000000001</v>
      </c>
      <c r="F7" s="496">
        <f t="shared" si="2"/>
        <v>1.497999999999994</v>
      </c>
    </row>
    <row r="8" spans="1:6" ht="15" customHeight="1">
      <c r="A8" s="487"/>
      <c r="B8" s="467" t="s">
        <v>489</v>
      </c>
      <c r="C8" s="497">
        <v>108.00592978</v>
      </c>
      <c r="D8" s="497">
        <v>112.715</v>
      </c>
      <c r="E8" s="497">
        <v>114.136</v>
      </c>
      <c r="F8" s="497">
        <f t="shared" ref="F8:F13" si="3">E8-D8</f>
        <v>1.4209999999999923</v>
      </c>
    </row>
    <row r="9" spans="1:6" ht="15" customHeight="1">
      <c r="A9" s="345"/>
      <c r="B9" s="468" t="s">
        <v>490</v>
      </c>
      <c r="C9" s="497">
        <v>35.127998599999998</v>
      </c>
      <c r="D9" s="497">
        <v>35.371000000000002</v>
      </c>
      <c r="E9" s="497">
        <v>35.411000000000001</v>
      </c>
      <c r="F9" s="497">
        <f t="shared" si="3"/>
        <v>3.9999999999999147E-2</v>
      </c>
    </row>
    <row r="10" spans="1:6" ht="15" customHeight="1">
      <c r="A10" s="487"/>
      <c r="B10" s="467" t="s">
        <v>491</v>
      </c>
      <c r="C10" s="497">
        <v>43.328116130000005</v>
      </c>
      <c r="D10" s="497">
        <v>45.65</v>
      </c>
      <c r="E10" s="497">
        <v>45.65</v>
      </c>
      <c r="F10" s="497">
        <f t="shared" si="3"/>
        <v>0</v>
      </c>
    </row>
    <row r="11" spans="1:6" ht="15" customHeight="1">
      <c r="A11" s="345"/>
      <c r="B11" s="530" t="s">
        <v>500</v>
      </c>
      <c r="C11" s="497">
        <v>24.46275537</v>
      </c>
      <c r="D11" s="497">
        <v>25.571999999999999</v>
      </c>
      <c r="E11" s="497">
        <v>25.609000000000002</v>
      </c>
      <c r="F11" s="497">
        <f t="shared" si="3"/>
        <v>3.7000000000002586E-2</v>
      </c>
    </row>
    <row r="12" spans="1:6" ht="15" customHeight="1">
      <c r="A12" s="490" t="s">
        <v>487</v>
      </c>
      <c r="B12" s="472"/>
      <c r="C12" s="500">
        <f>C2+C7</f>
        <v>9011.3814918799999</v>
      </c>
      <c r="D12" s="500">
        <f t="shared" ref="D12:E12" si="4">D2+D7</f>
        <v>9099.3279999999995</v>
      </c>
      <c r="E12" s="500">
        <f t="shared" si="4"/>
        <v>9246.1579999999994</v>
      </c>
      <c r="F12" s="500">
        <f t="shared" si="3"/>
        <v>146.82999999999993</v>
      </c>
    </row>
    <row r="13" spans="1:6" ht="15" customHeight="1">
      <c r="A13" s="490" t="s">
        <v>492</v>
      </c>
      <c r="B13" s="472"/>
      <c r="C13" s="500">
        <v>2295.5970000000002</v>
      </c>
      <c r="D13" s="500">
        <v>2257.0499999999997</v>
      </c>
      <c r="E13" s="500">
        <v>2256.317</v>
      </c>
      <c r="F13" s="500">
        <f t="shared" si="3"/>
        <v>-0.73299999999971988</v>
      </c>
    </row>
    <row r="14" spans="1:6" ht="13.5">
      <c r="A14" s="522" t="s">
        <v>495</v>
      </c>
    </row>
  </sheetData>
  <pageMargins left="0.7" right="0.7" top="0.78740157499999996" bottom="0.78740157499999996" header="0.3" footer="0.3"/>
  <pageSetup paperSize="9" orientation="portrait" r:id="rId1"/>
  <ignoredErrors>
    <ignoredError sqref="F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6"/>
  <sheetViews>
    <sheetView showGridLines="0" workbookViewId="0"/>
  </sheetViews>
  <sheetFormatPr baseColWidth="10" defaultRowHeight="12.75"/>
  <cols>
    <col min="1" max="1" width="2.140625" customWidth="1"/>
    <col min="2" max="2" width="43.5703125" customWidth="1"/>
  </cols>
  <sheetData>
    <row r="1" spans="1:6" ht="18.75" customHeight="1">
      <c r="A1" s="478"/>
      <c r="B1" s="478"/>
      <c r="C1" s="416" t="s">
        <v>387</v>
      </c>
      <c r="D1" s="416" t="s">
        <v>385</v>
      </c>
      <c r="E1" s="416" t="s">
        <v>365</v>
      </c>
      <c r="F1" s="416" t="s">
        <v>446</v>
      </c>
    </row>
    <row r="2" spans="1:6" ht="15" customHeight="1">
      <c r="A2" s="523" t="s">
        <v>496</v>
      </c>
      <c r="B2" s="523"/>
      <c r="C2" s="531">
        <v>95508</v>
      </c>
      <c r="D2" s="531">
        <v>96193</v>
      </c>
      <c r="E2" s="531">
        <v>95339</v>
      </c>
      <c r="F2" s="531">
        <f t="shared" ref="F2:F4" si="0">E2-D2</f>
        <v>-854</v>
      </c>
    </row>
    <row r="3" spans="1:6" ht="15" customHeight="1">
      <c r="A3" s="523" t="s">
        <v>497</v>
      </c>
      <c r="B3" s="523"/>
      <c r="C3" s="531">
        <v>44159</v>
      </c>
      <c r="D3" s="531">
        <v>44022</v>
      </c>
      <c r="E3" s="531">
        <v>43366</v>
      </c>
      <c r="F3" s="531">
        <f t="shared" si="0"/>
        <v>-656</v>
      </c>
    </row>
    <row r="4" spans="1:6" ht="15" customHeight="1">
      <c r="A4" s="523" t="s">
        <v>498</v>
      </c>
      <c r="B4" s="523"/>
      <c r="C4" s="531">
        <v>66216</v>
      </c>
      <c r="D4" s="531">
        <v>65700</v>
      </c>
      <c r="E4" s="531">
        <v>63360</v>
      </c>
      <c r="F4" s="531">
        <f t="shared" si="0"/>
        <v>-2340</v>
      </c>
    </row>
    <row r="5" spans="1:6" ht="15" customHeight="1">
      <c r="A5" s="529" t="s">
        <v>499</v>
      </c>
      <c r="B5" s="530"/>
      <c r="C5" s="532">
        <v>42975</v>
      </c>
      <c r="D5" s="532">
        <v>44500</v>
      </c>
      <c r="E5" s="532">
        <v>43595</v>
      </c>
      <c r="F5" s="532">
        <f>E5-D5</f>
        <v>-905</v>
      </c>
    </row>
    <row r="6" spans="1:6" ht="15" customHeight="1">
      <c r="A6" s="490" t="s">
        <v>47</v>
      </c>
      <c r="B6" s="472"/>
      <c r="C6" s="533">
        <f>SUM(C2:C5)</f>
        <v>248858</v>
      </c>
      <c r="D6" s="533">
        <f t="shared" ref="D6:F6" si="1">SUM(D2:D5)</f>
        <v>250415</v>
      </c>
      <c r="E6" s="533">
        <f t="shared" si="1"/>
        <v>245660</v>
      </c>
      <c r="F6" s="533">
        <f t="shared" si="1"/>
        <v>-4755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0"/>
    <pageSetUpPr fitToPage="1"/>
  </sheetPr>
  <dimension ref="A1:L52"/>
  <sheetViews>
    <sheetView showGridLines="0" zoomScaleNormal="100" workbookViewId="0">
      <selection sqref="A1:C2"/>
    </sheetView>
  </sheetViews>
  <sheetFormatPr baseColWidth="10" defaultColWidth="11.42578125" defaultRowHeight="15"/>
  <cols>
    <col min="1" max="1" width="2.140625" style="171" customWidth="1"/>
    <col min="2" max="2" width="3.5703125" style="171" customWidth="1"/>
    <col min="3" max="3" width="39" style="171" customWidth="1"/>
    <col min="4" max="6" width="11.42578125" style="171" customWidth="1"/>
    <col min="7" max="7" width="2.140625" style="171" customWidth="1"/>
    <col min="8" max="8" width="11.42578125" style="171" customWidth="1"/>
    <col min="9" max="16384" width="11.42578125" style="171"/>
  </cols>
  <sheetData>
    <row r="1" spans="1:10" s="172" customFormat="1" ht="18.75" customHeight="1">
      <c r="A1" s="704" t="s">
        <v>414</v>
      </c>
      <c r="B1" s="704"/>
      <c r="C1" s="704"/>
      <c r="D1" s="702" t="s">
        <v>585</v>
      </c>
      <c r="E1" s="702" t="s">
        <v>451</v>
      </c>
      <c r="F1" s="702" t="s">
        <v>546</v>
      </c>
      <c r="G1" s="562"/>
      <c r="H1" s="702" t="s">
        <v>538</v>
      </c>
      <c r="I1" s="702" t="s">
        <v>536</v>
      </c>
      <c r="J1" s="700" t="s">
        <v>537</v>
      </c>
    </row>
    <row r="2" spans="1:10" s="172" customFormat="1" ht="33.75" customHeight="1">
      <c r="A2" s="705"/>
      <c r="B2" s="705"/>
      <c r="C2" s="705"/>
      <c r="D2" s="703"/>
      <c r="E2" s="703"/>
      <c r="F2" s="703"/>
      <c r="G2" s="563"/>
      <c r="H2" s="703"/>
      <c r="I2" s="703"/>
      <c r="J2" s="701"/>
    </row>
    <row r="3" spans="1:10" s="172" customFormat="1" ht="15" customHeight="1">
      <c r="A3" s="340" t="s">
        <v>363</v>
      </c>
      <c r="B3" s="340"/>
      <c r="C3" s="340"/>
      <c r="D3" s="341">
        <f>SUM(D4:D17)-D11</f>
        <v>9643.3429999999989</v>
      </c>
      <c r="E3" s="341">
        <f>SUM(E4:E17)-E11</f>
        <v>9723.4049999999988</v>
      </c>
      <c r="F3" s="341">
        <f t="shared" ref="F3:F49" si="0">E3-D3</f>
        <v>80.061999999999898</v>
      </c>
      <c r="G3" s="564"/>
      <c r="H3" s="341">
        <f>SUM(H4:H17)-H11</f>
        <v>0.27500000000000002</v>
      </c>
      <c r="I3" s="341">
        <f>SUM(I4:I17)-I11</f>
        <v>9643.6180000000004</v>
      </c>
      <c r="J3" s="341">
        <f>SUM(J4:J17)-J11</f>
        <v>79.786999999999836</v>
      </c>
    </row>
    <row r="4" spans="1:10" s="172" customFormat="1" ht="15" customHeight="1">
      <c r="A4" s="343"/>
      <c r="B4" s="344" t="s">
        <v>233</v>
      </c>
      <c r="C4" s="345" t="s">
        <v>15</v>
      </c>
      <c r="D4" s="361">
        <v>8.0269999999999992</v>
      </c>
      <c r="E4" s="361">
        <v>8.327</v>
      </c>
      <c r="F4" s="361">
        <f t="shared" si="0"/>
        <v>0.30000000000000071</v>
      </c>
      <c r="G4" s="561"/>
      <c r="H4" s="361"/>
      <c r="I4" s="361">
        <f t="shared" ref="I4:I17" si="1">D4+H4</f>
        <v>8.0269999999999992</v>
      </c>
      <c r="J4" s="361">
        <f t="shared" ref="J4:J49" si="2">E4-I4</f>
        <v>0.30000000000000071</v>
      </c>
    </row>
    <row r="5" spans="1:10" s="172" customFormat="1" ht="15" customHeight="1">
      <c r="A5" s="343"/>
      <c r="B5" s="344" t="s">
        <v>234</v>
      </c>
      <c r="C5" s="345" t="s">
        <v>56</v>
      </c>
      <c r="D5" s="361">
        <v>211.334</v>
      </c>
      <c r="E5" s="361">
        <v>214.73400000000001</v>
      </c>
      <c r="F5" s="361">
        <f t="shared" si="0"/>
        <v>3.4000000000000057</v>
      </c>
      <c r="G5" s="561"/>
      <c r="H5" s="361"/>
      <c r="I5" s="361">
        <f t="shared" si="1"/>
        <v>211.334</v>
      </c>
      <c r="J5" s="361">
        <f t="shared" si="2"/>
        <v>3.4000000000000057</v>
      </c>
    </row>
    <row r="6" spans="1:10" s="172" customFormat="1" ht="15" customHeight="1">
      <c r="A6" s="343"/>
      <c r="B6" s="344" t="s">
        <v>235</v>
      </c>
      <c r="C6" s="345" t="s">
        <v>57</v>
      </c>
      <c r="D6" s="361">
        <v>15.163</v>
      </c>
      <c r="E6" s="361">
        <v>15.663</v>
      </c>
      <c r="F6" s="361">
        <f t="shared" si="0"/>
        <v>0.5</v>
      </c>
      <c r="G6" s="561"/>
      <c r="H6" s="361"/>
      <c r="I6" s="361">
        <f t="shared" si="1"/>
        <v>15.163</v>
      </c>
      <c r="J6" s="361">
        <f t="shared" si="2"/>
        <v>0.5</v>
      </c>
    </row>
    <row r="7" spans="1:10" s="172" customFormat="1" ht="15" customHeight="1">
      <c r="A7" s="343"/>
      <c r="B7" s="344" t="s">
        <v>236</v>
      </c>
      <c r="C7" s="345" t="s">
        <v>18</v>
      </c>
      <c r="D7" s="361">
        <v>19.774999999999999</v>
      </c>
      <c r="E7" s="361">
        <v>19.875</v>
      </c>
      <c r="F7" s="361">
        <f t="shared" si="0"/>
        <v>0.10000000000000142</v>
      </c>
      <c r="G7" s="561"/>
      <c r="H7" s="361"/>
      <c r="I7" s="361">
        <f t="shared" si="1"/>
        <v>19.774999999999999</v>
      </c>
      <c r="J7" s="361">
        <f t="shared" si="2"/>
        <v>0.10000000000000142</v>
      </c>
    </row>
    <row r="8" spans="1:10" s="172" customFormat="1" ht="15" customHeight="1">
      <c r="A8" s="343"/>
      <c r="B8" s="344" t="s">
        <v>237</v>
      </c>
      <c r="C8" s="345" t="s">
        <v>58</v>
      </c>
      <c r="D8" s="361">
        <v>10.458</v>
      </c>
      <c r="E8" s="361">
        <v>10.757999999999999</v>
      </c>
      <c r="F8" s="361">
        <f t="shared" si="0"/>
        <v>0.29999999999999893</v>
      </c>
      <c r="G8" s="561"/>
      <c r="H8" s="361"/>
      <c r="I8" s="361">
        <f t="shared" si="1"/>
        <v>10.458</v>
      </c>
      <c r="J8" s="361">
        <f t="shared" si="2"/>
        <v>0.29999999999999893</v>
      </c>
    </row>
    <row r="9" spans="1:10" s="172" customFormat="1" ht="15" customHeight="1">
      <c r="A9" s="343"/>
      <c r="B9" s="344" t="s">
        <v>238</v>
      </c>
      <c r="C9" s="345" t="s">
        <v>59</v>
      </c>
      <c r="D9" s="361">
        <v>31.655000000000001</v>
      </c>
      <c r="E9" s="361">
        <v>32.954999999999998</v>
      </c>
      <c r="F9" s="361">
        <f t="shared" si="0"/>
        <v>1.2999999999999972</v>
      </c>
      <c r="G9" s="561"/>
      <c r="H9" s="361"/>
      <c r="I9" s="361">
        <f t="shared" si="1"/>
        <v>31.655000000000001</v>
      </c>
      <c r="J9" s="361">
        <f t="shared" si="2"/>
        <v>1.2999999999999972</v>
      </c>
    </row>
    <row r="10" spans="1:10" s="172" customFormat="1" ht="15" customHeight="1">
      <c r="A10" s="213"/>
      <c r="B10" s="344">
        <v>10</v>
      </c>
      <c r="C10" s="345" t="s">
        <v>60</v>
      </c>
      <c r="D10" s="361">
        <v>452.92600000000004</v>
      </c>
      <c r="E10" s="361">
        <v>457.20100000000002</v>
      </c>
      <c r="F10" s="361">
        <f t="shared" si="0"/>
        <v>4.2749999999999773</v>
      </c>
      <c r="G10" s="561"/>
      <c r="H10" s="361">
        <v>0.27500000000000002</v>
      </c>
      <c r="I10" s="361">
        <f t="shared" si="1"/>
        <v>453.20100000000002</v>
      </c>
      <c r="J10" s="361">
        <f t="shared" si="2"/>
        <v>4</v>
      </c>
    </row>
    <row r="11" spans="1:10" s="173" customFormat="1" ht="15" customHeight="1">
      <c r="A11" s="349"/>
      <c r="B11" s="354"/>
      <c r="C11" s="350" t="s">
        <v>364</v>
      </c>
      <c r="D11" s="353">
        <v>75.099999999999994</v>
      </c>
      <c r="E11" s="353">
        <v>75.099999999999994</v>
      </c>
      <c r="F11" s="353">
        <f t="shared" si="0"/>
        <v>0</v>
      </c>
      <c r="G11" s="565"/>
      <c r="H11" s="353"/>
      <c r="I11" s="353">
        <f t="shared" si="1"/>
        <v>75.099999999999994</v>
      </c>
      <c r="J11" s="353">
        <f t="shared" si="2"/>
        <v>0</v>
      </c>
    </row>
    <row r="12" spans="1:10" s="172" customFormat="1" ht="15" customHeight="1">
      <c r="A12" s="213"/>
      <c r="B12" s="344">
        <v>11</v>
      </c>
      <c r="C12" s="345" t="s">
        <v>63</v>
      </c>
      <c r="D12" s="361">
        <v>3459.0149999999999</v>
      </c>
      <c r="E12" s="361">
        <v>3468.1149999999998</v>
      </c>
      <c r="F12" s="361">
        <f t="shared" si="0"/>
        <v>9.0999999999999091</v>
      </c>
      <c r="G12" s="561"/>
      <c r="H12" s="361"/>
      <c r="I12" s="361">
        <f t="shared" si="1"/>
        <v>3459.0149999999999</v>
      </c>
      <c r="J12" s="361">
        <f t="shared" si="2"/>
        <v>9.0999999999999091</v>
      </c>
    </row>
    <row r="13" spans="1:10" s="172" customFormat="1" ht="15" customHeight="1">
      <c r="A13" s="213"/>
      <c r="B13" s="344">
        <v>12</v>
      </c>
      <c r="C13" s="345" t="s">
        <v>64</v>
      </c>
      <c r="D13" s="361">
        <v>529.99400000000003</v>
      </c>
      <c r="E13" s="361">
        <v>551.91399999999999</v>
      </c>
      <c r="F13" s="361">
        <f t="shared" si="0"/>
        <v>21.919999999999959</v>
      </c>
      <c r="G13" s="561"/>
      <c r="H13" s="361"/>
      <c r="I13" s="361">
        <f t="shared" si="1"/>
        <v>529.99400000000003</v>
      </c>
      <c r="J13" s="361">
        <f t="shared" si="2"/>
        <v>21.919999999999959</v>
      </c>
    </row>
    <row r="14" spans="1:10" s="172" customFormat="1" ht="15" customHeight="1">
      <c r="A14" s="213"/>
      <c r="B14" s="344">
        <v>13</v>
      </c>
      <c r="C14" s="345" t="s">
        <v>65</v>
      </c>
      <c r="D14" s="361">
        <v>1399.068</v>
      </c>
      <c r="E14" s="361">
        <v>1434.835</v>
      </c>
      <c r="F14" s="361">
        <f t="shared" si="0"/>
        <v>35.767000000000053</v>
      </c>
      <c r="G14" s="561"/>
      <c r="H14" s="361"/>
      <c r="I14" s="361">
        <f t="shared" si="1"/>
        <v>1399.068</v>
      </c>
      <c r="J14" s="361">
        <f t="shared" si="2"/>
        <v>35.767000000000053</v>
      </c>
    </row>
    <row r="15" spans="1:10" s="172" customFormat="1" ht="15" customHeight="1">
      <c r="A15" s="213"/>
      <c r="B15" s="344">
        <v>14</v>
      </c>
      <c r="C15" s="345" t="s">
        <v>66</v>
      </c>
      <c r="D15" s="361">
        <v>2318.2860000000001</v>
      </c>
      <c r="E15" s="361">
        <v>2318.2860000000001</v>
      </c>
      <c r="F15" s="361">
        <f t="shared" si="0"/>
        <v>0</v>
      </c>
      <c r="G15" s="561"/>
      <c r="H15" s="361"/>
      <c r="I15" s="361">
        <f t="shared" si="1"/>
        <v>2318.2860000000001</v>
      </c>
      <c r="J15" s="361">
        <f t="shared" si="2"/>
        <v>0</v>
      </c>
    </row>
    <row r="16" spans="1:10" s="172" customFormat="1" ht="15" customHeight="1">
      <c r="A16" s="213"/>
      <c r="B16" s="344">
        <v>15</v>
      </c>
      <c r="C16" s="345" t="s">
        <v>67</v>
      </c>
      <c r="D16" s="361">
        <v>1187.6420000000001</v>
      </c>
      <c r="E16" s="361">
        <v>1190.742</v>
      </c>
      <c r="F16" s="361">
        <f t="shared" si="0"/>
        <v>3.0999999999999091</v>
      </c>
      <c r="G16" s="561"/>
      <c r="H16" s="361"/>
      <c r="I16" s="361">
        <f t="shared" si="1"/>
        <v>1187.6420000000001</v>
      </c>
      <c r="J16" s="361">
        <f t="shared" si="2"/>
        <v>3.0999999999999091</v>
      </c>
    </row>
    <row r="17" spans="1:10" s="172" customFormat="1" ht="15" customHeight="1">
      <c r="A17" s="213"/>
      <c r="B17" s="344">
        <v>16</v>
      </c>
      <c r="C17" s="345" t="s">
        <v>68</v>
      </c>
      <c r="D17" s="361">
        <v>0</v>
      </c>
      <c r="E17" s="361">
        <v>0</v>
      </c>
      <c r="F17" s="361">
        <f t="shared" si="0"/>
        <v>0</v>
      </c>
      <c r="G17" s="561"/>
      <c r="H17" s="361"/>
      <c r="I17" s="361">
        <f t="shared" si="1"/>
        <v>0</v>
      </c>
      <c r="J17" s="361">
        <f t="shared" si="2"/>
        <v>0</v>
      </c>
    </row>
    <row r="18" spans="1:10" s="174" customFormat="1" ht="15" customHeight="1">
      <c r="A18" s="340" t="s">
        <v>101</v>
      </c>
      <c r="B18" s="355"/>
      <c r="C18" s="340"/>
      <c r="D18" s="341">
        <f>SUM(D19:D27)-D20-D23-D26</f>
        <v>40664.412999999993</v>
      </c>
      <c r="E18" s="341">
        <f>SUM(E19:E27)-E20-E23-E26</f>
        <v>39622.034000000007</v>
      </c>
      <c r="F18" s="341">
        <f t="shared" si="0"/>
        <v>-1042.3789999999863</v>
      </c>
      <c r="G18" s="564"/>
      <c r="H18" s="341">
        <f>SUM(H19:H27)-H20-H23-H26</f>
        <v>-1042.3789999999999</v>
      </c>
      <c r="I18" s="341">
        <f>SUM(I19:I27)-I20-I23-I26</f>
        <v>39622.034000000007</v>
      </c>
      <c r="J18" s="341">
        <f t="shared" si="2"/>
        <v>0</v>
      </c>
    </row>
    <row r="19" spans="1:10" s="172" customFormat="1" ht="15" customHeight="1">
      <c r="A19" s="213"/>
      <c r="B19" s="344">
        <v>20</v>
      </c>
      <c r="C19" s="345" t="s">
        <v>28</v>
      </c>
      <c r="D19" s="361">
        <v>8803.1419999999998</v>
      </c>
      <c r="E19" s="361">
        <v>8634.5419999999995</v>
      </c>
      <c r="F19" s="361">
        <f t="shared" si="0"/>
        <v>-168.60000000000036</v>
      </c>
      <c r="G19" s="561"/>
      <c r="H19" s="361">
        <v>-168.6</v>
      </c>
      <c r="I19" s="361">
        <f t="shared" ref="I19:I27" si="3">D19+H19</f>
        <v>8634.5419999999995</v>
      </c>
      <c r="J19" s="361">
        <f t="shared" si="2"/>
        <v>0</v>
      </c>
    </row>
    <row r="20" spans="1:10" s="173" customFormat="1" ht="15" customHeight="1">
      <c r="A20" s="349"/>
      <c r="B20" s="354"/>
      <c r="C20" s="350" t="s">
        <v>364</v>
      </c>
      <c r="D20" s="353">
        <v>6779.5</v>
      </c>
      <c r="E20" s="353">
        <v>6590.5</v>
      </c>
      <c r="F20" s="353">
        <f t="shared" si="0"/>
        <v>-189</v>
      </c>
      <c r="G20" s="565"/>
      <c r="H20" s="353">
        <v>-189</v>
      </c>
      <c r="I20" s="353">
        <f t="shared" si="3"/>
        <v>6590.5</v>
      </c>
      <c r="J20" s="353">
        <f t="shared" si="2"/>
        <v>0</v>
      </c>
    </row>
    <row r="21" spans="1:10" s="172" customFormat="1" ht="15" customHeight="1">
      <c r="A21" s="213"/>
      <c r="B21" s="344">
        <v>21</v>
      </c>
      <c r="C21" s="345" t="s">
        <v>73</v>
      </c>
      <c r="D21" s="361">
        <v>3121.7440000000001</v>
      </c>
      <c r="E21" s="361">
        <v>3121.7440000000001</v>
      </c>
      <c r="F21" s="361">
        <f t="shared" si="0"/>
        <v>0</v>
      </c>
      <c r="G21" s="561"/>
      <c r="H21" s="361"/>
      <c r="I21" s="361">
        <f t="shared" si="3"/>
        <v>3121.7440000000001</v>
      </c>
      <c r="J21" s="361">
        <f t="shared" si="2"/>
        <v>0</v>
      </c>
    </row>
    <row r="22" spans="1:10" s="172" customFormat="1" ht="15" customHeight="1">
      <c r="A22" s="213"/>
      <c r="B22" s="344">
        <v>22</v>
      </c>
      <c r="C22" s="345" t="s">
        <v>327</v>
      </c>
      <c r="D22" s="361">
        <v>11279.8</v>
      </c>
      <c r="E22" s="361">
        <v>10680.5</v>
      </c>
      <c r="F22" s="361">
        <f t="shared" si="0"/>
        <v>-599.29999999999927</v>
      </c>
      <c r="G22" s="561"/>
      <c r="H22" s="353">
        <v>-599.29999999999995</v>
      </c>
      <c r="I22" s="361">
        <f t="shared" si="3"/>
        <v>10680.5</v>
      </c>
      <c r="J22" s="361">
        <f t="shared" si="2"/>
        <v>0</v>
      </c>
    </row>
    <row r="23" spans="1:10" s="172" customFormat="1" ht="15" customHeight="1">
      <c r="A23" s="349"/>
      <c r="B23" s="354"/>
      <c r="C23" s="350" t="s">
        <v>364</v>
      </c>
      <c r="D23" s="353">
        <v>11279.8</v>
      </c>
      <c r="E23" s="353">
        <v>10680.5</v>
      </c>
      <c r="F23" s="353">
        <f t="shared" si="0"/>
        <v>-599.29999999999927</v>
      </c>
      <c r="G23" s="565"/>
      <c r="H23" s="353">
        <v>-599.29999999999995</v>
      </c>
      <c r="I23" s="353">
        <f t="shared" si="3"/>
        <v>10680.5</v>
      </c>
      <c r="J23" s="353">
        <f t="shared" si="2"/>
        <v>0</v>
      </c>
    </row>
    <row r="24" spans="1:10" s="172" customFormat="1" ht="15" customHeight="1">
      <c r="A24" s="213"/>
      <c r="B24" s="344">
        <v>23</v>
      </c>
      <c r="C24" s="345" t="s">
        <v>324</v>
      </c>
      <c r="D24" s="361">
        <v>9520.65</v>
      </c>
      <c r="E24" s="361">
        <v>9246.1710000000003</v>
      </c>
      <c r="F24" s="361">
        <f t="shared" si="0"/>
        <v>-274.47899999999936</v>
      </c>
      <c r="G24" s="561"/>
      <c r="H24" s="361">
        <v>-274.47899999999998</v>
      </c>
      <c r="I24" s="361">
        <f t="shared" si="3"/>
        <v>9246.1710000000003</v>
      </c>
      <c r="J24" s="361">
        <f t="shared" si="2"/>
        <v>0</v>
      </c>
    </row>
    <row r="25" spans="1:10" s="172" customFormat="1" ht="15" customHeight="1">
      <c r="A25" s="213"/>
      <c r="B25" s="344">
        <v>24</v>
      </c>
      <c r="C25" s="345" t="s">
        <v>461</v>
      </c>
      <c r="D25" s="361">
        <v>1063.1480000000001</v>
      </c>
      <c r="E25" s="361">
        <v>1063.1479999999999</v>
      </c>
      <c r="F25" s="361">
        <f t="shared" si="0"/>
        <v>0</v>
      </c>
      <c r="G25" s="561"/>
      <c r="H25" s="361"/>
      <c r="I25" s="361">
        <f t="shared" si="3"/>
        <v>1063.1480000000001</v>
      </c>
      <c r="J25" s="361">
        <f t="shared" si="2"/>
        <v>0</v>
      </c>
    </row>
    <row r="26" spans="1:10" s="173" customFormat="1" ht="15" customHeight="1">
      <c r="A26" s="349"/>
      <c r="B26" s="354"/>
      <c r="C26" s="350" t="s">
        <v>364</v>
      </c>
      <c r="D26" s="353">
        <v>635.40800000000002</v>
      </c>
      <c r="E26" s="353">
        <v>635.40800000000002</v>
      </c>
      <c r="F26" s="353">
        <f t="shared" si="0"/>
        <v>0</v>
      </c>
      <c r="G26" s="565"/>
      <c r="H26" s="353"/>
      <c r="I26" s="353">
        <f t="shared" si="3"/>
        <v>635.40800000000002</v>
      </c>
      <c r="J26" s="353">
        <f t="shared" si="2"/>
        <v>0</v>
      </c>
    </row>
    <row r="27" spans="1:10" s="172" customFormat="1" ht="15" customHeight="1">
      <c r="A27" s="213"/>
      <c r="B27" s="344">
        <v>25</v>
      </c>
      <c r="C27" s="345" t="s">
        <v>326</v>
      </c>
      <c r="D27" s="361">
        <v>6875.9290000000001</v>
      </c>
      <c r="E27" s="361">
        <v>6875.9290000000001</v>
      </c>
      <c r="F27" s="361">
        <f t="shared" si="0"/>
        <v>0</v>
      </c>
      <c r="G27" s="561"/>
      <c r="H27" s="361"/>
      <c r="I27" s="361">
        <f t="shared" si="3"/>
        <v>6875.9290000000001</v>
      </c>
      <c r="J27" s="361">
        <f t="shared" si="2"/>
        <v>0</v>
      </c>
    </row>
    <row r="28" spans="1:10" s="174" customFormat="1" ht="15" customHeight="1">
      <c r="A28" s="340" t="s">
        <v>103</v>
      </c>
      <c r="B28" s="355"/>
      <c r="C28" s="340"/>
      <c r="D28" s="341">
        <f>SUM(D29:D33)</f>
        <v>13640.651000000002</v>
      </c>
      <c r="E28" s="341">
        <f>SUM(E29:E33)</f>
        <v>14000.081000000002</v>
      </c>
      <c r="F28" s="341">
        <f t="shared" si="0"/>
        <v>359.43000000000029</v>
      </c>
      <c r="G28" s="564"/>
      <c r="H28" s="341">
        <f>SUM(H29:H33)</f>
        <v>316.90000000000003</v>
      </c>
      <c r="I28" s="341">
        <f>SUM(I29:I33)</f>
        <v>13957.551000000001</v>
      </c>
      <c r="J28" s="341">
        <f t="shared" si="2"/>
        <v>42.530000000000655</v>
      </c>
    </row>
    <row r="29" spans="1:10" s="172" customFormat="1" ht="15" customHeight="1">
      <c r="A29" s="213"/>
      <c r="B29" s="344">
        <v>30</v>
      </c>
      <c r="C29" s="345" t="s">
        <v>462</v>
      </c>
      <c r="D29" s="361">
        <v>8346.93</v>
      </c>
      <c r="E29" s="361">
        <v>8646.93</v>
      </c>
      <c r="F29" s="361">
        <f t="shared" si="0"/>
        <v>300</v>
      </c>
      <c r="G29" s="561"/>
      <c r="H29" s="361">
        <v>300</v>
      </c>
      <c r="I29" s="361">
        <f>D29+H29</f>
        <v>8646.93</v>
      </c>
      <c r="J29" s="361">
        <f t="shared" si="2"/>
        <v>0</v>
      </c>
    </row>
    <row r="30" spans="1:10" s="172" customFormat="1" ht="15" customHeight="1">
      <c r="A30" s="213"/>
      <c r="B30" s="344">
        <v>31</v>
      </c>
      <c r="C30" s="345" t="s">
        <v>80</v>
      </c>
      <c r="D30" s="361">
        <v>4314.9679999999998</v>
      </c>
      <c r="E30" s="361">
        <v>4362.4679999999998</v>
      </c>
      <c r="F30" s="361">
        <f t="shared" si="0"/>
        <v>47.5</v>
      </c>
      <c r="G30" s="561"/>
      <c r="H30" s="361">
        <v>5</v>
      </c>
      <c r="I30" s="361">
        <f>D30+H30</f>
        <v>4319.9679999999998</v>
      </c>
      <c r="J30" s="361">
        <f t="shared" si="2"/>
        <v>42.5</v>
      </c>
    </row>
    <row r="31" spans="1:10" s="172" customFormat="1" ht="15" customHeight="1">
      <c r="A31" s="213"/>
      <c r="B31" s="344">
        <v>32</v>
      </c>
      <c r="C31" s="345" t="s">
        <v>323</v>
      </c>
      <c r="D31" s="361">
        <v>449.08300000000003</v>
      </c>
      <c r="E31" s="361">
        <v>454.31299999999999</v>
      </c>
      <c r="F31" s="361">
        <f t="shared" si="0"/>
        <v>5.2299999999999613</v>
      </c>
      <c r="G31" s="561"/>
      <c r="H31" s="361">
        <v>5.2</v>
      </c>
      <c r="I31" s="361">
        <f>D31+H31</f>
        <v>454.28300000000002</v>
      </c>
      <c r="J31" s="361">
        <f t="shared" si="2"/>
        <v>2.9999999999972715E-2</v>
      </c>
    </row>
    <row r="32" spans="1:10" s="172" customFormat="1" ht="15" customHeight="1">
      <c r="A32" s="213"/>
      <c r="B32" s="344">
        <v>33</v>
      </c>
      <c r="C32" s="345" t="s">
        <v>36</v>
      </c>
      <c r="D32" s="361">
        <v>101.59099999999999</v>
      </c>
      <c r="E32" s="361">
        <v>104.691</v>
      </c>
      <c r="F32" s="361">
        <f t="shared" si="0"/>
        <v>3.1000000000000085</v>
      </c>
      <c r="G32" s="561"/>
      <c r="H32" s="361">
        <v>3.1</v>
      </c>
      <c r="I32" s="361">
        <f>D32+H32</f>
        <v>104.69099999999999</v>
      </c>
      <c r="J32" s="361">
        <f t="shared" si="2"/>
        <v>0</v>
      </c>
    </row>
    <row r="33" spans="1:12" s="172" customFormat="1" ht="15" customHeight="1">
      <c r="A33" s="213"/>
      <c r="B33" s="344">
        <v>34</v>
      </c>
      <c r="C33" s="345" t="s">
        <v>255</v>
      </c>
      <c r="D33" s="361">
        <v>428.07900000000001</v>
      </c>
      <c r="E33" s="361">
        <v>431.67899999999997</v>
      </c>
      <c r="F33" s="361">
        <f t="shared" si="0"/>
        <v>3.5999999999999659</v>
      </c>
      <c r="G33" s="561"/>
      <c r="H33" s="361">
        <v>3.6</v>
      </c>
      <c r="I33" s="361">
        <f>D33+H33</f>
        <v>431.67900000000003</v>
      </c>
      <c r="J33" s="361">
        <f t="shared" si="2"/>
        <v>0</v>
      </c>
    </row>
    <row r="34" spans="1:12" s="174" customFormat="1" ht="15" customHeight="1">
      <c r="A34" s="340" t="s">
        <v>105</v>
      </c>
      <c r="B34" s="355"/>
      <c r="C34" s="340"/>
      <c r="D34" s="341">
        <f>SUM(D35:D45)-D38-D41-D43-D45</f>
        <v>9468.8989999999994</v>
      </c>
      <c r="E34" s="341">
        <f>SUM(E35:E45)-E38-E41-E43-E45</f>
        <v>9376.2679999999982</v>
      </c>
      <c r="F34" s="341">
        <f t="shared" si="0"/>
        <v>-92.631000000001222</v>
      </c>
      <c r="G34" s="564"/>
      <c r="H34" s="341">
        <f>SUM(H35:H45)-H38-H41-H43-H45</f>
        <v>-387.68099999999998</v>
      </c>
      <c r="I34" s="341">
        <f>SUM(I35:I45)-I38-I41-I43-I45</f>
        <v>9081.2179999999989</v>
      </c>
      <c r="J34" s="341">
        <f t="shared" si="2"/>
        <v>295.04999999999927</v>
      </c>
    </row>
    <row r="35" spans="1:12" s="172" customFormat="1" ht="15" customHeight="1">
      <c r="A35" s="213"/>
      <c r="B35" s="344">
        <v>40</v>
      </c>
      <c r="C35" s="345" t="s">
        <v>38</v>
      </c>
      <c r="D35" s="361">
        <v>336.63200000000001</v>
      </c>
      <c r="E35" s="361">
        <v>370.18200000000002</v>
      </c>
      <c r="F35" s="361">
        <f t="shared" si="0"/>
        <v>33.550000000000011</v>
      </c>
      <c r="G35" s="561"/>
      <c r="H35" s="361">
        <v>20.5</v>
      </c>
      <c r="I35" s="361">
        <f t="shared" ref="I35:I45" si="4">D35+H35</f>
        <v>357.13200000000001</v>
      </c>
      <c r="J35" s="361">
        <f t="shared" si="2"/>
        <v>13.050000000000011</v>
      </c>
    </row>
    <row r="36" spans="1:12" s="172" customFormat="1" ht="15" customHeight="1">
      <c r="A36" s="213"/>
      <c r="B36" s="344">
        <v>41</v>
      </c>
      <c r="C36" s="345" t="s">
        <v>107</v>
      </c>
      <c r="D36" s="361">
        <v>3716.2260000000001</v>
      </c>
      <c r="E36" s="361">
        <v>3794.1260000000002</v>
      </c>
      <c r="F36" s="361">
        <f t="shared" si="0"/>
        <v>77.900000000000091</v>
      </c>
      <c r="G36" s="561"/>
      <c r="H36" s="361">
        <v>-32.1</v>
      </c>
      <c r="I36" s="361">
        <f t="shared" si="4"/>
        <v>3684.1260000000002</v>
      </c>
      <c r="J36" s="361">
        <f t="shared" si="2"/>
        <v>110</v>
      </c>
      <c r="L36" s="626"/>
    </row>
    <row r="37" spans="1:12" s="172" customFormat="1" ht="15" customHeight="1">
      <c r="A37" s="213"/>
      <c r="B37" s="344">
        <v>42</v>
      </c>
      <c r="C37" s="345" t="s">
        <v>86</v>
      </c>
      <c r="D37" s="361">
        <v>2138.6419999999998</v>
      </c>
      <c r="E37" s="361">
        <v>2138.6419999999998</v>
      </c>
      <c r="F37" s="361">
        <f t="shared" si="0"/>
        <v>0</v>
      </c>
      <c r="G37" s="561"/>
      <c r="H37" s="361"/>
      <c r="I37" s="361">
        <f t="shared" si="4"/>
        <v>2138.6419999999998</v>
      </c>
      <c r="J37" s="361">
        <f t="shared" si="2"/>
        <v>0</v>
      </c>
    </row>
    <row r="38" spans="1:12" s="172" customFormat="1" ht="15" customHeight="1">
      <c r="A38" s="349"/>
      <c r="B38" s="354"/>
      <c r="C38" s="350" t="s">
        <v>364</v>
      </c>
      <c r="D38" s="353">
        <v>1282.0999999999999</v>
      </c>
      <c r="E38" s="353">
        <v>1282.0999999999999</v>
      </c>
      <c r="F38" s="353">
        <f t="shared" si="0"/>
        <v>0</v>
      </c>
      <c r="G38" s="565"/>
      <c r="H38" s="353"/>
      <c r="I38" s="353">
        <f t="shared" si="4"/>
        <v>1282.0999999999999</v>
      </c>
      <c r="J38" s="353">
        <f t="shared" si="2"/>
        <v>0</v>
      </c>
    </row>
    <row r="39" spans="1:12" s="172" customFormat="1" ht="15" customHeight="1">
      <c r="A39" s="213"/>
      <c r="B39" s="344">
        <v>43</v>
      </c>
      <c r="C39" s="345" t="s">
        <v>41</v>
      </c>
      <c r="D39" s="361">
        <v>608.16399999999999</v>
      </c>
      <c r="E39" s="361">
        <v>608.16399999999999</v>
      </c>
      <c r="F39" s="361">
        <f t="shared" si="0"/>
        <v>0</v>
      </c>
      <c r="G39" s="561"/>
      <c r="H39" s="361"/>
      <c r="I39" s="361">
        <f t="shared" si="4"/>
        <v>608.16399999999999</v>
      </c>
      <c r="J39" s="361">
        <f t="shared" si="2"/>
        <v>0</v>
      </c>
    </row>
    <row r="40" spans="1:12" s="172" customFormat="1" ht="15" customHeight="1">
      <c r="A40" s="213"/>
      <c r="B40" s="344">
        <v>44</v>
      </c>
      <c r="C40" s="345" t="s">
        <v>42</v>
      </c>
      <c r="D40" s="361">
        <v>969.30399999999997</v>
      </c>
      <c r="E40" s="361">
        <v>962.20399999999995</v>
      </c>
      <c r="F40" s="361">
        <f t="shared" si="0"/>
        <v>-7.1000000000000227</v>
      </c>
      <c r="G40" s="561"/>
      <c r="H40" s="361">
        <v>-7.1</v>
      </c>
      <c r="I40" s="361">
        <f t="shared" si="4"/>
        <v>962.20399999999995</v>
      </c>
      <c r="J40" s="361">
        <f t="shared" si="2"/>
        <v>0</v>
      </c>
    </row>
    <row r="41" spans="1:12" s="172" customFormat="1" ht="15" customHeight="1">
      <c r="A41" s="349"/>
      <c r="B41" s="354"/>
      <c r="C41" s="350" t="s">
        <v>364</v>
      </c>
      <c r="D41" s="353">
        <v>849.55799999999999</v>
      </c>
      <c r="E41" s="353">
        <v>849.55799999999999</v>
      </c>
      <c r="F41" s="353">
        <f t="shared" si="0"/>
        <v>0</v>
      </c>
      <c r="G41" s="565"/>
      <c r="H41" s="353"/>
      <c r="I41" s="353">
        <f t="shared" si="4"/>
        <v>849.55799999999999</v>
      </c>
      <c r="J41" s="353">
        <f t="shared" si="2"/>
        <v>0</v>
      </c>
    </row>
    <row r="42" spans="1:12" s="172" customFormat="1" ht="15" customHeight="1">
      <c r="A42" s="213"/>
      <c r="B42" s="344">
        <v>45</v>
      </c>
      <c r="C42" s="345" t="s">
        <v>43</v>
      </c>
      <c r="D42" s="361">
        <v>1043.171</v>
      </c>
      <c r="E42" s="361">
        <v>821.69</v>
      </c>
      <c r="F42" s="361">
        <f t="shared" si="0"/>
        <v>-221.48099999999999</v>
      </c>
      <c r="G42" s="561"/>
      <c r="H42" s="361">
        <v>-241.98099999999999</v>
      </c>
      <c r="I42" s="361">
        <f t="shared" si="4"/>
        <v>801.19</v>
      </c>
      <c r="J42" s="361">
        <f t="shared" si="2"/>
        <v>20.5</v>
      </c>
    </row>
    <row r="43" spans="1:12" s="172" customFormat="1" ht="15" customHeight="1">
      <c r="A43" s="349"/>
      <c r="B43" s="354"/>
      <c r="C43" s="350" t="s">
        <v>364</v>
      </c>
      <c r="D43" s="353">
        <v>6.0000000000000001E-3</v>
      </c>
      <c r="E43" s="353">
        <v>6.0000000000000001E-3</v>
      </c>
      <c r="F43" s="353">
        <f t="shared" si="0"/>
        <v>0</v>
      </c>
      <c r="G43" s="565"/>
      <c r="H43" s="353"/>
      <c r="I43" s="353">
        <f t="shared" si="4"/>
        <v>6.0000000000000001E-3</v>
      </c>
      <c r="J43" s="353">
        <f t="shared" si="2"/>
        <v>0</v>
      </c>
    </row>
    <row r="44" spans="1:12" s="172" customFormat="1" ht="15" customHeight="1">
      <c r="A44" s="213"/>
      <c r="B44" s="344">
        <v>46</v>
      </c>
      <c r="C44" s="345" t="s">
        <v>44</v>
      </c>
      <c r="D44" s="361">
        <v>656.76</v>
      </c>
      <c r="E44" s="361">
        <v>681.26</v>
      </c>
      <c r="F44" s="361">
        <f t="shared" si="0"/>
        <v>24.5</v>
      </c>
      <c r="G44" s="561"/>
      <c r="H44" s="361">
        <v>-127</v>
      </c>
      <c r="I44" s="361">
        <f t="shared" si="4"/>
        <v>529.76</v>
      </c>
      <c r="J44" s="361">
        <f t="shared" si="2"/>
        <v>151.5</v>
      </c>
    </row>
    <row r="45" spans="1:12" s="172" customFormat="1" ht="15" customHeight="1">
      <c r="A45" s="349"/>
      <c r="B45" s="354"/>
      <c r="C45" s="350" t="s">
        <v>364</v>
      </c>
      <c r="D45" s="353">
        <v>23.751999999999999</v>
      </c>
      <c r="E45" s="353">
        <v>173.75200000000001</v>
      </c>
      <c r="F45" s="353">
        <f t="shared" si="0"/>
        <v>150</v>
      </c>
      <c r="G45" s="565"/>
      <c r="H45" s="353"/>
      <c r="I45" s="353">
        <f t="shared" si="4"/>
        <v>23.751999999999999</v>
      </c>
      <c r="J45" s="353">
        <f t="shared" si="2"/>
        <v>150</v>
      </c>
    </row>
    <row r="46" spans="1:12" s="172" customFormat="1" ht="15" customHeight="1">
      <c r="A46" s="340" t="s">
        <v>110</v>
      </c>
      <c r="B46" s="355"/>
      <c r="C46" s="340"/>
      <c r="D46" s="341">
        <f>SUM(D47:D48)</f>
        <v>4735.3969999999999</v>
      </c>
      <c r="E46" s="341">
        <f>SUM(E47:E48)</f>
        <v>4735.3969999999999</v>
      </c>
      <c r="F46" s="341">
        <f t="shared" si="0"/>
        <v>0</v>
      </c>
      <c r="G46" s="564"/>
      <c r="H46" s="341">
        <f>SUM(H47:H48)</f>
        <v>0</v>
      </c>
      <c r="I46" s="341">
        <f>SUM(I47:I48)</f>
        <v>4735.3969999999999</v>
      </c>
      <c r="J46" s="341">
        <f t="shared" si="2"/>
        <v>0</v>
      </c>
    </row>
    <row r="47" spans="1:12" s="172" customFormat="1" ht="15" customHeight="1">
      <c r="A47" s="213"/>
      <c r="B47" s="344">
        <v>51</v>
      </c>
      <c r="C47" s="345" t="s">
        <v>45</v>
      </c>
      <c r="D47" s="361">
        <v>15.250999999999999</v>
      </c>
      <c r="E47" s="361">
        <v>15.250999999999999</v>
      </c>
      <c r="F47" s="361">
        <f t="shared" si="0"/>
        <v>0</v>
      </c>
      <c r="G47" s="561"/>
      <c r="H47" s="361"/>
      <c r="I47" s="361">
        <f>D47+H47</f>
        <v>15.250999999999999</v>
      </c>
      <c r="J47" s="361">
        <f t="shared" si="2"/>
        <v>0</v>
      </c>
    </row>
    <row r="48" spans="1:12" s="172" customFormat="1" ht="15" customHeight="1">
      <c r="A48" s="213"/>
      <c r="B48" s="344">
        <v>58</v>
      </c>
      <c r="C48" s="345" t="s">
        <v>46</v>
      </c>
      <c r="D48" s="361">
        <v>4720.1459999999997</v>
      </c>
      <c r="E48" s="361">
        <v>4720.1459999999997</v>
      </c>
      <c r="F48" s="361">
        <f t="shared" si="0"/>
        <v>0</v>
      </c>
      <c r="G48" s="561"/>
      <c r="H48" s="361"/>
      <c r="I48" s="361">
        <f>D48+H48</f>
        <v>4720.1459999999997</v>
      </c>
      <c r="J48" s="361">
        <f t="shared" si="2"/>
        <v>0</v>
      </c>
    </row>
    <row r="49" spans="1:10" s="255" customFormat="1" ht="15" customHeight="1">
      <c r="A49" s="550" t="s">
        <v>47</v>
      </c>
      <c r="B49" s="550"/>
      <c r="C49" s="551"/>
      <c r="D49" s="560">
        <f>SUM(D46+D34+D28+D18+D3)</f>
        <v>78152.70299999998</v>
      </c>
      <c r="E49" s="560">
        <f>SUM(E46+E34+E28+E18+E3)</f>
        <v>77457.184999999998</v>
      </c>
      <c r="F49" s="560">
        <f t="shared" si="0"/>
        <v>-695.51799999998184</v>
      </c>
      <c r="G49" s="560"/>
      <c r="H49" s="560">
        <f>SUM(H46+H34+H28+H18+H3)</f>
        <v>-1112.8849999999998</v>
      </c>
      <c r="I49" s="560">
        <f>SUM(I46+I34+I28+I18+I3)</f>
        <v>77039.818000000014</v>
      </c>
      <c r="J49" s="560">
        <f t="shared" si="2"/>
        <v>417.36699999998382</v>
      </c>
    </row>
    <row r="50" spans="1:10" s="172" customFormat="1" ht="15" customHeight="1">
      <c r="A50" s="172" t="s">
        <v>69</v>
      </c>
      <c r="B50" s="174"/>
      <c r="D50" s="680">
        <v>50</v>
      </c>
      <c r="E50" s="681"/>
      <c r="F50" s="680"/>
      <c r="G50" s="680"/>
      <c r="H50" s="680"/>
      <c r="I50" s="680">
        <v>50</v>
      </c>
    </row>
    <row r="51" spans="1:10" s="172" customFormat="1" ht="15" customHeight="1">
      <c r="A51" s="550" t="s">
        <v>547</v>
      </c>
      <c r="B51" s="550"/>
      <c r="C51" s="551"/>
      <c r="D51" s="560">
        <f>D49+D50</f>
        <v>78202.70299999998</v>
      </c>
      <c r="E51" s="560"/>
      <c r="F51" s="560"/>
      <c r="G51" s="560"/>
      <c r="H51" s="560"/>
      <c r="I51" s="560">
        <f>I49+I50</f>
        <v>77089.818000000014</v>
      </c>
      <c r="J51" s="560"/>
    </row>
    <row r="52" spans="1:10" s="172" customFormat="1" ht="15" customHeight="1">
      <c r="A52" s="172" t="s">
        <v>584</v>
      </c>
      <c r="B52" s="335"/>
      <c r="F52" s="175"/>
      <c r="G52" s="175"/>
    </row>
  </sheetData>
  <mergeCells count="7">
    <mergeCell ref="J1:J2"/>
    <mergeCell ref="I1:I2"/>
    <mergeCell ref="E1:E2"/>
    <mergeCell ref="D1:D2"/>
    <mergeCell ref="A1:C2"/>
    <mergeCell ref="F1:F2"/>
    <mergeCell ref="H1:H2"/>
  </mergeCells>
  <conditionalFormatting sqref="H46">
    <cfRule type="cellIs" dxfId="0" priority="1" operator="equal">
      <formula>0</formula>
    </cfRule>
  </conditionalFormatting>
  <pageMargins left="0.70866141732283472" right="0.70866141732283472" top="1.1811023622047245" bottom="1.1811023622047245" header="0.31496062992125984" footer="0.31496062992125984"/>
  <pageSetup paperSize="9" scale="77" fitToHeight="0" orientation="portrait" r:id="rId1"/>
  <ignoredErrors>
    <ignoredError sqref="F3:I11 F13:I28 F12:G12 I12 F32:I35 F31:G31 I31 F30:I30 F29:G29 I29 F37:I46 F36:G36 I36" formula="1"/>
    <ignoredError sqref="B4 B5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29</vt:i4>
      </vt:variant>
      <vt:variant>
        <vt:lpstr>Benannte Bereiche</vt:lpstr>
      </vt:variant>
      <vt:variant>
        <vt:i4>16</vt:i4>
      </vt:variant>
    </vt:vector>
  </HeadingPairs>
  <TitlesOfParts>
    <vt:vector size="45" baseType="lpstr">
      <vt:lpstr>Eckdaten</vt:lpstr>
      <vt:lpstr>Wirtschaftliche Eckdaten</vt:lpstr>
      <vt:lpstr>VLZ</vt:lpstr>
      <vt:lpstr>Ubersicht nach UG</vt:lpstr>
      <vt:lpstr>Öffentliche Abgaben UG16</vt:lpstr>
      <vt:lpstr>UG20_Arbeit</vt:lpstr>
      <vt:lpstr>UG23_Details</vt:lpstr>
      <vt:lpstr>UG23_Personen</vt:lpstr>
      <vt:lpstr>BFG-BFRG-Vergleich</vt:lpstr>
      <vt:lpstr>Forschung</vt:lpstr>
      <vt:lpstr>FLAF</vt:lpstr>
      <vt:lpstr>AMP</vt:lpstr>
      <vt:lpstr>Tab 6a alt</vt:lpstr>
      <vt:lpstr>Tab 6 (2)</vt:lpstr>
      <vt:lpstr>Tab 6 Ende 2011</vt:lpstr>
      <vt:lpstr>Tab 11 (2)</vt:lpstr>
      <vt:lpstr>Trad. Methode</vt:lpstr>
      <vt:lpstr>Ertragsanteile</vt:lpstr>
      <vt:lpstr>Ertragsanteile und Transfer</vt:lpstr>
      <vt:lpstr>Zahlungen an die SV</vt:lpstr>
      <vt:lpstr>EU</vt:lpstr>
      <vt:lpstr>Tab 16b</vt:lpstr>
      <vt:lpstr>Infrastruktur</vt:lpstr>
      <vt:lpstr>Infrastruktur_OEBB</vt:lpstr>
      <vt:lpstr>Finanzverb_Außerbudg</vt:lpstr>
      <vt:lpstr>GesamtwirtschIndikatoren</vt:lpstr>
      <vt:lpstr>Maastricht-Überl</vt:lpstr>
      <vt:lpstr>Tab 22 (2)</vt:lpstr>
      <vt:lpstr>Tabx 24</vt:lpstr>
      <vt:lpstr>AMP!Druckbereich</vt:lpstr>
      <vt:lpstr>'BFG-BFRG-Vergleich'!Druckbereich</vt:lpstr>
      <vt:lpstr>Eckdaten!Druckbereich</vt:lpstr>
      <vt:lpstr>Ertragsanteile!Druckbereich</vt:lpstr>
      <vt:lpstr>'Ertragsanteile und Transfer'!Druckbereich</vt:lpstr>
      <vt:lpstr>EU!Druckbereich</vt:lpstr>
      <vt:lpstr>Finanzverb_Außerbudg!Druckbereich</vt:lpstr>
      <vt:lpstr>FLAF!Druckbereich</vt:lpstr>
      <vt:lpstr>Forschung!Druckbereich</vt:lpstr>
      <vt:lpstr>GesamtwirtschIndikatoren!Druckbereich</vt:lpstr>
      <vt:lpstr>Infrastruktur!Druckbereich</vt:lpstr>
      <vt:lpstr>Infrastruktur_OEBB!Druckbereich</vt:lpstr>
      <vt:lpstr>'Maastricht-Überl'!Druckbereich</vt:lpstr>
      <vt:lpstr>'Öffentliche Abgaben UG16'!Druckbereich</vt:lpstr>
      <vt:lpstr>'Wirtschaftliche Eckdaten'!Druckbereich</vt:lpstr>
      <vt:lpstr>'Zahlungen an die SV'!Druckbereich</vt:lpstr>
    </vt:vector>
  </TitlesOfParts>
  <Company>BM für Finanzen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Budgetbericht - Tabellen 2017</dc:title>
  <dc:creator/>
  <cp:lastModifiedBy>Leicher</cp:lastModifiedBy>
  <cp:lastPrinted>2016-10-21T08:40:28Z</cp:lastPrinted>
  <dcterms:created xsi:type="dcterms:W3CDTF">2012-08-10T09:20:41Z</dcterms:created>
  <dcterms:modified xsi:type="dcterms:W3CDTF">2016-10-21T08:46:38Z</dcterms:modified>
</cp:coreProperties>
</file>