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en\Excel\EA_VERT\"/>
    </mc:Choice>
  </mc:AlternateContent>
  <bookViews>
    <workbookView xWindow="0" yWindow="0" windowWidth="28800" windowHeight="12285"/>
  </bookViews>
  <sheets>
    <sheet name="EAVERT" sheetId="1" r:id="rId1"/>
  </sheets>
  <definedNames>
    <definedName name="_xlnm._FilterDatabase" localSheetId="0" hidden="1">EAVERT!$A$50:$M$51</definedName>
    <definedName name="_xlnm.Print_Area" localSheetId="0">EAVERT!$A$8:$N$46,EAVERT!$A$49:$M$88,EAVERT!$A$93:$P$142,EAVERT!$A$145:$P$192,EAVERT!$A$197:$K$223</definedName>
    <definedName name="_xlnm.Print_Titles" localSheetId="0">EAVERT!$1:$2</definedName>
    <definedName name="solver_adj" localSheetId="0" hidden="1">EAVERT!$B$42</definedName>
    <definedName name="solver_num" localSheetId="0" hidden="1">0</definedName>
    <definedName name="solver_oldobj" localSheetId="0" hidden="1">758383000</definedName>
    <definedName name="solver_opt" localSheetId="0" hidden="1">EAVERT!#REF!</definedName>
    <definedName name="solver_typ" localSheetId="0" hidden="1">3</definedName>
    <definedName name="solver_val" localSheetId="0" hidden="1">758373000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1" i="1" l="1"/>
  <c r="I221" i="1"/>
  <c r="H221" i="1"/>
  <c r="M152" i="1" s="1"/>
  <c r="G221" i="1"/>
  <c r="F221" i="1"/>
  <c r="E221" i="1"/>
  <c r="D221" i="1"/>
  <c r="I152" i="1" s="1"/>
  <c r="C221" i="1"/>
  <c r="B221" i="1"/>
  <c r="H215" i="1"/>
  <c r="K208" i="1"/>
  <c r="K207" i="1"/>
  <c r="K206" i="1"/>
  <c r="J220" i="1" s="1"/>
  <c r="K205" i="1"/>
  <c r="K204" i="1"/>
  <c r="J218" i="1" s="1"/>
  <c r="K202" i="1"/>
  <c r="B216" i="1" s="1"/>
  <c r="K201" i="1"/>
  <c r="K200" i="1"/>
  <c r="I214" i="1" s="1"/>
  <c r="K199" i="1"/>
  <c r="D213" i="1" s="1"/>
  <c r="P176" i="1"/>
  <c r="N164" i="1"/>
  <c r="J164" i="1"/>
  <c r="L152" i="1"/>
  <c r="P120" i="1"/>
  <c r="F69" i="1"/>
  <c r="L69" i="1" s="1"/>
  <c r="F67" i="1"/>
  <c r="L67" i="1" s="1"/>
  <c r="I88" i="1"/>
  <c r="H88" i="1"/>
  <c r="D43" i="1"/>
  <c r="H43" i="1" s="1"/>
  <c r="G85" i="1" s="1"/>
  <c r="M85" i="1" s="1"/>
  <c r="D42" i="1"/>
  <c r="H42" i="1" s="1"/>
  <c r="F84" i="1" s="1"/>
  <c r="L84" i="1" s="1"/>
  <c r="D41" i="1"/>
  <c r="H41" i="1" s="1"/>
  <c r="G83" i="1" s="1"/>
  <c r="M83" i="1" s="1"/>
  <c r="D40" i="1"/>
  <c r="H40" i="1" s="1"/>
  <c r="D39" i="1"/>
  <c r="H39" i="1" s="1"/>
  <c r="G81" i="1" s="1"/>
  <c r="M81" i="1" s="1"/>
  <c r="D38" i="1"/>
  <c r="H38" i="1" s="1"/>
  <c r="F80" i="1" s="1"/>
  <c r="L80" i="1" s="1"/>
  <c r="D37" i="1"/>
  <c r="H37" i="1" s="1"/>
  <c r="G79" i="1" s="1"/>
  <c r="M79" i="1" s="1"/>
  <c r="D36" i="1"/>
  <c r="H36" i="1" s="1"/>
  <c r="D35" i="1"/>
  <c r="H35" i="1" s="1"/>
  <c r="G77" i="1" s="1"/>
  <c r="M77" i="1" s="1"/>
  <c r="D34" i="1"/>
  <c r="H34" i="1" s="1"/>
  <c r="E76" i="1" s="1"/>
  <c r="D33" i="1"/>
  <c r="H33" i="1" s="1"/>
  <c r="E75" i="1" s="1"/>
  <c r="D32" i="1"/>
  <c r="H32" i="1" s="1"/>
  <c r="D31" i="1"/>
  <c r="H31" i="1" s="1"/>
  <c r="E73" i="1" s="1"/>
  <c r="D30" i="1"/>
  <c r="H30" i="1" s="1"/>
  <c r="G72" i="1" s="1"/>
  <c r="M72" i="1" s="1"/>
  <c r="D29" i="1"/>
  <c r="H29" i="1" s="1"/>
  <c r="E71" i="1" s="1"/>
  <c r="D28" i="1"/>
  <c r="H28" i="1" s="1"/>
  <c r="G70" i="1" s="1"/>
  <c r="M70" i="1" s="1"/>
  <c r="D27" i="1"/>
  <c r="H27" i="1" s="1"/>
  <c r="E69" i="1" s="1"/>
  <c r="D26" i="1"/>
  <c r="H26" i="1" s="1"/>
  <c r="G68" i="1" s="1"/>
  <c r="M68" i="1" s="1"/>
  <c r="D25" i="1"/>
  <c r="H25" i="1" s="1"/>
  <c r="E67" i="1" s="1"/>
  <c r="D24" i="1"/>
  <c r="H24" i="1" s="1"/>
  <c r="D23" i="1"/>
  <c r="H23" i="1" s="1"/>
  <c r="E65" i="1" s="1"/>
  <c r="D22" i="1"/>
  <c r="H22" i="1" s="1"/>
  <c r="F64" i="1" s="1"/>
  <c r="L64" i="1" s="1"/>
  <c r="D21" i="1"/>
  <c r="H21" i="1" s="1"/>
  <c r="F63" i="1" s="1"/>
  <c r="L63" i="1" s="1"/>
  <c r="H20" i="1"/>
  <c r="G62" i="1" s="1"/>
  <c r="M62" i="1" s="1"/>
  <c r="D20" i="1"/>
  <c r="D19" i="1"/>
  <c r="H19" i="1" s="1"/>
  <c r="D18" i="1"/>
  <c r="H18" i="1" s="1"/>
  <c r="E60" i="1" s="1"/>
  <c r="G45" i="1"/>
  <c r="F45" i="1"/>
  <c r="D17" i="1"/>
  <c r="D16" i="1"/>
  <c r="H16" i="1" s="1"/>
  <c r="D15" i="1"/>
  <c r="H15" i="1" s="1"/>
  <c r="E57" i="1" s="1"/>
  <c r="D14" i="1"/>
  <c r="H14" i="1" s="1"/>
  <c r="G56" i="1" s="1"/>
  <c r="M56" i="1" s="1"/>
  <c r="D13" i="1"/>
  <c r="H13" i="1" s="1"/>
  <c r="E55" i="1" s="1"/>
  <c r="D12" i="1"/>
  <c r="H12" i="1" s="1"/>
  <c r="G54" i="1" s="1"/>
  <c r="M54" i="1" s="1"/>
  <c r="C45" i="1"/>
  <c r="J59" i="1"/>
  <c r="F78" i="1" l="1"/>
  <c r="L78" i="1" s="1"/>
  <c r="E78" i="1"/>
  <c r="B214" i="1"/>
  <c r="F56" i="1"/>
  <c r="G60" i="1"/>
  <c r="M60" i="1" s="1"/>
  <c r="F73" i="1"/>
  <c r="L73" i="1" s="1"/>
  <c r="F83" i="1"/>
  <c r="L83" i="1" s="1"/>
  <c r="F214" i="1"/>
  <c r="F220" i="1"/>
  <c r="G57" i="1"/>
  <c r="M57" i="1" s="1"/>
  <c r="E77" i="1"/>
  <c r="J214" i="1"/>
  <c r="E136" i="1"/>
  <c r="G74" i="1"/>
  <c r="M74" i="1" s="1"/>
  <c r="F74" i="1"/>
  <c r="L74" i="1" s="1"/>
  <c r="F82" i="1"/>
  <c r="L82" i="1" s="1"/>
  <c r="E82" i="1"/>
  <c r="E128" i="1"/>
  <c r="E174" i="1"/>
  <c r="E178" i="1"/>
  <c r="E130" i="1"/>
  <c r="E172" i="1"/>
  <c r="E113" i="1"/>
  <c r="E134" i="1"/>
  <c r="G66" i="1"/>
  <c r="M66" i="1" s="1"/>
  <c r="F66" i="1"/>
  <c r="L66" i="1" s="1"/>
  <c r="G58" i="1"/>
  <c r="M58" i="1" s="1"/>
  <c r="F58" i="1"/>
  <c r="L58" i="1" s="1"/>
  <c r="F71" i="1"/>
  <c r="L71" i="1" s="1"/>
  <c r="E74" i="1"/>
  <c r="E188" i="1"/>
  <c r="E111" i="1"/>
  <c r="E107" i="1"/>
  <c r="G61" i="1"/>
  <c r="M61" i="1" s="1"/>
  <c r="F61" i="1"/>
  <c r="L61" i="1" s="1"/>
  <c r="E123" i="1"/>
  <c r="E185" i="1"/>
  <c r="E56" i="1"/>
  <c r="E63" i="1"/>
  <c r="G67" i="1"/>
  <c r="M67" i="1" s="1"/>
  <c r="G69" i="1"/>
  <c r="M69" i="1" s="1"/>
  <c r="G71" i="1"/>
  <c r="M71" i="1" s="1"/>
  <c r="G73" i="1"/>
  <c r="M73" i="1" s="1"/>
  <c r="F75" i="1"/>
  <c r="L75" i="1" s="1"/>
  <c r="F77" i="1"/>
  <c r="L77" i="1" s="1"/>
  <c r="G80" i="1"/>
  <c r="M80" i="1" s="1"/>
  <c r="E81" i="1"/>
  <c r="E54" i="1"/>
  <c r="E108" i="1"/>
  <c r="G63" i="1"/>
  <c r="M63" i="1" s="1"/>
  <c r="F79" i="1"/>
  <c r="L79" i="1" s="1"/>
  <c r="E132" i="1"/>
  <c r="E45" i="1"/>
  <c r="E64" i="1"/>
  <c r="G64" i="1"/>
  <c r="M64" i="1" s="1"/>
  <c r="J88" i="1"/>
  <c r="J87" i="1"/>
  <c r="E151" i="1"/>
  <c r="H17" i="1"/>
  <c r="E59" i="1" s="1"/>
  <c r="N9" i="1"/>
  <c r="K59" i="1" s="1"/>
  <c r="F55" i="1"/>
  <c r="L55" i="1" s="1"/>
  <c r="E58" i="1"/>
  <c r="E62" i="1"/>
  <c r="F65" i="1"/>
  <c r="L65" i="1" s="1"/>
  <c r="E66" i="1"/>
  <c r="F68" i="1"/>
  <c r="L68" i="1" s="1"/>
  <c r="F70" i="1"/>
  <c r="L70" i="1" s="1"/>
  <c r="F72" i="1"/>
  <c r="L72" i="1" s="1"/>
  <c r="G75" i="1"/>
  <c r="M75" i="1" s="1"/>
  <c r="E80" i="1"/>
  <c r="F81" i="1"/>
  <c r="L81" i="1" s="1"/>
  <c r="G84" i="1"/>
  <c r="M84" i="1" s="1"/>
  <c r="E85" i="1"/>
  <c r="H87" i="1"/>
  <c r="E105" i="1"/>
  <c r="E168" i="1"/>
  <c r="B45" i="1"/>
  <c r="D11" i="1"/>
  <c r="E119" i="1"/>
  <c r="E121" i="1"/>
  <c r="G76" i="1"/>
  <c r="M76" i="1" s="1"/>
  <c r="F76" i="1"/>
  <c r="L76" i="1" s="1"/>
  <c r="E183" i="1"/>
  <c r="E189" i="1"/>
  <c r="F54" i="1"/>
  <c r="L54" i="1" s="1"/>
  <c r="G55" i="1"/>
  <c r="M55" i="1" s="1"/>
  <c r="F57" i="1"/>
  <c r="L57" i="1" s="1"/>
  <c r="F60" i="1"/>
  <c r="L60" i="1" s="1"/>
  <c r="E61" i="1"/>
  <c r="F62" i="1"/>
  <c r="L62" i="1" s="1"/>
  <c r="G65" i="1"/>
  <c r="M65" i="1" s="1"/>
  <c r="E68" i="1"/>
  <c r="E70" i="1"/>
  <c r="E72" i="1"/>
  <c r="G78" i="1"/>
  <c r="M78" i="1" s="1"/>
  <c r="E79" i="1"/>
  <c r="G82" i="1"/>
  <c r="M82" i="1" s="1"/>
  <c r="E83" i="1"/>
  <c r="E84" i="1"/>
  <c r="F85" i="1"/>
  <c r="L85" i="1" s="1"/>
  <c r="I87" i="1"/>
  <c r="I218" i="1"/>
  <c r="E218" i="1"/>
  <c r="H218" i="1"/>
  <c r="D218" i="1"/>
  <c r="G218" i="1"/>
  <c r="C218" i="1"/>
  <c r="F218" i="1"/>
  <c r="B218" i="1"/>
  <c r="B222" i="1"/>
  <c r="J222" i="1"/>
  <c r="E223" i="1"/>
  <c r="M164" i="1"/>
  <c r="I164" i="1"/>
  <c r="L164" i="1"/>
  <c r="H164" i="1"/>
  <c r="O164" i="1"/>
  <c r="K164" i="1"/>
  <c r="G164" i="1"/>
  <c r="F222" i="1"/>
  <c r="J152" i="1"/>
  <c r="N152" i="1"/>
  <c r="G215" i="1"/>
  <c r="C215" i="1"/>
  <c r="J215" i="1"/>
  <c r="F215" i="1"/>
  <c r="B215" i="1"/>
  <c r="I215" i="1"/>
  <c r="E215" i="1"/>
  <c r="G219" i="1"/>
  <c r="C219" i="1"/>
  <c r="J219" i="1"/>
  <c r="F219" i="1"/>
  <c r="B219" i="1"/>
  <c r="I219" i="1"/>
  <c r="E219" i="1"/>
  <c r="C222" i="1"/>
  <c r="G222" i="1"/>
  <c r="K209" i="1"/>
  <c r="F223" i="1"/>
  <c r="D219" i="1"/>
  <c r="G152" i="1"/>
  <c r="K152" i="1"/>
  <c r="O152" i="1"/>
  <c r="I216" i="1"/>
  <c r="E216" i="1"/>
  <c r="H216" i="1"/>
  <c r="D216" i="1"/>
  <c r="G216" i="1"/>
  <c r="C216" i="1"/>
  <c r="I220" i="1"/>
  <c r="E220" i="1"/>
  <c r="H220" i="1"/>
  <c r="D220" i="1"/>
  <c r="G220" i="1"/>
  <c r="C220" i="1"/>
  <c r="D222" i="1"/>
  <c r="H222" i="1"/>
  <c r="C223" i="1"/>
  <c r="F216" i="1"/>
  <c r="H219" i="1"/>
  <c r="K221" i="1"/>
  <c r="H152" i="1"/>
  <c r="G213" i="1"/>
  <c r="C213" i="1"/>
  <c r="J213" i="1"/>
  <c r="F213" i="1"/>
  <c r="B213" i="1"/>
  <c r="I213" i="1"/>
  <c r="E213" i="1"/>
  <c r="K203" i="1"/>
  <c r="E222" i="1"/>
  <c r="I222" i="1"/>
  <c r="H213" i="1"/>
  <c r="D215" i="1"/>
  <c r="J216" i="1"/>
  <c r="B220" i="1"/>
  <c r="C214" i="1"/>
  <c r="G214" i="1"/>
  <c r="D214" i="1"/>
  <c r="H214" i="1"/>
  <c r="E214" i="1"/>
  <c r="P164" i="1" l="1"/>
  <c r="L56" i="1"/>
  <c r="E160" i="1" s="1"/>
  <c r="K214" i="1"/>
  <c r="K216" i="1"/>
  <c r="E106" i="1"/>
  <c r="M119" i="1"/>
  <c r="I119" i="1"/>
  <c r="L119" i="1"/>
  <c r="H119" i="1"/>
  <c r="O119" i="1"/>
  <c r="K119" i="1"/>
  <c r="G119" i="1"/>
  <c r="J119" i="1"/>
  <c r="N119" i="1"/>
  <c r="E120" i="1"/>
  <c r="M111" i="1"/>
  <c r="I111" i="1"/>
  <c r="L111" i="1"/>
  <c r="H111" i="1"/>
  <c r="O111" i="1"/>
  <c r="K111" i="1"/>
  <c r="G111" i="1"/>
  <c r="N111" i="1"/>
  <c r="J111" i="1"/>
  <c r="E109" i="1"/>
  <c r="O134" i="1"/>
  <c r="K134" i="1"/>
  <c r="G134" i="1"/>
  <c r="N134" i="1"/>
  <c r="J134" i="1"/>
  <c r="M134" i="1"/>
  <c r="I134" i="1"/>
  <c r="H134" i="1"/>
  <c r="L134" i="1"/>
  <c r="J172" i="1"/>
  <c r="H172" i="1"/>
  <c r="K172" i="1"/>
  <c r="J178" i="1"/>
  <c r="H178" i="1"/>
  <c r="K178" i="1"/>
  <c r="E133" i="1"/>
  <c r="E158" i="1"/>
  <c r="H11" i="1"/>
  <c r="D45" i="1"/>
  <c r="H168" i="1"/>
  <c r="K168" i="1"/>
  <c r="J168" i="1"/>
  <c r="E126" i="1"/>
  <c r="E159" i="1"/>
  <c r="L151" i="1"/>
  <c r="H151" i="1"/>
  <c r="O151" i="1"/>
  <c r="K151" i="1"/>
  <c r="G151" i="1"/>
  <c r="N151" i="1"/>
  <c r="J151" i="1"/>
  <c r="M151" i="1"/>
  <c r="I151" i="1"/>
  <c r="E184" i="1"/>
  <c r="E180" i="1"/>
  <c r="E118" i="1"/>
  <c r="H185" i="1"/>
  <c r="K185" i="1"/>
  <c r="J185" i="1"/>
  <c r="F59" i="1"/>
  <c r="L59" i="1" s="1"/>
  <c r="E171" i="1"/>
  <c r="E125" i="1"/>
  <c r="E167" i="1"/>
  <c r="M189" i="1"/>
  <c r="I189" i="1"/>
  <c r="L189" i="1"/>
  <c r="H189" i="1"/>
  <c r="O189" i="1"/>
  <c r="K189" i="1"/>
  <c r="G189" i="1"/>
  <c r="J189" i="1"/>
  <c r="N189" i="1"/>
  <c r="E182" i="1"/>
  <c r="E176" i="1"/>
  <c r="E179" i="1"/>
  <c r="H223" i="1"/>
  <c r="M178" i="1" s="1"/>
  <c r="D223" i="1"/>
  <c r="K213" i="1"/>
  <c r="B223" i="1"/>
  <c r="G178" i="1" s="1"/>
  <c r="K215" i="1"/>
  <c r="K222" i="1"/>
  <c r="E190" i="1"/>
  <c r="E165" i="1"/>
  <c r="K183" i="1"/>
  <c r="J183" i="1"/>
  <c r="H183" i="1"/>
  <c r="O121" i="1"/>
  <c r="K121" i="1"/>
  <c r="G121" i="1"/>
  <c r="N121" i="1"/>
  <c r="J121" i="1"/>
  <c r="M121" i="1"/>
  <c r="I121" i="1"/>
  <c r="H121" i="1"/>
  <c r="L121" i="1"/>
  <c r="E135" i="1"/>
  <c r="E177" i="1"/>
  <c r="E170" i="1"/>
  <c r="E114" i="1"/>
  <c r="E124" i="1"/>
  <c r="O107" i="1"/>
  <c r="K107" i="1"/>
  <c r="G107" i="1"/>
  <c r="N107" i="1"/>
  <c r="J107" i="1"/>
  <c r="M107" i="1"/>
  <c r="I107" i="1"/>
  <c r="L107" i="1"/>
  <c r="H107" i="1"/>
  <c r="H188" i="1"/>
  <c r="K188" i="1"/>
  <c r="G188" i="1"/>
  <c r="J188" i="1"/>
  <c r="M188" i="1"/>
  <c r="E117" i="1"/>
  <c r="N113" i="1"/>
  <c r="J113" i="1"/>
  <c r="M113" i="1"/>
  <c r="I113" i="1"/>
  <c r="L113" i="1"/>
  <c r="H113" i="1"/>
  <c r="G113" i="1"/>
  <c r="K113" i="1"/>
  <c r="O113" i="1"/>
  <c r="O130" i="1"/>
  <c r="K130" i="1"/>
  <c r="G130" i="1"/>
  <c r="N130" i="1"/>
  <c r="J130" i="1"/>
  <c r="M130" i="1"/>
  <c r="I130" i="1"/>
  <c r="L130" i="1"/>
  <c r="H130" i="1"/>
  <c r="L174" i="1"/>
  <c r="H174" i="1"/>
  <c r="O174" i="1"/>
  <c r="K174" i="1"/>
  <c r="G174" i="1"/>
  <c r="N174" i="1"/>
  <c r="J174" i="1"/>
  <c r="M174" i="1"/>
  <c r="I174" i="1"/>
  <c r="E187" i="1"/>
  <c r="E173" i="1"/>
  <c r="M128" i="1"/>
  <c r="I128" i="1"/>
  <c r="L128" i="1"/>
  <c r="H128" i="1"/>
  <c r="O128" i="1"/>
  <c r="K128" i="1"/>
  <c r="G128" i="1"/>
  <c r="P128" i="1" s="1"/>
  <c r="N128" i="1"/>
  <c r="J128" i="1"/>
  <c r="K220" i="1"/>
  <c r="P152" i="1"/>
  <c r="G217" i="1"/>
  <c r="C217" i="1"/>
  <c r="J217" i="1"/>
  <c r="F217" i="1"/>
  <c r="B217" i="1"/>
  <c r="I217" i="1"/>
  <c r="E217" i="1"/>
  <c r="H217" i="1"/>
  <c r="D217" i="1"/>
  <c r="G223" i="1"/>
  <c r="J223" i="1"/>
  <c r="O178" i="1" s="1"/>
  <c r="K219" i="1"/>
  <c r="I223" i="1"/>
  <c r="N172" i="1" s="1"/>
  <c r="K218" i="1"/>
  <c r="E129" i="1"/>
  <c r="E116" i="1"/>
  <c r="E161" i="1"/>
  <c r="E181" i="1"/>
  <c r="O105" i="1"/>
  <c r="K105" i="1"/>
  <c r="G105" i="1"/>
  <c r="N105" i="1"/>
  <c r="J105" i="1"/>
  <c r="M105" i="1"/>
  <c r="I105" i="1"/>
  <c r="H105" i="1"/>
  <c r="L105" i="1"/>
  <c r="E186" i="1"/>
  <c r="E175" i="1"/>
  <c r="K87" i="1"/>
  <c r="K88" i="1"/>
  <c r="M132" i="1"/>
  <c r="I132" i="1"/>
  <c r="L132" i="1"/>
  <c r="H132" i="1"/>
  <c r="O132" i="1"/>
  <c r="K132" i="1"/>
  <c r="G132" i="1"/>
  <c r="N132" i="1"/>
  <c r="J132" i="1"/>
  <c r="O108" i="1"/>
  <c r="K108" i="1"/>
  <c r="G108" i="1"/>
  <c r="N108" i="1"/>
  <c r="J108" i="1"/>
  <c r="M108" i="1"/>
  <c r="I108" i="1"/>
  <c r="H108" i="1"/>
  <c r="L108" i="1"/>
  <c r="E131" i="1"/>
  <c r="E122" i="1"/>
  <c r="G59" i="1"/>
  <c r="M59" i="1" s="1"/>
  <c r="O123" i="1"/>
  <c r="K123" i="1"/>
  <c r="G123" i="1"/>
  <c r="N123" i="1"/>
  <c r="J123" i="1"/>
  <c r="M123" i="1"/>
  <c r="I123" i="1"/>
  <c r="L123" i="1"/>
  <c r="H123" i="1"/>
  <c r="E162" i="1"/>
  <c r="L136" i="1"/>
  <c r="H136" i="1"/>
  <c r="O136" i="1"/>
  <c r="K136" i="1"/>
  <c r="G136" i="1"/>
  <c r="N136" i="1"/>
  <c r="J136" i="1"/>
  <c r="M136" i="1"/>
  <c r="I136" i="1"/>
  <c r="K160" i="1" l="1"/>
  <c r="N160" i="1"/>
  <c r="J160" i="1"/>
  <c r="H160" i="1"/>
  <c r="N183" i="1"/>
  <c r="O172" i="1"/>
  <c r="L160" i="1"/>
  <c r="G183" i="1"/>
  <c r="I160" i="1"/>
  <c r="N188" i="1"/>
  <c r="L183" i="1"/>
  <c r="O168" i="1"/>
  <c r="M172" i="1"/>
  <c r="P136" i="1"/>
  <c r="P174" i="1"/>
  <c r="P113" i="1"/>
  <c r="P107" i="1"/>
  <c r="P111" i="1"/>
  <c r="P132" i="1"/>
  <c r="L135" i="1"/>
  <c r="H135" i="1"/>
  <c r="O135" i="1"/>
  <c r="K135" i="1"/>
  <c r="G135" i="1"/>
  <c r="N135" i="1"/>
  <c r="J135" i="1"/>
  <c r="M135" i="1"/>
  <c r="I135" i="1"/>
  <c r="M125" i="1"/>
  <c r="I125" i="1"/>
  <c r="L125" i="1"/>
  <c r="H125" i="1"/>
  <c r="O125" i="1"/>
  <c r="K125" i="1"/>
  <c r="G125" i="1"/>
  <c r="J125" i="1"/>
  <c r="N125" i="1"/>
  <c r="I185" i="1"/>
  <c r="N133" i="1"/>
  <c r="J133" i="1"/>
  <c r="M133" i="1"/>
  <c r="I133" i="1"/>
  <c r="L133" i="1"/>
  <c r="H133" i="1"/>
  <c r="O133" i="1"/>
  <c r="G133" i="1"/>
  <c r="K133" i="1"/>
  <c r="O161" i="1"/>
  <c r="K161" i="1"/>
  <c r="G161" i="1"/>
  <c r="N161" i="1"/>
  <c r="J161" i="1"/>
  <c r="M161" i="1"/>
  <c r="I161" i="1"/>
  <c r="L161" i="1"/>
  <c r="H161" i="1"/>
  <c r="N129" i="1"/>
  <c r="J129" i="1"/>
  <c r="M129" i="1"/>
  <c r="I129" i="1"/>
  <c r="L129" i="1"/>
  <c r="H129" i="1"/>
  <c r="O129" i="1"/>
  <c r="K129" i="1"/>
  <c r="G129" i="1"/>
  <c r="I188" i="1"/>
  <c r="L188" i="1"/>
  <c r="I183" i="1"/>
  <c r="N165" i="1"/>
  <c r="J165" i="1"/>
  <c r="M165" i="1"/>
  <c r="I165" i="1"/>
  <c r="L165" i="1"/>
  <c r="H165" i="1"/>
  <c r="O165" i="1"/>
  <c r="K165" i="1"/>
  <c r="G165" i="1"/>
  <c r="O185" i="1"/>
  <c r="M185" i="1"/>
  <c r="L180" i="1"/>
  <c r="H180" i="1"/>
  <c r="O180" i="1"/>
  <c r="K180" i="1"/>
  <c r="G180" i="1"/>
  <c r="N180" i="1"/>
  <c r="J180" i="1"/>
  <c r="M180" i="1"/>
  <c r="I180" i="1"/>
  <c r="P151" i="1"/>
  <c r="N126" i="1"/>
  <c r="J126" i="1"/>
  <c r="M126" i="1"/>
  <c r="I126" i="1"/>
  <c r="L126" i="1"/>
  <c r="H126" i="1"/>
  <c r="O126" i="1"/>
  <c r="K126" i="1"/>
  <c r="G126" i="1"/>
  <c r="N168" i="1"/>
  <c r="L178" i="1"/>
  <c r="N178" i="1"/>
  <c r="P134" i="1"/>
  <c r="L109" i="1"/>
  <c r="H109" i="1"/>
  <c r="O109" i="1"/>
  <c r="K109" i="1"/>
  <c r="G109" i="1"/>
  <c r="N109" i="1"/>
  <c r="J109" i="1"/>
  <c r="I109" i="1"/>
  <c r="M109" i="1"/>
  <c r="O160" i="1"/>
  <c r="E110" i="1"/>
  <c r="L131" i="1"/>
  <c r="H131" i="1"/>
  <c r="O131" i="1"/>
  <c r="K131" i="1"/>
  <c r="G131" i="1"/>
  <c r="N131" i="1"/>
  <c r="J131" i="1"/>
  <c r="I131" i="1"/>
  <c r="M131" i="1"/>
  <c r="N186" i="1"/>
  <c r="J186" i="1"/>
  <c r="M186" i="1"/>
  <c r="I186" i="1"/>
  <c r="L186" i="1"/>
  <c r="H186" i="1"/>
  <c r="K186" i="1"/>
  <c r="G186" i="1"/>
  <c r="O186" i="1"/>
  <c r="O173" i="1"/>
  <c r="K173" i="1"/>
  <c r="G173" i="1"/>
  <c r="N173" i="1"/>
  <c r="J173" i="1"/>
  <c r="M173" i="1"/>
  <c r="I173" i="1"/>
  <c r="H173" i="1"/>
  <c r="L173" i="1"/>
  <c r="L124" i="1"/>
  <c r="H124" i="1"/>
  <c r="O124" i="1"/>
  <c r="K124" i="1"/>
  <c r="G124" i="1"/>
  <c r="N124" i="1"/>
  <c r="J124" i="1"/>
  <c r="I124" i="1"/>
  <c r="M124" i="1"/>
  <c r="P123" i="1"/>
  <c r="O162" i="1"/>
  <c r="K162" i="1"/>
  <c r="G162" i="1"/>
  <c r="N162" i="1"/>
  <c r="J162" i="1"/>
  <c r="M162" i="1"/>
  <c r="I162" i="1"/>
  <c r="L162" i="1"/>
  <c r="H162" i="1"/>
  <c r="O122" i="1"/>
  <c r="K122" i="1"/>
  <c r="G122" i="1"/>
  <c r="N122" i="1"/>
  <c r="J122" i="1"/>
  <c r="M122" i="1"/>
  <c r="I122" i="1"/>
  <c r="L122" i="1"/>
  <c r="H122" i="1"/>
  <c r="L175" i="1"/>
  <c r="H175" i="1"/>
  <c r="O175" i="1"/>
  <c r="K175" i="1"/>
  <c r="G175" i="1"/>
  <c r="N175" i="1"/>
  <c r="J175" i="1"/>
  <c r="M175" i="1"/>
  <c r="I175" i="1"/>
  <c r="M181" i="1"/>
  <c r="I181" i="1"/>
  <c r="L181" i="1"/>
  <c r="H181" i="1"/>
  <c r="O181" i="1"/>
  <c r="K181" i="1"/>
  <c r="G181" i="1"/>
  <c r="N181" i="1"/>
  <c r="J181" i="1"/>
  <c r="O187" i="1"/>
  <c r="K187" i="1"/>
  <c r="G187" i="1"/>
  <c r="N187" i="1"/>
  <c r="J187" i="1"/>
  <c r="M187" i="1"/>
  <c r="I187" i="1"/>
  <c r="L187" i="1"/>
  <c r="H187" i="1"/>
  <c r="L114" i="1"/>
  <c r="H114" i="1"/>
  <c r="M114" i="1"/>
  <c r="G114" i="1"/>
  <c r="K114" i="1"/>
  <c r="N114" i="1"/>
  <c r="O114" i="1"/>
  <c r="J114" i="1"/>
  <c r="I114" i="1"/>
  <c r="M177" i="1"/>
  <c r="I177" i="1"/>
  <c r="L177" i="1"/>
  <c r="H177" i="1"/>
  <c r="O177" i="1"/>
  <c r="K177" i="1"/>
  <c r="G177" i="1"/>
  <c r="N177" i="1"/>
  <c r="J177" i="1"/>
  <c r="M183" i="1"/>
  <c r="K223" i="1"/>
  <c r="G160" i="1"/>
  <c r="P189" i="1"/>
  <c r="N185" i="1"/>
  <c r="M168" i="1"/>
  <c r="G168" i="1"/>
  <c r="L168" i="1"/>
  <c r="N158" i="1"/>
  <c r="J158" i="1"/>
  <c r="M158" i="1"/>
  <c r="I158" i="1"/>
  <c r="L158" i="1"/>
  <c r="H158" i="1"/>
  <c r="O158" i="1"/>
  <c r="K158" i="1"/>
  <c r="G158" i="1"/>
  <c r="I178" i="1"/>
  <c r="G172" i="1"/>
  <c r="L172" i="1"/>
  <c r="O106" i="1"/>
  <c r="K106" i="1"/>
  <c r="G106" i="1"/>
  <c r="N106" i="1"/>
  <c r="J106" i="1"/>
  <c r="M106" i="1"/>
  <c r="I106" i="1"/>
  <c r="L106" i="1"/>
  <c r="H106" i="1"/>
  <c r="M160" i="1"/>
  <c r="O117" i="1"/>
  <c r="K117" i="1"/>
  <c r="G117" i="1"/>
  <c r="N117" i="1"/>
  <c r="J117" i="1"/>
  <c r="M117" i="1"/>
  <c r="I117" i="1"/>
  <c r="L117" i="1"/>
  <c r="H117" i="1"/>
  <c r="M170" i="1"/>
  <c r="I170" i="1"/>
  <c r="L170" i="1"/>
  <c r="H170" i="1"/>
  <c r="O170" i="1"/>
  <c r="K170" i="1"/>
  <c r="G170" i="1"/>
  <c r="N170" i="1"/>
  <c r="J170" i="1"/>
  <c r="P121" i="1"/>
  <c r="E163" i="1"/>
  <c r="E53" i="1"/>
  <c r="H46" i="1"/>
  <c r="H45" i="1"/>
  <c r="N12" i="1"/>
  <c r="F53" i="1"/>
  <c r="L53" i="1" s="1"/>
  <c r="G53" i="1"/>
  <c r="M53" i="1" s="1"/>
  <c r="P108" i="1"/>
  <c r="P105" i="1"/>
  <c r="N116" i="1"/>
  <c r="M116" i="1"/>
  <c r="I116" i="1"/>
  <c r="L116" i="1"/>
  <c r="G116" i="1"/>
  <c r="H116" i="1"/>
  <c r="K116" i="1"/>
  <c r="O116" i="1"/>
  <c r="J116" i="1"/>
  <c r="K217" i="1"/>
  <c r="P130" i="1"/>
  <c r="O188" i="1"/>
  <c r="O183" i="1"/>
  <c r="M190" i="1"/>
  <c r="I190" i="1"/>
  <c r="L190" i="1"/>
  <c r="H190" i="1"/>
  <c r="O190" i="1"/>
  <c r="K190" i="1"/>
  <c r="G190" i="1"/>
  <c r="N190" i="1"/>
  <c r="J190" i="1"/>
  <c r="O179" i="1"/>
  <c r="K179" i="1"/>
  <c r="G179" i="1"/>
  <c r="N179" i="1"/>
  <c r="J179" i="1"/>
  <c r="M179" i="1"/>
  <c r="I179" i="1"/>
  <c r="H179" i="1"/>
  <c r="L179" i="1"/>
  <c r="N182" i="1"/>
  <c r="J182" i="1"/>
  <c r="M182" i="1"/>
  <c r="I182" i="1"/>
  <c r="L182" i="1"/>
  <c r="H182" i="1"/>
  <c r="G182" i="1"/>
  <c r="O182" i="1"/>
  <c r="K182" i="1"/>
  <c r="O167" i="1"/>
  <c r="K167" i="1"/>
  <c r="G167" i="1"/>
  <c r="N167" i="1"/>
  <c r="J167" i="1"/>
  <c r="M167" i="1"/>
  <c r="I167" i="1"/>
  <c r="L167" i="1"/>
  <c r="H167" i="1"/>
  <c r="L171" i="1"/>
  <c r="O171" i="1"/>
  <c r="J171" i="1"/>
  <c r="N171" i="1"/>
  <c r="I171" i="1"/>
  <c r="M171" i="1"/>
  <c r="H171" i="1"/>
  <c r="K171" i="1"/>
  <c r="G171" i="1"/>
  <c r="G185" i="1"/>
  <c r="L185" i="1"/>
  <c r="L118" i="1"/>
  <c r="H118" i="1"/>
  <c r="O118" i="1"/>
  <c r="K118" i="1"/>
  <c r="G118" i="1"/>
  <c r="N118" i="1"/>
  <c r="J118" i="1"/>
  <c r="M118" i="1"/>
  <c r="I118" i="1"/>
  <c r="L184" i="1"/>
  <c r="H184" i="1"/>
  <c r="O184" i="1"/>
  <c r="K184" i="1"/>
  <c r="G184" i="1"/>
  <c r="N184" i="1"/>
  <c r="J184" i="1"/>
  <c r="M184" i="1"/>
  <c r="I184" i="1"/>
  <c r="N159" i="1"/>
  <c r="J159" i="1"/>
  <c r="M159" i="1"/>
  <c r="I159" i="1"/>
  <c r="L159" i="1"/>
  <c r="H159" i="1"/>
  <c r="O159" i="1"/>
  <c r="K159" i="1"/>
  <c r="G159" i="1"/>
  <c r="I168" i="1"/>
  <c r="I172" i="1"/>
  <c r="P119" i="1"/>
  <c r="P116" i="1" l="1"/>
  <c r="P183" i="1"/>
  <c r="P190" i="1"/>
  <c r="P178" i="1"/>
  <c r="P159" i="1"/>
  <c r="P185" i="1"/>
  <c r="P117" i="1"/>
  <c r="P158" i="1"/>
  <c r="P188" i="1"/>
  <c r="P184" i="1"/>
  <c r="P171" i="1"/>
  <c r="P167" i="1"/>
  <c r="E88" i="1"/>
  <c r="E87" i="1"/>
  <c r="P187" i="1"/>
  <c r="P180" i="1"/>
  <c r="P165" i="1"/>
  <c r="F88" i="1"/>
  <c r="F87" i="1"/>
  <c r="P118" i="1"/>
  <c r="P182" i="1"/>
  <c r="P106" i="1"/>
  <c r="P172" i="1"/>
  <c r="P168" i="1"/>
  <c r="P160" i="1"/>
  <c r="P181" i="1"/>
  <c r="P175" i="1"/>
  <c r="P122" i="1"/>
  <c r="P173" i="1"/>
  <c r="P186" i="1"/>
  <c r="P131" i="1"/>
  <c r="P109" i="1"/>
  <c r="P161" i="1"/>
  <c r="P125" i="1"/>
  <c r="P135" i="1"/>
  <c r="P179" i="1"/>
  <c r="G87" i="1"/>
  <c r="G88" i="1"/>
  <c r="L163" i="1"/>
  <c r="H163" i="1"/>
  <c r="O163" i="1"/>
  <c r="K163" i="1"/>
  <c r="G163" i="1"/>
  <c r="N163" i="1"/>
  <c r="J163" i="1"/>
  <c r="M163" i="1"/>
  <c r="I163" i="1"/>
  <c r="P170" i="1"/>
  <c r="P177" i="1"/>
  <c r="P114" i="1"/>
  <c r="P162" i="1"/>
  <c r="P124" i="1"/>
  <c r="L110" i="1"/>
  <c r="H110" i="1"/>
  <c r="O110" i="1"/>
  <c r="K110" i="1"/>
  <c r="G110" i="1"/>
  <c r="N110" i="1"/>
  <c r="J110" i="1"/>
  <c r="M110" i="1"/>
  <c r="I110" i="1"/>
  <c r="P126" i="1"/>
  <c r="P129" i="1"/>
  <c r="P133" i="1"/>
  <c r="P163" i="1" l="1"/>
  <c r="E157" i="1"/>
  <c r="L88" i="1"/>
  <c r="L89" i="1" s="1"/>
  <c r="L87" i="1"/>
  <c r="P110" i="1"/>
  <c r="M87" i="1"/>
  <c r="E104" i="1"/>
  <c r="M88" i="1"/>
  <c r="E138" i="1" l="1"/>
  <c r="O104" i="1"/>
  <c r="O138" i="1" s="1"/>
  <c r="O140" i="1" s="1"/>
  <c r="K104" i="1"/>
  <c r="K138" i="1" s="1"/>
  <c r="K140" i="1" s="1"/>
  <c r="G104" i="1"/>
  <c r="N104" i="1"/>
  <c r="N138" i="1" s="1"/>
  <c r="N140" i="1" s="1"/>
  <c r="J104" i="1"/>
  <c r="J138" i="1" s="1"/>
  <c r="J140" i="1" s="1"/>
  <c r="M104" i="1"/>
  <c r="M138" i="1" s="1"/>
  <c r="M140" i="1" s="1"/>
  <c r="I104" i="1"/>
  <c r="I138" i="1" s="1"/>
  <c r="I140" i="1" s="1"/>
  <c r="L104" i="1"/>
  <c r="L138" i="1" s="1"/>
  <c r="L140" i="1" s="1"/>
  <c r="H104" i="1"/>
  <c r="H138" i="1" s="1"/>
  <c r="H140" i="1" s="1"/>
  <c r="E149" i="1"/>
  <c r="E150" i="1"/>
  <c r="E99" i="1"/>
  <c r="M89" i="1"/>
  <c r="E98" i="1"/>
  <c r="E97" i="1"/>
  <c r="N157" i="1"/>
  <c r="N192" i="1" s="1"/>
  <c r="J157" i="1"/>
  <c r="J192" i="1" s="1"/>
  <c r="M157" i="1"/>
  <c r="M192" i="1" s="1"/>
  <c r="I157" i="1"/>
  <c r="I192" i="1" s="1"/>
  <c r="L157" i="1"/>
  <c r="L192" i="1" s="1"/>
  <c r="H157" i="1"/>
  <c r="H192" i="1" s="1"/>
  <c r="E192" i="1"/>
  <c r="K157" i="1"/>
  <c r="K192" i="1" s="1"/>
  <c r="G157" i="1"/>
  <c r="O157" i="1"/>
  <c r="O192" i="1" s="1"/>
  <c r="O98" i="1" l="1"/>
  <c r="K98" i="1"/>
  <c r="G98" i="1"/>
  <c r="N98" i="1"/>
  <c r="J98" i="1"/>
  <c r="M98" i="1"/>
  <c r="I98" i="1"/>
  <c r="L98" i="1"/>
  <c r="H98" i="1"/>
  <c r="N149" i="1"/>
  <c r="J149" i="1"/>
  <c r="L149" i="1"/>
  <c r="G149" i="1"/>
  <c r="K149" i="1"/>
  <c r="O149" i="1"/>
  <c r="O153" i="1" s="1"/>
  <c r="I149" i="1"/>
  <c r="H149" i="1"/>
  <c r="M149" i="1"/>
  <c r="G138" i="1"/>
  <c r="P104" i="1"/>
  <c r="M141" i="1"/>
  <c r="M142" i="1"/>
  <c r="K142" i="1"/>
  <c r="K141" i="1"/>
  <c r="G192" i="1"/>
  <c r="P192" i="1" s="1"/>
  <c r="P157" i="1"/>
  <c r="N99" i="1"/>
  <c r="J99" i="1"/>
  <c r="M99" i="1"/>
  <c r="I99" i="1"/>
  <c r="L99" i="1"/>
  <c r="H99" i="1"/>
  <c r="K99" i="1"/>
  <c r="G99" i="1"/>
  <c r="O99" i="1"/>
  <c r="H141" i="1"/>
  <c r="H142" i="1"/>
  <c r="J142" i="1"/>
  <c r="J141" i="1"/>
  <c r="O142" i="1"/>
  <c r="O141" i="1"/>
  <c r="I141" i="1"/>
  <c r="I142" i="1"/>
  <c r="L97" i="1"/>
  <c r="H97" i="1"/>
  <c r="O97" i="1"/>
  <c r="K97" i="1"/>
  <c r="G97" i="1"/>
  <c r="N97" i="1"/>
  <c r="J97" i="1"/>
  <c r="M97" i="1"/>
  <c r="I97" i="1"/>
  <c r="M150" i="1"/>
  <c r="I150" i="1"/>
  <c r="L150" i="1"/>
  <c r="H150" i="1"/>
  <c r="O150" i="1"/>
  <c r="G150" i="1"/>
  <c r="N150" i="1"/>
  <c r="K150" i="1"/>
  <c r="J150" i="1"/>
  <c r="L141" i="1"/>
  <c r="L142" i="1"/>
  <c r="N142" i="1"/>
  <c r="N141" i="1"/>
  <c r="M153" i="1" l="1"/>
  <c r="J100" i="1"/>
  <c r="P99" i="1"/>
  <c r="O100" i="1"/>
  <c r="H100" i="1"/>
  <c r="N100" i="1"/>
  <c r="K153" i="1"/>
  <c r="J153" i="1"/>
  <c r="G140" i="1"/>
  <c r="P138" i="1"/>
  <c r="L100" i="1"/>
  <c r="H153" i="1"/>
  <c r="G153" i="1"/>
  <c r="P149" i="1"/>
  <c r="N153" i="1"/>
  <c r="P98" i="1"/>
  <c r="P150" i="1"/>
  <c r="I100" i="1"/>
  <c r="G100" i="1"/>
  <c r="P97" i="1"/>
  <c r="M100" i="1"/>
  <c r="K100" i="1"/>
  <c r="I153" i="1"/>
  <c r="L153" i="1"/>
  <c r="G142" i="1" l="1"/>
  <c r="G141" i="1"/>
  <c r="P141" i="1" s="1"/>
  <c r="P140" i="1"/>
  <c r="P153" i="1"/>
  <c r="P100" i="1"/>
  <c r="P142" i="1" l="1"/>
</calcChain>
</file>

<file path=xl/sharedStrings.xml><?xml version="1.0" encoding="utf-8"?>
<sst xmlns="http://schemas.openxmlformats.org/spreadsheetml/2006/main" count="305" uniqueCount="116">
  <si>
    <t>in 1000.- Euro</t>
  </si>
  <si>
    <t>Aufkommen</t>
  </si>
  <si>
    <t>FlaF</t>
  </si>
  <si>
    <t>verbleibt als</t>
  </si>
  <si>
    <t>Ust: Ges.fdg</t>
  </si>
  <si>
    <t>Pflegefonds</t>
  </si>
  <si>
    <t>SWW</t>
  </si>
  <si>
    <t>EA zur Verteilung</t>
  </si>
  <si>
    <t>Diverse Abzüge</t>
  </si>
  <si>
    <t>in %</t>
  </si>
  <si>
    <t>+ in 1.000 €</t>
  </si>
  <si>
    <t>Abzug</t>
  </si>
  <si>
    <t>BeihilfenG</t>
  </si>
  <si>
    <t>LSt: StRefG 2020</t>
  </si>
  <si>
    <t>Gmde-KA-Btrg (USt)</t>
  </si>
  <si>
    <t>EU-Länder-Beitrag (Eigenm)</t>
  </si>
  <si>
    <t>veranl. Eink.st.</t>
  </si>
  <si>
    <t>FlaF (vESt, LSt, KeSt I, KöSt)</t>
  </si>
  <si>
    <t>Lohnsteuer</t>
  </si>
  <si>
    <t>KatF (-"- + 10 Mio. Euro)</t>
  </si>
  <si>
    <t>Kest I</t>
  </si>
  <si>
    <t>Kest II</t>
  </si>
  <si>
    <t>Steuerabkommen</t>
  </si>
  <si>
    <t>Körperschaftsteuer</t>
  </si>
  <si>
    <t>Umsatzsteuer</t>
  </si>
  <si>
    <t>Biersteuer</t>
  </si>
  <si>
    <t>Platzhalter</t>
  </si>
  <si>
    <t>Schaumweinst.</t>
  </si>
  <si>
    <t>Alkoholsteuer</t>
  </si>
  <si>
    <t>Mineralölsteuer</t>
  </si>
  <si>
    <t>Erbschafts- u Schenk.st.</t>
  </si>
  <si>
    <t>Stiftungseingangssteuer</t>
  </si>
  <si>
    <t>Werbeabgabe</t>
  </si>
  <si>
    <t>Wohnbaufdgbtrg</t>
  </si>
  <si>
    <t>Grunderwerbsteuer</t>
  </si>
  <si>
    <t>Bodenwertabgabe</t>
  </si>
  <si>
    <t>Kraftfahrzeugsteuer</t>
  </si>
  <si>
    <t>Motorbez. Vers.steuer</t>
  </si>
  <si>
    <t>Tabaksteuer</t>
  </si>
  <si>
    <t xml:space="preserve">Kapitalverkehrsteuern </t>
  </si>
  <si>
    <t>Stabilitätsabgabe</t>
  </si>
  <si>
    <t>Flugabgabe</t>
  </si>
  <si>
    <t>Energieabgaben</t>
  </si>
  <si>
    <t xml:space="preserve">Normverbrauchsabgabe </t>
  </si>
  <si>
    <t>Versicherungsteuer</t>
  </si>
  <si>
    <t>Konzessionsabgabe</t>
  </si>
  <si>
    <t>Kunstf.btrg (abz. Einh.verg)</t>
  </si>
  <si>
    <t>Spielbankabg. &lt;= 725.000</t>
  </si>
  <si>
    <t>Spielbankabg. &gt; 725.000</t>
  </si>
  <si>
    <t>Summe</t>
  </si>
  <si>
    <t>davon Abg. m einh Schl</t>
  </si>
  <si>
    <t>vertikale Verteilung</t>
  </si>
  <si>
    <t>Abzüge</t>
  </si>
  <si>
    <t>zur Verteilung</t>
  </si>
  <si>
    <t>Bund</t>
  </si>
  <si>
    <t>Länder</t>
  </si>
  <si>
    <t>Gemeinden</t>
  </si>
  <si>
    <t xml:space="preserve">           ehem. L-Pflegegeld</t>
  </si>
  <si>
    <t>EU-Beitrag</t>
  </si>
  <si>
    <t>KA-Beitrag</t>
  </si>
  <si>
    <t>Wohnbaufdrbtrg</t>
  </si>
  <si>
    <t>Kunstf.btrg.</t>
  </si>
  <si>
    <t>Spielbkabg &lt;= 725T E</t>
  </si>
  <si>
    <t>Spielbkabg &gt; 725T E</t>
  </si>
  <si>
    <t>Abg m einh Schl o ErbSchSt</t>
  </si>
  <si>
    <t>horizontale Verteilung, Gmde-EA</t>
  </si>
  <si>
    <t>Bgld.</t>
  </si>
  <si>
    <t>Ktn.</t>
  </si>
  <si>
    <t>Nö.</t>
  </si>
  <si>
    <t>Oö.</t>
  </si>
  <si>
    <t>Sbg.</t>
  </si>
  <si>
    <t>Stmk.</t>
  </si>
  <si>
    <t>Tirol</t>
  </si>
  <si>
    <t>Vbg.</t>
  </si>
  <si>
    <t>Wien</t>
  </si>
  <si>
    <t>in 1.000.- Euro</t>
  </si>
  <si>
    <t>Abgaben mit einh. Schl</t>
  </si>
  <si>
    <t>Volkszahl</t>
  </si>
  <si>
    <t>aBS</t>
  </si>
  <si>
    <t>Fixschlüssel</t>
  </si>
  <si>
    <t>alle Abgaben</t>
  </si>
  <si>
    <t xml:space="preserve">zur Gänze </t>
  </si>
  <si>
    <t>Aufk. Grd.erw.st.</t>
  </si>
  <si>
    <t>Aufk. Bod.wert.abg.</t>
  </si>
  <si>
    <t>Kunstförderungsbeitrag</t>
  </si>
  <si>
    <t>Aufk. Spbg.abg. &lt;= 725.000</t>
  </si>
  <si>
    <t>Aufk. Spbg.abg. &gt; 725.000</t>
  </si>
  <si>
    <t>Summe ungek. EA</t>
  </si>
  <si>
    <t>EA Bmsgrdlage</t>
  </si>
  <si>
    <t>Landesumlage Höchstbetrag</t>
  </si>
  <si>
    <t>Gemeinde-Bedarfszuweisungsmittel</t>
  </si>
  <si>
    <t>horizontale Verteilung, Länder-EA</t>
  </si>
  <si>
    <t>Umschichtg</t>
  </si>
  <si>
    <t>Abgaben mit einheitlichem Schlüssel (ohne Erbschafts- und Schenkungssteuer)</t>
  </si>
  <si>
    <t>(ohne Erb.u.Sch.St)</t>
  </si>
  <si>
    <t>nach KA-Schl</t>
  </si>
  <si>
    <t>des Aufk. an USt fix</t>
  </si>
  <si>
    <t>Umfahrung Feldkirch-Süd</t>
  </si>
  <si>
    <t>Aufk. Erb.u.Sch.St</t>
  </si>
  <si>
    <t>Volksz.</t>
  </si>
  <si>
    <t>Schlüssel</t>
  </si>
  <si>
    <t>(Aufk. in 1000.-)</t>
  </si>
  <si>
    <t>Bev.Statistik 31.10.2019</t>
  </si>
  <si>
    <t xml:space="preserve">        Grd.erw.st.</t>
  </si>
  <si>
    <t xml:space="preserve">        Bod.wert.abg.</t>
  </si>
  <si>
    <t xml:space="preserve">        Erb.u.SchSt</t>
  </si>
  <si>
    <t xml:space="preserve">            SpbkA bis 725T</t>
  </si>
  <si>
    <t xml:space="preserve">            SpbkA &gt; 725T</t>
  </si>
  <si>
    <t>USt-KA (fix)</t>
  </si>
  <si>
    <t>USt Umfahrg. Feldk.-Süd</t>
  </si>
  <si>
    <t>G-einh.Abg-Fixschlüssel</t>
  </si>
  <si>
    <t>L-einh.Abg-Fixschlüssel</t>
  </si>
  <si>
    <t>USt Umfahrg. Felldk.-Süd</t>
  </si>
  <si>
    <t>Verteilung der gemeinschaftlichen Bundesabgaben 2021</t>
  </si>
  <si>
    <t>Erfolg</t>
  </si>
  <si>
    <t>§ 10 (4b) FAG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</si>
</sst>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00%"/>
    <numFmt numFmtId="165" formatCode="\+#,##0;\-#,##0;&quot;-&quot;"/>
    <numFmt numFmtId="166" formatCode="&quot;ok&quot;;&quot;??&quot;;[Red]&quot;Fehler&quot;"/>
    <numFmt numFmtId="167" formatCode="0.000"/>
    <numFmt numFmtId="168" formatCode="0.0"/>
    <numFmt numFmtId="169" formatCode="&quot;davon&quot;\ 0.00%"/>
    <numFmt numFmtId="170" formatCode="&quot;davon&quot;\ 0.0%"/>
    <numFmt numFmtId="171" formatCode="#,##0.000"/>
  </numFmts>
  <fonts count="11" x14ac:knownFonts="1">
    <font>
      <sz val="10"/>
      <name val="Arial"/>
      <family val="2"/>
    </font>
    <font>
      <sz val="10"/>
      <name val="Helv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i/>
      <sz val="8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1" fillId="0" borderId="0"/>
    <xf numFmtId="4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2" applyFont="1" applyFill="1"/>
    <xf numFmtId="0" fontId="3" fillId="0" borderId="0" xfId="2" applyFont="1" applyFill="1"/>
    <xf numFmtId="0" fontId="4" fillId="0" borderId="0" xfId="0" applyFont="1" applyFill="1"/>
    <xf numFmtId="0" fontId="5" fillId="0" borderId="0" xfId="2" applyFont="1" applyFill="1"/>
    <xf numFmtId="0" fontId="6" fillId="0" borderId="0" xfId="2" applyFont="1" applyFill="1"/>
    <xf numFmtId="0" fontId="7" fillId="0" borderId="0" xfId="2" applyFont="1" applyFill="1"/>
    <xf numFmtId="3" fontId="7" fillId="0" borderId="0" xfId="2" applyNumberFormat="1" applyFont="1" applyFill="1"/>
    <xf numFmtId="0" fontId="5" fillId="0" borderId="0" xfId="2" applyFont="1" applyFill="1" applyAlignment="1">
      <alignment horizontal="right"/>
    </xf>
    <xf numFmtId="3" fontId="5" fillId="0" borderId="0" xfId="2" applyNumberFormat="1" applyFont="1" applyFill="1"/>
    <xf numFmtId="0" fontId="5" fillId="0" borderId="0" xfId="2" applyFont="1" applyFill="1" applyBorder="1"/>
    <xf numFmtId="3" fontId="5" fillId="0" borderId="0" xfId="2" applyNumberFormat="1" applyFont="1" applyFill="1" applyBorder="1"/>
    <xf numFmtId="0" fontId="8" fillId="0" borderId="0" xfId="2" applyFont="1" applyFill="1" applyAlignment="1">
      <alignment horizontal="left"/>
    </xf>
    <xf numFmtId="3" fontId="8" fillId="0" borderId="0" xfId="2" applyNumberFormat="1" applyFont="1" applyFill="1"/>
    <xf numFmtId="3" fontId="3" fillId="0" borderId="0" xfId="3" applyNumberFormat="1" applyFont="1" applyFill="1"/>
    <xf numFmtId="3" fontId="3" fillId="0" borderId="0" xfId="2" applyNumberFormat="1" applyFont="1" applyFill="1"/>
    <xf numFmtId="0" fontId="3" fillId="0" borderId="0" xfId="2" applyFont="1" applyFill="1" applyBorder="1"/>
    <xf numFmtId="2" fontId="3" fillId="0" borderId="0" xfId="2" applyNumberFormat="1" applyFont="1" applyFill="1"/>
    <xf numFmtId="3" fontId="2" fillId="0" borderId="0" xfId="3" applyNumberFormat="1" applyFont="1" applyFill="1"/>
    <xf numFmtId="0" fontId="9" fillId="0" borderId="0" xfId="2" applyFont="1" applyFill="1" applyBorder="1"/>
    <xf numFmtId="3" fontId="9" fillId="0" borderId="0" xfId="3" applyNumberFormat="1" applyFont="1" applyFill="1" applyBorder="1"/>
    <xf numFmtId="0" fontId="3" fillId="0" borderId="0" xfId="2" applyFont="1" applyFill="1" applyAlignment="1">
      <alignment horizontal="right"/>
    </xf>
    <xf numFmtId="3" fontId="2" fillId="0" borderId="1" xfId="2" applyNumberFormat="1" applyFont="1" applyFill="1" applyBorder="1"/>
    <xf numFmtId="0" fontId="5" fillId="0" borderId="2" xfId="2" applyFont="1" applyFill="1" applyBorder="1" applyAlignment="1">
      <alignment horizontal="right"/>
    </xf>
    <xf numFmtId="0" fontId="5" fillId="0" borderId="2" xfId="2" quotePrefix="1" applyFont="1" applyFill="1" applyBorder="1" applyAlignment="1">
      <alignment horizontal="right"/>
    </xf>
    <xf numFmtId="0" fontId="3" fillId="0" borderId="3" xfId="2" applyFont="1" applyFill="1" applyBorder="1" applyAlignment="1">
      <alignment horizontal="right"/>
    </xf>
    <xf numFmtId="3" fontId="10" fillId="0" borderId="0" xfId="2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4" xfId="2" applyFont="1" applyFill="1" applyBorder="1"/>
    <xf numFmtId="164" fontId="3" fillId="0" borderId="0" xfId="1" applyNumberFormat="1" applyFont="1" applyFill="1" applyBorder="1" applyAlignment="1">
      <alignment horizontal="right"/>
    </xf>
    <xf numFmtId="3" fontId="3" fillId="0" borderId="5" xfId="2" applyNumberFormat="1" applyFont="1" applyFill="1" applyBorder="1"/>
    <xf numFmtId="3" fontId="3" fillId="0" borderId="5" xfId="3" applyNumberFormat="1" applyFont="1" applyFill="1" applyBorder="1"/>
    <xf numFmtId="0" fontId="3" fillId="0" borderId="4" xfId="2" applyFont="1" applyFill="1" applyBorder="1" applyAlignment="1">
      <alignment horizontal="left"/>
    </xf>
    <xf numFmtId="0" fontId="4" fillId="0" borderId="0" xfId="0" applyFont="1" applyFill="1" applyBorder="1"/>
    <xf numFmtId="165" fontId="3" fillId="0" borderId="0" xfId="2" applyNumberFormat="1" applyFont="1" applyFill="1"/>
    <xf numFmtId="0" fontId="3" fillId="0" borderId="6" xfId="2" applyFont="1" applyFill="1" applyBorder="1" applyAlignment="1">
      <alignment horizontal="left"/>
    </xf>
    <xf numFmtId="0" fontId="4" fillId="0" borderId="7" xfId="0" applyFont="1" applyFill="1" applyBorder="1"/>
    <xf numFmtId="164" fontId="3" fillId="0" borderId="7" xfId="1" applyNumberFormat="1" applyFont="1" applyFill="1" applyBorder="1" applyAlignment="1">
      <alignment horizontal="right"/>
    </xf>
    <xf numFmtId="3" fontId="3" fillId="0" borderId="7" xfId="3" applyNumberFormat="1" applyFont="1" applyFill="1" applyBorder="1"/>
    <xf numFmtId="3" fontId="3" fillId="0" borderId="8" xfId="2" applyNumberFormat="1" applyFont="1" applyFill="1" applyBorder="1"/>
    <xf numFmtId="0" fontId="3" fillId="0" borderId="0" xfId="0" applyFont="1" applyFill="1" applyBorder="1"/>
    <xf numFmtId="3" fontId="2" fillId="0" borderId="0" xfId="2" applyNumberFormat="1" applyFont="1" applyFill="1" applyBorder="1"/>
    <xf numFmtId="0" fontId="3" fillId="0" borderId="0" xfId="2" applyFont="1"/>
    <xf numFmtId="3" fontId="3" fillId="0" borderId="0" xfId="0" applyNumberFormat="1" applyFont="1" applyFill="1"/>
    <xf numFmtId="3" fontId="3" fillId="0" borderId="0" xfId="2" applyNumberFormat="1" applyFont="1" applyFill="1" applyBorder="1"/>
    <xf numFmtId="166" fontId="3" fillId="0" borderId="0" xfId="2" applyNumberFormat="1" applyFont="1" applyFill="1" applyAlignment="1">
      <alignment horizontal="right"/>
    </xf>
    <xf numFmtId="3" fontId="10" fillId="0" borderId="0" xfId="2" applyNumberFormat="1" applyFont="1" applyFill="1"/>
    <xf numFmtId="3" fontId="2" fillId="0" borderId="0" xfId="2" applyNumberFormat="1" applyFont="1" applyFill="1"/>
    <xf numFmtId="0" fontId="3" fillId="0" borderId="2" xfId="2" applyFont="1" applyFill="1" applyBorder="1"/>
    <xf numFmtId="0" fontId="2" fillId="0" borderId="1" xfId="2" applyFont="1" applyFill="1" applyBorder="1"/>
    <xf numFmtId="0" fontId="3" fillId="0" borderId="1" xfId="2" applyFont="1" applyFill="1" applyBorder="1"/>
    <xf numFmtId="3" fontId="10" fillId="0" borderId="2" xfId="2" applyNumberFormat="1" applyFont="1" applyFill="1" applyBorder="1"/>
    <xf numFmtId="0" fontId="3" fillId="0" borderId="3" xfId="2" applyFont="1" applyFill="1" applyBorder="1"/>
    <xf numFmtId="0" fontId="3" fillId="0" borderId="5" xfId="2" applyFont="1" applyFill="1" applyBorder="1"/>
    <xf numFmtId="0" fontId="3" fillId="0" borderId="0" xfId="2" applyFont="1" applyFill="1" applyBorder="1" applyAlignment="1">
      <alignment horizontal="right"/>
    </xf>
    <xf numFmtId="0" fontId="3" fillId="0" borderId="4" xfId="2" applyFont="1" applyFill="1" applyBorder="1" applyAlignment="1">
      <alignment horizontal="right"/>
    </xf>
    <xf numFmtId="0" fontId="3" fillId="0" borderId="5" xfId="2" applyFont="1" applyFill="1" applyBorder="1" applyAlignment="1">
      <alignment horizontal="right"/>
    </xf>
    <xf numFmtId="164" fontId="3" fillId="0" borderId="0" xfId="1" applyNumberFormat="1" applyFont="1" applyFill="1" applyBorder="1"/>
    <xf numFmtId="3" fontId="3" fillId="0" borderId="0" xfId="3" applyNumberFormat="1" applyFont="1" applyFill="1" applyBorder="1"/>
    <xf numFmtId="3" fontId="10" fillId="0" borderId="0" xfId="2" applyNumberFormat="1" applyFont="1" applyFill="1" applyBorder="1"/>
    <xf numFmtId="3" fontId="3" fillId="0" borderId="4" xfId="2" applyNumberFormat="1" applyFont="1" applyFill="1" applyBorder="1"/>
    <xf numFmtId="167" fontId="3" fillId="0" borderId="0" xfId="2" applyNumberFormat="1" applyFont="1" applyFill="1" applyBorder="1"/>
    <xf numFmtId="0" fontId="5" fillId="0" borderId="0" xfId="2" applyFont="1" applyFill="1" applyBorder="1" applyAlignment="1">
      <alignment horizontal="center"/>
    </xf>
    <xf numFmtId="0" fontId="3" fillId="0" borderId="6" xfId="2" applyFont="1" applyFill="1" applyBorder="1"/>
    <xf numFmtId="0" fontId="3" fillId="0" borderId="7" xfId="2" applyFont="1" applyFill="1" applyBorder="1"/>
    <xf numFmtId="3" fontId="3" fillId="0" borderId="6" xfId="3" applyNumberFormat="1" applyFont="1" applyFill="1" applyBorder="1"/>
    <xf numFmtId="3" fontId="3" fillId="0" borderId="7" xfId="2" applyNumberFormat="1" applyFont="1" applyFill="1" applyBorder="1"/>
    <xf numFmtId="3" fontId="5" fillId="0" borderId="0" xfId="2" applyNumberFormat="1" applyFont="1" applyFill="1" applyBorder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0" fontId="4" fillId="0" borderId="0" xfId="2" applyFont="1"/>
    <xf numFmtId="4" fontId="3" fillId="0" borderId="0" xfId="2" applyNumberFormat="1" applyFont="1" applyFill="1"/>
    <xf numFmtId="3" fontId="3" fillId="0" borderId="0" xfId="2" applyNumberFormat="1" applyFont="1" applyFill="1" applyAlignment="1">
      <alignment horizontal="right"/>
    </xf>
    <xf numFmtId="0" fontId="3" fillId="0" borderId="0" xfId="2" applyFont="1" applyFill="1" applyAlignment="1">
      <alignment horizontal="center"/>
    </xf>
    <xf numFmtId="164" fontId="3" fillId="0" borderId="0" xfId="1" applyNumberFormat="1" applyFont="1" applyFill="1"/>
    <xf numFmtId="0" fontId="3" fillId="0" borderId="0" xfId="2" applyFont="1" applyFill="1" applyAlignment="1">
      <alignment horizontal="left"/>
    </xf>
    <xf numFmtId="167" fontId="3" fillId="0" borderId="0" xfId="2" applyNumberFormat="1" applyFont="1" applyFill="1"/>
    <xf numFmtId="167" fontId="3" fillId="0" borderId="0" xfId="2" applyNumberFormat="1" applyFont="1" applyFill="1" applyAlignment="1">
      <alignment horizontal="right"/>
    </xf>
    <xf numFmtId="0" fontId="3" fillId="0" borderId="0" xfId="2" quotePrefix="1" applyFont="1" applyFill="1"/>
    <xf numFmtId="169" fontId="3" fillId="0" borderId="0" xfId="1" applyNumberFormat="1" applyFont="1" applyFill="1" applyAlignment="1">
      <alignment horizontal="left"/>
    </xf>
    <xf numFmtId="170" fontId="3" fillId="0" borderId="0" xfId="1" applyNumberFormat="1" applyFont="1" applyFill="1" applyAlignment="1">
      <alignment horizontal="left"/>
    </xf>
    <xf numFmtId="168" fontId="3" fillId="0" borderId="0" xfId="2" applyNumberFormat="1" applyFont="1" applyFill="1"/>
    <xf numFmtId="0" fontId="2" fillId="0" borderId="0" xfId="2" applyFont="1" applyFill="1" applyAlignment="1">
      <alignment horizontal="center"/>
    </xf>
    <xf numFmtId="164" fontId="5" fillId="0" borderId="0" xfId="1" applyNumberFormat="1" applyFont="1" applyFill="1"/>
    <xf numFmtId="167" fontId="5" fillId="0" borderId="0" xfId="2" applyNumberFormat="1" applyFont="1" applyFill="1"/>
    <xf numFmtId="164" fontId="3" fillId="0" borderId="0" xfId="1" applyNumberFormat="1" applyFont="1" applyFill="1" applyAlignment="1">
      <alignment horizontal="right"/>
    </xf>
    <xf numFmtId="168" fontId="3" fillId="0" borderId="0" xfId="2" applyNumberFormat="1" applyFont="1" applyFill="1" applyAlignment="1">
      <alignment horizontal="center"/>
    </xf>
    <xf numFmtId="0" fontId="3" fillId="0" borderId="0" xfId="2" applyFont="1" applyFill="1" applyProtection="1">
      <protection locked="0"/>
    </xf>
    <xf numFmtId="171" fontId="10" fillId="0" borderId="0" xfId="2" applyNumberFormat="1" applyFont="1" applyFill="1"/>
    <xf numFmtId="4" fontId="10" fillId="0" borderId="0" xfId="2" applyNumberFormat="1" applyFont="1" applyFill="1"/>
    <xf numFmtId="171" fontId="3" fillId="0" borderId="0" xfId="2" applyNumberFormat="1" applyFont="1" applyFill="1"/>
    <xf numFmtId="10" fontId="3" fillId="0" borderId="0" xfId="1" applyNumberFormat="1" applyFont="1" applyFill="1"/>
    <xf numFmtId="9" fontId="3" fillId="0" borderId="0" xfId="1" applyNumberFormat="1" applyFont="1" applyFill="1"/>
    <xf numFmtId="0" fontId="3" fillId="0" borderId="2" xfId="2" applyFont="1" applyFill="1" applyBorder="1" applyAlignment="1">
      <alignment horizontal="right"/>
    </xf>
  </cellXfs>
  <cellStyles count="4">
    <cellStyle name="Dezimal_EAVERT96" xfId="3"/>
    <cellStyle name="Prozent" xfId="1" builtinId="5"/>
    <cellStyle name="Standard" xfId="0" builtinId="0"/>
    <cellStyle name="Standard_EAVERT9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23"/>
  <sheetViews>
    <sheetView tabSelected="1" zoomScaleNormal="100" workbookViewId="0"/>
  </sheetViews>
  <sheetFormatPr baseColWidth="10" defaultRowHeight="11.25" x14ac:dyDescent="0.2"/>
  <cols>
    <col min="1" max="1" width="17.28515625" style="2" customWidth="1"/>
    <col min="2" max="11" width="10.42578125" style="2" customWidth="1"/>
    <col min="12" max="17" width="10.7109375" style="2" customWidth="1"/>
    <col min="18" max="26" width="10.7109375" style="42" customWidth="1"/>
    <col min="27" max="16384" width="11.42578125" style="42"/>
  </cols>
  <sheetData>
    <row r="1" spans="1:14" ht="12.75" x14ac:dyDescent="0.2">
      <c r="A1" s="1" t="s">
        <v>113</v>
      </c>
      <c r="G1" s="3"/>
      <c r="H1" s="3"/>
      <c r="I1" s="3"/>
    </row>
    <row r="2" spans="1:14" ht="12.75" x14ac:dyDescent="0.2">
      <c r="A2" s="2" t="s">
        <v>0</v>
      </c>
      <c r="E2" s="3"/>
      <c r="G2" s="3"/>
      <c r="H2" s="3"/>
      <c r="I2" s="3"/>
    </row>
    <row r="3" spans="1:14" ht="12.75" x14ac:dyDescent="0.2">
      <c r="E3" s="3"/>
      <c r="G3" s="3"/>
      <c r="H3" s="3"/>
      <c r="I3" s="3"/>
      <c r="J3" s="4"/>
      <c r="K3" s="4"/>
      <c r="L3" s="5"/>
      <c r="M3" s="4"/>
    </row>
    <row r="4" spans="1:14" ht="12.75" x14ac:dyDescent="0.2">
      <c r="A4" s="6"/>
      <c r="B4" s="6"/>
      <c r="D4" s="1"/>
      <c r="E4" s="3"/>
      <c r="G4" s="3"/>
      <c r="H4" s="4"/>
      <c r="I4" s="4"/>
      <c r="J4" s="4"/>
      <c r="K4" s="4"/>
      <c r="L4" s="5"/>
      <c r="M4" s="4"/>
    </row>
    <row r="5" spans="1:14" ht="12.75" x14ac:dyDescent="0.2">
      <c r="A5" s="6"/>
      <c r="B5" s="7"/>
      <c r="E5" s="3"/>
      <c r="F5" s="3"/>
      <c r="H5" s="8"/>
      <c r="I5" s="9"/>
      <c r="J5" s="10"/>
      <c r="K5" s="11"/>
      <c r="L5" s="10"/>
      <c r="M5" s="10"/>
    </row>
    <row r="6" spans="1:14" ht="12.75" x14ac:dyDescent="0.2">
      <c r="A6" s="12"/>
      <c r="B6" s="13"/>
      <c r="E6" s="3"/>
      <c r="F6" s="3"/>
      <c r="G6" s="14"/>
      <c r="H6" s="15"/>
      <c r="I6" s="15"/>
      <c r="J6" s="16"/>
      <c r="K6" s="17"/>
      <c r="L6" s="10"/>
      <c r="M6" s="10"/>
    </row>
    <row r="7" spans="1:14" x14ac:dyDescent="0.2">
      <c r="A7" s="1"/>
      <c r="B7" s="18"/>
      <c r="H7" s="4"/>
      <c r="I7" s="4"/>
      <c r="J7" s="19"/>
      <c r="K7" s="20"/>
      <c r="L7" s="10"/>
      <c r="M7" s="10"/>
    </row>
    <row r="8" spans="1:14" x14ac:dyDescent="0.2">
      <c r="A8" s="15"/>
      <c r="B8" s="21" t="s">
        <v>1</v>
      </c>
      <c r="C8" s="21" t="s">
        <v>2</v>
      </c>
      <c r="D8" s="21" t="s">
        <v>3</v>
      </c>
      <c r="E8" s="21" t="s">
        <v>4</v>
      </c>
      <c r="F8" s="21" t="s">
        <v>5</v>
      </c>
      <c r="G8" s="21" t="s">
        <v>6</v>
      </c>
      <c r="H8" s="21" t="s">
        <v>7</v>
      </c>
      <c r="J8" s="22" t="s">
        <v>8</v>
      </c>
      <c r="K8" s="23"/>
      <c r="L8" s="23" t="s">
        <v>9</v>
      </c>
      <c r="M8" s="24" t="s">
        <v>10</v>
      </c>
      <c r="N8" s="25" t="s">
        <v>11</v>
      </c>
    </row>
    <row r="9" spans="1:14" x14ac:dyDescent="0.2">
      <c r="B9" s="26" t="s">
        <v>114</v>
      </c>
      <c r="C9" s="27" t="s">
        <v>12</v>
      </c>
      <c r="D9" s="21" t="s">
        <v>1</v>
      </c>
      <c r="E9" s="2" t="s">
        <v>13</v>
      </c>
      <c r="H9" s="21"/>
      <c r="J9" s="28" t="s">
        <v>14</v>
      </c>
      <c r="K9" s="11"/>
      <c r="L9" s="29">
        <v>6.4200000000000004E-3</v>
      </c>
      <c r="M9" s="16"/>
      <c r="N9" s="30">
        <f>D17*L9</f>
        <v>180015.2249921856</v>
      </c>
    </row>
    <row r="10" spans="1:14" ht="12.75" x14ac:dyDescent="0.2">
      <c r="A10" s="3"/>
      <c r="J10" s="28" t="s">
        <v>15</v>
      </c>
      <c r="K10" s="11"/>
      <c r="L10" s="29"/>
      <c r="M10" s="16"/>
      <c r="N10" s="31">
        <v>588856.08636049647</v>
      </c>
    </row>
    <row r="11" spans="1:14" ht="12.75" x14ac:dyDescent="0.2">
      <c r="A11" s="2" t="s">
        <v>16</v>
      </c>
      <c r="B11" s="15">
        <v>4472615.5961600002</v>
      </c>
      <c r="C11" s="15">
        <v>-172598</v>
      </c>
      <c r="D11" s="15">
        <f>B11+C11</f>
        <v>4300017.5961600002</v>
      </c>
      <c r="E11" s="15"/>
      <c r="H11" s="15">
        <f>SUM(D11:G11)</f>
        <v>4300017.5961600002</v>
      </c>
      <c r="J11" s="32" t="s">
        <v>17</v>
      </c>
      <c r="K11" s="33"/>
      <c r="L11" s="29">
        <v>1.7000000000000001E-2</v>
      </c>
      <c r="M11" s="16"/>
      <c r="N11" s="30">
        <v>696473.26412850001</v>
      </c>
    </row>
    <row r="12" spans="1:14" ht="12.75" x14ac:dyDescent="0.2">
      <c r="A12" s="2" t="s">
        <v>18</v>
      </c>
      <c r="B12" s="15">
        <v>30095696.355769999</v>
      </c>
      <c r="C12" s="15">
        <v>-517794</v>
      </c>
      <c r="D12" s="15">
        <f t="shared" ref="D12:D43" si="0">B12+C12</f>
        <v>29577902.355769999</v>
      </c>
      <c r="E12" s="34">
        <v>500000</v>
      </c>
      <c r="H12" s="15">
        <f t="shared" ref="H12:H43" si="1">SUM(D12:G12)</f>
        <v>30077902.355769999</v>
      </c>
      <c r="J12" s="35" t="s">
        <v>19</v>
      </c>
      <c r="K12" s="36"/>
      <c r="L12" s="37">
        <v>1.0699999999999999E-2</v>
      </c>
      <c r="M12" s="38">
        <v>10000</v>
      </c>
      <c r="N12" s="39">
        <f>(H11+H12+H13+H14+H16)*L12+M12</f>
        <v>528051.99565734994</v>
      </c>
    </row>
    <row r="13" spans="1:14" ht="12.75" x14ac:dyDescent="0.2">
      <c r="A13" s="2" t="s">
        <v>20</v>
      </c>
      <c r="B13" s="15">
        <v>2939498.6756799999</v>
      </c>
      <c r="C13" s="15"/>
      <c r="D13" s="15">
        <f t="shared" si="0"/>
        <v>2939498.6756799999</v>
      </c>
      <c r="E13" s="15"/>
      <c r="H13" s="15">
        <f t="shared" si="1"/>
        <v>2939498.6756799999</v>
      </c>
      <c r="J13" s="33"/>
      <c r="K13" s="11"/>
      <c r="L13" s="10"/>
      <c r="M13" s="10"/>
    </row>
    <row r="14" spans="1:14" x14ac:dyDescent="0.2">
      <c r="A14" s="2" t="s">
        <v>21</v>
      </c>
      <c r="B14" s="15">
        <v>1277607.6630099998</v>
      </c>
      <c r="C14" s="15"/>
      <c r="D14" s="15">
        <f t="shared" si="0"/>
        <v>1277607.6630099998</v>
      </c>
      <c r="E14" s="15"/>
      <c r="H14" s="15">
        <f t="shared" si="1"/>
        <v>1277607.6630099998</v>
      </c>
      <c r="J14" s="40"/>
      <c r="K14" s="11"/>
      <c r="L14" s="10"/>
      <c r="M14" s="10"/>
    </row>
    <row r="15" spans="1:14" x14ac:dyDescent="0.2">
      <c r="A15" s="2" t="s">
        <v>22</v>
      </c>
      <c r="B15" s="15">
        <v>-46.105409999999999</v>
      </c>
      <c r="C15" s="15"/>
      <c r="D15" s="15">
        <f t="shared" si="0"/>
        <v>-46.105409999999999</v>
      </c>
      <c r="E15" s="15"/>
      <c r="H15" s="15">
        <f t="shared" si="1"/>
        <v>-46.105409999999999</v>
      </c>
      <c r="J15" s="16"/>
      <c r="K15" s="16"/>
      <c r="L15" s="16"/>
      <c r="M15" s="16"/>
    </row>
    <row r="16" spans="1:14" x14ac:dyDescent="0.2">
      <c r="A16" s="2" t="s">
        <v>23</v>
      </c>
      <c r="B16" s="15">
        <v>9821048.0698800012</v>
      </c>
      <c r="C16" s="15"/>
      <c r="D16" s="15">
        <f t="shared" si="0"/>
        <v>9821048.0698800012</v>
      </c>
      <c r="E16" s="15"/>
      <c r="H16" s="15">
        <f t="shared" si="1"/>
        <v>9821048.0698800012</v>
      </c>
      <c r="J16" s="16"/>
      <c r="K16" s="16"/>
      <c r="L16" s="16"/>
      <c r="M16" s="41"/>
    </row>
    <row r="17" spans="1:17" x14ac:dyDescent="0.2">
      <c r="A17" s="2" t="s">
        <v>24</v>
      </c>
      <c r="B17" s="15">
        <v>30648466.879930001</v>
      </c>
      <c r="C17" s="15">
        <v>-2608712.2082499997</v>
      </c>
      <c r="D17" s="15">
        <f t="shared" si="0"/>
        <v>28039754.67168</v>
      </c>
      <c r="E17" s="15">
        <v>-7250.0000000000009</v>
      </c>
      <c r="F17" s="15">
        <v>-417000</v>
      </c>
      <c r="G17" s="15">
        <v>-280825.85305999999</v>
      </c>
      <c r="H17" s="15">
        <f t="shared" si="1"/>
        <v>27334678.81862</v>
      </c>
      <c r="J17" s="16"/>
      <c r="K17" s="16"/>
      <c r="L17" s="16"/>
      <c r="M17" s="16"/>
    </row>
    <row r="18" spans="1:17" x14ac:dyDescent="0.2">
      <c r="A18" s="2" t="s">
        <v>25</v>
      </c>
      <c r="B18" s="15">
        <v>177814.26913000003</v>
      </c>
      <c r="C18" s="15"/>
      <c r="D18" s="15">
        <f t="shared" si="0"/>
        <v>177814.26913000003</v>
      </c>
      <c r="E18" s="15"/>
      <c r="H18" s="15">
        <f t="shared" si="1"/>
        <v>177814.26913000003</v>
      </c>
      <c r="J18" s="16"/>
      <c r="K18" s="16"/>
      <c r="L18" s="16"/>
      <c r="M18" s="16"/>
    </row>
    <row r="19" spans="1:17" x14ac:dyDescent="0.2">
      <c r="A19" s="2" t="s">
        <v>26</v>
      </c>
      <c r="B19" s="15">
        <v>0</v>
      </c>
      <c r="C19" s="15"/>
      <c r="D19" s="15">
        <f t="shared" si="0"/>
        <v>0</v>
      </c>
      <c r="E19" s="15"/>
      <c r="H19" s="15">
        <f t="shared" si="1"/>
        <v>0</v>
      </c>
      <c r="J19" s="42"/>
      <c r="K19" s="42"/>
      <c r="L19" s="42"/>
      <c r="M19" s="42"/>
      <c r="N19" s="42"/>
      <c r="O19" s="42"/>
      <c r="P19" s="42"/>
      <c r="Q19" s="42"/>
    </row>
    <row r="20" spans="1:17" x14ac:dyDescent="0.2">
      <c r="A20" s="2" t="s">
        <v>27</v>
      </c>
      <c r="B20" s="15">
        <v>3052.6204499999999</v>
      </c>
      <c r="C20" s="15"/>
      <c r="D20" s="15">
        <f t="shared" si="0"/>
        <v>3052.6204499999999</v>
      </c>
      <c r="E20" s="15"/>
      <c r="H20" s="15">
        <f t="shared" si="1"/>
        <v>3052.6204499999999</v>
      </c>
      <c r="J20" s="42"/>
      <c r="K20" s="42"/>
      <c r="L20" s="42"/>
      <c r="M20" s="42"/>
      <c r="N20" s="42"/>
      <c r="O20" s="42"/>
      <c r="P20" s="42"/>
      <c r="Q20" s="42"/>
    </row>
    <row r="21" spans="1:17" x14ac:dyDescent="0.2">
      <c r="A21" s="2" t="s">
        <v>28</v>
      </c>
      <c r="B21" s="15">
        <v>161349.08325</v>
      </c>
      <c r="C21" s="15"/>
      <c r="D21" s="15">
        <f t="shared" si="0"/>
        <v>161349.08325</v>
      </c>
      <c r="E21" s="15"/>
      <c r="H21" s="15">
        <f t="shared" si="1"/>
        <v>161349.08325</v>
      </c>
      <c r="J21" s="42"/>
      <c r="K21" s="42"/>
      <c r="L21" s="42"/>
      <c r="M21" s="42"/>
      <c r="N21" s="42"/>
      <c r="O21" s="42"/>
      <c r="P21" s="42"/>
      <c r="Q21" s="42"/>
    </row>
    <row r="22" spans="1:17" x14ac:dyDescent="0.2">
      <c r="A22" s="2" t="s">
        <v>26</v>
      </c>
      <c r="B22" s="15">
        <v>0</v>
      </c>
      <c r="C22" s="15"/>
      <c r="D22" s="15">
        <f t="shared" si="0"/>
        <v>0</v>
      </c>
      <c r="E22" s="15"/>
      <c r="H22" s="15">
        <f t="shared" si="1"/>
        <v>0</v>
      </c>
      <c r="J22" s="42"/>
      <c r="K22" s="42"/>
      <c r="L22" s="42"/>
      <c r="M22" s="42"/>
      <c r="N22" s="42"/>
      <c r="O22" s="42"/>
      <c r="P22" s="42"/>
      <c r="Q22" s="42"/>
    </row>
    <row r="23" spans="1:17" x14ac:dyDescent="0.2">
      <c r="A23" s="2" t="s">
        <v>29</v>
      </c>
      <c r="B23" s="15">
        <v>3967998.7680899994</v>
      </c>
      <c r="C23" s="15"/>
      <c r="D23" s="15">
        <f t="shared" si="0"/>
        <v>3967998.7680899994</v>
      </c>
      <c r="E23" s="15"/>
      <c r="H23" s="15">
        <f t="shared" si="1"/>
        <v>3967998.7680899994</v>
      </c>
      <c r="J23" s="42"/>
      <c r="K23" s="42"/>
      <c r="L23" s="42"/>
      <c r="M23" s="42"/>
      <c r="N23" s="42"/>
      <c r="O23" s="42"/>
      <c r="P23" s="42"/>
      <c r="Q23" s="42"/>
    </row>
    <row r="24" spans="1:17" x14ac:dyDescent="0.2">
      <c r="A24" s="2" t="s">
        <v>30</v>
      </c>
      <c r="B24" s="15">
        <v>312.34294</v>
      </c>
      <c r="C24" s="15"/>
      <c r="D24" s="15">
        <f t="shared" si="0"/>
        <v>312.34294</v>
      </c>
      <c r="E24" s="15"/>
      <c r="H24" s="15">
        <f t="shared" si="1"/>
        <v>312.34294</v>
      </c>
      <c r="J24" s="42"/>
      <c r="K24" s="42"/>
      <c r="L24" s="42"/>
      <c r="M24" s="42"/>
      <c r="N24" s="42"/>
      <c r="O24" s="42"/>
      <c r="P24" s="42"/>
      <c r="Q24" s="42"/>
    </row>
    <row r="25" spans="1:17" x14ac:dyDescent="0.2">
      <c r="A25" s="2" t="s">
        <v>31</v>
      </c>
      <c r="B25" s="15">
        <v>13009.819289999999</v>
      </c>
      <c r="C25" s="15"/>
      <c r="D25" s="15">
        <f t="shared" si="0"/>
        <v>13009.819289999999</v>
      </c>
      <c r="E25" s="15"/>
      <c r="H25" s="15">
        <f t="shared" si="1"/>
        <v>13009.819289999999</v>
      </c>
      <c r="J25" s="42"/>
      <c r="K25" s="42"/>
      <c r="L25" s="42"/>
      <c r="M25" s="42"/>
      <c r="N25" s="42"/>
      <c r="O25" s="42"/>
      <c r="P25" s="42"/>
      <c r="Q25" s="42"/>
    </row>
    <row r="26" spans="1:17" x14ac:dyDescent="0.2">
      <c r="A26" s="2" t="s">
        <v>32</v>
      </c>
      <c r="B26" s="15">
        <v>101061.94950999999</v>
      </c>
      <c r="C26" s="15"/>
      <c r="D26" s="15">
        <f t="shared" si="0"/>
        <v>101061.94950999999</v>
      </c>
      <c r="E26" s="15"/>
      <c r="H26" s="15">
        <f t="shared" si="1"/>
        <v>101061.94950999999</v>
      </c>
      <c r="J26" s="42"/>
      <c r="K26" s="42"/>
      <c r="L26" s="42"/>
      <c r="M26" s="42"/>
      <c r="N26" s="42"/>
      <c r="O26" s="42"/>
      <c r="P26" s="42"/>
      <c r="Q26" s="42"/>
    </row>
    <row r="27" spans="1:17" x14ac:dyDescent="0.2">
      <c r="A27" s="43" t="s">
        <v>33</v>
      </c>
      <c r="B27" s="15">
        <v>0</v>
      </c>
      <c r="C27" s="15"/>
      <c r="D27" s="15">
        <f t="shared" si="0"/>
        <v>0</v>
      </c>
      <c r="E27" s="15"/>
      <c r="H27" s="15">
        <f t="shared" si="1"/>
        <v>0</v>
      </c>
      <c r="J27" s="42"/>
      <c r="K27" s="42"/>
      <c r="L27" s="42"/>
      <c r="M27" s="42"/>
      <c r="N27" s="42"/>
      <c r="O27" s="42"/>
      <c r="P27" s="42"/>
      <c r="Q27" s="42"/>
    </row>
    <row r="28" spans="1:17" x14ac:dyDescent="0.2">
      <c r="A28" s="2" t="s">
        <v>34</v>
      </c>
      <c r="B28" s="15">
        <v>1657934.8550099998</v>
      </c>
      <c r="C28" s="15"/>
      <c r="D28" s="15">
        <f t="shared" si="0"/>
        <v>1657934.8550099998</v>
      </c>
      <c r="E28" s="15"/>
      <c r="H28" s="15">
        <f t="shared" si="1"/>
        <v>1657934.8550099998</v>
      </c>
      <c r="J28" s="42"/>
      <c r="K28" s="42"/>
      <c r="L28" s="42"/>
      <c r="M28" s="42"/>
      <c r="N28" s="42"/>
      <c r="O28" s="42"/>
      <c r="P28" s="42"/>
      <c r="Q28" s="42"/>
    </row>
    <row r="29" spans="1:17" x14ac:dyDescent="0.2">
      <c r="A29" s="2" t="s">
        <v>35</v>
      </c>
      <c r="B29" s="15">
        <v>5091.2742500000004</v>
      </c>
      <c r="C29" s="15"/>
      <c r="D29" s="15">
        <f t="shared" si="0"/>
        <v>5091.2742500000004</v>
      </c>
      <c r="E29" s="15"/>
      <c r="H29" s="15">
        <f t="shared" si="1"/>
        <v>5091.2742500000004</v>
      </c>
      <c r="J29" s="42"/>
      <c r="K29" s="42"/>
      <c r="L29" s="42"/>
      <c r="M29" s="42"/>
      <c r="N29" s="42"/>
      <c r="O29" s="42"/>
      <c r="P29" s="42"/>
      <c r="Q29" s="42"/>
    </row>
    <row r="30" spans="1:17" x14ac:dyDescent="0.2">
      <c r="A30" s="2" t="s">
        <v>36</v>
      </c>
      <c r="B30" s="15">
        <v>57267.799449999999</v>
      </c>
      <c r="C30" s="15"/>
      <c r="D30" s="15">
        <f t="shared" si="0"/>
        <v>57267.799449999999</v>
      </c>
      <c r="E30" s="15"/>
      <c r="H30" s="15">
        <f t="shared" si="1"/>
        <v>57267.799449999999</v>
      </c>
      <c r="J30" s="42"/>
      <c r="K30" s="42"/>
      <c r="L30" s="42"/>
      <c r="M30" s="42"/>
      <c r="N30" s="42"/>
      <c r="O30" s="42"/>
      <c r="P30" s="42"/>
      <c r="Q30" s="42"/>
    </row>
    <row r="31" spans="1:17" x14ac:dyDescent="0.2">
      <c r="A31" s="2" t="s">
        <v>37</v>
      </c>
      <c r="B31" s="15">
        <v>2680456.6420300002</v>
      </c>
      <c r="C31" s="15"/>
      <c r="D31" s="15">
        <f t="shared" si="0"/>
        <v>2680456.6420300002</v>
      </c>
      <c r="E31" s="15"/>
      <c r="H31" s="15">
        <f t="shared" si="1"/>
        <v>2680456.6420300002</v>
      </c>
      <c r="J31" s="42"/>
      <c r="K31" s="42"/>
      <c r="L31" s="42"/>
      <c r="M31" s="42"/>
      <c r="N31" s="42"/>
      <c r="O31" s="42"/>
      <c r="P31" s="42"/>
      <c r="Q31" s="42"/>
    </row>
    <row r="32" spans="1:17" x14ac:dyDescent="0.2">
      <c r="A32" s="2" t="s">
        <v>38</v>
      </c>
      <c r="B32" s="15">
        <v>2072796.47798</v>
      </c>
      <c r="C32" s="15"/>
      <c r="D32" s="15">
        <f t="shared" si="0"/>
        <v>2072796.47798</v>
      </c>
      <c r="E32" s="15"/>
      <c r="H32" s="15">
        <f t="shared" si="1"/>
        <v>2072796.47798</v>
      </c>
      <c r="J32" s="42"/>
      <c r="K32" s="42"/>
      <c r="L32" s="42"/>
      <c r="M32" s="42"/>
      <c r="N32" s="42"/>
      <c r="O32" s="42"/>
      <c r="P32" s="42"/>
      <c r="Q32" s="42"/>
    </row>
    <row r="33" spans="1:17" x14ac:dyDescent="0.2">
      <c r="A33" s="2" t="s">
        <v>39</v>
      </c>
      <c r="B33" s="15">
        <v>-1346.41787</v>
      </c>
      <c r="C33" s="15"/>
      <c r="D33" s="15">
        <f t="shared" si="0"/>
        <v>-1346.41787</v>
      </c>
      <c r="E33" s="15"/>
      <c r="H33" s="15">
        <f t="shared" si="1"/>
        <v>-1346.41787</v>
      </c>
      <c r="J33" s="42"/>
      <c r="K33" s="42"/>
      <c r="L33" s="42"/>
      <c r="M33" s="42"/>
      <c r="N33" s="42"/>
      <c r="O33" s="42"/>
      <c r="P33" s="42"/>
      <c r="Q33" s="42"/>
    </row>
    <row r="34" spans="1:17" x14ac:dyDescent="0.2">
      <c r="A34" s="2" t="s">
        <v>26</v>
      </c>
      <c r="B34" s="15">
        <v>0</v>
      </c>
      <c r="C34" s="15"/>
      <c r="D34" s="15">
        <f t="shared" si="0"/>
        <v>0</v>
      </c>
      <c r="E34" s="15"/>
      <c r="H34" s="15">
        <f t="shared" si="1"/>
        <v>0</v>
      </c>
      <c r="J34" s="42"/>
      <c r="K34" s="42"/>
      <c r="L34" s="42"/>
      <c r="M34" s="42"/>
      <c r="N34" s="42"/>
      <c r="O34" s="42"/>
      <c r="P34" s="42"/>
      <c r="Q34" s="42"/>
    </row>
    <row r="35" spans="1:17" x14ac:dyDescent="0.2">
      <c r="A35" s="2" t="s">
        <v>40</v>
      </c>
      <c r="B35" s="15">
        <v>91892.525010000012</v>
      </c>
      <c r="C35" s="15"/>
      <c r="D35" s="15">
        <f t="shared" si="0"/>
        <v>91892.525010000012</v>
      </c>
      <c r="E35" s="15"/>
      <c r="H35" s="15">
        <f t="shared" si="1"/>
        <v>91892.525010000012</v>
      </c>
      <c r="L35" s="10"/>
      <c r="M35" s="10"/>
    </row>
    <row r="36" spans="1:17" x14ac:dyDescent="0.2">
      <c r="A36" s="2" t="s">
        <v>41</v>
      </c>
      <c r="B36" s="15">
        <v>46230.958070000001</v>
      </c>
      <c r="C36" s="15"/>
      <c r="D36" s="15">
        <f t="shared" si="0"/>
        <v>46230.958070000001</v>
      </c>
      <c r="E36" s="15"/>
      <c r="H36" s="15">
        <f t="shared" si="1"/>
        <v>46230.958070000001</v>
      </c>
      <c r="J36" s="16"/>
      <c r="L36" s="44"/>
      <c r="M36" s="10"/>
      <c r="N36" s="15"/>
    </row>
    <row r="37" spans="1:17" x14ac:dyDescent="0.2">
      <c r="A37" s="2" t="s">
        <v>42</v>
      </c>
      <c r="B37" s="15">
        <v>925112.43481000012</v>
      </c>
      <c r="C37" s="15"/>
      <c r="D37" s="15">
        <f t="shared" si="0"/>
        <v>925112.43481000012</v>
      </c>
      <c r="E37" s="15"/>
      <c r="H37" s="15">
        <f t="shared" si="1"/>
        <v>925112.43481000012</v>
      </c>
      <c r="J37" s="10"/>
      <c r="K37" s="15"/>
      <c r="O37" s="42"/>
      <c r="P37" s="42"/>
      <c r="Q37" s="42"/>
    </row>
    <row r="38" spans="1:17" x14ac:dyDescent="0.2">
      <c r="A38" s="2" t="s">
        <v>43</v>
      </c>
      <c r="B38" s="15">
        <v>426336.87166</v>
      </c>
      <c r="C38" s="15"/>
      <c r="D38" s="15">
        <f t="shared" si="0"/>
        <v>426336.87166</v>
      </c>
      <c r="E38" s="15"/>
      <c r="H38" s="15">
        <f t="shared" si="1"/>
        <v>426336.87166</v>
      </c>
      <c r="J38" s="10"/>
      <c r="O38" s="42"/>
      <c r="P38" s="42"/>
      <c r="Q38" s="42"/>
    </row>
    <row r="39" spans="1:17" x14ac:dyDescent="0.2">
      <c r="A39" s="2" t="s">
        <v>44</v>
      </c>
      <c r="B39" s="15">
        <v>1286880.4667199997</v>
      </c>
      <c r="C39" s="15"/>
      <c r="D39" s="15">
        <f t="shared" si="0"/>
        <v>1286880.4667199997</v>
      </c>
      <c r="E39" s="15"/>
      <c r="H39" s="15">
        <f t="shared" si="1"/>
        <v>1286880.4667199997</v>
      </c>
      <c r="O39" s="42"/>
      <c r="P39" s="42"/>
      <c r="Q39" s="42"/>
    </row>
    <row r="40" spans="1:17" x14ac:dyDescent="0.2">
      <c r="A40" s="2" t="s">
        <v>45</v>
      </c>
      <c r="B40" s="15">
        <v>317772.48729999998</v>
      </c>
      <c r="C40" s="15"/>
      <c r="D40" s="15">
        <f t="shared" si="0"/>
        <v>317772.48729999998</v>
      </c>
      <c r="E40" s="15"/>
      <c r="H40" s="15">
        <f t="shared" si="1"/>
        <v>317772.48729999998</v>
      </c>
      <c r="O40" s="42"/>
      <c r="P40" s="42"/>
      <c r="Q40" s="42"/>
    </row>
    <row r="41" spans="1:17" x14ac:dyDescent="0.2">
      <c r="A41" s="2" t="s">
        <v>46</v>
      </c>
      <c r="B41" s="15">
        <v>17862.674439999999</v>
      </c>
      <c r="C41" s="15"/>
      <c r="D41" s="15">
        <f t="shared" si="0"/>
        <v>17862.674439999999</v>
      </c>
      <c r="E41" s="15"/>
      <c r="H41" s="15">
        <f t="shared" si="1"/>
        <v>17862.674439999999</v>
      </c>
      <c r="J41" s="11"/>
      <c r="K41" s="11"/>
      <c r="O41" s="42"/>
      <c r="P41" s="42"/>
      <c r="Q41" s="42"/>
    </row>
    <row r="42" spans="1:17" x14ac:dyDescent="0.2">
      <c r="A42" s="2" t="s">
        <v>47</v>
      </c>
      <c r="B42" s="15">
        <v>7806.4511900000007</v>
      </c>
      <c r="C42" s="15"/>
      <c r="D42" s="15">
        <f t="shared" si="0"/>
        <v>7806.4511900000007</v>
      </c>
      <c r="E42" s="15"/>
      <c r="H42" s="15">
        <f t="shared" si="1"/>
        <v>7806.4511900000007</v>
      </c>
      <c r="J42" s="10"/>
      <c r="K42" s="10"/>
    </row>
    <row r="43" spans="1:17" x14ac:dyDescent="0.2">
      <c r="A43" s="2" t="s">
        <v>48</v>
      </c>
      <c r="B43" s="15">
        <v>15566.756709999998</v>
      </c>
      <c r="C43" s="15"/>
      <c r="D43" s="15">
        <f t="shared" si="0"/>
        <v>15566.756709999998</v>
      </c>
      <c r="H43" s="15">
        <f t="shared" si="1"/>
        <v>15566.756709999998</v>
      </c>
      <c r="I43" s="45"/>
      <c r="J43" s="46"/>
      <c r="K43" s="10"/>
    </row>
    <row r="44" spans="1:17" x14ac:dyDescent="0.2">
      <c r="H44" s="15"/>
    </row>
    <row r="45" spans="1:17" x14ac:dyDescent="0.2">
      <c r="A45" s="1" t="s">
        <v>49</v>
      </c>
      <c r="B45" s="47">
        <f t="shared" ref="B45:H45" si="2">SUM(B11:B43)</f>
        <v>93287148.244439974</v>
      </c>
      <c r="C45" s="47">
        <f t="shared" si="2"/>
        <v>-3299104.2082499997</v>
      </c>
      <c r="D45" s="47">
        <f t="shared" si="2"/>
        <v>89988044.036189973</v>
      </c>
      <c r="E45" s="47">
        <f t="shared" si="2"/>
        <v>492750</v>
      </c>
      <c r="F45" s="47">
        <f t="shared" si="2"/>
        <v>-417000</v>
      </c>
      <c r="G45" s="47">
        <f t="shared" si="2"/>
        <v>-280825.85305999999</v>
      </c>
      <c r="H45" s="47">
        <f t="shared" si="2"/>
        <v>89782968.183129966</v>
      </c>
    </row>
    <row r="46" spans="1:17" x14ac:dyDescent="0.2">
      <c r="A46" s="2" t="s">
        <v>50</v>
      </c>
      <c r="B46" s="15"/>
      <c r="C46" s="15"/>
      <c r="D46" s="15"/>
      <c r="E46" s="15"/>
      <c r="H46" s="15">
        <f>H11+H12+H13+H14+H15+H16+H17+H18+H20+H21+H23+H24+H25+H26+H30+H31+H32+H33+H35+H36+H37+H38+H39+H40+H41</f>
        <v>88096568.845969975</v>
      </c>
    </row>
    <row r="47" spans="1:17" x14ac:dyDescent="0.2">
      <c r="F47" s="15"/>
    </row>
    <row r="48" spans="1:17" x14ac:dyDescent="0.2">
      <c r="K48" s="21"/>
      <c r="N48" s="21"/>
      <c r="O48" s="21"/>
      <c r="P48" s="21"/>
    </row>
    <row r="49" spans="1:17" x14ac:dyDescent="0.2">
      <c r="A49" s="49" t="s">
        <v>51</v>
      </c>
      <c r="B49" s="48"/>
      <c r="C49" s="48"/>
      <c r="D49" s="48"/>
      <c r="E49" s="48"/>
      <c r="F49" s="48"/>
      <c r="G49" s="48"/>
      <c r="H49" s="50" t="s">
        <v>52</v>
      </c>
      <c r="I49" s="48"/>
      <c r="J49" s="51"/>
      <c r="K49" s="92" t="s">
        <v>56</v>
      </c>
      <c r="L49" s="92" t="s">
        <v>53</v>
      </c>
      <c r="M49" s="52"/>
      <c r="N49" s="16"/>
      <c r="P49" s="42"/>
      <c r="Q49" s="42"/>
    </row>
    <row r="50" spans="1:17" x14ac:dyDescent="0.2">
      <c r="A50" s="28"/>
      <c r="B50" s="54" t="s">
        <v>54</v>
      </c>
      <c r="C50" s="54" t="s">
        <v>55</v>
      </c>
      <c r="D50" s="54" t="s">
        <v>56</v>
      </c>
      <c r="E50" s="54" t="s">
        <v>54</v>
      </c>
      <c r="F50" s="54" t="s">
        <v>55</v>
      </c>
      <c r="G50" s="54" t="s">
        <v>56</v>
      </c>
      <c r="H50" s="55" t="s">
        <v>55</v>
      </c>
      <c r="I50" s="54" t="s">
        <v>56</v>
      </c>
      <c r="J50" s="54" t="s">
        <v>55</v>
      </c>
      <c r="K50" s="54" t="s">
        <v>115</v>
      </c>
      <c r="L50" s="54" t="s">
        <v>55</v>
      </c>
      <c r="M50" s="56" t="s">
        <v>56</v>
      </c>
      <c r="N50" s="16"/>
      <c r="P50" s="42"/>
      <c r="Q50" s="42"/>
    </row>
    <row r="51" spans="1:17" x14ac:dyDescent="0.2">
      <c r="A51" s="28"/>
      <c r="B51" s="16"/>
      <c r="C51" s="16"/>
      <c r="D51" s="16"/>
      <c r="E51" s="16"/>
      <c r="F51" s="16"/>
      <c r="G51" s="16"/>
      <c r="H51" s="28" t="s">
        <v>57</v>
      </c>
      <c r="I51" s="54"/>
      <c r="J51" s="54" t="s">
        <v>58</v>
      </c>
      <c r="K51" s="54" t="s">
        <v>59</v>
      </c>
      <c r="L51" s="54"/>
      <c r="M51" s="56"/>
      <c r="N51" s="16"/>
      <c r="P51" s="42"/>
      <c r="Q51" s="42"/>
    </row>
    <row r="52" spans="1:17" x14ac:dyDescent="0.2">
      <c r="A52" s="28"/>
      <c r="B52" s="16"/>
      <c r="C52" s="16"/>
      <c r="D52" s="16"/>
      <c r="E52" s="16"/>
      <c r="F52" s="16"/>
      <c r="G52" s="16"/>
      <c r="H52" s="28"/>
      <c r="I52" s="16"/>
      <c r="J52" s="16"/>
      <c r="K52" s="16"/>
      <c r="L52" s="16"/>
      <c r="M52" s="53"/>
      <c r="N52" s="16"/>
      <c r="P52" s="42"/>
      <c r="Q52" s="42"/>
    </row>
    <row r="53" spans="1:17" x14ac:dyDescent="0.2">
      <c r="A53" s="28" t="s">
        <v>16</v>
      </c>
      <c r="B53" s="57">
        <v>0.67934000000000005</v>
      </c>
      <c r="C53" s="57">
        <v>0.20216999999999999</v>
      </c>
      <c r="D53" s="57">
        <v>0.11849</v>
      </c>
      <c r="E53" s="58">
        <f t="shared" ref="E53:G68" si="3">B53*$H11</f>
        <v>2921173.9537753346</v>
      </c>
      <c r="F53" s="58">
        <f t="shared" si="3"/>
        <v>869334.55741566722</v>
      </c>
      <c r="G53" s="58">
        <f t="shared" si="3"/>
        <v>509509.08496899839</v>
      </c>
      <c r="H53" s="28"/>
      <c r="I53" s="44"/>
      <c r="J53" s="59"/>
      <c r="K53" s="44"/>
      <c r="L53" s="44">
        <f>F53+H53+J53</f>
        <v>869334.55741566722</v>
      </c>
      <c r="M53" s="30">
        <f>G53+I53+K53</f>
        <v>509509.08496899839</v>
      </c>
      <c r="N53" s="16"/>
      <c r="P53" s="42"/>
      <c r="Q53" s="42"/>
    </row>
    <row r="54" spans="1:17" x14ac:dyDescent="0.2">
      <c r="A54" s="28" t="s">
        <v>18</v>
      </c>
      <c r="B54" s="57">
        <v>0.67934000000000005</v>
      </c>
      <c r="C54" s="57">
        <v>0.20216999999999999</v>
      </c>
      <c r="D54" s="57">
        <v>0.11849</v>
      </c>
      <c r="E54" s="58">
        <f t="shared" si="3"/>
        <v>20433122.186368793</v>
      </c>
      <c r="F54" s="58">
        <f t="shared" si="3"/>
        <v>6080849.5192660205</v>
      </c>
      <c r="G54" s="58">
        <f t="shared" si="3"/>
        <v>3563930.650135187</v>
      </c>
      <c r="H54" s="28"/>
      <c r="I54" s="44"/>
      <c r="J54" s="59"/>
      <c r="K54" s="44">
        <v>275000</v>
      </c>
      <c r="L54" s="44">
        <f t="shared" ref="L54:L85" si="4">F54+H54+J54</f>
        <v>6080849.5192660205</v>
      </c>
      <c r="M54" s="30">
        <f t="shared" ref="M54:M85" si="5">G54+I54+K54</f>
        <v>3838930.650135187</v>
      </c>
      <c r="N54" s="16"/>
      <c r="P54" s="42"/>
      <c r="Q54" s="42"/>
    </row>
    <row r="55" spans="1:17" x14ac:dyDescent="0.2">
      <c r="A55" s="28" t="s">
        <v>20</v>
      </c>
      <c r="B55" s="57">
        <v>0.67934000000000005</v>
      </c>
      <c r="C55" s="57">
        <v>0.20216999999999999</v>
      </c>
      <c r="D55" s="57">
        <v>0.11849</v>
      </c>
      <c r="E55" s="58">
        <f t="shared" si="3"/>
        <v>1996919.0303364513</v>
      </c>
      <c r="F55" s="58">
        <f t="shared" si="3"/>
        <v>594278.44726222556</v>
      </c>
      <c r="G55" s="58">
        <f t="shared" si="3"/>
        <v>348301.19808132318</v>
      </c>
      <c r="H55" s="28"/>
      <c r="I55" s="44"/>
      <c r="J55" s="59"/>
      <c r="K55" s="44"/>
      <c r="L55" s="44">
        <f t="shared" si="4"/>
        <v>594278.44726222556</v>
      </c>
      <c r="M55" s="30">
        <f t="shared" si="5"/>
        <v>348301.19808132318</v>
      </c>
      <c r="N55" s="16"/>
      <c r="P55" s="42"/>
      <c r="Q55" s="42"/>
    </row>
    <row r="56" spans="1:17" x14ac:dyDescent="0.2">
      <c r="A56" s="28" t="s">
        <v>21</v>
      </c>
      <c r="B56" s="57">
        <v>0.67934000000000005</v>
      </c>
      <c r="C56" s="57">
        <v>0.20216999999999999</v>
      </c>
      <c r="D56" s="57">
        <v>0.11849</v>
      </c>
      <c r="E56" s="58">
        <f t="shared" si="3"/>
        <v>867929.98978921329</v>
      </c>
      <c r="F56" s="58">
        <f t="shared" si="3"/>
        <v>258293.94123073164</v>
      </c>
      <c r="G56" s="58">
        <f t="shared" si="3"/>
        <v>151383.73199005486</v>
      </c>
      <c r="H56" s="28"/>
      <c r="I56" s="44"/>
      <c r="J56" s="59"/>
      <c r="K56" s="44"/>
      <c r="L56" s="44">
        <f t="shared" si="4"/>
        <v>258293.94123073164</v>
      </c>
      <c r="M56" s="30">
        <f t="shared" si="5"/>
        <v>151383.73199005486</v>
      </c>
      <c r="N56" s="16"/>
      <c r="P56" s="42"/>
      <c r="Q56" s="42"/>
    </row>
    <row r="57" spans="1:17" x14ac:dyDescent="0.2">
      <c r="A57" s="28" t="s">
        <v>22</v>
      </c>
      <c r="B57" s="57">
        <v>0.67934000000000005</v>
      </c>
      <c r="C57" s="57">
        <v>0.20216999999999999</v>
      </c>
      <c r="D57" s="57">
        <v>0.11849</v>
      </c>
      <c r="E57" s="58">
        <f t="shared" si="3"/>
        <v>-31.321249229400003</v>
      </c>
      <c r="F57" s="58">
        <f t="shared" si="3"/>
        <v>-9.3211307396999992</v>
      </c>
      <c r="G57" s="58">
        <f t="shared" si="3"/>
        <v>-5.4630300308999997</v>
      </c>
      <c r="H57" s="28"/>
      <c r="I57" s="44"/>
      <c r="J57" s="59"/>
      <c r="K57" s="44"/>
      <c r="L57" s="44">
        <f t="shared" si="4"/>
        <v>-9.3211307396999992</v>
      </c>
      <c r="M57" s="30">
        <f t="shared" si="5"/>
        <v>-5.4630300308999997</v>
      </c>
      <c r="N57" s="16"/>
      <c r="P57" s="42"/>
      <c r="Q57" s="42"/>
    </row>
    <row r="58" spans="1:17" x14ac:dyDescent="0.2">
      <c r="A58" s="28" t="s">
        <v>23</v>
      </c>
      <c r="B58" s="57">
        <v>0.67934000000000005</v>
      </c>
      <c r="C58" s="57">
        <v>0.20216999999999999</v>
      </c>
      <c r="D58" s="57">
        <v>0.11849</v>
      </c>
      <c r="E58" s="58">
        <f t="shared" si="3"/>
        <v>6671830.7957922807</v>
      </c>
      <c r="F58" s="58">
        <f t="shared" si="3"/>
        <v>1985521.2882876399</v>
      </c>
      <c r="G58" s="58">
        <f t="shared" si="3"/>
        <v>1163695.9858000814</v>
      </c>
      <c r="H58" s="28"/>
      <c r="I58" s="44"/>
      <c r="J58" s="59"/>
      <c r="K58" s="44"/>
      <c r="L58" s="44">
        <f t="shared" si="4"/>
        <v>1985521.2882876399</v>
      </c>
      <c r="M58" s="30">
        <f t="shared" si="5"/>
        <v>1163695.9858000814</v>
      </c>
      <c r="N58" s="16"/>
      <c r="P58" s="42"/>
      <c r="Q58" s="42"/>
    </row>
    <row r="59" spans="1:17" x14ac:dyDescent="0.2">
      <c r="A59" s="28" t="s">
        <v>24</v>
      </c>
      <c r="B59" s="57">
        <v>0.67934000000000005</v>
      </c>
      <c r="C59" s="57">
        <v>0.20216999999999999</v>
      </c>
      <c r="D59" s="57">
        <v>0.11849</v>
      </c>
      <c r="E59" s="58">
        <f t="shared" si="3"/>
        <v>18569540.708641313</v>
      </c>
      <c r="F59" s="58">
        <f t="shared" si="3"/>
        <v>5526252.0167604052</v>
      </c>
      <c r="G59" s="58">
        <f t="shared" si="3"/>
        <v>3238886.0932182837</v>
      </c>
      <c r="H59" s="60">
        <v>-244656</v>
      </c>
      <c r="I59" s="44">
        <v>-127158</v>
      </c>
      <c r="J59" s="44">
        <f>-N10</f>
        <v>-588856.08636049647</v>
      </c>
      <c r="K59" s="44">
        <f>-N9</f>
        <v>-180015.2249921856</v>
      </c>
      <c r="L59" s="44">
        <f t="shared" si="4"/>
        <v>4692739.9303999087</v>
      </c>
      <c r="M59" s="30">
        <f t="shared" si="5"/>
        <v>2931712.8682260979</v>
      </c>
      <c r="N59" s="16"/>
      <c r="P59" s="42"/>
      <c r="Q59" s="42"/>
    </row>
    <row r="60" spans="1:17" x14ac:dyDescent="0.2">
      <c r="A60" s="28" t="s">
        <v>25</v>
      </c>
      <c r="B60" s="57">
        <v>0.67934000000000005</v>
      </c>
      <c r="C60" s="57">
        <v>0.20216999999999999</v>
      </c>
      <c r="D60" s="57">
        <v>0.11849</v>
      </c>
      <c r="E60" s="58">
        <f t="shared" si="3"/>
        <v>120796.34559077423</v>
      </c>
      <c r="F60" s="58">
        <f t="shared" si="3"/>
        <v>35948.710790012105</v>
      </c>
      <c r="G60" s="58">
        <f t="shared" si="3"/>
        <v>21069.212749213704</v>
      </c>
      <c r="H60" s="28"/>
      <c r="I60" s="44"/>
      <c r="J60" s="59"/>
      <c r="K60" s="44"/>
      <c r="L60" s="44">
        <f t="shared" si="4"/>
        <v>35948.710790012105</v>
      </c>
      <c r="M60" s="30">
        <f t="shared" si="5"/>
        <v>21069.212749213704</v>
      </c>
      <c r="N60" s="16"/>
      <c r="P60" s="42"/>
      <c r="Q60" s="42"/>
    </row>
    <row r="61" spans="1:17" x14ac:dyDescent="0.2">
      <c r="A61" s="28" t="s">
        <v>26</v>
      </c>
      <c r="B61" s="61"/>
      <c r="C61" s="61"/>
      <c r="D61" s="61"/>
      <c r="E61" s="58">
        <f t="shared" si="3"/>
        <v>0</v>
      </c>
      <c r="F61" s="58">
        <f t="shared" si="3"/>
        <v>0</v>
      </c>
      <c r="G61" s="58">
        <f t="shared" si="3"/>
        <v>0</v>
      </c>
      <c r="H61" s="28"/>
      <c r="I61" s="44"/>
      <c r="J61" s="59"/>
      <c r="K61" s="44"/>
      <c r="L61" s="44">
        <f t="shared" si="4"/>
        <v>0</v>
      </c>
      <c r="M61" s="30">
        <f t="shared" si="5"/>
        <v>0</v>
      </c>
      <c r="N61" s="16"/>
      <c r="P61" s="42"/>
      <c r="Q61" s="42"/>
    </row>
    <row r="62" spans="1:17" x14ac:dyDescent="0.2">
      <c r="A62" s="28" t="s">
        <v>27</v>
      </c>
      <c r="B62" s="57">
        <v>0.67934000000000005</v>
      </c>
      <c r="C62" s="57">
        <v>0.20216999999999999</v>
      </c>
      <c r="D62" s="57">
        <v>0.11849</v>
      </c>
      <c r="E62" s="58">
        <f t="shared" si="3"/>
        <v>2073.767176503</v>
      </c>
      <c r="F62" s="58">
        <f t="shared" si="3"/>
        <v>617.14827637649989</v>
      </c>
      <c r="G62" s="58">
        <f t="shared" si="3"/>
        <v>361.70499712049997</v>
      </c>
      <c r="H62" s="28"/>
      <c r="I62" s="44"/>
      <c r="J62" s="59"/>
      <c r="K62" s="44"/>
      <c r="L62" s="44">
        <f t="shared" si="4"/>
        <v>617.14827637649989</v>
      </c>
      <c r="M62" s="30">
        <f t="shared" si="5"/>
        <v>361.70499712049997</v>
      </c>
      <c r="N62" s="16"/>
      <c r="P62" s="42"/>
      <c r="Q62" s="42"/>
    </row>
    <row r="63" spans="1:17" x14ac:dyDescent="0.2">
      <c r="A63" s="28" t="s">
        <v>28</v>
      </c>
      <c r="B63" s="57">
        <v>0.67934000000000005</v>
      </c>
      <c r="C63" s="57">
        <v>0.20216999999999999</v>
      </c>
      <c r="D63" s="57">
        <v>0.11849</v>
      </c>
      <c r="E63" s="58">
        <f t="shared" si="3"/>
        <v>109610.88621505501</v>
      </c>
      <c r="F63" s="58">
        <f t="shared" si="3"/>
        <v>32619.944160652496</v>
      </c>
      <c r="G63" s="58">
        <f t="shared" si="3"/>
        <v>19118.252874292499</v>
      </c>
      <c r="H63" s="28"/>
      <c r="I63" s="44"/>
      <c r="J63" s="59"/>
      <c r="K63" s="44"/>
      <c r="L63" s="44">
        <f t="shared" si="4"/>
        <v>32619.944160652496</v>
      </c>
      <c r="M63" s="30">
        <f t="shared" si="5"/>
        <v>19118.252874292499</v>
      </c>
      <c r="N63" s="16"/>
      <c r="P63" s="42"/>
      <c r="Q63" s="42"/>
    </row>
    <row r="64" spans="1:17" x14ac:dyDescent="0.2">
      <c r="A64" s="28" t="s">
        <v>26</v>
      </c>
      <c r="B64" s="61"/>
      <c r="C64" s="61"/>
      <c r="D64" s="61"/>
      <c r="E64" s="58">
        <f t="shared" si="3"/>
        <v>0</v>
      </c>
      <c r="F64" s="58">
        <f t="shared" si="3"/>
        <v>0</v>
      </c>
      <c r="G64" s="58">
        <f t="shared" si="3"/>
        <v>0</v>
      </c>
      <c r="H64" s="28"/>
      <c r="I64" s="44"/>
      <c r="J64" s="59"/>
      <c r="K64" s="44"/>
      <c r="L64" s="44">
        <f t="shared" si="4"/>
        <v>0</v>
      </c>
      <c r="M64" s="30">
        <f t="shared" si="5"/>
        <v>0</v>
      </c>
      <c r="N64" s="16"/>
      <c r="P64" s="42"/>
      <c r="Q64" s="42"/>
    </row>
    <row r="65" spans="1:17" x14ac:dyDescent="0.2">
      <c r="A65" s="28" t="s">
        <v>29</v>
      </c>
      <c r="B65" s="57">
        <v>0.67934000000000005</v>
      </c>
      <c r="C65" s="57">
        <v>0.20216999999999999</v>
      </c>
      <c r="D65" s="57">
        <v>0.11849</v>
      </c>
      <c r="E65" s="58">
        <f t="shared" si="3"/>
        <v>2695620.2831142605</v>
      </c>
      <c r="F65" s="58">
        <f t="shared" si="3"/>
        <v>802210.3109447551</v>
      </c>
      <c r="G65" s="58">
        <f t="shared" si="3"/>
        <v>470168.17403098405</v>
      </c>
      <c r="H65" s="28"/>
      <c r="I65" s="44"/>
      <c r="J65" s="59"/>
      <c r="K65" s="44"/>
      <c r="L65" s="44">
        <f t="shared" si="4"/>
        <v>802210.3109447551</v>
      </c>
      <c r="M65" s="30">
        <f t="shared" si="5"/>
        <v>470168.17403098405</v>
      </c>
      <c r="N65" s="16"/>
      <c r="P65" s="42"/>
      <c r="Q65" s="42"/>
    </row>
    <row r="66" spans="1:17" x14ac:dyDescent="0.2">
      <c r="A66" s="28" t="s">
        <v>30</v>
      </c>
      <c r="B66" s="57">
        <v>0.67934000000000005</v>
      </c>
      <c r="C66" s="57">
        <v>0.20216999999999999</v>
      </c>
      <c r="D66" s="57">
        <v>0.11849</v>
      </c>
      <c r="E66" s="58">
        <f t="shared" si="3"/>
        <v>212.18705285960002</v>
      </c>
      <c r="F66" s="58">
        <f t="shared" si="3"/>
        <v>63.146372179799997</v>
      </c>
      <c r="G66" s="58">
        <f t="shared" si="3"/>
        <v>37.009514960600001</v>
      </c>
      <c r="H66" s="28"/>
      <c r="I66" s="44"/>
      <c r="J66" s="59"/>
      <c r="K66" s="44"/>
      <c r="L66" s="44">
        <f t="shared" si="4"/>
        <v>63.146372179799997</v>
      </c>
      <c r="M66" s="30">
        <f t="shared" si="5"/>
        <v>37.009514960600001</v>
      </c>
      <c r="N66" s="16"/>
      <c r="P66" s="42"/>
      <c r="Q66" s="42"/>
    </row>
    <row r="67" spans="1:17" x14ac:dyDescent="0.2">
      <c r="A67" s="28" t="s">
        <v>31</v>
      </c>
      <c r="B67" s="57">
        <v>0.67934000000000005</v>
      </c>
      <c r="C67" s="57">
        <v>0.20216999999999999</v>
      </c>
      <c r="D67" s="57">
        <v>0.11849</v>
      </c>
      <c r="E67" s="58">
        <f t="shared" si="3"/>
        <v>8838.0906364685998</v>
      </c>
      <c r="F67" s="58">
        <f t="shared" si="3"/>
        <v>2630.1951658592998</v>
      </c>
      <c r="G67" s="58">
        <f t="shared" si="3"/>
        <v>1541.5334876720999</v>
      </c>
      <c r="H67" s="28"/>
      <c r="I67" s="44"/>
      <c r="J67" s="59"/>
      <c r="K67" s="44"/>
      <c r="L67" s="44">
        <f t="shared" si="4"/>
        <v>2630.1951658592998</v>
      </c>
      <c r="M67" s="30">
        <f t="shared" si="5"/>
        <v>1541.5334876720999</v>
      </c>
      <c r="N67" s="16"/>
      <c r="P67" s="42"/>
      <c r="Q67" s="42"/>
    </row>
    <row r="68" spans="1:17" x14ac:dyDescent="0.2">
      <c r="A68" s="28" t="s">
        <v>32</v>
      </c>
      <c r="B68" s="57">
        <v>0.67934000000000005</v>
      </c>
      <c r="C68" s="57">
        <v>0.20216999999999999</v>
      </c>
      <c r="D68" s="57">
        <v>0.11849</v>
      </c>
      <c r="E68" s="58">
        <f t="shared" si="3"/>
        <v>68655.424780123401</v>
      </c>
      <c r="F68" s="58">
        <f t="shared" si="3"/>
        <v>20431.694332436698</v>
      </c>
      <c r="G68" s="58">
        <f t="shared" si="3"/>
        <v>11974.830397439899</v>
      </c>
      <c r="H68" s="28"/>
      <c r="I68" s="44"/>
      <c r="J68" s="59"/>
      <c r="K68" s="44"/>
      <c r="L68" s="44">
        <f t="shared" si="4"/>
        <v>20431.694332436698</v>
      </c>
      <c r="M68" s="30">
        <f t="shared" si="5"/>
        <v>11974.830397439899</v>
      </c>
      <c r="N68" s="16"/>
      <c r="P68" s="42"/>
      <c r="Q68" s="42"/>
    </row>
    <row r="69" spans="1:17" x14ac:dyDescent="0.2">
      <c r="A69" s="28" t="s">
        <v>60</v>
      </c>
      <c r="B69" s="57">
        <v>0</v>
      </c>
      <c r="C69" s="57">
        <v>1</v>
      </c>
      <c r="D69" s="57">
        <v>0</v>
      </c>
      <c r="E69" s="58">
        <f t="shared" ref="E69:G84" si="6">B69*$H27</f>
        <v>0</v>
      </c>
      <c r="F69" s="58">
        <f t="shared" si="6"/>
        <v>0</v>
      </c>
      <c r="G69" s="58">
        <f t="shared" si="6"/>
        <v>0</v>
      </c>
      <c r="H69" s="28"/>
      <c r="I69" s="44"/>
      <c r="J69" s="59"/>
      <c r="K69" s="44"/>
      <c r="L69" s="44">
        <f t="shared" si="4"/>
        <v>0</v>
      </c>
      <c r="M69" s="30">
        <f t="shared" si="5"/>
        <v>0</v>
      </c>
      <c r="N69" s="16"/>
      <c r="P69" s="42"/>
      <c r="Q69" s="42"/>
    </row>
    <row r="70" spans="1:17" x14ac:dyDescent="0.2">
      <c r="A70" s="28" t="s">
        <v>34</v>
      </c>
      <c r="B70" s="57">
        <v>5.7020000000000001E-2</v>
      </c>
      <c r="C70" s="57">
        <v>5.5599999999999998E-3</v>
      </c>
      <c r="D70" s="57">
        <v>0.93742000000000003</v>
      </c>
      <c r="E70" s="58">
        <f t="shared" si="6"/>
        <v>94535.445432670196</v>
      </c>
      <c r="F70" s="58">
        <f t="shared" si="6"/>
        <v>9218.1177938555993</v>
      </c>
      <c r="G70" s="58">
        <f t="shared" si="6"/>
        <v>1554181.2917834742</v>
      </c>
      <c r="H70" s="28"/>
      <c r="I70" s="44"/>
      <c r="J70" s="59"/>
      <c r="K70" s="44"/>
      <c r="L70" s="44">
        <f t="shared" si="4"/>
        <v>9218.1177938555993</v>
      </c>
      <c r="M70" s="30">
        <f t="shared" si="5"/>
        <v>1554181.2917834742</v>
      </c>
      <c r="N70" s="16"/>
      <c r="P70" s="42"/>
      <c r="Q70" s="42"/>
    </row>
    <row r="71" spans="1:17" x14ac:dyDescent="0.2">
      <c r="A71" s="28" t="s">
        <v>35</v>
      </c>
      <c r="B71" s="57">
        <v>0.04</v>
      </c>
      <c r="C71" s="57">
        <v>0</v>
      </c>
      <c r="D71" s="57">
        <v>0.96</v>
      </c>
      <c r="E71" s="58">
        <f t="shared" si="6"/>
        <v>203.65097000000003</v>
      </c>
      <c r="F71" s="58">
        <f t="shared" si="6"/>
        <v>0</v>
      </c>
      <c r="G71" s="58">
        <f t="shared" si="6"/>
        <v>4887.6232799999998</v>
      </c>
      <c r="H71" s="28"/>
      <c r="I71" s="44"/>
      <c r="J71" s="59"/>
      <c r="K71" s="44"/>
      <c r="L71" s="44">
        <f t="shared" si="4"/>
        <v>0</v>
      </c>
      <c r="M71" s="30">
        <f t="shared" si="5"/>
        <v>4887.6232799999998</v>
      </c>
      <c r="N71" s="16"/>
      <c r="P71" s="42"/>
      <c r="Q71" s="42"/>
    </row>
    <row r="72" spans="1:17" x14ac:dyDescent="0.2">
      <c r="A72" s="28" t="s">
        <v>36</v>
      </c>
      <c r="B72" s="57">
        <v>0.67934000000000005</v>
      </c>
      <c r="C72" s="57">
        <v>0.20216999999999999</v>
      </c>
      <c r="D72" s="57">
        <v>0.11849</v>
      </c>
      <c r="E72" s="58">
        <f t="shared" si="6"/>
        <v>38904.306878363001</v>
      </c>
      <c r="F72" s="58">
        <f t="shared" si="6"/>
        <v>11577.831014806499</v>
      </c>
      <c r="G72" s="58">
        <f t="shared" si="6"/>
        <v>6785.6615568304996</v>
      </c>
      <c r="H72" s="28"/>
      <c r="I72" s="44"/>
      <c r="J72" s="59"/>
      <c r="K72" s="44"/>
      <c r="L72" s="44">
        <f t="shared" si="4"/>
        <v>11577.831014806499</v>
      </c>
      <c r="M72" s="30">
        <f t="shared" si="5"/>
        <v>6785.6615568304996</v>
      </c>
      <c r="N72" s="16"/>
      <c r="P72" s="42"/>
      <c r="Q72" s="42"/>
    </row>
    <row r="73" spans="1:17" x14ac:dyDescent="0.2">
      <c r="A73" s="28" t="s">
        <v>37</v>
      </c>
      <c r="B73" s="57">
        <v>0.67934000000000005</v>
      </c>
      <c r="C73" s="57">
        <v>0.20216999999999999</v>
      </c>
      <c r="D73" s="57">
        <v>0.11849</v>
      </c>
      <c r="E73" s="58">
        <f t="shared" si="6"/>
        <v>1820941.4151966604</v>
      </c>
      <c r="F73" s="58">
        <f t="shared" si="6"/>
        <v>541907.9193192051</v>
      </c>
      <c r="G73" s="58">
        <f t="shared" si="6"/>
        <v>317607.30751413474</v>
      </c>
      <c r="H73" s="28"/>
      <c r="I73" s="44"/>
      <c r="J73" s="59"/>
      <c r="K73" s="44"/>
      <c r="L73" s="44">
        <f t="shared" si="4"/>
        <v>541907.9193192051</v>
      </c>
      <c r="M73" s="30">
        <f t="shared" si="5"/>
        <v>317607.30751413474</v>
      </c>
      <c r="N73" s="16"/>
      <c r="P73" s="42"/>
      <c r="Q73" s="42"/>
    </row>
    <row r="74" spans="1:17" x14ac:dyDescent="0.2">
      <c r="A74" s="28" t="s">
        <v>38</v>
      </c>
      <c r="B74" s="57">
        <v>0.67934000000000005</v>
      </c>
      <c r="C74" s="57">
        <v>0.20216999999999999</v>
      </c>
      <c r="D74" s="57">
        <v>0.11849</v>
      </c>
      <c r="E74" s="58">
        <f t="shared" si="6"/>
        <v>1408133.5593509332</v>
      </c>
      <c r="F74" s="58">
        <f t="shared" si="6"/>
        <v>419057.26395321655</v>
      </c>
      <c r="G74" s="58">
        <f t="shared" si="6"/>
        <v>245605.65467585018</v>
      </c>
      <c r="H74" s="28"/>
      <c r="I74" s="44"/>
      <c r="J74" s="59"/>
      <c r="K74" s="44"/>
      <c r="L74" s="44">
        <f t="shared" si="4"/>
        <v>419057.26395321655</v>
      </c>
      <c r="M74" s="30">
        <f t="shared" si="5"/>
        <v>245605.65467585018</v>
      </c>
      <c r="N74" s="16"/>
      <c r="P74" s="42"/>
      <c r="Q74" s="42"/>
    </row>
    <row r="75" spans="1:17" x14ac:dyDescent="0.2">
      <c r="A75" s="28" t="s">
        <v>39</v>
      </c>
      <c r="B75" s="57">
        <v>0.67934000000000005</v>
      </c>
      <c r="C75" s="57">
        <v>0.20216999999999999</v>
      </c>
      <c r="D75" s="57">
        <v>0.11849</v>
      </c>
      <c r="E75" s="58">
        <f t="shared" si="6"/>
        <v>-914.67551580580005</v>
      </c>
      <c r="F75" s="58">
        <f t="shared" si="6"/>
        <v>-272.20530077789999</v>
      </c>
      <c r="G75" s="58">
        <f t="shared" si="6"/>
        <v>-159.53705341629998</v>
      </c>
      <c r="H75" s="28"/>
      <c r="I75" s="44"/>
      <c r="J75" s="59"/>
      <c r="K75" s="44"/>
      <c r="L75" s="44">
        <f t="shared" si="4"/>
        <v>-272.20530077789999</v>
      </c>
      <c r="M75" s="30">
        <f t="shared" si="5"/>
        <v>-159.53705341629998</v>
      </c>
      <c r="N75" s="16"/>
      <c r="P75" s="42"/>
      <c r="Q75" s="42"/>
    </row>
    <row r="76" spans="1:17" x14ac:dyDescent="0.2">
      <c r="A76" s="28" t="s">
        <v>26</v>
      </c>
      <c r="B76" s="61"/>
      <c r="C76" s="61"/>
      <c r="D76" s="61"/>
      <c r="E76" s="58">
        <f t="shared" si="6"/>
        <v>0</v>
      </c>
      <c r="F76" s="58">
        <f t="shared" si="6"/>
        <v>0</v>
      </c>
      <c r="G76" s="58">
        <f t="shared" si="6"/>
        <v>0</v>
      </c>
      <c r="H76" s="28"/>
      <c r="I76" s="44"/>
      <c r="J76" s="59"/>
      <c r="K76" s="44"/>
      <c r="L76" s="44">
        <f t="shared" si="4"/>
        <v>0</v>
      </c>
      <c r="M76" s="30">
        <f t="shared" si="5"/>
        <v>0</v>
      </c>
      <c r="N76" s="16"/>
      <c r="P76" s="42"/>
      <c r="Q76" s="42"/>
    </row>
    <row r="77" spans="1:17" x14ac:dyDescent="0.2">
      <c r="A77" s="28" t="s">
        <v>40</v>
      </c>
      <c r="B77" s="57">
        <v>0.67934000000000005</v>
      </c>
      <c r="C77" s="57">
        <v>0.20216999999999999</v>
      </c>
      <c r="D77" s="57">
        <v>0.11849</v>
      </c>
      <c r="E77" s="58">
        <f t="shared" si="6"/>
        <v>62426.267940293415</v>
      </c>
      <c r="F77" s="58">
        <f t="shared" si="6"/>
        <v>18577.911781271701</v>
      </c>
      <c r="G77" s="58">
        <f t="shared" si="6"/>
        <v>10888.345288434901</v>
      </c>
      <c r="H77" s="28"/>
      <c r="I77" s="44"/>
      <c r="J77" s="59"/>
      <c r="K77" s="44"/>
      <c r="L77" s="44">
        <f t="shared" si="4"/>
        <v>18577.911781271701</v>
      </c>
      <c r="M77" s="30">
        <f t="shared" si="5"/>
        <v>10888.345288434901</v>
      </c>
      <c r="N77" s="16"/>
      <c r="P77" s="42"/>
      <c r="Q77" s="42"/>
    </row>
    <row r="78" spans="1:17" x14ac:dyDescent="0.2">
      <c r="A78" s="28" t="s">
        <v>41</v>
      </c>
      <c r="B78" s="57">
        <v>0.67934000000000005</v>
      </c>
      <c r="C78" s="57">
        <v>0.20216999999999999</v>
      </c>
      <c r="D78" s="57">
        <v>0.11849</v>
      </c>
      <c r="E78" s="58">
        <f t="shared" si="6"/>
        <v>31406.539055273803</v>
      </c>
      <c r="F78" s="58">
        <f t="shared" si="6"/>
        <v>9346.5127930118997</v>
      </c>
      <c r="G78" s="58">
        <f t="shared" si="6"/>
        <v>5477.9062217143</v>
      </c>
      <c r="H78" s="28"/>
      <c r="I78" s="44"/>
      <c r="J78" s="59"/>
      <c r="K78" s="44"/>
      <c r="L78" s="44">
        <f t="shared" si="4"/>
        <v>9346.5127930118997</v>
      </c>
      <c r="M78" s="30">
        <f t="shared" si="5"/>
        <v>5477.9062217143</v>
      </c>
      <c r="N78" s="16"/>
      <c r="P78" s="42"/>
      <c r="Q78" s="42"/>
    </row>
    <row r="79" spans="1:17" x14ac:dyDescent="0.2">
      <c r="A79" s="28" t="s">
        <v>42</v>
      </c>
      <c r="B79" s="57">
        <v>0.67934000000000005</v>
      </c>
      <c r="C79" s="57">
        <v>0.20216999999999999</v>
      </c>
      <c r="D79" s="57">
        <v>0.11849</v>
      </c>
      <c r="E79" s="58">
        <f t="shared" si="6"/>
        <v>628465.88146382559</v>
      </c>
      <c r="F79" s="58">
        <f t="shared" si="6"/>
        <v>187029.98094553771</v>
      </c>
      <c r="G79" s="58">
        <f t="shared" si="6"/>
        <v>109616.57240063691</v>
      </c>
      <c r="H79" s="28"/>
      <c r="I79" s="44"/>
      <c r="J79" s="59"/>
      <c r="K79" s="44"/>
      <c r="L79" s="44">
        <f t="shared" si="4"/>
        <v>187029.98094553771</v>
      </c>
      <c r="M79" s="30">
        <f t="shared" si="5"/>
        <v>109616.57240063691</v>
      </c>
      <c r="N79" s="16"/>
      <c r="P79" s="42"/>
      <c r="Q79" s="42"/>
    </row>
    <row r="80" spans="1:17" x14ac:dyDescent="0.2">
      <c r="A80" s="28" t="s">
        <v>43</v>
      </c>
      <c r="B80" s="57">
        <v>0.67934000000000005</v>
      </c>
      <c r="C80" s="57">
        <v>0.20216999999999999</v>
      </c>
      <c r="D80" s="57">
        <v>0.11849</v>
      </c>
      <c r="E80" s="58">
        <f t="shared" si="6"/>
        <v>289627.69039350445</v>
      </c>
      <c r="F80" s="58">
        <f t="shared" si="6"/>
        <v>86192.525343502202</v>
      </c>
      <c r="G80" s="58">
        <f t="shared" si="6"/>
        <v>50516.655922993399</v>
      </c>
      <c r="H80" s="28"/>
      <c r="I80" s="44"/>
      <c r="J80" s="59"/>
      <c r="K80" s="44"/>
      <c r="L80" s="44">
        <f t="shared" si="4"/>
        <v>86192.525343502202</v>
      </c>
      <c r="M80" s="30">
        <f t="shared" si="5"/>
        <v>50516.655922993399</v>
      </c>
      <c r="N80" s="16"/>
      <c r="P80" s="42"/>
      <c r="Q80" s="42"/>
    </row>
    <row r="81" spans="1:33" x14ac:dyDescent="0.2">
      <c r="A81" s="28" t="s">
        <v>44</v>
      </c>
      <c r="B81" s="57">
        <v>0.67934000000000005</v>
      </c>
      <c r="C81" s="57">
        <v>0.20216999999999999</v>
      </c>
      <c r="D81" s="57">
        <v>0.11849</v>
      </c>
      <c r="E81" s="58">
        <f t="shared" si="6"/>
        <v>874229.37626156467</v>
      </c>
      <c r="F81" s="58">
        <f t="shared" si="6"/>
        <v>260168.62395678231</v>
      </c>
      <c r="G81" s="58">
        <f t="shared" si="6"/>
        <v>152482.46650165276</v>
      </c>
      <c r="H81" s="28"/>
      <c r="I81" s="44"/>
      <c r="J81" s="59"/>
      <c r="K81" s="44"/>
      <c r="L81" s="44">
        <f t="shared" si="4"/>
        <v>260168.62395678231</v>
      </c>
      <c r="M81" s="30">
        <f t="shared" si="5"/>
        <v>152482.46650165276</v>
      </c>
      <c r="N81" s="16"/>
      <c r="P81" s="42"/>
      <c r="Q81" s="42"/>
    </row>
    <row r="82" spans="1:33" x14ac:dyDescent="0.2">
      <c r="A82" s="28" t="s">
        <v>45</v>
      </c>
      <c r="B82" s="57">
        <v>0.67934000000000005</v>
      </c>
      <c r="C82" s="57">
        <v>0.20216999999999999</v>
      </c>
      <c r="D82" s="57">
        <v>0.11849</v>
      </c>
      <c r="E82" s="58">
        <f t="shared" si="6"/>
        <v>215875.56152238199</v>
      </c>
      <c r="F82" s="58">
        <f t="shared" si="6"/>
        <v>64244.063757440992</v>
      </c>
      <c r="G82" s="58">
        <f t="shared" si="6"/>
        <v>37652.862020176995</v>
      </c>
      <c r="H82" s="28"/>
      <c r="I82" s="44"/>
      <c r="J82" s="59"/>
      <c r="K82" s="44"/>
      <c r="L82" s="44">
        <f t="shared" si="4"/>
        <v>64244.063757440992</v>
      </c>
      <c r="M82" s="30">
        <f t="shared" si="5"/>
        <v>37652.862020176995</v>
      </c>
      <c r="N82" s="16"/>
      <c r="P82" s="42"/>
      <c r="Q82" s="42"/>
    </row>
    <row r="83" spans="1:33" x14ac:dyDescent="0.2">
      <c r="A83" s="28" t="s">
        <v>61</v>
      </c>
      <c r="B83" s="57">
        <v>0.67934000000000005</v>
      </c>
      <c r="C83" s="57">
        <v>0.20216999999999999</v>
      </c>
      <c r="D83" s="57">
        <v>0.11849</v>
      </c>
      <c r="E83" s="58">
        <f t="shared" si="6"/>
        <v>12134.8292540696</v>
      </c>
      <c r="F83" s="58">
        <f t="shared" si="6"/>
        <v>3611.2968915347997</v>
      </c>
      <c r="G83" s="58">
        <f t="shared" si="6"/>
        <v>2116.5482943955999</v>
      </c>
      <c r="H83" s="28"/>
      <c r="I83" s="44"/>
      <c r="J83" s="59"/>
      <c r="K83" s="44"/>
      <c r="L83" s="44">
        <f t="shared" si="4"/>
        <v>3611.2968915347997</v>
      </c>
      <c r="M83" s="30">
        <f t="shared" si="5"/>
        <v>2116.5482943955999</v>
      </c>
      <c r="N83" s="16"/>
      <c r="P83" s="42"/>
      <c r="Q83" s="42"/>
    </row>
    <row r="84" spans="1:33" x14ac:dyDescent="0.2">
      <c r="A84" s="28" t="s">
        <v>62</v>
      </c>
      <c r="B84" s="57">
        <v>0.49</v>
      </c>
      <c r="C84" s="57">
        <v>7.0000000000000007E-2</v>
      </c>
      <c r="D84" s="57">
        <v>0.44</v>
      </c>
      <c r="E84" s="58">
        <f t="shared" si="6"/>
        <v>3825.1610831000003</v>
      </c>
      <c r="F84" s="58">
        <f t="shared" si="6"/>
        <v>546.45158330000015</v>
      </c>
      <c r="G84" s="58">
        <f t="shared" si="6"/>
        <v>3434.8385236000004</v>
      </c>
      <c r="H84" s="28"/>
      <c r="I84" s="44"/>
      <c r="J84" s="59"/>
      <c r="K84" s="44"/>
      <c r="L84" s="44">
        <f t="shared" si="4"/>
        <v>546.45158330000015</v>
      </c>
      <c r="M84" s="30">
        <f t="shared" si="5"/>
        <v>3434.8385236000004</v>
      </c>
      <c r="N84" s="16"/>
      <c r="P84" s="42"/>
      <c r="Q84" s="42"/>
    </row>
    <row r="85" spans="1:33" x14ac:dyDescent="0.2">
      <c r="A85" s="28" t="s">
        <v>63</v>
      </c>
      <c r="B85" s="57">
        <v>0.61</v>
      </c>
      <c r="C85" s="57">
        <v>0.2</v>
      </c>
      <c r="D85" s="57">
        <v>0.19</v>
      </c>
      <c r="E85" s="58">
        <f t="shared" ref="E85:G85" si="7">B85*$H43</f>
        <v>9495.7215930999992</v>
      </c>
      <c r="F85" s="58">
        <f t="shared" si="7"/>
        <v>3113.3513419999999</v>
      </c>
      <c r="G85" s="58">
        <f t="shared" si="7"/>
        <v>2957.6837748999997</v>
      </c>
      <c r="H85" s="28"/>
      <c r="I85" s="44"/>
      <c r="J85" s="59"/>
      <c r="K85" s="44"/>
      <c r="L85" s="44">
        <f t="shared" si="4"/>
        <v>3113.3513419999999</v>
      </c>
      <c r="M85" s="30">
        <f t="shared" si="5"/>
        <v>2957.6837748999997</v>
      </c>
      <c r="N85" s="16"/>
      <c r="P85" s="42"/>
      <c r="Q85" s="42"/>
    </row>
    <row r="86" spans="1:33" x14ac:dyDescent="0.2">
      <c r="A86" s="28"/>
      <c r="B86" s="16"/>
      <c r="C86" s="16"/>
      <c r="D86" s="16"/>
      <c r="E86" s="58"/>
      <c r="F86" s="58"/>
      <c r="G86" s="58"/>
      <c r="H86" s="28"/>
      <c r="I86" s="16"/>
      <c r="J86" s="16"/>
      <c r="K86" s="16"/>
      <c r="L86" s="44"/>
      <c r="M86" s="30"/>
      <c r="N86" s="62"/>
      <c r="P86" s="42"/>
      <c r="Q86" s="42"/>
    </row>
    <row r="87" spans="1:33" x14ac:dyDescent="0.2">
      <c r="A87" s="63" t="s">
        <v>49</v>
      </c>
      <c r="B87" s="64"/>
      <c r="C87" s="64"/>
      <c r="D87" s="64"/>
      <c r="E87" s="38">
        <f t="shared" ref="E87:K87" si="8">SUM(E53:E85)</f>
        <v>59955583.058900125</v>
      </c>
      <c r="F87" s="38">
        <f t="shared" si="8"/>
        <v>17823361.244308915</v>
      </c>
      <c r="G87" s="38">
        <f t="shared" si="8"/>
        <v>12004023.879920961</v>
      </c>
      <c r="H87" s="65">
        <f t="shared" si="8"/>
        <v>-244656</v>
      </c>
      <c r="I87" s="38">
        <f t="shared" si="8"/>
        <v>-127158</v>
      </c>
      <c r="J87" s="38">
        <f t="shared" si="8"/>
        <v>-588856.08636049647</v>
      </c>
      <c r="K87" s="38">
        <f t="shared" si="8"/>
        <v>94984.775007814402</v>
      </c>
      <c r="L87" s="66">
        <f>SUM(L53:L85)</f>
        <v>16989849.157948416</v>
      </c>
      <c r="M87" s="39">
        <f>SUM(M53:M85)</f>
        <v>11971850.654928776</v>
      </c>
      <c r="N87" s="67"/>
      <c r="P87" s="42"/>
      <c r="Q87" s="42"/>
    </row>
    <row r="88" spans="1:33" x14ac:dyDescent="0.2">
      <c r="A88" s="2" t="s">
        <v>50</v>
      </c>
      <c r="E88" s="15">
        <f t="shared" ref="E88:K88" si="9">E53+E54+E55+E56+E57+E58+E59+E60+E62+E63+E65+E66+E67+E68+E72+E73+E74+E75+E77+E78+E79+E80+E81+E82+E83</f>
        <v>59847523.079821259</v>
      </c>
      <c r="F88" s="15">
        <f t="shared" si="9"/>
        <v>17810483.323589757</v>
      </c>
      <c r="G88" s="15">
        <f t="shared" si="9"/>
        <v>10438562.442558987</v>
      </c>
      <c r="H88" s="15">
        <f t="shared" si="9"/>
        <v>-244656</v>
      </c>
      <c r="I88" s="15">
        <f t="shared" si="9"/>
        <v>-127158</v>
      </c>
      <c r="J88" s="15">
        <f t="shared" si="9"/>
        <v>-588856.08636049647</v>
      </c>
      <c r="K88" s="15">
        <f t="shared" si="9"/>
        <v>94984.775007814402</v>
      </c>
      <c r="L88" s="44">
        <f>L53+L54+L55+L56+L57+L58+L59+L60+L62+L63+L65+L66+L67+L68+L72+L73+L74+L75+L77+L78+L79+L80+L81+L82+L83</f>
        <v>16976971.237229258</v>
      </c>
      <c r="M88" s="44">
        <f>M53+M54+M55+M56+M57+M58+M59+M60+M62+M63+M65+M66+M67+M68+M72+M73+M74+M75+M77+M78+M79+M80+M81+M82+M83</f>
        <v>10406389.217566801</v>
      </c>
      <c r="N88" s="67"/>
      <c r="P88" s="42"/>
      <c r="Q88" s="42"/>
    </row>
    <row r="89" spans="1:33" x14ac:dyDescent="0.2">
      <c r="A89" s="2" t="s">
        <v>64</v>
      </c>
      <c r="F89" s="14"/>
      <c r="G89" s="14"/>
      <c r="H89" s="58"/>
      <c r="I89" s="16"/>
      <c r="J89" s="16"/>
      <c r="K89" s="44"/>
      <c r="L89" s="11">
        <f>L88-L66</f>
        <v>16976908.090857077</v>
      </c>
      <c r="M89" s="11">
        <f>M88-M66</f>
        <v>10406352.20805184</v>
      </c>
      <c r="N89" s="68"/>
      <c r="P89" s="42"/>
      <c r="Q89" s="42"/>
    </row>
    <row r="90" spans="1:33" ht="12.75" x14ac:dyDescent="0.2">
      <c r="A90" s="3"/>
      <c r="B90" s="3"/>
      <c r="F90" s="14"/>
      <c r="G90" s="14"/>
      <c r="H90" s="14"/>
      <c r="K90" s="15"/>
      <c r="L90" s="15"/>
      <c r="M90" s="15"/>
      <c r="N90" s="15"/>
      <c r="O90" s="15"/>
      <c r="P90" s="15"/>
      <c r="AB90" s="69"/>
      <c r="AC90" s="69"/>
      <c r="AF90" s="69"/>
      <c r="AG90" s="69"/>
    </row>
    <row r="91" spans="1:33" ht="12.75" x14ac:dyDescent="0.2">
      <c r="A91" s="3"/>
      <c r="B91" s="3"/>
      <c r="F91" s="70"/>
      <c r="G91" s="15"/>
      <c r="H91" s="15"/>
      <c r="I91" s="15"/>
      <c r="L91" s="15"/>
      <c r="P91" s="15"/>
    </row>
    <row r="92" spans="1:33" ht="12.75" x14ac:dyDescent="0.2">
      <c r="A92" s="3"/>
      <c r="B92" s="3"/>
      <c r="G92" s="15"/>
      <c r="H92" s="15"/>
      <c r="I92" s="15"/>
    </row>
    <row r="93" spans="1:33" x14ac:dyDescent="0.2">
      <c r="G93" s="1" t="s">
        <v>65</v>
      </c>
    </row>
    <row r="95" spans="1:33" x14ac:dyDescent="0.2">
      <c r="A95" s="1" t="s">
        <v>65</v>
      </c>
      <c r="G95" s="21" t="s">
        <v>66</v>
      </c>
      <c r="H95" s="21" t="s">
        <v>67</v>
      </c>
      <c r="I95" s="21" t="s">
        <v>68</v>
      </c>
      <c r="J95" s="21" t="s">
        <v>69</v>
      </c>
      <c r="K95" s="21" t="s">
        <v>70</v>
      </c>
      <c r="L95" s="21" t="s">
        <v>71</v>
      </c>
      <c r="M95" s="21" t="s">
        <v>72</v>
      </c>
      <c r="N95" s="21" t="s">
        <v>73</v>
      </c>
      <c r="O95" s="21" t="s">
        <v>74</v>
      </c>
      <c r="P95" s="71" t="s">
        <v>49</v>
      </c>
    </row>
    <row r="96" spans="1:33" x14ac:dyDescent="0.2">
      <c r="E96" s="72" t="s">
        <v>75</v>
      </c>
      <c r="G96" s="2" t="s">
        <v>76</v>
      </c>
    </row>
    <row r="97" spans="1:16" x14ac:dyDescent="0.2">
      <c r="A97" s="2" t="s">
        <v>76</v>
      </c>
      <c r="B97" s="73">
        <v>0.17235</v>
      </c>
      <c r="C97" s="74" t="s">
        <v>77</v>
      </c>
      <c r="D97" s="74"/>
      <c r="E97" s="15">
        <f>$M$88*B97</f>
        <v>1793541.1816476383</v>
      </c>
      <c r="G97" s="15">
        <f t="shared" ref="G97:O98" si="10">$E97*B213</f>
        <v>59363.192816595038</v>
      </c>
      <c r="H97" s="15">
        <f t="shared" si="10"/>
        <v>113206.85428597317</v>
      </c>
      <c r="I97" s="15">
        <f t="shared" si="10"/>
        <v>339536.27365350851</v>
      </c>
      <c r="J97" s="15">
        <f t="shared" si="10"/>
        <v>300328.68642947957</v>
      </c>
      <c r="K97" s="15">
        <f t="shared" si="10"/>
        <v>112475.67568503028</v>
      </c>
      <c r="L97" s="15">
        <f t="shared" si="10"/>
        <v>251261.27877751269</v>
      </c>
      <c r="M97" s="15">
        <f t="shared" si="10"/>
        <v>152591.69081784238</v>
      </c>
      <c r="N97" s="15">
        <f t="shared" si="10"/>
        <v>80010.619867434623</v>
      </c>
      <c r="O97" s="15">
        <f t="shared" si="10"/>
        <v>384766.90931426198</v>
      </c>
      <c r="P97" s="15">
        <f>SUM(G97:O97)</f>
        <v>1793541.1816476381</v>
      </c>
    </row>
    <row r="98" spans="1:16" ht="12.75" x14ac:dyDescent="0.2">
      <c r="B98" s="73">
        <v>0.58514999999999995</v>
      </c>
      <c r="C98" s="74" t="s">
        <v>78</v>
      </c>
      <c r="D98" s="3"/>
      <c r="E98" s="15">
        <f>$M$88*B98</f>
        <v>6089298.6506592128</v>
      </c>
      <c r="G98" s="15">
        <f t="shared" si="10"/>
        <v>174741.09188475698</v>
      </c>
      <c r="H98" s="15">
        <f t="shared" si="10"/>
        <v>376492.17671982158</v>
      </c>
      <c r="I98" s="15">
        <f t="shared" si="10"/>
        <v>1034942.3084403537</v>
      </c>
      <c r="J98" s="15">
        <f t="shared" si="10"/>
        <v>958174.18662161508</v>
      </c>
      <c r="K98" s="15">
        <f t="shared" si="10"/>
        <v>371629.37505897676</v>
      </c>
      <c r="L98" s="15">
        <f t="shared" si="10"/>
        <v>815257.41995030711</v>
      </c>
      <c r="M98" s="15">
        <f t="shared" si="10"/>
        <v>481680.16000405373</v>
      </c>
      <c r="N98" s="15">
        <f t="shared" si="10"/>
        <v>259107.4496182728</v>
      </c>
      <c r="O98" s="15">
        <f t="shared" si="10"/>
        <v>1617274.4823610557</v>
      </c>
      <c r="P98" s="15">
        <f>SUM(G98:O98)</f>
        <v>6089298.6506592128</v>
      </c>
    </row>
    <row r="99" spans="1:16" x14ac:dyDescent="0.2">
      <c r="B99" s="73">
        <v>0.24249999999999999</v>
      </c>
      <c r="C99" s="74" t="s">
        <v>79</v>
      </c>
      <c r="D99" s="74"/>
      <c r="E99" s="15">
        <f>$M$88*B99</f>
        <v>2523549.3852599491</v>
      </c>
      <c r="G99" s="15">
        <f t="shared" ref="G99:O99" si="11">$E99*B222</f>
        <v>33714.619787072923</v>
      </c>
      <c r="H99" s="15">
        <f t="shared" si="11"/>
        <v>144220.8473676061</v>
      </c>
      <c r="I99" s="15">
        <f t="shared" si="11"/>
        <v>334420.76453464845</v>
      </c>
      <c r="J99" s="15">
        <f t="shared" si="11"/>
        <v>402581.83343051968</v>
      </c>
      <c r="K99" s="15">
        <f t="shared" si="11"/>
        <v>213896.04589463328</v>
      </c>
      <c r="L99" s="15">
        <f t="shared" si="11"/>
        <v>238071.64900542359</v>
      </c>
      <c r="M99" s="15">
        <f t="shared" si="11"/>
        <v>253086.7678477203</v>
      </c>
      <c r="N99" s="15">
        <f t="shared" si="11"/>
        <v>142328.18532866111</v>
      </c>
      <c r="O99" s="15">
        <f t="shared" si="11"/>
        <v>761228.6720636636</v>
      </c>
      <c r="P99" s="15">
        <f>SUM(G99:O99)</f>
        <v>2523549.3852599491</v>
      </c>
    </row>
    <row r="100" spans="1:16" x14ac:dyDescent="0.2">
      <c r="A100" s="75"/>
      <c r="B100" s="73"/>
      <c r="C100" s="74"/>
      <c r="D100" s="74"/>
      <c r="E100" s="15"/>
      <c r="F100" s="75"/>
      <c r="G100" s="15">
        <f t="shared" ref="G100:O100" si="12">SUM(G97:G99)</f>
        <v>267818.90448842495</v>
      </c>
      <c r="H100" s="15">
        <f t="shared" si="12"/>
        <v>633919.87837340089</v>
      </c>
      <c r="I100" s="15">
        <f t="shared" si="12"/>
        <v>1708899.3466285109</v>
      </c>
      <c r="J100" s="15">
        <f t="shared" si="12"/>
        <v>1661084.7064816142</v>
      </c>
      <c r="K100" s="15">
        <f t="shared" si="12"/>
        <v>698001.09663864039</v>
      </c>
      <c r="L100" s="15">
        <f t="shared" si="12"/>
        <v>1304590.3477332434</v>
      </c>
      <c r="M100" s="15">
        <f t="shared" si="12"/>
        <v>887358.61866961641</v>
      </c>
      <c r="N100" s="15">
        <f t="shared" si="12"/>
        <v>481446.25481436856</v>
      </c>
      <c r="O100" s="15">
        <f t="shared" si="12"/>
        <v>2763270.0637389813</v>
      </c>
      <c r="P100" s="15">
        <f>SUM(G100:O100)</f>
        <v>10406389.217566799</v>
      </c>
    </row>
    <row r="101" spans="1:16" x14ac:dyDescent="0.2">
      <c r="A101" s="75"/>
      <c r="B101" s="73"/>
      <c r="C101" s="74"/>
      <c r="D101" s="74"/>
      <c r="E101" s="15"/>
      <c r="F101" s="75"/>
      <c r="G101" s="15"/>
      <c r="H101" s="15"/>
      <c r="I101" s="15"/>
      <c r="J101" s="15"/>
      <c r="K101" s="15"/>
      <c r="L101" s="15"/>
      <c r="M101" s="15"/>
      <c r="N101" s="15"/>
      <c r="O101" s="15"/>
      <c r="P101" s="47"/>
    </row>
    <row r="102" spans="1:16" x14ac:dyDescent="0.2">
      <c r="A102" s="1" t="s">
        <v>80</v>
      </c>
      <c r="B102" s="73"/>
      <c r="C102" s="74"/>
      <c r="D102" s="74"/>
      <c r="E102" s="15"/>
      <c r="G102" s="21" t="s">
        <v>66</v>
      </c>
      <c r="H102" s="21" t="s">
        <v>67</v>
      </c>
      <c r="I102" s="21" t="s">
        <v>68</v>
      </c>
      <c r="J102" s="21" t="s">
        <v>69</v>
      </c>
      <c r="K102" s="21" t="s">
        <v>70</v>
      </c>
      <c r="L102" s="21" t="s">
        <v>71</v>
      </c>
      <c r="M102" s="21" t="s">
        <v>72</v>
      </c>
      <c r="N102" s="21" t="s">
        <v>73</v>
      </c>
      <c r="O102" s="21" t="s">
        <v>74</v>
      </c>
      <c r="P102" s="71" t="s">
        <v>49</v>
      </c>
    </row>
    <row r="103" spans="1:16" x14ac:dyDescent="0.2">
      <c r="B103" s="73"/>
      <c r="C103" s="74"/>
      <c r="D103" s="74"/>
      <c r="E103" s="15"/>
      <c r="G103" s="1" t="s">
        <v>80</v>
      </c>
      <c r="H103" s="15"/>
      <c r="I103" s="15"/>
      <c r="J103" s="15"/>
      <c r="K103" s="15"/>
      <c r="L103" s="15"/>
      <c r="M103" s="15"/>
      <c r="N103" s="15"/>
      <c r="O103" s="15"/>
      <c r="P103" s="15"/>
    </row>
    <row r="104" spans="1:16" x14ac:dyDescent="0.2">
      <c r="A104" s="2" t="s">
        <v>16</v>
      </c>
      <c r="B104" s="73"/>
      <c r="C104" s="74"/>
      <c r="D104" s="74"/>
      <c r="E104" s="15">
        <f>M53</f>
        <v>509509.08496899839</v>
      </c>
      <c r="G104" s="15">
        <f t="shared" ref="G104:O111" si="13">$E104*$B$97*B$213+$E104*$B$98*B$214+$E104*$B$99*B$222</f>
        <v>13112.729315654296</v>
      </c>
      <c r="H104" s="15">
        <f t="shared" si="13"/>
        <v>31037.464621106163</v>
      </c>
      <c r="I104" s="15">
        <f t="shared" si="13"/>
        <v>83669.726761228783</v>
      </c>
      <c r="J104" s="15">
        <f t="shared" si="13"/>
        <v>81328.665607352086</v>
      </c>
      <c r="K104" s="15">
        <f t="shared" si="13"/>
        <v>34174.956617552452</v>
      </c>
      <c r="L104" s="15">
        <f t="shared" si="13"/>
        <v>63874.281504951345</v>
      </c>
      <c r="M104" s="15">
        <f t="shared" si="13"/>
        <v>43446.124144050002</v>
      </c>
      <c r="N104" s="15">
        <f t="shared" si="13"/>
        <v>23572.176249004067</v>
      </c>
      <c r="O104" s="15">
        <f t="shared" si="13"/>
        <v>135292.96014809917</v>
      </c>
      <c r="P104" s="15">
        <f>SUM(G104:O104)</f>
        <v>509509.08496899839</v>
      </c>
    </row>
    <row r="105" spans="1:16" x14ac:dyDescent="0.2">
      <c r="A105" s="2" t="s">
        <v>18</v>
      </c>
      <c r="B105" s="73"/>
      <c r="C105" s="74"/>
      <c r="D105" s="74"/>
      <c r="E105" s="15">
        <f>M54</f>
        <v>3838930.650135187</v>
      </c>
      <c r="G105" s="15">
        <f t="shared" si="13"/>
        <v>98798.745619726076</v>
      </c>
      <c r="H105" s="15">
        <f t="shared" si="13"/>
        <v>233853.87572372882</v>
      </c>
      <c r="I105" s="15">
        <f t="shared" si="13"/>
        <v>630415.21344346856</v>
      </c>
      <c r="J105" s="15">
        <f t="shared" si="13"/>
        <v>612776.32989342359</v>
      </c>
      <c r="K105" s="15">
        <f t="shared" si="13"/>
        <v>257493.52130619058</v>
      </c>
      <c r="L105" s="15">
        <f t="shared" si="13"/>
        <v>481265.09273066407</v>
      </c>
      <c r="M105" s="15">
        <f t="shared" si="13"/>
        <v>327347.75988600915</v>
      </c>
      <c r="N105" s="15">
        <f t="shared" si="13"/>
        <v>177606.15573360477</v>
      </c>
      <c r="O105" s="15">
        <f t="shared" si="13"/>
        <v>1019373.9557983712</v>
      </c>
      <c r="P105" s="15">
        <f t="shared" ref="P105:P126" si="14">SUM(G105:O105)</f>
        <v>3838930.650135187</v>
      </c>
    </row>
    <row r="106" spans="1:16" x14ac:dyDescent="0.2">
      <c r="A106" s="2" t="s">
        <v>20</v>
      </c>
      <c r="B106" s="73"/>
      <c r="C106" s="74"/>
      <c r="D106" s="74"/>
      <c r="E106" s="15">
        <f>M55</f>
        <v>348301.19808132318</v>
      </c>
      <c r="G106" s="15">
        <f t="shared" si="13"/>
        <v>8963.8820297706279</v>
      </c>
      <c r="H106" s="15">
        <f t="shared" si="13"/>
        <v>21217.258792540917</v>
      </c>
      <c r="I106" s="15">
        <f t="shared" si="13"/>
        <v>57196.754550208119</v>
      </c>
      <c r="J106" s="15">
        <f t="shared" si="13"/>
        <v>55596.401526617745</v>
      </c>
      <c r="K106" s="15">
        <f t="shared" si="13"/>
        <v>23362.053171230549</v>
      </c>
      <c r="L106" s="15">
        <f t="shared" si="13"/>
        <v>43664.557573319682</v>
      </c>
      <c r="M106" s="15">
        <f t="shared" si="13"/>
        <v>29699.837623667227</v>
      </c>
      <c r="N106" s="15">
        <f t="shared" si="13"/>
        <v>16113.976121567657</v>
      </c>
      <c r="O106" s="15">
        <f t="shared" si="13"/>
        <v>92486.476692400654</v>
      </c>
      <c r="P106" s="15">
        <f t="shared" si="14"/>
        <v>348301.19808132318</v>
      </c>
    </row>
    <row r="107" spans="1:16" x14ac:dyDescent="0.2">
      <c r="A107" s="2" t="s">
        <v>21</v>
      </c>
      <c r="B107" s="73"/>
      <c r="C107" s="74"/>
      <c r="D107" s="74"/>
      <c r="E107" s="15">
        <f>M56</f>
        <v>151383.73199005486</v>
      </c>
      <c r="G107" s="15">
        <f t="shared" si="13"/>
        <v>3896.0127678585523</v>
      </c>
      <c r="H107" s="15">
        <f t="shared" si="13"/>
        <v>9221.7535750873485</v>
      </c>
      <c r="I107" s="15">
        <f t="shared" si="13"/>
        <v>24859.685264441694</v>
      </c>
      <c r="J107" s="15">
        <f t="shared" si="13"/>
        <v>24164.116559690599</v>
      </c>
      <c r="K107" s="15">
        <f t="shared" si="13"/>
        <v>10153.955299301682</v>
      </c>
      <c r="L107" s="15">
        <f t="shared" si="13"/>
        <v>18978.125018106843</v>
      </c>
      <c r="M107" s="15">
        <f t="shared" si="13"/>
        <v>12908.575347247643</v>
      </c>
      <c r="N107" s="15">
        <f t="shared" si="13"/>
        <v>7003.6906445322638</v>
      </c>
      <c r="O107" s="15">
        <f t="shared" si="13"/>
        <v>40197.817513788228</v>
      </c>
      <c r="P107" s="15">
        <f t="shared" si="14"/>
        <v>151383.73199005486</v>
      </c>
    </row>
    <row r="108" spans="1:16" x14ac:dyDescent="0.2">
      <c r="A108" s="2" t="s">
        <v>22</v>
      </c>
      <c r="B108" s="73"/>
      <c r="C108" s="74"/>
      <c r="D108" s="74"/>
      <c r="E108" s="15">
        <f>M57</f>
        <v>-5.4630300308999997</v>
      </c>
      <c r="G108" s="15">
        <f t="shared" si="13"/>
        <v>-0.14059657845520251</v>
      </c>
      <c r="H108" s="15">
        <f t="shared" si="13"/>
        <v>-0.33278818044709879</v>
      </c>
      <c r="I108" s="15">
        <f t="shared" si="13"/>
        <v>-0.89711890024807384</v>
      </c>
      <c r="J108" s="15">
        <f t="shared" si="13"/>
        <v>-0.87201770428298131</v>
      </c>
      <c r="K108" s="15">
        <f t="shared" si="13"/>
        <v>-0.36642882298703983</v>
      </c>
      <c r="L108" s="15">
        <f t="shared" si="13"/>
        <v>-0.68486927585391655</v>
      </c>
      <c r="M108" s="15">
        <f t="shared" si="13"/>
        <v>-0.46583562084981545</v>
      </c>
      <c r="N108" s="15">
        <f t="shared" si="13"/>
        <v>-0.25274427981949021</v>
      </c>
      <c r="O108" s="15">
        <f t="shared" si="13"/>
        <v>-1.4506306679563812</v>
      </c>
      <c r="P108" s="15">
        <f t="shared" si="14"/>
        <v>-5.4630300308999997</v>
      </c>
    </row>
    <row r="109" spans="1:16" x14ac:dyDescent="0.2">
      <c r="A109" s="2" t="s">
        <v>23</v>
      </c>
      <c r="B109" s="73"/>
      <c r="C109" s="74"/>
      <c r="D109" s="74"/>
      <c r="E109" s="15">
        <f>M58</f>
        <v>1163695.9858000814</v>
      </c>
      <c r="G109" s="15">
        <f t="shared" si="13"/>
        <v>29948.887895567983</v>
      </c>
      <c r="H109" s="15">
        <f t="shared" si="13"/>
        <v>70888.182477042443</v>
      </c>
      <c r="I109" s="15">
        <f t="shared" si="13"/>
        <v>191097.91765726008</v>
      </c>
      <c r="J109" s="15">
        <f t="shared" si="13"/>
        <v>185751.03857767588</v>
      </c>
      <c r="K109" s="15">
        <f t="shared" si="13"/>
        <v>78054.074017458435</v>
      </c>
      <c r="L109" s="15">
        <f t="shared" si="13"/>
        <v>145886.00512922936</v>
      </c>
      <c r="M109" s="15">
        <f t="shared" si="13"/>
        <v>99229.006423073384</v>
      </c>
      <c r="N109" s="15">
        <f t="shared" si="13"/>
        <v>53837.797375501381</v>
      </c>
      <c r="O109" s="15">
        <f t="shared" si="13"/>
        <v>309003.07624727237</v>
      </c>
      <c r="P109" s="15">
        <f t="shared" si="14"/>
        <v>1163695.9858000814</v>
      </c>
    </row>
    <row r="110" spans="1:16" x14ac:dyDescent="0.2">
      <c r="A110" s="2" t="s">
        <v>24</v>
      </c>
      <c r="B110" s="73"/>
      <c r="C110" s="74"/>
      <c r="D110" s="74"/>
      <c r="E110" s="15">
        <f>M59</f>
        <v>2931712.8682260979</v>
      </c>
      <c r="G110" s="15">
        <f t="shared" si="13"/>
        <v>75450.582543799741</v>
      </c>
      <c r="H110" s="15">
        <f t="shared" si="13"/>
        <v>178589.42482320161</v>
      </c>
      <c r="I110" s="15">
        <f t="shared" si="13"/>
        <v>481435.21256697748</v>
      </c>
      <c r="J110" s="15">
        <f t="shared" si="13"/>
        <v>467964.75774566224</v>
      </c>
      <c r="K110" s="15">
        <f t="shared" si="13"/>
        <v>196642.53895069094</v>
      </c>
      <c r="L110" s="15">
        <f t="shared" si="13"/>
        <v>367532.31406689476</v>
      </c>
      <c r="M110" s="15">
        <f t="shared" si="13"/>
        <v>249988.79310544586</v>
      </c>
      <c r="N110" s="15">
        <f t="shared" si="13"/>
        <v>135634.1907926994</v>
      </c>
      <c r="O110" s="15">
        <f t="shared" si="13"/>
        <v>778475.05363072571</v>
      </c>
      <c r="P110" s="15">
        <f t="shared" si="14"/>
        <v>2931712.8682260979</v>
      </c>
    </row>
    <row r="111" spans="1:16" x14ac:dyDescent="0.2">
      <c r="A111" s="2" t="s">
        <v>25</v>
      </c>
      <c r="B111" s="73"/>
      <c r="C111" s="74"/>
      <c r="D111" s="74"/>
      <c r="E111" s="15">
        <f>M60</f>
        <v>21069.212749213704</v>
      </c>
      <c r="G111" s="15">
        <f t="shared" si="13"/>
        <v>542.23740424801656</v>
      </c>
      <c r="H111" s="15">
        <f t="shared" si="13"/>
        <v>1283.4608147135759</v>
      </c>
      <c r="I111" s="15">
        <f t="shared" si="13"/>
        <v>3459.9094026128532</v>
      </c>
      <c r="J111" s="15">
        <f t="shared" si="13"/>
        <v>3363.1018736304222</v>
      </c>
      <c r="K111" s="15">
        <f t="shared" si="13"/>
        <v>1413.2023410616375</v>
      </c>
      <c r="L111" s="15">
        <f t="shared" si="13"/>
        <v>2641.3284197137946</v>
      </c>
      <c r="M111" s="15">
        <f t="shared" si="13"/>
        <v>1796.5835344730635</v>
      </c>
      <c r="N111" s="15">
        <f t="shared" si="13"/>
        <v>974.756311523764</v>
      </c>
      <c r="O111" s="15">
        <f t="shared" si="13"/>
        <v>5594.6326472365754</v>
      </c>
      <c r="P111" s="15">
        <f>SUM(G111:O111)</f>
        <v>21069.212749213704</v>
      </c>
    </row>
    <row r="113" spans="1:16" x14ac:dyDescent="0.2">
      <c r="A113" s="2" t="s">
        <v>27</v>
      </c>
      <c r="B113" s="73"/>
      <c r="C113" s="74"/>
      <c r="D113" s="74"/>
      <c r="E113" s="15">
        <f>M62</f>
        <v>361.70499712049997</v>
      </c>
      <c r="G113" s="15">
        <f t="shared" ref="G113:O114" si="15">$E113*$B$97*B$213+$E113*$B$98*B$214+$E113*$B$99*B$222</f>
        <v>9.3088422940470661</v>
      </c>
      <c r="H113" s="15">
        <f t="shared" si="15"/>
        <v>22.033770118324593</v>
      </c>
      <c r="I113" s="15">
        <f t="shared" si="15"/>
        <v>59.397877623879282</v>
      </c>
      <c r="J113" s="15">
        <f t="shared" si="15"/>
        <v>57.735937644980943</v>
      </c>
      <c r="K113" s="15">
        <f t="shared" si="15"/>
        <v>24.261103382871291</v>
      </c>
      <c r="L113" s="15">
        <f t="shared" si="15"/>
        <v>45.344916291783484</v>
      </c>
      <c r="M113" s="15">
        <f t="shared" si="15"/>
        <v>30.842787051337204</v>
      </c>
      <c r="N113" s="15">
        <f t="shared" si="15"/>
        <v>16.734096002996132</v>
      </c>
      <c r="O113" s="15">
        <f t="shared" si="15"/>
        <v>96.04566671027996</v>
      </c>
      <c r="P113" s="15">
        <f t="shared" si="14"/>
        <v>361.70499712049991</v>
      </c>
    </row>
    <row r="114" spans="1:16" x14ac:dyDescent="0.2">
      <c r="A114" s="2" t="s">
        <v>28</v>
      </c>
      <c r="B114" s="73"/>
      <c r="C114" s="74"/>
      <c r="D114" s="74"/>
      <c r="E114" s="15">
        <f>M63</f>
        <v>19118.252874292499</v>
      </c>
      <c r="G114" s="15">
        <f t="shared" si="15"/>
        <v>492.02748748647127</v>
      </c>
      <c r="H114" s="15">
        <f t="shared" si="15"/>
        <v>1164.6153419213704</v>
      </c>
      <c r="I114" s="15">
        <f t="shared" si="15"/>
        <v>3139.5298755888934</v>
      </c>
      <c r="J114" s="15">
        <f t="shared" si="15"/>
        <v>3051.6864976112047</v>
      </c>
      <c r="K114" s="15">
        <f t="shared" si="15"/>
        <v>1282.3431060549165</v>
      </c>
      <c r="L114" s="15">
        <f t="shared" si="15"/>
        <v>2396.7475791912666</v>
      </c>
      <c r="M114" s="15">
        <f t="shared" si="15"/>
        <v>1630.2240966800273</v>
      </c>
      <c r="N114" s="15">
        <f t="shared" si="15"/>
        <v>884.49615447636666</v>
      </c>
      <c r="O114" s="15">
        <f t="shared" si="15"/>
        <v>5076.5827352819824</v>
      </c>
      <c r="P114" s="15">
        <f t="shared" si="14"/>
        <v>19118.252874292499</v>
      </c>
    </row>
    <row r="115" spans="1:16" x14ac:dyDescent="0.2">
      <c r="B115" s="73"/>
      <c r="C115" s="74"/>
      <c r="D115" s="74"/>
      <c r="E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</row>
    <row r="116" spans="1:16" x14ac:dyDescent="0.2">
      <c r="A116" s="2" t="s">
        <v>29</v>
      </c>
      <c r="B116" s="73"/>
      <c r="C116" s="74"/>
      <c r="D116" s="74"/>
      <c r="E116" s="15">
        <f>M65</f>
        <v>470168.17403098405</v>
      </c>
      <c r="G116" s="15">
        <f t="shared" ref="G116:O119" si="16">$E116*$B$97*B$213+$E116*$B$98*B$214+$E116*$B$99*B$222</f>
        <v>12100.251361129043</v>
      </c>
      <c r="H116" s="15">
        <f t="shared" si="16"/>
        <v>28640.957537282513</v>
      </c>
      <c r="I116" s="15">
        <f t="shared" si="16"/>
        <v>77209.305611090153</v>
      </c>
      <c r="J116" s="15">
        <f t="shared" si="16"/>
        <v>75049.005666526748</v>
      </c>
      <c r="K116" s="15">
        <f t="shared" si="16"/>
        <v>31536.193219087363</v>
      </c>
      <c r="L116" s="15">
        <f t="shared" si="16"/>
        <v>58942.33329431474</v>
      </c>
      <c r="M116" s="15">
        <f t="shared" si="16"/>
        <v>40091.502703576603</v>
      </c>
      <c r="N116" s="15">
        <f t="shared" si="16"/>
        <v>21752.089200931761</v>
      </c>
      <c r="O116" s="15">
        <f t="shared" si="16"/>
        <v>124846.5354370451</v>
      </c>
      <c r="P116" s="15">
        <f t="shared" si="14"/>
        <v>470168.174030984</v>
      </c>
    </row>
    <row r="117" spans="1:16" x14ac:dyDescent="0.2">
      <c r="A117" s="2" t="s">
        <v>30</v>
      </c>
      <c r="B117" s="73"/>
      <c r="C117" s="74"/>
      <c r="D117" s="74"/>
      <c r="E117" s="15">
        <f>M66</f>
        <v>37.009514960600001</v>
      </c>
      <c r="G117" s="15">
        <f t="shared" si="16"/>
        <v>0.95247713161294112</v>
      </c>
      <c r="H117" s="15">
        <f t="shared" si="16"/>
        <v>2.2544868092073655</v>
      </c>
      <c r="I117" s="15">
        <f t="shared" si="16"/>
        <v>6.0775677915682804</v>
      </c>
      <c r="J117" s="15">
        <f t="shared" si="16"/>
        <v>5.9075187377749581</v>
      </c>
      <c r="K117" s="15">
        <f t="shared" si="16"/>
        <v>2.4823866846105824</v>
      </c>
      <c r="L117" s="15">
        <f t="shared" si="16"/>
        <v>4.6396742407427531</v>
      </c>
      <c r="M117" s="15">
        <f t="shared" si="16"/>
        <v>3.1558220038159654</v>
      </c>
      <c r="N117" s="15">
        <f t="shared" si="16"/>
        <v>1.7122262100478498</v>
      </c>
      <c r="O117" s="15">
        <f t="shared" si="16"/>
        <v>9.8273553512192997</v>
      </c>
      <c r="P117" s="15">
        <f t="shared" si="14"/>
        <v>37.009514960599994</v>
      </c>
    </row>
    <row r="118" spans="1:16" x14ac:dyDescent="0.2">
      <c r="A118" s="2" t="s">
        <v>31</v>
      </c>
      <c r="B118" s="73"/>
      <c r="C118" s="74"/>
      <c r="D118" s="74"/>
      <c r="E118" s="15">
        <f>M67</f>
        <v>1541.5334876720999</v>
      </c>
      <c r="G118" s="15">
        <f t="shared" si="16"/>
        <v>39.672916442874971</v>
      </c>
      <c r="H118" s="15">
        <f t="shared" si="16"/>
        <v>93.904686878712653</v>
      </c>
      <c r="I118" s="15">
        <f t="shared" si="16"/>
        <v>253.1450164714071</v>
      </c>
      <c r="J118" s="15">
        <f t="shared" si="16"/>
        <v>246.06207276764798</v>
      </c>
      <c r="K118" s="15">
        <f t="shared" si="16"/>
        <v>103.39725359147192</v>
      </c>
      <c r="L118" s="15">
        <f t="shared" si="16"/>
        <v>193.25336259091105</v>
      </c>
      <c r="M118" s="15">
        <f t="shared" si="16"/>
        <v>131.44742116166097</v>
      </c>
      <c r="N118" s="15">
        <f t="shared" si="16"/>
        <v>71.318255428869648</v>
      </c>
      <c r="O118" s="15">
        <f t="shared" si="16"/>
        <v>409.33250233854358</v>
      </c>
      <c r="P118" s="15">
        <f>SUM(G118:O118)</f>
        <v>1541.5334876720999</v>
      </c>
    </row>
    <row r="119" spans="1:16" x14ac:dyDescent="0.2">
      <c r="A119" s="2" t="s">
        <v>32</v>
      </c>
      <c r="B119" s="73"/>
      <c r="C119" s="74"/>
      <c r="D119" s="74"/>
      <c r="E119" s="15">
        <f>M68</f>
        <v>11974.830397439899</v>
      </c>
      <c r="G119" s="15">
        <f t="shared" si="16"/>
        <v>308.18431748288168</v>
      </c>
      <c r="H119" s="15">
        <f t="shared" si="16"/>
        <v>729.46368527835386</v>
      </c>
      <c r="I119" s="15">
        <f t="shared" si="16"/>
        <v>1966.4630463396284</v>
      </c>
      <c r="J119" s="15">
        <f t="shared" si="16"/>
        <v>1911.4418286720097</v>
      </c>
      <c r="K119" s="15">
        <f t="shared" si="16"/>
        <v>803.20316439491467</v>
      </c>
      <c r="L119" s="15">
        <f t="shared" si="16"/>
        <v>1501.2169759969338</v>
      </c>
      <c r="M119" s="15">
        <f t="shared" si="16"/>
        <v>1021.1004737683397</v>
      </c>
      <c r="N119" s="15">
        <f t="shared" si="16"/>
        <v>554.00938080929393</v>
      </c>
      <c r="O119" s="15">
        <f t="shared" si="16"/>
        <v>3179.7475246975432</v>
      </c>
      <c r="P119" s="15">
        <f>SUM(G119:O119)</f>
        <v>11974.830397439899</v>
      </c>
    </row>
    <row r="120" spans="1:16" x14ac:dyDescent="0.2">
      <c r="A120" s="2" t="s">
        <v>60</v>
      </c>
      <c r="B120" s="73"/>
      <c r="C120" s="74"/>
      <c r="D120" s="74"/>
      <c r="E120" s="15">
        <f>M69</f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f>SUM(G120:O120)</f>
        <v>0</v>
      </c>
    </row>
    <row r="121" spans="1:16" x14ac:dyDescent="0.2">
      <c r="A121" s="2" t="s">
        <v>34</v>
      </c>
      <c r="B121" s="76" t="s">
        <v>81</v>
      </c>
      <c r="C121" s="74" t="s">
        <v>82</v>
      </c>
      <c r="D121" s="74"/>
      <c r="E121" s="15">
        <f>M70</f>
        <v>1554181.2917834742</v>
      </c>
      <c r="G121" s="15">
        <f t="shared" ref="G121:O122" si="17">$E121*B215</f>
        <v>34120.961193037401</v>
      </c>
      <c r="H121" s="15">
        <f t="shared" si="17"/>
        <v>81614.212695961018</v>
      </c>
      <c r="I121" s="15">
        <f t="shared" si="17"/>
        <v>245254.14297917721</v>
      </c>
      <c r="J121" s="15">
        <f t="shared" si="17"/>
        <v>191120.40667619021</v>
      </c>
      <c r="K121" s="15">
        <f t="shared" si="17"/>
        <v>117936.09229564137</v>
      </c>
      <c r="L121" s="15">
        <f t="shared" si="17"/>
        <v>170782.28513463037</v>
      </c>
      <c r="M121" s="15">
        <f t="shared" si="17"/>
        <v>167727.71538536865</v>
      </c>
      <c r="N121" s="15">
        <f t="shared" si="17"/>
        <v>90799.328520020965</v>
      </c>
      <c r="O121" s="15">
        <f t="shared" si="17"/>
        <v>454826.14690344699</v>
      </c>
      <c r="P121" s="15">
        <f>SUM(G121:O121)</f>
        <v>1554181.2917834744</v>
      </c>
    </row>
    <row r="122" spans="1:16" x14ac:dyDescent="0.2">
      <c r="A122" s="2" t="s">
        <v>35</v>
      </c>
      <c r="B122" s="76" t="s">
        <v>81</v>
      </c>
      <c r="C122" s="74" t="s">
        <v>83</v>
      </c>
      <c r="D122" s="74"/>
      <c r="E122" s="15">
        <f>M71</f>
        <v>4887.6232799999998</v>
      </c>
      <c r="G122" s="15">
        <f t="shared" si="17"/>
        <v>139.8852096</v>
      </c>
      <c r="H122" s="15">
        <f t="shared" si="17"/>
        <v>481.63559039999996</v>
      </c>
      <c r="I122" s="15">
        <f t="shared" si="17"/>
        <v>756.82919040000013</v>
      </c>
      <c r="J122" s="15">
        <f t="shared" si="17"/>
        <v>1047.3735168000003</v>
      </c>
      <c r="K122" s="15">
        <f t="shared" si="17"/>
        <v>403.65894719999989</v>
      </c>
      <c r="L122" s="15">
        <f t="shared" si="17"/>
        <v>651.20971199999997</v>
      </c>
      <c r="M122" s="15">
        <f t="shared" si="17"/>
        <v>568.65329279999992</v>
      </c>
      <c r="N122" s="15">
        <f t="shared" si="17"/>
        <v>133.93294080000001</v>
      </c>
      <c r="O122" s="15">
        <f t="shared" si="17"/>
        <v>704.4448799999999</v>
      </c>
      <c r="P122" s="15">
        <f>SUM(G122:O122)</f>
        <v>4887.6232800000007</v>
      </c>
    </row>
    <row r="123" spans="1:16" x14ac:dyDescent="0.2">
      <c r="A123" s="2" t="s">
        <v>36</v>
      </c>
      <c r="B123" s="73"/>
      <c r="C123" s="74"/>
      <c r="D123" s="74"/>
      <c r="E123" s="15">
        <f>M72</f>
        <v>6785.6615568304996</v>
      </c>
      <c r="G123" s="15">
        <f t="shared" ref="G123:O126" si="18">$E123*$B$97*B$213+$E123*$B$98*B$214+$E123*$B$99*B$222</f>
        <v>174.63583250487801</v>
      </c>
      <c r="H123" s="15">
        <f t="shared" si="18"/>
        <v>413.35814554463059</v>
      </c>
      <c r="I123" s="15">
        <f t="shared" si="18"/>
        <v>1114.3166336057145</v>
      </c>
      <c r="J123" s="15">
        <f t="shared" si="18"/>
        <v>1083.1382912705292</v>
      </c>
      <c r="K123" s="15">
        <f t="shared" si="18"/>
        <v>455.14338442107652</v>
      </c>
      <c r="L123" s="15">
        <f t="shared" si="18"/>
        <v>850.68013361271096</v>
      </c>
      <c r="M123" s="15">
        <f t="shared" si="18"/>
        <v>578.6171495165853</v>
      </c>
      <c r="N123" s="15">
        <f t="shared" si="18"/>
        <v>313.93514836625991</v>
      </c>
      <c r="O123" s="15">
        <f t="shared" si="18"/>
        <v>1801.836837988114</v>
      </c>
      <c r="P123" s="15">
        <f t="shared" si="14"/>
        <v>6785.6615568304987</v>
      </c>
    </row>
    <row r="124" spans="1:16" x14ac:dyDescent="0.2">
      <c r="A124" s="2" t="s">
        <v>37</v>
      </c>
      <c r="B124" s="73"/>
      <c r="C124" s="74"/>
      <c r="D124" s="74"/>
      <c r="E124" s="15">
        <f>M73</f>
        <v>317607.30751413474</v>
      </c>
      <c r="G124" s="15">
        <f t="shared" si="18"/>
        <v>8173.9438509914489</v>
      </c>
      <c r="H124" s="15">
        <f t="shared" si="18"/>
        <v>19347.497152037133</v>
      </c>
      <c r="I124" s="15">
        <f t="shared" si="18"/>
        <v>52156.315600720147</v>
      </c>
      <c r="J124" s="15">
        <f t="shared" si="18"/>
        <v>50696.992986572935</v>
      </c>
      <c r="K124" s="15">
        <f t="shared" si="18"/>
        <v>21303.282465264841</v>
      </c>
      <c r="L124" s="15">
        <f t="shared" si="18"/>
        <v>39816.637556957146</v>
      </c>
      <c r="M124" s="15">
        <f t="shared" si="18"/>
        <v>27082.552438012302</v>
      </c>
      <c r="N124" s="15">
        <f t="shared" si="18"/>
        <v>14693.939031823847</v>
      </c>
      <c r="O124" s="15">
        <f t="shared" si="18"/>
        <v>84336.146431754925</v>
      </c>
      <c r="P124" s="15">
        <f t="shared" si="14"/>
        <v>317607.30751413474</v>
      </c>
    </row>
    <row r="125" spans="1:16" x14ac:dyDescent="0.2">
      <c r="A125" s="2" t="s">
        <v>38</v>
      </c>
      <c r="B125" s="73"/>
      <c r="C125" s="74"/>
      <c r="D125" s="74"/>
      <c r="E125" s="15">
        <f>M74</f>
        <v>245605.65467585018</v>
      </c>
      <c r="G125" s="15">
        <f t="shared" si="18"/>
        <v>6320.9088182489322</v>
      </c>
      <c r="H125" s="15">
        <f t="shared" si="18"/>
        <v>14961.414904327259</v>
      </c>
      <c r="I125" s="15">
        <f t="shared" si="18"/>
        <v>40332.46633667282</v>
      </c>
      <c r="J125" s="15">
        <f t="shared" si="18"/>
        <v>39203.97250938596</v>
      </c>
      <c r="K125" s="15">
        <f t="shared" si="18"/>
        <v>16473.823217663456</v>
      </c>
      <c r="L125" s="15">
        <f t="shared" si="18"/>
        <v>30790.19626691773</v>
      </c>
      <c r="M125" s="15">
        <f t="shared" si="18"/>
        <v>20942.931300581084</v>
      </c>
      <c r="N125" s="15">
        <f t="shared" si="18"/>
        <v>11362.819526806741</v>
      </c>
      <c r="O125" s="15">
        <f t="shared" si="18"/>
        <v>65217.121795246181</v>
      </c>
      <c r="P125" s="15">
        <f t="shared" si="14"/>
        <v>245605.65467585012</v>
      </c>
    </row>
    <row r="126" spans="1:16" x14ac:dyDescent="0.2">
      <c r="A126" s="2" t="s">
        <v>39</v>
      </c>
      <c r="B126" s="73"/>
      <c r="C126" s="74"/>
      <c r="D126" s="74"/>
      <c r="E126" s="15">
        <f>M75</f>
        <v>-159.53705341629998</v>
      </c>
      <c r="G126" s="15">
        <f t="shared" si="18"/>
        <v>-4.1058467041707614</v>
      </c>
      <c r="H126" s="15">
        <f t="shared" si="18"/>
        <v>-9.7184246507895367</v>
      </c>
      <c r="I126" s="15">
        <f t="shared" si="18"/>
        <v>-26.198594022019414</v>
      </c>
      <c r="J126" s="15">
        <f t="shared" si="18"/>
        <v>-25.465562935086822</v>
      </c>
      <c r="K126" s="15">
        <f t="shared" si="18"/>
        <v>-10.700833489016086</v>
      </c>
      <c r="L126" s="15">
        <f t="shared" si="18"/>
        <v>-20.000260959043047</v>
      </c>
      <c r="M126" s="15">
        <f t="shared" si="18"/>
        <v>-13.603813617420084</v>
      </c>
      <c r="N126" s="15">
        <f t="shared" si="18"/>
        <v>-7.3808998746403507</v>
      </c>
      <c r="O126" s="15">
        <f t="shared" si="18"/>
        <v>-42.362817164113878</v>
      </c>
      <c r="P126" s="15">
        <f t="shared" si="14"/>
        <v>-159.53705341629998</v>
      </c>
    </row>
    <row r="127" spans="1:16" x14ac:dyDescent="0.2">
      <c r="B127" s="73"/>
      <c r="C127" s="74"/>
      <c r="D127" s="74"/>
      <c r="E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</row>
    <row r="128" spans="1:16" x14ac:dyDescent="0.2">
      <c r="A128" s="2" t="s">
        <v>40</v>
      </c>
      <c r="B128" s="73"/>
      <c r="C128" s="74"/>
      <c r="D128" s="74"/>
      <c r="E128" s="15">
        <f>M77</f>
        <v>10888.345288434901</v>
      </c>
      <c r="G128" s="15">
        <f t="shared" ref="G128:O134" si="19">$E128*$B$97*B$213+$E128*$B$98*B$214+$E128*$B$99*B$222</f>
        <v>280.2225292436425</v>
      </c>
      <c r="H128" s="15">
        <f t="shared" si="19"/>
        <v>663.27891227444729</v>
      </c>
      <c r="I128" s="15">
        <f t="shared" si="19"/>
        <v>1788.0444177373074</v>
      </c>
      <c r="J128" s="15">
        <f t="shared" si="19"/>
        <v>1738.0153153390597</v>
      </c>
      <c r="K128" s="15">
        <f t="shared" si="19"/>
        <v>730.32795458757278</v>
      </c>
      <c r="L128" s="15">
        <f t="shared" si="19"/>
        <v>1365.0104631969791</v>
      </c>
      <c r="M128" s="15">
        <f t="shared" si="19"/>
        <v>928.4552819179039</v>
      </c>
      <c r="N128" s="15">
        <f t="shared" si="19"/>
        <v>503.74370501090743</v>
      </c>
      <c r="O128" s="15">
        <f t="shared" si="19"/>
        <v>2891.2467091270801</v>
      </c>
      <c r="P128" s="15">
        <f>SUM(G128:O128)</f>
        <v>10888.345288434899</v>
      </c>
    </row>
    <row r="129" spans="1:16" x14ac:dyDescent="0.2">
      <c r="A129" s="2" t="s">
        <v>41</v>
      </c>
      <c r="B129" s="73"/>
      <c r="C129" s="74"/>
      <c r="D129" s="74"/>
      <c r="E129" s="15">
        <f>M78</f>
        <v>5477.9062217143</v>
      </c>
      <c r="G129" s="15">
        <f t="shared" si="19"/>
        <v>140.97943220433206</v>
      </c>
      <c r="H129" s="15">
        <f t="shared" si="19"/>
        <v>333.69438459481046</v>
      </c>
      <c r="I129" s="15">
        <f t="shared" si="19"/>
        <v>899.56181413793331</v>
      </c>
      <c r="J129" s="15">
        <f t="shared" si="19"/>
        <v>874.39226596193737</v>
      </c>
      <c r="K129" s="15">
        <f t="shared" si="19"/>
        <v>367.42663282146913</v>
      </c>
      <c r="L129" s="15">
        <f t="shared" si="19"/>
        <v>686.73422002827192</v>
      </c>
      <c r="M129" s="15">
        <f t="shared" si="19"/>
        <v>467.10412194621489</v>
      </c>
      <c r="N129" s="15">
        <f t="shared" si="19"/>
        <v>253.43251915051178</v>
      </c>
      <c r="O129" s="15">
        <f t="shared" si="19"/>
        <v>1454.5808308688188</v>
      </c>
      <c r="P129" s="15">
        <f>SUM(G129:O129)</f>
        <v>5477.9062217143</v>
      </c>
    </row>
    <row r="130" spans="1:16" x14ac:dyDescent="0.2">
      <c r="A130" s="2" t="s">
        <v>42</v>
      </c>
      <c r="B130" s="73"/>
      <c r="C130" s="74"/>
      <c r="D130" s="74"/>
      <c r="E130" s="15">
        <f>M79</f>
        <v>109616.57240063691</v>
      </c>
      <c r="G130" s="15">
        <f t="shared" si="19"/>
        <v>2821.0928613507094</v>
      </c>
      <c r="H130" s="15">
        <f t="shared" si="19"/>
        <v>6677.4481322127986</v>
      </c>
      <c r="I130" s="15">
        <f t="shared" si="19"/>
        <v>18000.834394978054</v>
      </c>
      <c r="J130" s="15">
        <f t="shared" si="19"/>
        <v>17497.174878320257</v>
      </c>
      <c r="K130" s="15">
        <f t="shared" si="19"/>
        <v>7352.4530118722068</v>
      </c>
      <c r="L130" s="15">
        <f t="shared" si="19"/>
        <v>13742.01169259266</v>
      </c>
      <c r="M130" s="15">
        <f t="shared" si="19"/>
        <v>9347.0663296476669</v>
      </c>
      <c r="N130" s="15">
        <f t="shared" si="19"/>
        <v>5071.3544481679819</v>
      </c>
      <c r="O130" s="15">
        <f t="shared" si="19"/>
        <v>29107.136651494577</v>
      </c>
      <c r="P130" s="15">
        <f t="shared" ref="P130:P136" si="20">SUM(G130:O130)</f>
        <v>109616.57240063691</v>
      </c>
    </row>
    <row r="131" spans="1:16" x14ac:dyDescent="0.2">
      <c r="A131" s="2" t="s">
        <v>43</v>
      </c>
      <c r="B131" s="73"/>
      <c r="C131" s="74"/>
      <c r="D131" s="74"/>
      <c r="E131" s="15">
        <f>M80</f>
        <v>50516.655922993399</v>
      </c>
      <c r="G131" s="15">
        <f t="shared" si="19"/>
        <v>1300.0970043361679</v>
      </c>
      <c r="H131" s="15">
        <f t="shared" si="19"/>
        <v>3077.2933540172335</v>
      </c>
      <c r="I131" s="15">
        <f t="shared" si="19"/>
        <v>8295.6612995920314</v>
      </c>
      <c r="J131" s="15">
        <f t="shared" si="19"/>
        <v>8063.5504613480553</v>
      </c>
      <c r="K131" s="15">
        <f t="shared" si="19"/>
        <v>3388.3684816673458</v>
      </c>
      <c r="L131" s="15">
        <f t="shared" si="19"/>
        <v>6332.9883535057697</v>
      </c>
      <c r="M131" s="15">
        <f t="shared" si="19"/>
        <v>4307.5834549764159</v>
      </c>
      <c r="N131" s="15">
        <f t="shared" si="19"/>
        <v>2337.1271525012166</v>
      </c>
      <c r="O131" s="15">
        <f t="shared" si="19"/>
        <v>13413.986361049163</v>
      </c>
      <c r="P131" s="15">
        <f t="shared" si="20"/>
        <v>50516.655922993406</v>
      </c>
    </row>
    <row r="132" spans="1:16" x14ac:dyDescent="0.2">
      <c r="A132" s="2" t="s">
        <v>44</v>
      </c>
      <c r="B132" s="73"/>
      <c r="C132" s="74"/>
      <c r="D132" s="74"/>
      <c r="E132" s="15">
        <f>M81</f>
        <v>152482.46650165276</v>
      </c>
      <c r="G132" s="15">
        <f t="shared" si="19"/>
        <v>3924.2898068071854</v>
      </c>
      <c r="H132" s="15">
        <f t="shared" si="19"/>
        <v>9288.6845377291302</v>
      </c>
      <c r="I132" s="15">
        <f t="shared" si="19"/>
        <v>25040.115445336545</v>
      </c>
      <c r="J132" s="15">
        <f t="shared" si="19"/>
        <v>24339.498342510899</v>
      </c>
      <c r="K132" s="15">
        <f t="shared" si="19"/>
        <v>10227.652129006594</v>
      </c>
      <c r="L132" s="15">
        <f t="shared" si="19"/>
        <v>19115.867169450972</v>
      </c>
      <c r="M132" s="15">
        <f t="shared" si="19"/>
        <v>13002.265052496254</v>
      </c>
      <c r="N132" s="15">
        <f t="shared" si="19"/>
        <v>7054.5230326531255</v>
      </c>
      <c r="O132" s="15">
        <f t="shared" si="19"/>
        <v>40489.570985662038</v>
      </c>
      <c r="P132" s="15">
        <f t="shared" si="20"/>
        <v>152482.46650165273</v>
      </c>
    </row>
    <row r="133" spans="1:16" x14ac:dyDescent="0.2">
      <c r="A133" s="2" t="s">
        <v>45</v>
      </c>
      <c r="B133" s="73"/>
      <c r="C133" s="74"/>
      <c r="D133" s="74"/>
      <c r="E133" s="15">
        <f>M82</f>
        <v>37652.862020176995</v>
      </c>
      <c r="G133" s="15">
        <f t="shared" si="19"/>
        <v>969.03431596377288</v>
      </c>
      <c r="H133" s="15">
        <f t="shared" si="19"/>
        <v>2293.6772028426994</v>
      </c>
      <c r="I133" s="15">
        <f t="shared" si="19"/>
        <v>6183.2159032024865</v>
      </c>
      <c r="J133" s="15">
        <f t="shared" si="19"/>
        <v>6010.2108377224886</v>
      </c>
      <c r="K133" s="15">
        <f t="shared" si="19"/>
        <v>2525.5387274292334</v>
      </c>
      <c r="L133" s="15">
        <f t="shared" si="19"/>
        <v>4720.3270345811679</v>
      </c>
      <c r="M133" s="15">
        <f t="shared" si="19"/>
        <v>3210.6805667791605</v>
      </c>
      <c r="N133" s="15">
        <f t="shared" si="19"/>
        <v>1741.9903314835847</v>
      </c>
      <c r="O133" s="15">
        <f t="shared" si="19"/>
        <v>9998.1871001723994</v>
      </c>
      <c r="P133" s="15">
        <f t="shared" si="20"/>
        <v>37652.862020176995</v>
      </c>
    </row>
    <row r="134" spans="1:16" x14ac:dyDescent="0.2">
      <c r="A134" s="2" t="s">
        <v>84</v>
      </c>
      <c r="B134" s="73"/>
      <c r="C134" s="74"/>
      <c r="D134" s="74"/>
      <c r="E134" s="15">
        <f>M83</f>
        <v>2116.5482943955999</v>
      </c>
      <c r="G134" s="15">
        <f t="shared" si="19"/>
        <v>54.471501464214306</v>
      </c>
      <c r="H134" s="15">
        <f t="shared" si="19"/>
        <v>128.93252494244169</v>
      </c>
      <c r="I134" s="15">
        <f t="shared" si="19"/>
        <v>347.5718543464244</v>
      </c>
      <c r="J134" s="15">
        <f t="shared" si="19"/>
        <v>337.84686780842179</v>
      </c>
      <c r="K134" s="15">
        <f t="shared" si="19"/>
        <v>141.96595953598245</v>
      </c>
      <c r="L134" s="15">
        <f t="shared" si="19"/>
        <v>265.33972712827125</v>
      </c>
      <c r="M134" s="15">
        <f t="shared" si="19"/>
        <v>180.4792547728245</v>
      </c>
      <c r="N134" s="15">
        <f t="shared" si="19"/>
        <v>97.921020266120948</v>
      </c>
      <c r="O134" s="15">
        <f t="shared" si="19"/>
        <v>562.01958413089869</v>
      </c>
      <c r="P134" s="15">
        <f t="shared" si="20"/>
        <v>2116.5482943956004</v>
      </c>
    </row>
    <row r="135" spans="1:16" x14ac:dyDescent="0.2">
      <c r="A135" s="2" t="s">
        <v>62</v>
      </c>
      <c r="B135" s="76" t="s">
        <v>81</v>
      </c>
      <c r="C135" s="74" t="s">
        <v>85</v>
      </c>
      <c r="D135" s="74"/>
      <c r="E135" s="15">
        <f>M84</f>
        <v>3434.8385236000004</v>
      </c>
      <c r="G135" s="15">
        <f t="shared" ref="G135:O136" si="21">$E135*B218</f>
        <v>0</v>
      </c>
      <c r="H135" s="15">
        <f t="shared" si="21"/>
        <v>319</v>
      </c>
      <c r="I135" s="15">
        <f t="shared" si="21"/>
        <v>319</v>
      </c>
      <c r="J135" s="15">
        <f t="shared" si="21"/>
        <v>319</v>
      </c>
      <c r="K135" s="15">
        <f t="shared" si="21"/>
        <v>470.18058120000001</v>
      </c>
      <c r="L135" s="15">
        <f t="shared" si="21"/>
        <v>319</v>
      </c>
      <c r="M135" s="15">
        <f t="shared" si="21"/>
        <v>936.21048840000003</v>
      </c>
      <c r="N135" s="15">
        <f t="shared" si="21"/>
        <v>433.44745399999999</v>
      </c>
      <c r="O135" s="15">
        <f t="shared" si="21"/>
        <v>319</v>
      </c>
      <c r="P135" s="15">
        <f t="shared" si="20"/>
        <v>3434.8385236000004</v>
      </c>
    </row>
    <row r="136" spans="1:16" x14ac:dyDescent="0.2">
      <c r="A136" s="2" t="s">
        <v>63</v>
      </c>
      <c r="B136" s="76" t="s">
        <v>81</v>
      </c>
      <c r="C136" s="74" t="s">
        <v>86</v>
      </c>
      <c r="D136" s="74"/>
      <c r="E136" s="15">
        <f>M85</f>
        <v>2957.6837748999997</v>
      </c>
      <c r="G136" s="15">
        <f t="shared" si="21"/>
        <v>0</v>
      </c>
      <c r="H136" s="15">
        <f t="shared" si="21"/>
        <v>227.42028149999996</v>
      </c>
      <c r="I136" s="15">
        <f t="shared" si="21"/>
        <v>251.9254612</v>
      </c>
      <c r="J136" s="15">
        <f t="shared" si="21"/>
        <v>130.54402580000001</v>
      </c>
      <c r="K136" s="15">
        <f t="shared" si="21"/>
        <v>229.45646969999999</v>
      </c>
      <c r="L136" s="15">
        <f t="shared" si="21"/>
        <v>78.6646018</v>
      </c>
      <c r="M136" s="15">
        <f t="shared" si="21"/>
        <v>350.57143769999993</v>
      </c>
      <c r="N136" s="15">
        <f t="shared" si="21"/>
        <v>809.58889609999994</v>
      </c>
      <c r="O136" s="15">
        <f t="shared" si="21"/>
        <v>879.5126011000001</v>
      </c>
      <c r="P136" s="15">
        <f t="shared" si="20"/>
        <v>2957.6837749000001</v>
      </c>
    </row>
    <row r="137" spans="1:16" x14ac:dyDescent="0.2">
      <c r="E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</row>
    <row r="138" spans="1:16" x14ac:dyDescent="0.2">
      <c r="A138" s="2" t="s">
        <v>87</v>
      </c>
      <c r="E138" s="15">
        <f>SUM(E104:E136)</f>
        <v>11971850.654928776</v>
      </c>
      <c r="G138" s="47">
        <f t="shared" ref="G138:O138" si="22">SUM(G104:G136)</f>
        <v>302079.75089106231</v>
      </c>
      <c r="H138" s="47">
        <f t="shared" si="22"/>
        <v>716562.14694126148</v>
      </c>
      <c r="I138" s="47">
        <f t="shared" si="22"/>
        <v>1955481.2442592876</v>
      </c>
      <c r="J138" s="47">
        <f t="shared" si="22"/>
        <v>1853702.0307004044</v>
      </c>
      <c r="K138" s="47">
        <f t="shared" si="22"/>
        <v>817040.48493238154</v>
      </c>
      <c r="L138" s="47">
        <f t="shared" si="22"/>
        <v>1476421.5071816733</v>
      </c>
      <c r="M138" s="47">
        <f t="shared" si="22"/>
        <v>1056941.7692738851</v>
      </c>
      <c r="N138" s="47">
        <f t="shared" si="22"/>
        <v>573622.55262528942</v>
      </c>
      <c r="O138" s="47">
        <f t="shared" si="22"/>
        <v>3219999.168123527</v>
      </c>
      <c r="P138" s="47">
        <f>SUM(G138:O138)</f>
        <v>11971850.654928772</v>
      </c>
    </row>
    <row r="139" spans="1:16" x14ac:dyDescent="0.2">
      <c r="E139" s="15"/>
      <c r="F139" s="77"/>
      <c r="G139" s="77"/>
      <c r="H139" s="77"/>
      <c r="I139" s="77"/>
      <c r="J139" s="77"/>
      <c r="K139" s="77"/>
      <c r="L139" s="77"/>
      <c r="M139" s="77"/>
      <c r="N139" s="77"/>
      <c r="O139" s="15"/>
      <c r="P139" s="15"/>
    </row>
    <row r="140" spans="1:16" x14ac:dyDescent="0.2">
      <c r="A140" s="2" t="s">
        <v>88</v>
      </c>
      <c r="G140" s="15">
        <f>G138-G135-G136</f>
        <v>302079.75089106231</v>
      </c>
      <c r="H140" s="15">
        <f t="shared" ref="H140:O140" si="23">H138-H135-H136</f>
        <v>716015.72665976151</v>
      </c>
      <c r="I140" s="15">
        <f t="shared" si="23"/>
        <v>1954910.3187980875</v>
      </c>
      <c r="J140" s="15">
        <f t="shared" si="23"/>
        <v>1853252.4866746045</v>
      </c>
      <c r="K140" s="15">
        <f t="shared" si="23"/>
        <v>816340.84788148152</v>
      </c>
      <c r="L140" s="15">
        <f t="shared" si="23"/>
        <v>1476023.8425798733</v>
      </c>
      <c r="M140" s="15">
        <f t="shared" si="23"/>
        <v>1055654.9873477852</v>
      </c>
      <c r="N140" s="15">
        <f t="shared" si="23"/>
        <v>572379.51627518947</v>
      </c>
      <c r="O140" s="15">
        <f t="shared" si="23"/>
        <v>3218800.6555224271</v>
      </c>
      <c r="P140" s="15">
        <f>SUM(G140:O140)</f>
        <v>11965458.132630272</v>
      </c>
    </row>
    <row r="141" spans="1:16" x14ac:dyDescent="0.2">
      <c r="A141" s="78">
        <v>7.6600000000000001E-2</v>
      </c>
      <c r="B141" s="2" t="s">
        <v>89</v>
      </c>
      <c r="G141" s="15">
        <f t="shared" ref="G141:O142" si="24">G$140*$A141</f>
        <v>23139.308918255374</v>
      </c>
      <c r="H141" s="15">
        <f t="shared" si="24"/>
        <v>54846.804662137736</v>
      </c>
      <c r="I141" s="15">
        <f t="shared" si="24"/>
        <v>149746.1304199335</v>
      </c>
      <c r="J141" s="15">
        <f t="shared" si="24"/>
        <v>141959.14047927471</v>
      </c>
      <c r="K141" s="15">
        <f t="shared" si="24"/>
        <v>62531.708947721483</v>
      </c>
      <c r="L141" s="15">
        <f t="shared" si="24"/>
        <v>113063.42634161829</v>
      </c>
      <c r="M141" s="15">
        <f t="shared" si="24"/>
        <v>80863.172030840346</v>
      </c>
      <c r="N141" s="15">
        <f t="shared" si="24"/>
        <v>43844.270946679513</v>
      </c>
      <c r="O141" s="15">
        <f t="shared" si="24"/>
        <v>246560.13021301792</v>
      </c>
      <c r="P141" s="15">
        <f>SUM(G141:O141)</f>
        <v>916554.09295947873</v>
      </c>
    </row>
    <row r="142" spans="1:16" x14ac:dyDescent="0.2">
      <c r="A142" s="79">
        <v>0.128</v>
      </c>
      <c r="B142" s="2" t="s">
        <v>90</v>
      </c>
      <c r="G142" s="15">
        <f t="shared" si="24"/>
        <v>38666.208114055975</v>
      </c>
      <c r="H142" s="15">
        <f t="shared" si="24"/>
        <v>91650.013012449475</v>
      </c>
      <c r="I142" s="15">
        <f t="shared" si="24"/>
        <v>250228.5208061552</v>
      </c>
      <c r="J142" s="15">
        <f t="shared" si="24"/>
        <v>237216.31829434939</v>
      </c>
      <c r="K142" s="15">
        <f t="shared" si="24"/>
        <v>104491.62852882963</v>
      </c>
      <c r="L142" s="15">
        <f t="shared" si="24"/>
        <v>188931.0518502238</v>
      </c>
      <c r="M142" s="15">
        <f t="shared" si="24"/>
        <v>135123.83838051651</v>
      </c>
      <c r="N142" s="15">
        <f t="shared" si="24"/>
        <v>73264.57808322426</v>
      </c>
      <c r="O142" s="15">
        <f t="shared" si="24"/>
        <v>412006.48390687065</v>
      </c>
      <c r="P142" s="15">
        <f>SUM(G142:O142)</f>
        <v>1531578.6409766751</v>
      </c>
    </row>
    <row r="143" spans="1:16" x14ac:dyDescent="0.2">
      <c r="F143" s="80"/>
      <c r="I143" s="80"/>
      <c r="L143" s="79"/>
      <c r="M143" s="15"/>
      <c r="N143" s="15"/>
      <c r="O143" s="15"/>
      <c r="P143" s="15"/>
    </row>
    <row r="144" spans="1:16" x14ac:dyDescent="0.2">
      <c r="E144" s="80"/>
      <c r="J144" s="80"/>
      <c r="L144" s="47"/>
      <c r="M144" s="47"/>
      <c r="N144" s="47"/>
      <c r="O144" s="47"/>
      <c r="P144" s="47"/>
    </row>
    <row r="145" spans="1:16" x14ac:dyDescent="0.2">
      <c r="G145" s="1" t="s">
        <v>91</v>
      </c>
      <c r="H145" s="15"/>
      <c r="I145" s="15"/>
      <c r="J145" s="15"/>
      <c r="K145" s="15"/>
      <c r="L145" s="15"/>
      <c r="M145" s="15"/>
      <c r="N145" s="15"/>
      <c r="O145" s="15"/>
    </row>
    <row r="146" spans="1:16" x14ac:dyDescent="0.2">
      <c r="F146" s="15"/>
      <c r="G146" s="15"/>
      <c r="H146" s="15"/>
      <c r="I146" s="15"/>
      <c r="J146" s="15"/>
      <c r="K146" s="15"/>
      <c r="L146" s="15"/>
      <c r="M146" s="15"/>
      <c r="N146" s="15"/>
      <c r="O146" s="15"/>
    </row>
    <row r="147" spans="1:16" x14ac:dyDescent="0.2">
      <c r="A147" s="1" t="s">
        <v>91</v>
      </c>
      <c r="G147" s="21" t="s">
        <v>66</v>
      </c>
      <c r="H147" s="21" t="s">
        <v>67</v>
      </c>
      <c r="I147" s="21" t="s">
        <v>68</v>
      </c>
      <c r="J147" s="21" t="s">
        <v>69</v>
      </c>
      <c r="K147" s="21" t="s">
        <v>70</v>
      </c>
      <c r="L147" s="21" t="s">
        <v>71</v>
      </c>
      <c r="M147" s="21" t="s">
        <v>72</v>
      </c>
      <c r="N147" s="21" t="s">
        <v>73</v>
      </c>
      <c r="O147" s="21" t="s">
        <v>74</v>
      </c>
      <c r="P147" s="71" t="s">
        <v>49</v>
      </c>
    </row>
    <row r="148" spans="1:16" x14ac:dyDescent="0.2">
      <c r="D148" s="1" t="s">
        <v>92</v>
      </c>
      <c r="E148" s="81" t="s">
        <v>75</v>
      </c>
      <c r="G148" s="2" t="s">
        <v>93</v>
      </c>
    </row>
    <row r="149" spans="1:16" x14ac:dyDescent="0.2">
      <c r="A149" s="2" t="s">
        <v>76</v>
      </c>
      <c r="B149" s="73">
        <v>0.77017000000000002</v>
      </c>
      <c r="C149" s="74" t="s">
        <v>77</v>
      </c>
      <c r="D149" s="15">
        <v>-1780500</v>
      </c>
      <c r="E149" s="47">
        <f>$L$89*B149+D149</f>
        <v>11294605.304335395</v>
      </c>
      <c r="G149" s="15">
        <f t="shared" ref="G149:O149" si="25">$E149*B213</f>
        <v>373832.41563076823</v>
      </c>
      <c r="H149" s="15">
        <f t="shared" si="25"/>
        <v>712906.260524704</v>
      </c>
      <c r="I149" s="15">
        <f t="shared" si="25"/>
        <v>2138187.9806619389</v>
      </c>
      <c r="J149" s="15">
        <f t="shared" si="25"/>
        <v>1891283.0156898496</v>
      </c>
      <c r="K149" s="15">
        <f t="shared" si="25"/>
        <v>708301.75309040048</v>
      </c>
      <c r="L149" s="15">
        <f t="shared" si="25"/>
        <v>1582287.0425799491</v>
      </c>
      <c r="M149" s="15">
        <f t="shared" si="25"/>
        <v>960927.43124272628</v>
      </c>
      <c r="N149" s="15">
        <f t="shared" si="25"/>
        <v>503857.0515162166</v>
      </c>
      <c r="O149" s="15">
        <f t="shared" si="25"/>
        <v>2423022.3533988413</v>
      </c>
      <c r="P149" s="15">
        <f>SUM(G149:O149)</f>
        <v>11294605.304335393</v>
      </c>
    </row>
    <row r="150" spans="1:16" x14ac:dyDescent="0.2">
      <c r="A150" s="77" t="s">
        <v>94</v>
      </c>
      <c r="B150" s="73">
        <v>0.22983000000000001</v>
      </c>
      <c r="C150" s="74" t="s">
        <v>79</v>
      </c>
      <c r="D150" s="15">
        <v>1780500</v>
      </c>
      <c r="E150" s="47">
        <f>$L$89*B150+D150-E151</f>
        <v>5416205.5146874394</v>
      </c>
      <c r="F150" s="77"/>
      <c r="G150" s="15">
        <f t="shared" ref="G150:O150" si="26">$E150*B223</f>
        <v>189025.57246259163</v>
      </c>
      <c r="H150" s="15">
        <f t="shared" si="26"/>
        <v>389479.33856117376</v>
      </c>
      <c r="I150" s="15">
        <f t="shared" si="26"/>
        <v>1019329.8778641762</v>
      </c>
      <c r="J150" s="15">
        <f t="shared" si="26"/>
        <v>841190.87848610629</v>
      </c>
      <c r="K150" s="15">
        <f t="shared" si="26"/>
        <v>376317.95916048327</v>
      </c>
      <c r="L150" s="15">
        <f t="shared" si="26"/>
        <v>752635.91832096654</v>
      </c>
      <c r="M150" s="15">
        <f t="shared" si="26"/>
        <v>475597.00624470407</v>
      </c>
      <c r="N150" s="15">
        <f t="shared" si="26"/>
        <v>267831.3627012939</v>
      </c>
      <c r="O150" s="15">
        <f t="shared" si="26"/>
        <v>1104797.600885944</v>
      </c>
      <c r="P150" s="15">
        <f>SUM(G150:O150)</f>
        <v>5416205.5146874394</v>
      </c>
    </row>
    <row r="151" spans="1:16" x14ac:dyDescent="0.2">
      <c r="A151" s="2" t="s">
        <v>95</v>
      </c>
      <c r="B151" s="82">
        <v>9.4900000000000002E-3</v>
      </c>
      <c r="C151" s="2" t="s">
        <v>96</v>
      </c>
      <c r="E151" s="15">
        <f>D17*B151</f>
        <v>266097.27183424321</v>
      </c>
      <c r="G151" s="15">
        <f t="shared" ref="G151:O151" si="27">$E151*B220</f>
        <v>6844.0218315767343</v>
      </c>
      <c r="H151" s="15">
        <f t="shared" si="27"/>
        <v>18352.728838407751</v>
      </c>
      <c r="I151" s="15">
        <f t="shared" si="27"/>
        <v>38453.716752766479</v>
      </c>
      <c r="J151" s="15">
        <f t="shared" si="27"/>
        <v>36434.038459544579</v>
      </c>
      <c r="K151" s="15">
        <f t="shared" si="27"/>
        <v>17107.393606223497</v>
      </c>
      <c r="L151" s="15">
        <f t="shared" si="27"/>
        <v>34283.972503123892</v>
      </c>
      <c r="M151" s="15">
        <f t="shared" si="27"/>
        <v>21239.884237809289</v>
      </c>
      <c r="N151" s="15">
        <f t="shared" si="27"/>
        <v>9890.8355940788188</v>
      </c>
      <c r="O151" s="15">
        <f t="shared" si="27"/>
        <v>83490.680010712138</v>
      </c>
      <c r="P151" s="15">
        <f>SUM(G151:O151)</f>
        <v>266097.27183424315</v>
      </c>
    </row>
    <row r="152" spans="1:16" x14ac:dyDescent="0.2">
      <c r="A152" s="2" t="s">
        <v>97</v>
      </c>
      <c r="B152" s="15">
        <v>9992.5</v>
      </c>
      <c r="E152" s="15"/>
      <c r="G152" s="15">
        <f t="shared" ref="G152:O152" si="28">$B$152*B221</f>
        <v>-542.59275000000002</v>
      </c>
      <c r="H152" s="15">
        <f t="shared" si="28"/>
        <v>-1079.19</v>
      </c>
      <c r="I152" s="15">
        <f t="shared" si="28"/>
        <v>-2305.2697499999999</v>
      </c>
      <c r="J152" s="15">
        <f t="shared" si="28"/>
        <v>-1488.8824999999999</v>
      </c>
      <c r="K152" s="15">
        <f t="shared" si="28"/>
        <v>-971.27099999999996</v>
      </c>
      <c r="L152" s="15">
        <f t="shared" si="28"/>
        <v>-1637.7707499999999</v>
      </c>
      <c r="M152" s="15">
        <f t="shared" si="28"/>
        <v>-1197.1015</v>
      </c>
      <c r="N152" s="15">
        <f t="shared" si="28"/>
        <v>9992.5</v>
      </c>
      <c r="O152" s="15">
        <f t="shared" si="28"/>
        <v>-770.42174999999997</v>
      </c>
      <c r="P152" s="15">
        <f>SUM(G152:O152)</f>
        <v>1.3642420526593924E-12</v>
      </c>
    </row>
    <row r="153" spans="1:16" x14ac:dyDescent="0.2">
      <c r="B153" s="83"/>
      <c r="E153" s="15"/>
      <c r="G153" s="15">
        <f>SUM(G149:G152)</f>
        <v>569159.41717493662</v>
      </c>
      <c r="H153" s="15">
        <f t="shared" ref="H153:O153" si="29">SUM(H149:H152)</f>
        <v>1119659.1379242854</v>
      </c>
      <c r="I153" s="15">
        <f t="shared" si="29"/>
        <v>3193666.305528882</v>
      </c>
      <c r="J153" s="15">
        <f t="shared" si="29"/>
        <v>2767419.0501355007</v>
      </c>
      <c r="K153" s="15">
        <f t="shared" si="29"/>
        <v>1100755.8348571071</v>
      </c>
      <c r="L153" s="15">
        <f t="shared" si="29"/>
        <v>2367569.1626540394</v>
      </c>
      <c r="M153" s="15">
        <f t="shared" si="29"/>
        <v>1456567.2202252396</v>
      </c>
      <c r="N153" s="15">
        <f t="shared" si="29"/>
        <v>791571.74981158937</v>
      </c>
      <c r="O153" s="15">
        <f t="shared" si="29"/>
        <v>3610540.2125454973</v>
      </c>
      <c r="P153" s="15">
        <f>SUM(G153:O153)</f>
        <v>16976908.090857077</v>
      </c>
    </row>
    <row r="154" spans="1:16" ht="12.75" x14ac:dyDescent="0.2">
      <c r="A154" s="3"/>
      <c r="B154" s="84"/>
      <c r="E154" s="15"/>
      <c r="F154" s="3"/>
      <c r="G154" s="15"/>
      <c r="H154" s="15"/>
      <c r="I154" s="15"/>
      <c r="J154" s="15"/>
      <c r="K154" s="15"/>
      <c r="L154" s="15"/>
      <c r="M154" s="15"/>
      <c r="N154" s="15"/>
      <c r="O154" s="15"/>
      <c r="P154" s="15"/>
    </row>
    <row r="155" spans="1:16" x14ac:dyDescent="0.2">
      <c r="A155" s="1" t="s">
        <v>80</v>
      </c>
      <c r="B155" s="73"/>
      <c r="E155" s="15"/>
      <c r="G155" s="21" t="s">
        <v>66</v>
      </c>
      <c r="H155" s="21" t="s">
        <v>67</v>
      </c>
      <c r="I155" s="21" t="s">
        <v>68</v>
      </c>
      <c r="J155" s="21" t="s">
        <v>69</v>
      </c>
      <c r="K155" s="21" t="s">
        <v>70</v>
      </c>
      <c r="L155" s="21" t="s">
        <v>71</v>
      </c>
      <c r="M155" s="21" t="s">
        <v>72</v>
      </c>
      <c r="N155" s="21" t="s">
        <v>73</v>
      </c>
      <c r="O155" s="21" t="s">
        <v>74</v>
      </c>
      <c r="P155" s="71" t="s">
        <v>49</v>
      </c>
    </row>
    <row r="156" spans="1:16" x14ac:dyDescent="0.2">
      <c r="B156" s="73"/>
      <c r="E156" s="15"/>
      <c r="G156" s="1" t="s">
        <v>80</v>
      </c>
      <c r="H156" s="15"/>
      <c r="I156" s="15"/>
      <c r="J156" s="15"/>
      <c r="K156" s="15"/>
      <c r="L156" s="15"/>
      <c r="M156" s="15"/>
      <c r="N156" s="15"/>
      <c r="O156" s="15"/>
      <c r="P156" s="15"/>
    </row>
    <row r="157" spans="1:16" x14ac:dyDescent="0.2">
      <c r="A157" s="2" t="s">
        <v>16</v>
      </c>
      <c r="B157" s="73"/>
      <c r="E157" s="15">
        <f>L53</f>
        <v>869334.55741566722</v>
      </c>
      <c r="G157" s="15">
        <f t="shared" ref="G157:O162" si="30">$E157*$B$149*B$213+$E157*$B$150*B$223</f>
        <v>29133.48485347864</v>
      </c>
      <c r="H157" s="15">
        <f t="shared" si="30"/>
        <v>56628.084965197115</v>
      </c>
      <c r="I157" s="15">
        <f t="shared" si="30"/>
        <v>164352.31851994287</v>
      </c>
      <c r="J157" s="15">
        <f t="shared" si="30"/>
        <v>143144.59029098708</v>
      </c>
      <c r="K157" s="15">
        <f t="shared" si="30"/>
        <v>55869.621392572706</v>
      </c>
      <c r="L157" s="15">
        <f t="shared" si="30"/>
        <v>121560.83364013153</v>
      </c>
      <c r="M157" s="15">
        <f t="shared" si="30"/>
        <v>74507.393249459841</v>
      </c>
      <c r="N157" s="15">
        <f t="shared" si="30"/>
        <v>39748.321686470903</v>
      </c>
      <c r="O157" s="15">
        <f t="shared" si="30"/>
        <v>184389.90881742653</v>
      </c>
      <c r="P157" s="15">
        <f t="shared" ref="P157:P190" si="31">SUM(G157:O157)</f>
        <v>869334.55741566722</v>
      </c>
    </row>
    <row r="158" spans="1:16" x14ac:dyDescent="0.2">
      <c r="A158" s="2" t="s">
        <v>18</v>
      </c>
      <c r="B158" s="73"/>
      <c r="E158" s="15">
        <f>L54</f>
        <v>6080849.5192660205</v>
      </c>
      <c r="G158" s="15">
        <f t="shared" si="30"/>
        <v>203783.84346351621</v>
      </c>
      <c r="H158" s="15">
        <f t="shared" si="30"/>
        <v>396103.96285319509</v>
      </c>
      <c r="I158" s="15">
        <f t="shared" si="30"/>
        <v>1149616.9208241797</v>
      </c>
      <c r="J158" s="15">
        <f t="shared" si="30"/>
        <v>1001272.4165068297</v>
      </c>
      <c r="K158" s="15">
        <f t="shared" si="30"/>
        <v>390798.63728936994</v>
      </c>
      <c r="L158" s="15">
        <f t="shared" si="30"/>
        <v>850297.65640471317</v>
      </c>
      <c r="M158" s="15">
        <f t="shared" si="30"/>
        <v>521166.72753653146</v>
      </c>
      <c r="N158" s="15">
        <f t="shared" si="30"/>
        <v>278032.84794905328</v>
      </c>
      <c r="O158" s="15">
        <f t="shared" si="30"/>
        <v>1289776.506438632</v>
      </c>
      <c r="P158" s="15">
        <f t="shared" si="31"/>
        <v>6080849.5192660205</v>
      </c>
    </row>
    <row r="159" spans="1:16" x14ac:dyDescent="0.2">
      <c r="A159" s="2" t="s">
        <v>20</v>
      </c>
      <c r="B159" s="73"/>
      <c r="E159" s="15">
        <f>L55</f>
        <v>594278.44726222556</v>
      </c>
      <c r="G159" s="15">
        <f t="shared" si="30"/>
        <v>19915.695280228632</v>
      </c>
      <c r="H159" s="15">
        <f t="shared" si="30"/>
        <v>38711.046417610436</v>
      </c>
      <c r="I159" s="15">
        <f t="shared" si="30"/>
        <v>112351.4989951993</v>
      </c>
      <c r="J159" s="15">
        <f t="shared" si="30"/>
        <v>97853.863195088197</v>
      </c>
      <c r="K159" s="15">
        <f t="shared" si="30"/>
        <v>38192.559546935314</v>
      </c>
      <c r="L159" s="15">
        <f t="shared" si="30"/>
        <v>83099.173784503626</v>
      </c>
      <c r="M159" s="15">
        <f t="shared" si="30"/>
        <v>50933.369198474975</v>
      </c>
      <c r="N159" s="15">
        <f t="shared" si="30"/>
        <v>27172.01414762218</v>
      </c>
      <c r="O159" s="15">
        <f t="shared" si="30"/>
        <v>126049.22669656288</v>
      </c>
      <c r="P159" s="15">
        <f t="shared" si="31"/>
        <v>594278.44726222556</v>
      </c>
    </row>
    <row r="160" spans="1:16" x14ac:dyDescent="0.2">
      <c r="A160" s="2" t="s">
        <v>21</v>
      </c>
      <c r="B160" s="73"/>
      <c r="E160" s="15">
        <f>L56</f>
        <v>258293.94123073164</v>
      </c>
      <c r="G160" s="15">
        <f t="shared" si="30"/>
        <v>8656.0491129685834</v>
      </c>
      <c r="H160" s="15">
        <f t="shared" si="30"/>
        <v>16825.15796161527</v>
      </c>
      <c r="I160" s="15">
        <f t="shared" si="30"/>
        <v>48831.842400378438</v>
      </c>
      <c r="J160" s="15">
        <f t="shared" si="30"/>
        <v>42530.669092496195</v>
      </c>
      <c r="K160" s="15">
        <f t="shared" si="30"/>
        <v>16599.805657623714</v>
      </c>
      <c r="L160" s="15">
        <f t="shared" si="30"/>
        <v>36117.771406146807</v>
      </c>
      <c r="M160" s="15">
        <f t="shared" si="30"/>
        <v>22137.401635615872</v>
      </c>
      <c r="N160" s="15">
        <f t="shared" si="30"/>
        <v>11809.89594641933</v>
      </c>
      <c r="O160" s="15">
        <f t="shared" si="30"/>
        <v>54785.348017467419</v>
      </c>
      <c r="P160" s="15">
        <f t="shared" si="31"/>
        <v>258293.94123073164</v>
      </c>
    </row>
    <row r="161" spans="1:16" x14ac:dyDescent="0.2">
      <c r="A161" s="2" t="s">
        <v>22</v>
      </c>
      <c r="B161" s="73"/>
      <c r="E161" s="15">
        <f>L57</f>
        <v>-9.3211307396999992</v>
      </c>
      <c r="G161" s="15">
        <f t="shared" si="30"/>
        <v>-0.31237343426174269</v>
      </c>
      <c r="H161" s="15">
        <f t="shared" si="30"/>
        <v>-0.6071745095105654</v>
      </c>
      <c r="I161" s="15">
        <f t="shared" si="30"/>
        <v>-1.7622093073710774</v>
      </c>
      <c r="J161" s="15">
        <f t="shared" si="30"/>
        <v>-1.5348169808750727</v>
      </c>
      <c r="K161" s="15">
        <f t="shared" si="30"/>
        <v>-0.59904215349017575</v>
      </c>
      <c r="L161" s="15">
        <f t="shared" si="30"/>
        <v>-1.3033928233049754</v>
      </c>
      <c r="M161" s="15">
        <f t="shared" si="30"/>
        <v>-0.79887903641726343</v>
      </c>
      <c r="N161" s="15">
        <f t="shared" si="30"/>
        <v>-0.42618724858316659</v>
      </c>
      <c r="O161" s="15">
        <f t="shared" si="30"/>
        <v>-1.9770552458859605</v>
      </c>
      <c r="P161" s="15">
        <f>SUM(G161:O161)</f>
        <v>-9.3211307397000009</v>
      </c>
    </row>
    <row r="162" spans="1:16" x14ac:dyDescent="0.2">
      <c r="A162" s="2" t="s">
        <v>23</v>
      </c>
      <c r="B162" s="73"/>
      <c r="E162" s="15">
        <f>L58</f>
        <v>1985521.2882876399</v>
      </c>
      <c r="G162" s="15">
        <f t="shared" si="30"/>
        <v>66539.577755367005</v>
      </c>
      <c r="H162" s="15">
        <f t="shared" si="30"/>
        <v>129336.01598400436</v>
      </c>
      <c r="I162" s="15">
        <f t="shared" si="30"/>
        <v>375373.35243046947</v>
      </c>
      <c r="J162" s="15">
        <f t="shared" si="30"/>
        <v>326935.84869199048</v>
      </c>
      <c r="K162" s="15">
        <f t="shared" si="30"/>
        <v>127603.71907139423</v>
      </c>
      <c r="L162" s="15">
        <f t="shared" si="30"/>
        <v>277639.51283840172</v>
      </c>
      <c r="M162" s="15">
        <f t="shared" si="30"/>
        <v>170171.55727870896</v>
      </c>
      <c r="N162" s="15">
        <f t="shared" si="30"/>
        <v>90783.390823445166</v>
      </c>
      <c r="O162" s="15">
        <f t="shared" si="30"/>
        <v>421138.31341385847</v>
      </c>
      <c r="P162" s="15">
        <f t="shared" si="31"/>
        <v>1985521.2882876401</v>
      </c>
    </row>
    <row r="163" spans="1:16" x14ac:dyDescent="0.2">
      <c r="A163" s="2" t="s">
        <v>24</v>
      </c>
      <c r="B163" s="73"/>
      <c r="E163" s="15">
        <f>L59</f>
        <v>4692739.9303999087</v>
      </c>
      <c r="G163" s="15">
        <f t="shared" ref="G163:O163" si="32">($E163*$B$149+$D$149)*B$213+($E163*$B$150+$D$150-$E$151)*B$223+G151</f>
        <v>158030.08915813689</v>
      </c>
      <c r="H163" s="15">
        <f t="shared" si="32"/>
        <v>320552.81547314901</v>
      </c>
      <c r="I163" s="15">
        <f t="shared" si="32"/>
        <v>873584.29521743034</v>
      </c>
      <c r="J163" s="15">
        <f t="shared" si="32"/>
        <v>746197.33934954251</v>
      </c>
      <c r="K163" s="15">
        <f t="shared" si="32"/>
        <v>312259.09449944732</v>
      </c>
      <c r="L163" s="15">
        <f t="shared" si="32"/>
        <v>651486.51216610416</v>
      </c>
      <c r="M163" s="15">
        <f t="shared" si="32"/>
        <v>404934.49911409372</v>
      </c>
      <c r="N163" s="15">
        <f t="shared" si="32"/>
        <v>219913.93520119908</v>
      </c>
      <c r="O163" s="15">
        <f t="shared" si="32"/>
        <v>1005781.3502208063</v>
      </c>
      <c r="P163" s="15">
        <f t="shared" si="31"/>
        <v>4692739.9303999096</v>
      </c>
    </row>
    <row r="164" spans="1:16" x14ac:dyDescent="0.2">
      <c r="A164" s="2" t="s">
        <v>97</v>
      </c>
      <c r="B164" s="15">
        <v>9992.5</v>
      </c>
      <c r="E164" s="15"/>
      <c r="G164" s="15">
        <f t="shared" ref="G164:O164" si="33">$B$164*B221</f>
        <v>-542.59275000000002</v>
      </c>
      <c r="H164" s="15">
        <f t="shared" si="33"/>
        <v>-1079.19</v>
      </c>
      <c r="I164" s="15">
        <f t="shared" si="33"/>
        <v>-2305.2697499999999</v>
      </c>
      <c r="J164" s="15">
        <f t="shared" si="33"/>
        <v>-1488.8824999999999</v>
      </c>
      <c r="K164" s="15">
        <f t="shared" si="33"/>
        <v>-971.27099999999996</v>
      </c>
      <c r="L164" s="15">
        <f t="shared" si="33"/>
        <v>-1637.7707499999999</v>
      </c>
      <c r="M164" s="15">
        <f t="shared" si="33"/>
        <v>-1197.1015</v>
      </c>
      <c r="N164" s="15">
        <f t="shared" si="33"/>
        <v>9992.5</v>
      </c>
      <c r="O164" s="15">
        <f t="shared" si="33"/>
        <v>-770.42174999999997</v>
      </c>
      <c r="P164" s="15">
        <f t="shared" si="31"/>
        <v>1.3642420526593924E-12</v>
      </c>
    </row>
    <row r="165" spans="1:16" x14ac:dyDescent="0.2">
      <c r="A165" s="2" t="s">
        <v>25</v>
      </c>
      <c r="B165" s="73"/>
      <c r="E165" s="15">
        <f>L60</f>
        <v>35948.710790012105</v>
      </c>
      <c r="G165" s="15">
        <f t="shared" ref="G165:O165" si="34">$E165*$B$149*B$213+$E165*$B$150*B$223</f>
        <v>1204.7274692683545</v>
      </c>
      <c r="H165" s="15">
        <f t="shared" si="34"/>
        <v>2341.6837989942487</v>
      </c>
      <c r="I165" s="15">
        <f t="shared" si="34"/>
        <v>6796.2948392449316</v>
      </c>
      <c r="J165" s="15">
        <f t="shared" si="34"/>
        <v>5919.3131500753225</v>
      </c>
      <c r="K165" s="15">
        <f t="shared" si="34"/>
        <v>2310.3198236588046</v>
      </c>
      <c r="L165" s="15">
        <f t="shared" si="34"/>
        <v>5026.7819387195877</v>
      </c>
      <c r="M165" s="15">
        <f t="shared" si="34"/>
        <v>3081.0287118976789</v>
      </c>
      <c r="N165" s="15">
        <f t="shared" si="34"/>
        <v>1643.6720575598702</v>
      </c>
      <c r="O165" s="15">
        <f t="shared" si="34"/>
        <v>7624.8890005933044</v>
      </c>
      <c r="P165" s="15">
        <f>SUM(G165:O165)</f>
        <v>35948.710790012105</v>
      </c>
    </row>
    <row r="166" spans="1:16" x14ac:dyDescent="0.2">
      <c r="B166" s="73"/>
      <c r="E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</row>
    <row r="167" spans="1:16" x14ac:dyDescent="0.2">
      <c r="A167" s="2" t="s">
        <v>27</v>
      </c>
      <c r="B167" s="73"/>
      <c r="E167" s="15">
        <f>L62</f>
        <v>617.14827637649989</v>
      </c>
      <c r="G167" s="15">
        <f t="shared" ref="G167:O168" si="35">$E167*$B$149*B$213+$E167*$B$150*B$223</f>
        <v>20.68211807386869</v>
      </c>
      <c r="H167" s="15">
        <f t="shared" si="35"/>
        <v>40.200777402276032</v>
      </c>
      <c r="I167" s="15">
        <f t="shared" si="35"/>
        <v>116.67516174048308</v>
      </c>
      <c r="J167" s="15">
        <f t="shared" si="35"/>
        <v>101.61960825912848</v>
      </c>
      <c r="K167" s="15">
        <f t="shared" si="35"/>
        <v>39.662337416718543</v>
      </c>
      <c r="L167" s="15">
        <f t="shared" si="35"/>
        <v>86.297108881669288</v>
      </c>
      <c r="M167" s="15">
        <f t="shared" si="35"/>
        <v>52.893456183203504</v>
      </c>
      <c r="N167" s="15">
        <f t="shared" si="35"/>
        <v>28.217684444281218</v>
      </c>
      <c r="O167" s="15">
        <f t="shared" si="35"/>
        <v>130.90002397487109</v>
      </c>
      <c r="P167" s="15">
        <f>SUM(G167:O167)</f>
        <v>617.14827637649978</v>
      </c>
    </row>
    <row r="168" spans="1:16" x14ac:dyDescent="0.2">
      <c r="A168" s="2" t="s">
        <v>28</v>
      </c>
      <c r="B168" s="73"/>
      <c r="E168" s="15">
        <f>L63</f>
        <v>32619.944160652496</v>
      </c>
      <c r="G168" s="15">
        <f t="shared" si="35"/>
        <v>1093.1725203134797</v>
      </c>
      <c r="H168" s="15">
        <f t="shared" si="35"/>
        <v>2124.8493502670972</v>
      </c>
      <c r="I168" s="15">
        <f t="shared" si="35"/>
        <v>6166.9738158480914</v>
      </c>
      <c r="J168" s="15">
        <f t="shared" si="35"/>
        <v>5371.1985821344124</v>
      </c>
      <c r="K168" s="15">
        <f t="shared" si="35"/>
        <v>2096.389605769597</v>
      </c>
      <c r="L168" s="15">
        <f t="shared" si="35"/>
        <v>4561.3136756594722</v>
      </c>
      <c r="M168" s="15">
        <f t="shared" si="35"/>
        <v>2795.7326516252392</v>
      </c>
      <c r="N168" s="15">
        <f t="shared" si="35"/>
        <v>1491.4718652699062</v>
      </c>
      <c r="O168" s="15">
        <f t="shared" si="35"/>
        <v>6918.8420937652008</v>
      </c>
      <c r="P168" s="15">
        <f>SUM(G168:O168)</f>
        <v>32619.944160652496</v>
      </c>
    </row>
    <row r="170" spans="1:16" x14ac:dyDescent="0.2">
      <c r="A170" s="2" t="s">
        <v>29</v>
      </c>
      <c r="B170" s="73"/>
      <c r="E170" s="15">
        <f>L65</f>
        <v>802210.3109447551</v>
      </c>
      <c r="G170" s="15">
        <f t="shared" ref="G170:O170" si="36">$E170*$B$149*B$213+$E170*$B$150*B$223</f>
        <v>26883.99045436614</v>
      </c>
      <c r="H170" s="15">
        <f t="shared" si="36"/>
        <v>52255.639972696765</v>
      </c>
      <c r="I170" s="15">
        <f t="shared" si="36"/>
        <v>151662.12296485738</v>
      </c>
      <c r="J170" s="15">
        <f t="shared" si="36"/>
        <v>132091.91479602718</v>
      </c>
      <c r="K170" s="15">
        <f t="shared" si="36"/>
        <v>51555.73992472895</v>
      </c>
      <c r="L170" s="15">
        <f t="shared" si="36"/>
        <v>112174.71262507996</v>
      </c>
      <c r="M170" s="15">
        <f t="shared" si="36"/>
        <v>68754.426700828102</v>
      </c>
      <c r="N170" s="15">
        <f t="shared" si="36"/>
        <v>36679.220016776148</v>
      </c>
      <c r="O170" s="15">
        <f t="shared" si="36"/>
        <v>170152.54348939442</v>
      </c>
      <c r="P170" s="15">
        <f t="shared" ref="P170:P176" si="37">SUM(G170:O170)</f>
        <v>802210.3109447551</v>
      </c>
    </row>
    <row r="171" spans="1:16" x14ac:dyDescent="0.2">
      <c r="A171" s="2" t="s">
        <v>30</v>
      </c>
      <c r="B171" s="76" t="s">
        <v>81</v>
      </c>
      <c r="C171" s="2" t="s">
        <v>98</v>
      </c>
      <c r="E171" s="15">
        <f>L66</f>
        <v>63.146372179799997</v>
      </c>
      <c r="G171" s="15">
        <f t="shared" ref="G171:O171" si="38">$E171*B217</f>
        <v>0</v>
      </c>
      <c r="H171" s="15">
        <f t="shared" si="38"/>
        <v>0.6998943447</v>
      </c>
      <c r="I171" s="15">
        <f t="shared" si="38"/>
        <v>4.4788418327999997</v>
      </c>
      <c r="J171" s="15">
        <f t="shared" si="38"/>
        <v>6.515152658699999</v>
      </c>
      <c r="K171" s="15">
        <f t="shared" si="38"/>
        <v>12.199643373299999</v>
      </c>
      <c r="L171" s="15">
        <f t="shared" si="38"/>
        <v>12.964921517699999</v>
      </c>
      <c r="M171" s="15">
        <f t="shared" si="38"/>
        <v>10.650058844099998</v>
      </c>
      <c r="N171" s="15">
        <f t="shared" si="38"/>
        <v>3.0117446853000001</v>
      </c>
      <c r="O171" s="15">
        <f t="shared" si="38"/>
        <v>12.626114923199999</v>
      </c>
      <c r="P171" s="15">
        <f t="shared" si="37"/>
        <v>63.146372179800004</v>
      </c>
    </row>
    <row r="172" spans="1:16" x14ac:dyDescent="0.2">
      <c r="A172" s="2" t="s">
        <v>31</v>
      </c>
      <c r="B172" s="76"/>
      <c r="E172" s="15">
        <f>L67</f>
        <v>2630.1951658592998</v>
      </c>
      <c r="G172" s="15">
        <f t="shared" ref="G172:O173" si="39">$E172*$B$149*B$213+$E172*$B$150*B$223</f>
        <v>88.14414470540369</v>
      </c>
      <c r="H172" s="15">
        <f t="shared" si="39"/>
        <v>171.32979939288776</v>
      </c>
      <c r="I172" s="15">
        <f t="shared" si="39"/>
        <v>497.25237537316724</v>
      </c>
      <c r="J172" s="15">
        <f t="shared" si="39"/>
        <v>433.08782124284505</v>
      </c>
      <c r="K172" s="15">
        <f t="shared" si="39"/>
        <v>169.03504738380221</v>
      </c>
      <c r="L172" s="15">
        <f t="shared" si="39"/>
        <v>367.78558297346513</v>
      </c>
      <c r="M172" s="15">
        <f t="shared" si="39"/>
        <v>225.42412915009163</v>
      </c>
      <c r="N172" s="15">
        <f t="shared" si="39"/>
        <v>120.25962002657184</v>
      </c>
      <c r="O172" s="15">
        <f t="shared" si="39"/>
        <v>557.87664561106521</v>
      </c>
      <c r="P172" s="15">
        <f t="shared" si="37"/>
        <v>2630.1951658592998</v>
      </c>
    </row>
    <row r="173" spans="1:16" x14ac:dyDescent="0.2">
      <c r="A173" s="2" t="s">
        <v>32</v>
      </c>
      <c r="B173" s="76"/>
      <c r="E173" s="15">
        <f>L68</f>
        <v>20431.694332436698</v>
      </c>
      <c r="G173" s="15">
        <f t="shared" si="39"/>
        <v>684.71505278069401</v>
      </c>
      <c r="H173" s="15">
        <f t="shared" si="39"/>
        <v>1330.9119173631852</v>
      </c>
      <c r="I173" s="15">
        <f t="shared" si="39"/>
        <v>3862.7204062947903</v>
      </c>
      <c r="J173" s="15">
        <f t="shared" si="39"/>
        <v>3364.281897249959</v>
      </c>
      <c r="K173" s="15">
        <f t="shared" si="39"/>
        <v>1313.0859886157787</v>
      </c>
      <c r="L173" s="15">
        <f t="shared" si="39"/>
        <v>2857.0057114890369</v>
      </c>
      <c r="M173" s="15">
        <f t="shared" si="39"/>
        <v>1751.123628290019</v>
      </c>
      <c r="N173" s="15">
        <f t="shared" si="39"/>
        <v>934.19219562558487</v>
      </c>
      <c r="O173" s="15">
        <f t="shared" si="39"/>
        <v>4333.6575347276503</v>
      </c>
      <c r="P173" s="15">
        <f t="shared" si="37"/>
        <v>20431.694332436695</v>
      </c>
    </row>
    <row r="174" spans="1:16" x14ac:dyDescent="0.2">
      <c r="A174" s="2" t="s">
        <v>60</v>
      </c>
      <c r="B174" s="76" t="s">
        <v>81</v>
      </c>
      <c r="C174" s="2" t="s">
        <v>99</v>
      </c>
      <c r="E174" s="15">
        <f>L69</f>
        <v>0</v>
      </c>
      <c r="G174" s="15">
        <f t="shared" ref="G174:O174" si="40">$E$174*B213</f>
        <v>0</v>
      </c>
      <c r="H174" s="15">
        <f t="shared" si="40"/>
        <v>0</v>
      </c>
      <c r="I174" s="15">
        <f t="shared" si="40"/>
        <v>0</v>
      </c>
      <c r="J174" s="15">
        <f t="shared" si="40"/>
        <v>0</v>
      </c>
      <c r="K174" s="15">
        <f t="shared" si="40"/>
        <v>0</v>
      </c>
      <c r="L174" s="15">
        <f t="shared" si="40"/>
        <v>0</v>
      </c>
      <c r="M174" s="15">
        <f t="shared" si="40"/>
        <v>0</v>
      </c>
      <c r="N174" s="15">
        <f t="shared" si="40"/>
        <v>0</v>
      </c>
      <c r="O174" s="15">
        <f t="shared" si="40"/>
        <v>0</v>
      </c>
      <c r="P174" s="15">
        <f t="shared" si="37"/>
        <v>0</v>
      </c>
    </row>
    <row r="175" spans="1:16" x14ac:dyDescent="0.2">
      <c r="A175" s="2" t="s">
        <v>34</v>
      </c>
      <c r="B175" s="76" t="s">
        <v>81</v>
      </c>
      <c r="C175" s="74" t="s">
        <v>82</v>
      </c>
      <c r="E175" s="15">
        <f>L70</f>
        <v>9218.1177938555993</v>
      </c>
      <c r="G175" s="15">
        <f>$E175*B215</f>
        <v>202.37731671319997</v>
      </c>
      <c r="H175" s="15">
        <f t="shared" ref="H175:O175" si="41">$E175*C215</f>
        <v>484.06799789800004</v>
      </c>
      <c r="I175" s="15">
        <f t="shared" si="41"/>
        <v>1454.6447003096</v>
      </c>
      <c r="J175" s="15">
        <f t="shared" si="41"/>
        <v>1133.5681563436001</v>
      </c>
      <c r="K175" s="15">
        <f t="shared" si="41"/>
        <v>699.49934198519986</v>
      </c>
      <c r="L175" s="15">
        <f t="shared" si="41"/>
        <v>1012.9392431871996</v>
      </c>
      <c r="M175" s="15">
        <f t="shared" si="41"/>
        <v>994.8220621948002</v>
      </c>
      <c r="N175" s="15">
        <f t="shared" si="41"/>
        <v>538.5465069779998</v>
      </c>
      <c r="O175" s="15">
        <f t="shared" si="41"/>
        <v>2697.6524682459999</v>
      </c>
      <c r="P175" s="15">
        <f t="shared" si="37"/>
        <v>9218.1177938555993</v>
      </c>
    </row>
    <row r="176" spans="1:16" x14ac:dyDescent="0.2">
      <c r="A176" s="2" t="s">
        <v>35</v>
      </c>
      <c r="B176" s="75"/>
      <c r="E176" s="15">
        <f>L71</f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f t="shared" si="37"/>
        <v>0</v>
      </c>
    </row>
    <row r="177" spans="1:16" x14ac:dyDescent="0.2">
      <c r="A177" s="2" t="s">
        <v>36</v>
      </c>
      <c r="B177" s="73"/>
      <c r="E177" s="15">
        <f>L72</f>
        <v>11577.831014806499</v>
      </c>
      <c r="G177" s="15">
        <f t="shared" ref="G177:O180" si="42">$E177*$B$149*B$213+$E177*$B$150*B$223</f>
        <v>388.00086989377684</v>
      </c>
      <c r="H177" s="15">
        <f t="shared" si="42"/>
        <v>754.17500986984328</v>
      </c>
      <c r="I177" s="15">
        <f t="shared" si="42"/>
        <v>2188.8504885533011</v>
      </c>
      <c r="J177" s="15">
        <f t="shared" si="42"/>
        <v>1906.4051497038665</v>
      </c>
      <c r="K177" s="15">
        <f t="shared" si="42"/>
        <v>744.07376288751152</v>
      </c>
      <c r="L177" s="15">
        <f t="shared" si="42"/>
        <v>1618.9518498935074</v>
      </c>
      <c r="M177" s="15">
        <f t="shared" si="42"/>
        <v>992.29232409717395</v>
      </c>
      <c r="N177" s="15">
        <f t="shared" si="42"/>
        <v>529.36967440497938</v>
      </c>
      <c r="O177" s="15">
        <f t="shared" si="42"/>
        <v>2455.7118855025387</v>
      </c>
      <c r="P177" s="15">
        <f t="shared" si="31"/>
        <v>11577.831014806497</v>
      </c>
    </row>
    <row r="178" spans="1:16" x14ac:dyDescent="0.2">
      <c r="A178" s="2" t="s">
        <v>37</v>
      </c>
      <c r="B178" s="73"/>
      <c r="E178" s="15">
        <f>L73</f>
        <v>541907.9193192051</v>
      </c>
      <c r="G178" s="15">
        <f t="shared" si="42"/>
        <v>18160.633354320235</v>
      </c>
      <c r="H178" s="15">
        <f t="shared" si="42"/>
        <v>35299.652402807013</v>
      </c>
      <c r="I178" s="15">
        <f t="shared" si="42"/>
        <v>102450.57234259255</v>
      </c>
      <c r="J178" s="15">
        <f t="shared" si="42"/>
        <v>89230.534349158159</v>
      </c>
      <c r="K178" s="15">
        <f t="shared" si="42"/>
        <v>34826.856960575693</v>
      </c>
      <c r="L178" s="15">
        <f t="shared" si="42"/>
        <v>75776.095482114906</v>
      </c>
      <c r="M178" s="15">
        <f t="shared" si="42"/>
        <v>46444.888340504513</v>
      </c>
      <c r="N178" s="15">
        <f t="shared" si="42"/>
        <v>24777.492298913287</v>
      </c>
      <c r="O178" s="15">
        <f t="shared" si="42"/>
        <v>114941.19378821873</v>
      </c>
      <c r="P178" s="15">
        <f t="shared" si="31"/>
        <v>541907.9193192051</v>
      </c>
    </row>
    <row r="179" spans="1:16" x14ac:dyDescent="0.2">
      <c r="A179" s="2" t="s">
        <v>38</v>
      </c>
      <c r="B179" s="73"/>
      <c r="E179" s="15">
        <f>L74</f>
        <v>419057.26395321655</v>
      </c>
      <c r="G179" s="15">
        <f t="shared" si="42"/>
        <v>14043.613414396645</v>
      </c>
      <c r="H179" s="15">
        <f t="shared" si="42"/>
        <v>27297.212731276737</v>
      </c>
      <c r="I179" s="15">
        <f t="shared" si="42"/>
        <v>79225.003004687373</v>
      </c>
      <c r="J179" s="15">
        <f t="shared" si="42"/>
        <v>69001.950797135243</v>
      </c>
      <c r="K179" s="15">
        <f t="shared" si="42"/>
        <v>26931.600129268791</v>
      </c>
      <c r="L179" s="15">
        <f t="shared" si="42"/>
        <v>58597.636450276899</v>
      </c>
      <c r="M179" s="15">
        <f t="shared" si="42"/>
        <v>35915.821007073995</v>
      </c>
      <c r="N179" s="15">
        <f t="shared" si="42"/>
        <v>19160.428848223546</v>
      </c>
      <c r="O179" s="15">
        <f t="shared" si="42"/>
        <v>88883.997570877284</v>
      </c>
      <c r="P179" s="15">
        <f t="shared" si="31"/>
        <v>419057.26395321649</v>
      </c>
    </row>
    <row r="180" spans="1:16" x14ac:dyDescent="0.2">
      <c r="A180" s="2" t="s">
        <v>39</v>
      </c>
      <c r="B180" s="73"/>
      <c r="E180" s="15">
        <f>L75</f>
        <v>-272.20530077789999</v>
      </c>
      <c r="G180" s="15">
        <f t="shared" si="42"/>
        <v>-9.1222521175558491</v>
      </c>
      <c r="H180" s="15">
        <f t="shared" si="42"/>
        <v>-17.731338031990393</v>
      </c>
      <c r="I180" s="15">
        <f t="shared" si="42"/>
        <v>-51.461858860483858</v>
      </c>
      <c r="J180" s="15">
        <f t="shared" si="42"/>
        <v>-44.821312948516152</v>
      </c>
      <c r="K180" s="15">
        <f t="shared" si="42"/>
        <v>-17.493848560124626</v>
      </c>
      <c r="L180" s="15">
        <f t="shared" si="42"/>
        <v>-38.063025335368913</v>
      </c>
      <c r="M180" s="15">
        <f t="shared" si="42"/>
        <v>-23.329691908185701</v>
      </c>
      <c r="N180" s="15">
        <f t="shared" si="42"/>
        <v>-12.44596084187317</v>
      </c>
      <c r="O180" s="15">
        <f t="shared" si="42"/>
        <v>-57.736012173801313</v>
      </c>
      <c r="P180" s="15">
        <f t="shared" si="31"/>
        <v>-272.20530077789999</v>
      </c>
    </row>
    <row r="181" spans="1:16" x14ac:dyDescent="0.2">
      <c r="B181" s="73"/>
      <c r="E181" s="15">
        <f>L76</f>
        <v>0</v>
      </c>
      <c r="G181" s="15">
        <f t="shared" ref="G181:O181" si="43">$E181*$B$149*B$213/100+$E181*$B$150*B$223/100</f>
        <v>0</v>
      </c>
      <c r="H181" s="15">
        <f t="shared" si="43"/>
        <v>0</v>
      </c>
      <c r="I181" s="15">
        <f t="shared" si="43"/>
        <v>0</v>
      </c>
      <c r="J181" s="15">
        <f t="shared" si="43"/>
        <v>0</v>
      </c>
      <c r="K181" s="15">
        <f t="shared" si="43"/>
        <v>0</v>
      </c>
      <c r="L181" s="15">
        <f t="shared" si="43"/>
        <v>0</v>
      </c>
      <c r="M181" s="15">
        <f t="shared" si="43"/>
        <v>0</v>
      </c>
      <c r="N181" s="15">
        <f t="shared" si="43"/>
        <v>0</v>
      </c>
      <c r="O181" s="15">
        <f t="shared" si="43"/>
        <v>0</v>
      </c>
      <c r="P181" s="15">
        <f>SUM(G181:O181)</f>
        <v>0</v>
      </c>
    </row>
    <row r="182" spans="1:16" x14ac:dyDescent="0.2">
      <c r="A182" s="2" t="s">
        <v>40</v>
      </c>
      <c r="B182" s="73"/>
      <c r="E182" s="15">
        <f>L77</f>
        <v>18577.911781271701</v>
      </c>
      <c r="G182" s="15">
        <f t="shared" ref="G182:O188" si="44">$E182*$B$149*B$213+$E182*$B$150*B$223</f>
        <v>622.59035589005248</v>
      </c>
      <c r="H182" s="15">
        <f t="shared" si="44"/>
        <v>1210.1573069328333</v>
      </c>
      <c r="I182" s="15">
        <f t="shared" si="44"/>
        <v>3512.2529622977327</v>
      </c>
      <c r="J182" s="15">
        <f t="shared" si="44"/>
        <v>3059.0381432642143</v>
      </c>
      <c r="K182" s="15">
        <f t="shared" si="44"/>
        <v>1193.9487377216738</v>
      </c>
      <c r="L182" s="15">
        <f t="shared" si="44"/>
        <v>2597.7874963785589</v>
      </c>
      <c r="M182" s="15">
        <f t="shared" si="44"/>
        <v>1592.2429023825641</v>
      </c>
      <c r="N182" s="15">
        <f t="shared" si="44"/>
        <v>849.43225533341376</v>
      </c>
      <c r="O182" s="15">
        <f t="shared" si="44"/>
        <v>3940.4616210706581</v>
      </c>
      <c r="P182" s="15">
        <f>SUM(G182:O182)</f>
        <v>18577.911781271701</v>
      </c>
    </row>
    <row r="183" spans="1:16" x14ac:dyDescent="0.2">
      <c r="A183" s="2" t="s">
        <v>41</v>
      </c>
      <c r="B183" s="73"/>
      <c r="E183" s="15">
        <f>L78</f>
        <v>9346.5127930118997</v>
      </c>
      <c r="G183" s="15">
        <f t="shared" si="44"/>
        <v>313.22404771016085</v>
      </c>
      <c r="H183" s="15">
        <f t="shared" si="44"/>
        <v>608.82788571570586</v>
      </c>
      <c r="I183" s="15">
        <f t="shared" si="44"/>
        <v>1767.0079194531838</v>
      </c>
      <c r="J183" s="15">
        <f t="shared" si="44"/>
        <v>1538.9963886658743</v>
      </c>
      <c r="K183" s="15">
        <f t="shared" si="44"/>
        <v>600.67338475391102</v>
      </c>
      <c r="L183" s="15">
        <f t="shared" si="44"/>
        <v>1306.9420478627396</v>
      </c>
      <c r="M183" s="15">
        <f t="shared" si="44"/>
        <v>801.05443668342843</v>
      </c>
      <c r="N183" s="15">
        <f t="shared" si="44"/>
        <v>427.34778454886407</v>
      </c>
      <c r="O183" s="15">
        <f t="shared" si="44"/>
        <v>1982.4388976180319</v>
      </c>
      <c r="P183" s="15">
        <f>SUM(G183:O183)</f>
        <v>9346.5127930118997</v>
      </c>
    </row>
    <row r="184" spans="1:16" x14ac:dyDescent="0.2">
      <c r="A184" s="2" t="s">
        <v>42</v>
      </c>
      <c r="B184" s="73"/>
      <c r="E184" s="15">
        <f>L79</f>
        <v>187029.98094553771</v>
      </c>
      <c r="G184" s="15">
        <f t="shared" si="44"/>
        <v>6267.8229808571759</v>
      </c>
      <c r="H184" s="15">
        <f t="shared" si="44"/>
        <v>12183.053764143659</v>
      </c>
      <c r="I184" s="15">
        <f t="shared" si="44"/>
        <v>35359.011946470084</v>
      </c>
      <c r="J184" s="15">
        <f t="shared" si="44"/>
        <v>30796.348501511467</v>
      </c>
      <c r="K184" s="15">
        <f t="shared" si="44"/>
        <v>12019.876738307332</v>
      </c>
      <c r="L184" s="15">
        <f t="shared" si="44"/>
        <v>26152.785720407777</v>
      </c>
      <c r="M184" s="15">
        <f t="shared" si="44"/>
        <v>16029.635795422735</v>
      </c>
      <c r="N184" s="15">
        <f t="shared" si="44"/>
        <v>8551.5153909649216</v>
      </c>
      <c r="O184" s="15">
        <f t="shared" si="44"/>
        <v>39669.930107452557</v>
      </c>
      <c r="P184" s="15">
        <f t="shared" si="31"/>
        <v>187029.98094553771</v>
      </c>
    </row>
    <row r="185" spans="1:16" x14ac:dyDescent="0.2">
      <c r="A185" s="2" t="s">
        <v>43</v>
      </c>
      <c r="B185" s="73"/>
      <c r="E185" s="15">
        <f>L80</f>
        <v>86192.525343502202</v>
      </c>
      <c r="G185" s="15">
        <f t="shared" si="44"/>
        <v>2888.5181316648532</v>
      </c>
      <c r="H185" s="15">
        <f t="shared" si="44"/>
        <v>5614.5446041241012</v>
      </c>
      <c r="I185" s="15">
        <f t="shared" si="44"/>
        <v>16295.155022257051</v>
      </c>
      <c r="J185" s="15">
        <f t="shared" si="44"/>
        <v>14192.457462083617</v>
      </c>
      <c r="K185" s="15">
        <f t="shared" si="44"/>
        <v>5539.3446823587756</v>
      </c>
      <c r="L185" s="15">
        <f t="shared" si="44"/>
        <v>12052.477547253964</v>
      </c>
      <c r="M185" s="15">
        <f t="shared" si="44"/>
        <v>7387.2369689563839</v>
      </c>
      <c r="N185" s="15">
        <f t="shared" si="44"/>
        <v>3940.9548315985048</v>
      </c>
      <c r="O185" s="15">
        <f t="shared" si="44"/>
        <v>18281.836093204955</v>
      </c>
      <c r="P185" s="15">
        <f t="shared" si="31"/>
        <v>86192.525343502202</v>
      </c>
    </row>
    <row r="186" spans="1:16" x14ac:dyDescent="0.2">
      <c r="A186" s="2" t="s">
        <v>44</v>
      </c>
      <c r="B186" s="73"/>
      <c r="E186" s="15">
        <f>L81</f>
        <v>260168.62395678231</v>
      </c>
      <c r="G186" s="15">
        <f t="shared" si="44"/>
        <v>8718.8742248183135</v>
      </c>
      <c r="H186" s="15">
        <f t="shared" si="44"/>
        <v>16947.274000587851</v>
      </c>
      <c r="I186" s="15">
        <f t="shared" si="44"/>
        <v>49186.261133520318</v>
      </c>
      <c r="J186" s="15">
        <f t="shared" si="44"/>
        <v>42839.354268366646</v>
      </c>
      <c r="K186" s="15">
        <f t="shared" si="44"/>
        <v>16720.286102398633</v>
      </c>
      <c r="L186" s="15">
        <f t="shared" si="44"/>
        <v>36379.9121355651</v>
      </c>
      <c r="M186" s="15">
        <f t="shared" si="44"/>
        <v>22298.073636856749</v>
      </c>
      <c r="N186" s="15">
        <f t="shared" si="44"/>
        <v>11895.61149910212</v>
      </c>
      <c r="O186" s="15">
        <f t="shared" si="44"/>
        <v>55182.976955566563</v>
      </c>
      <c r="P186" s="15">
        <f t="shared" si="31"/>
        <v>260168.62395678228</v>
      </c>
    </row>
    <row r="187" spans="1:16" x14ac:dyDescent="0.2">
      <c r="A187" s="2" t="s">
        <v>45</v>
      </c>
      <c r="B187" s="73"/>
      <c r="E187" s="15">
        <f>L82</f>
        <v>64244.063757440992</v>
      </c>
      <c r="G187" s="15">
        <f t="shared" si="44"/>
        <v>2152.9725724550981</v>
      </c>
      <c r="H187" s="15">
        <f t="shared" si="44"/>
        <v>4184.8311101089839</v>
      </c>
      <c r="I187" s="15">
        <f t="shared" si="44"/>
        <v>12145.681705173371</v>
      </c>
      <c r="J187" s="15">
        <f t="shared" si="44"/>
        <v>10578.424735035398</v>
      </c>
      <c r="K187" s="15">
        <f t="shared" si="44"/>
        <v>4128.7804427315905</v>
      </c>
      <c r="L187" s="15">
        <f t="shared" si="44"/>
        <v>8983.3791607230341</v>
      </c>
      <c r="M187" s="15">
        <f t="shared" si="44"/>
        <v>5506.1169275827087</v>
      </c>
      <c r="N187" s="15">
        <f t="shared" si="44"/>
        <v>2937.4119444511225</v>
      </c>
      <c r="O187" s="15">
        <f t="shared" si="44"/>
        <v>13626.465159179686</v>
      </c>
      <c r="P187" s="15">
        <f t="shared" si="31"/>
        <v>64244.063757440999</v>
      </c>
    </row>
    <row r="188" spans="1:16" x14ac:dyDescent="0.2">
      <c r="A188" s="2" t="s">
        <v>84</v>
      </c>
      <c r="B188" s="73"/>
      <c r="D188" s="15"/>
      <c r="E188" s="15">
        <f>L83</f>
        <v>3611.2968915347997</v>
      </c>
      <c r="G188" s="15">
        <f t="shared" si="44"/>
        <v>121.02321527825586</v>
      </c>
      <c r="H188" s="15">
        <f t="shared" si="44"/>
        <v>235.23835037263336</v>
      </c>
      <c r="I188" s="15">
        <f t="shared" si="44"/>
        <v>682.73487108578888</v>
      </c>
      <c r="J188" s="15">
        <f t="shared" si="44"/>
        <v>594.6359885825791</v>
      </c>
      <c r="K188" s="15">
        <f t="shared" si="44"/>
        <v>232.08762190015267</v>
      </c>
      <c r="L188" s="15">
        <f t="shared" si="44"/>
        <v>504.97504891788657</v>
      </c>
      <c r="M188" s="15">
        <f t="shared" si="44"/>
        <v>309.51066576487398</v>
      </c>
      <c r="N188" s="15">
        <f t="shared" si="44"/>
        <v>165.1182382267169</v>
      </c>
      <c r="O188" s="15">
        <f t="shared" si="44"/>
        <v>765.97289140591226</v>
      </c>
      <c r="P188" s="15">
        <f t="shared" si="31"/>
        <v>3611.2968915347997</v>
      </c>
    </row>
    <row r="189" spans="1:16" x14ac:dyDescent="0.2">
      <c r="A189" s="2" t="s">
        <v>62</v>
      </c>
      <c r="B189" s="76" t="s">
        <v>81</v>
      </c>
      <c r="C189" s="74" t="s">
        <v>85</v>
      </c>
      <c r="E189" s="15">
        <f>L84</f>
        <v>546.45158330000015</v>
      </c>
      <c r="G189" s="15">
        <f t="shared" ref="G189:O190" si="45">$E189*B218</f>
        <v>0</v>
      </c>
      <c r="H189" s="15">
        <f t="shared" si="45"/>
        <v>50.750000000000014</v>
      </c>
      <c r="I189" s="15">
        <f t="shared" si="45"/>
        <v>50.750000000000014</v>
      </c>
      <c r="J189" s="15">
        <f t="shared" si="45"/>
        <v>50.750000000000014</v>
      </c>
      <c r="K189" s="15">
        <f t="shared" si="45"/>
        <v>74.80145610000001</v>
      </c>
      <c r="L189" s="15">
        <f t="shared" si="45"/>
        <v>50.750000000000014</v>
      </c>
      <c r="M189" s="15">
        <f t="shared" si="45"/>
        <v>148.94257770000004</v>
      </c>
      <c r="N189" s="15">
        <f t="shared" si="45"/>
        <v>68.957549500000013</v>
      </c>
      <c r="O189" s="15">
        <f t="shared" si="45"/>
        <v>50.750000000000014</v>
      </c>
      <c r="P189" s="15">
        <f t="shared" si="31"/>
        <v>546.45158330000015</v>
      </c>
    </row>
    <row r="190" spans="1:16" x14ac:dyDescent="0.2">
      <c r="A190" s="2" t="s">
        <v>63</v>
      </c>
      <c r="B190" s="76" t="s">
        <v>81</v>
      </c>
      <c r="C190" s="74" t="s">
        <v>86</v>
      </c>
      <c r="E190" s="15">
        <f>L85</f>
        <v>3113.3513419999999</v>
      </c>
      <c r="G190" s="15">
        <f t="shared" si="45"/>
        <v>0</v>
      </c>
      <c r="H190" s="15">
        <f t="shared" si="45"/>
        <v>239.38977</v>
      </c>
      <c r="I190" s="15">
        <f t="shared" si="45"/>
        <v>265.18469600000003</v>
      </c>
      <c r="J190" s="15">
        <f t="shared" si="45"/>
        <v>137.41476400000005</v>
      </c>
      <c r="K190" s="15">
        <f t="shared" si="45"/>
        <v>241.53312600000001</v>
      </c>
      <c r="L190" s="15">
        <f t="shared" si="45"/>
        <v>82.804844000000003</v>
      </c>
      <c r="M190" s="15">
        <f t="shared" si="45"/>
        <v>369.02256599999998</v>
      </c>
      <c r="N190" s="15">
        <f t="shared" si="45"/>
        <v>852.19883800000002</v>
      </c>
      <c r="O190" s="15">
        <f t="shared" si="45"/>
        <v>925.8027380000002</v>
      </c>
      <c r="P190" s="15">
        <f t="shared" si="31"/>
        <v>3113.3513420000008</v>
      </c>
    </row>
    <row r="191" spans="1:16" x14ac:dyDescent="0.2">
      <c r="E191" s="15"/>
    </row>
    <row r="192" spans="1:16" x14ac:dyDescent="0.2">
      <c r="A192" s="2" t="s">
        <v>49</v>
      </c>
      <c r="E192" s="15">
        <f>SUM(E157:E190)</f>
        <v>16989849.157948416</v>
      </c>
      <c r="G192" s="47">
        <f t="shared" ref="G192:O192" si="46">SUM(G157:G190)</f>
        <v>569361.79449164984</v>
      </c>
      <c r="H192" s="47">
        <f t="shared" si="46"/>
        <v>1120434.045586528</v>
      </c>
      <c r="I192" s="47">
        <f t="shared" si="46"/>
        <v>3195441.3637670246</v>
      </c>
      <c r="J192" s="47">
        <f t="shared" si="46"/>
        <v>2768747.2982085026</v>
      </c>
      <c r="K192" s="47">
        <f t="shared" si="46"/>
        <v>1101783.8684245658</v>
      </c>
      <c r="L192" s="47">
        <f t="shared" si="46"/>
        <v>2368728.6216627448</v>
      </c>
      <c r="M192" s="47">
        <f t="shared" si="46"/>
        <v>1458090.6574899789</v>
      </c>
      <c r="N192" s="47">
        <f t="shared" si="46"/>
        <v>793034.46445075271</v>
      </c>
      <c r="O192" s="47">
        <f t="shared" si="46"/>
        <v>3614227.0438666665</v>
      </c>
      <c r="P192" s="47">
        <f>SUM(G192:O192)</f>
        <v>16989849.157948416</v>
      </c>
    </row>
    <row r="193" spans="1:17" x14ac:dyDescent="0.2">
      <c r="E193" s="15"/>
      <c r="F193" s="85"/>
      <c r="M193" s="15"/>
      <c r="N193" s="15"/>
      <c r="O193" s="15"/>
      <c r="P193" s="15"/>
    </row>
    <row r="194" spans="1:17" x14ac:dyDescent="0.2">
      <c r="A194" s="86"/>
      <c r="M194" s="47"/>
      <c r="N194" s="47"/>
      <c r="O194" s="47"/>
      <c r="P194" s="47"/>
    </row>
    <row r="195" spans="1:17" x14ac:dyDescent="0.2">
      <c r="A195" s="86"/>
      <c r="M195" s="21"/>
      <c r="N195" s="21"/>
      <c r="O195" s="21"/>
      <c r="P195" s="21"/>
    </row>
    <row r="196" spans="1:17" x14ac:dyDescent="0.2">
      <c r="A196" s="86"/>
      <c r="M196" s="15"/>
      <c r="N196" s="15"/>
      <c r="O196" s="15"/>
      <c r="P196" s="15"/>
      <c r="Q196" s="15"/>
    </row>
    <row r="197" spans="1:17" x14ac:dyDescent="0.2">
      <c r="A197" s="1" t="s">
        <v>100</v>
      </c>
      <c r="B197" s="21" t="s">
        <v>66</v>
      </c>
      <c r="C197" s="21" t="s">
        <v>67</v>
      </c>
      <c r="D197" s="21" t="s">
        <v>68</v>
      </c>
      <c r="E197" s="21" t="s">
        <v>69</v>
      </c>
      <c r="F197" s="21" t="s">
        <v>70</v>
      </c>
      <c r="G197" s="21" t="s">
        <v>71</v>
      </c>
      <c r="H197" s="21" t="s">
        <v>72</v>
      </c>
      <c r="I197" s="21" t="s">
        <v>73</v>
      </c>
      <c r="J197" s="21" t="s">
        <v>74</v>
      </c>
      <c r="K197" s="71" t="s">
        <v>49</v>
      </c>
      <c r="M197" s="15"/>
      <c r="N197" s="15"/>
      <c r="O197" s="15"/>
      <c r="P197" s="15"/>
      <c r="Q197" s="15"/>
    </row>
    <row r="198" spans="1:17" x14ac:dyDescent="0.2">
      <c r="A198" s="2" t="s">
        <v>101</v>
      </c>
      <c r="K198" s="15"/>
      <c r="M198" s="15"/>
      <c r="N198" s="15"/>
      <c r="O198" s="15"/>
      <c r="P198" s="15"/>
      <c r="Q198" s="15"/>
    </row>
    <row r="199" spans="1:17" x14ac:dyDescent="0.2">
      <c r="A199" s="15" t="s">
        <v>102</v>
      </c>
      <c r="B199" s="15">
        <v>294389</v>
      </c>
      <c r="C199" s="15">
        <v>561406</v>
      </c>
      <c r="D199" s="15">
        <v>1683800</v>
      </c>
      <c r="E199" s="15">
        <v>1489365</v>
      </c>
      <c r="F199" s="15">
        <v>557780</v>
      </c>
      <c r="G199" s="15">
        <v>1246034</v>
      </c>
      <c r="H199" s="15">
        <v>756720</v>
      </c>
      <c r="I199" s="15">
        <v>396782</v>
      </c>
      <c r="J199" s="15">
        <v>1908104</v>
      </c>
      <c r="K199" s="15">
        <f t="shared" ref="K199:K209" si="47">SUM(B199:J199)</f>
        <v>8894380</v>
      </c>
      <c r="M199" s="70"/>
      <c r="N199" s="70"/>
      <c r="O199" s="70"/>
      <c r="P199" s="70"/>
      <c r="Q199" s="70"/>
    </row>
    <row r="200" spans="1:17" x14ac:dyDescent="0.2">
      <c r="A200" s="2" t="s">
        <v>78</v>
      </c>
      <c r="B200" s="87">
        <v>481049.91044776142</v>
      </c>
      <c r="C200" s="87">
        <v>1036456.4278606963</v>
      </c>
      <c r="D200" s="87">
        <v>2849123.2338308445</v>
      </c>
      <c r="E200" s="87">
        <v>2637786.0049751261</v>
      </c>
      <c r="F200" s="87">
        <v>1023069.4776119399</v>
      </c>
      <c r="G200" s="87">
        <v>2244346.2189054731</v>
      </c>
      <c r="H200" s="87">
        <v>1326031.5323383084</v>
      </c>
      <c r="I200" s="87">
        <v>713304.54726368166</v>
      </c>
      <c r="J200" s="87">
        <v>4452242.666666667</v>
      </c>
      <c r="K200" s="88">
        <f t="shared" si="47"/>
        <v>16763410.019900497</v>
      </c>
      <c r="M200" s="15"/>
      <c r="N200" s="15"/>
      <c r="O200" s="15"/>
      <c r="P200" s="15"/>
      <c r="Q200" s="15"/>
    </row>
    <row r="201" spans="1:17" x14ac:dyDescent="0.2">
      <c r="A201" s="2" t="s">
        <v>103</v>
      </c>
      <c r="B201" s="15">
        <v>36398.79797</v>
      </c>
      <c r="C201" s="15">
        <v>87062.589550000019</v>
      </c>
      <c r="D201" s="15">
        <v>261626.74466000003</v>
      </c>
      <c r="E201" s="15">
        <v>203879.16481000002</v>
      </c>
      <c r="F201" s="15">
        <v>125809.23416999998</v>
      </c>
      <c r="G201" s="15">
        <v>182183.31711999996</v>
      </c>
      <c r="H201" s="15">
        <v>178924.83133000004</v>
      </c>
      <c r="I201" s="15">
        <v>96860.88254999998</v>
      </c>
      <c r="J201" s="15">
        <v>485189.29285000003</v>
      </c>
      <c r="K201" s="15">
        <f t="shared" si="47"/>
        <v>1657934.8550100001</v>
      </c>
    </row>
    <row r="202" spans="1:17" x14ac:dyDescent="0.2">
      <c r="A202" s="2" t="s">
        <v>104</v>
      </c>
      <c r="B202" s="15">
        <v>145.71376000000001</v>
      </c>
      <c r="C202" s="15">
        <v>501.70373999999998</v>
      </c>
      <c r="D202" s="15">
        <v>788.36374000000023</v>
      </c>
      <c r="E202" s="15">
        <v>1091.0140800000004</v>
      </c>
      <c r="F202" s="15">
        <v>420.47806999999995</v>
      </c>
      <c r="G202" s="15">
        <v>678.34345000000008</v>
      </c>
      <c r="H202" s="15">
        <v>592.34717999999998</v>
      </c>
      <c r="I202" s="15">
        <v>139.51348000000002</v>
      </c>
      <c r="J202" s="15">
        <v>733.79674999999997</v>
      </c>
      <c r="K202" s="15">
        <f t="shared" si="47"/>
        <v>5091.2742500000004</v>
      </c>
    </row>
    <row r="203" spans="1:17" x14ac:dyDescent="0.2">
      <c r="A203" s="2" t="s">
        <v>105</v>
      </c>
      <c r="B203" s="15">
        <v>0</v>
      </c>
      <c r="C203" s="15">
        <v>3.46191</v>
      </c>
      <c r="D203" s="15">
        <v>22.153839999999999</v>
      </c>
      <c r="E203" s="15">
        <v>32.226109999999998</v>
      </c>
      <c r="F203" s="15">
        <v>60.343489999999996</v>
      </c>
      <c r="G203" s="15">
        <v>64.128810000000001</v>
      </c>
      <c r="H203" s="15">
        <v>52.678729999999995</v>
      </c>
      <c r="I203" s="15">
        <v>14.89709</v>
      </c>
      <c r="J203" s="15">
        <v>62.452959999999997</v>
      </c>
      <c r="K203" s="15">
        <f t="shared" si="47"/>
        <v>312.34294</v>
      </c>
    </row>
    <row r="204" spans="1:17" x14ac:dyDescent="0.2">
      <c r="A204" s="46" t="s">
        <v>106</v>
      </c>
      <c r="B204" s="15">
        <v>0</v>
      </c>
      <c r="C204" s="15">
        <v>725</v>
      </c>
      <c r="D204" s="15">
        <v>725</v>
      </c>
      <c r="E204" s="15">
        <v>725</v>
      </c>
      <c r="F204" s="15">
        <v>1068.59223</v>
      </c>
      <c r="G204" s="15">
        <v>725</v>
      </c>
      <c r="H204" s="15">
        <v>2127.7511100000002</v>
      </c>
      <c r="I204" s="15">
        <v>985.10784999999998</v>
      </c>
      <c r="J204" s="15">
        <v>725</v>
      </c>
      <c r="K204" s="15">
        <f t="shared" si="47"/>
        <v>7806.4511900000007</v>
      </c>
    </row>
    <row r="205" spans="1:17" x14ac:dyDescent="0.2">
      <c r="A205" s="46" t="s">
        <v>107</v>
      </c>
      <c r="B205" s="15">
        <v>0</v>
      </c>
      <c r="C205" s="15">
        <v>1196.9488499999998</v>
      </c>
      <c r="D205" s="15">
        <v>1325.9234799999999</v>
      </c>
      <c r="E205" s="15">
        <v>687.07382000000007</v>
      </c>
      <c r="F205" s="15">
        <v>1207.66563</v>
      </c>
      <c r="G205" s="15">
        <v>414.02422000000001</v>
      </c>
      <c r="H205" s="15">
        <v>1845.1128299999996</v>
      </c>
      <c r="I205" s="15">
        <v>4260.9941899999994</v>
      </c>
      <c r="J205" s="15">
        <v>4629.0136900000007</v>
      </c>
      <c r="K205" s="15">
        <f t="shared" si="47"/>
        <v>15566.756709999998</v>
      </c>
    </row>
    <row r="206" spans="1:17" x14ac:dyDescent="0.2">
      <c r="A206" s="2" t="s">
        <v>108</v>
      </c>
      <c r="B206" s="2">
        <v>2.5720000000000001</v>
      </c>
      <c r="C206" s="2">
        <v>6.8970000000000002</v>
      </c>
      <c r="D206" s="2">
        <v>14.451000000000001</v>
      </c>
      <c r="E206" s="2">
        <v>13.692</v>
      </c>
      <c r="F206" s="2">
        <v>6.4290000000000003</v>
      </c>
      <c r="G206" s="2">
        <v>12.884</v>
      </c>
      <c r="H206" s="2">
        <v>7.9820000000000002</v>
      </c>
      <c r="I206" s="2">
        <v>3.7170000000000001</v>
      </c>
      <c r="J206" s="2">
        <v>31.376000000000001</v>
      </c>
      <c r="K206" s="89">
        <f t="shared" si="47"/>
        <v>100.00000000000001</v>
      </c>
    </row>
    <row r="207" spans="1:17" x14ac:dyDescent="0.2">
      <c r="A207" s="2" t="s">
        <v>109</v>
      </c>
      <c r="B207" s="90">
        <v>-5.4300000000000001E-2</v>
      </c>
      <c r="C207" s="90">
        <v>-0.108</v>
      </c>
      <c r="D207" s="90">
        <v>-0.23069999999999999</v>
      </c>
      <c r="E207" s="90">
        <v>-0.14899999999999999</v>
      </c>
      <c r="F207" s="90">
        <v>-9.7199999999999995E-2</v>
      </c>
      <c r="G207" s="90">
        <v>-0.16389999999999999</v>
      </c>
      <c r="H207" s="90">
        <v>-0.1198</v>
      </c>
      <c r="I207" s="90">
        <v>1</v>
      </c>
      <c r="J207" s="90">
        <v>-7.7100000000000002E-2</v>
      </c>
      <c r="K207" s="90">
        <f>SUM(B207:J207)</f>
        <v>0</v>
      </c>
    </row>
    <row r="208" spans="1:17" x14ac:dyDescent="0.2">
      <c r="A208" s="2" t="s">
        <v>110</v>
      </c>
      <c r="B208" s="89">
        <v>1.3360000000000001</v>
      </c>
      <c r="C208" s="89">
        <v>5.7149999999999999</v>
      </c>
      <c r="D208" s="89">
        <v>13.252000000000001</v>
      </c>
      <c r="E208" s="89">
        <v>15.953000000000001</v>
      </c>
      <c r="F208" s="89">
        <v>8.4760000000000009</v>
      </c>
      <c r="G208" s="89">
        <v>9.4339999999999993</v>
      </c>
      <c r="H208" s="89">
        <v>10.029</v>
      </c>
      <c r="I208" s="89">
        <v>5.64</v>
      </c>
      <c r="J208" s="89">
        <v>30.164999999999999</v>
      </c>
      <c r="K208" s="89">
        <f t="shared" si="47"/>
        <v>100</v>
      </c>
    </row>
    <row r="209" spans="1:11" x14ac:dyDescent="0.2">
      <c r="A209" s="2" t="s">
        <v>111</v>
      </c>
      <c r="B209" s="89">
        <v>3.49</v>
      </c>
      <c r="C209" s="89">
        <v>7.1909999999999998</v>
      </c>
      <c r="D209" s="89">
        <v>18.82</v>
      </c>
      <c r="E209" s="89">
        <v>15.531000000000001</v>
      </c>
      <c r="F209" s="89">
        <v>6.9480000000000004</v>
      </c>
      <c r="G209" s="89">
        <v>13.896000000000001</v>
      </c>
      <c r="H209" s="89">
        <v>8.7810000000000006</v>
      </c>
      <c r="I209" s="89">
        <v>4.9450000000000003</v>
      </c>
      <c r="J209" s="89">
        <v>20.398</v>
      </c>
      <c r="K209" s="89">
        <f t="shared" si="47"/>
        <v>100</v>
      </c>
    </row>
    <row r="211" spans="1:11" x14ac:dyDescent="0.2">
      <c r="A211" s="1" t="s">
        <v>100</v>
      </c>
      <c r="B211" s="21" t="s">
        <v>66</v>
      </c>
      <c r="C211" s="21" t="s">
        <v>67</v>
      </c>
      <c r="D211" s="21" t="s">
        <v>68</v>
      </c>
      <c r="E211" s="21" t="s">
        <v>69</v>
      </c>
      <c r="F211" s="21" t="s">
        <v>70</v>
      </c>
      <c r="G211" s="21" t="s">
        <v>71</v>
      </c>
      <c r="H211" s="21" t="s">
        <v>72</v>
      </c>
      <c r="I211" s="21" t="s">
        <v>73</v>
      </c>
      <c r="J211" s="21" t="s">
        <v>74</v>
      </c>
      <c r="K211" s="71" t="s">
        <v>49</v>
      </c>
    </row>
    <row r="212" spans="1:11" x14ac:dyDescent="0.2">
      <c r="A212" s="2" t="s">
        <v>9</v>
      </c>
      <c r="K212" s="15"/>
    </row>
    <row r="213" spans="1:11" x14ac:dyDescent="0.2">
      <c r="A213" s="2" t="s">
        <v>77</v>
      </c>
      <c r="B213" s="73">
        <f t="shared" ref="B213:J214" si="48">B199/$K199</f>
        <v>3.3098316015281556E-2</v>
      </c>
      <c r="C213" s="73">
        <f t="shared" si="48"/>
        <v>6.3119183124624764E-2</v>
      </c>
      <c r="D213" s="73">
        <f t="shared" si="48"/>
        <v>0.18931055340563366</v>
      </c>
      <c r="E213" s="73">
        <f t="shared" si="48"/>
        <v>0.1674501201882537</v>
      </c>
      <c r="F213" s="73">
        <f t="shared" si="48"/>
        <v>6.2711509964719289E-2</v>
      </c>
      <c r="G213" s="73">
        <f t="shared" si="48"/>
        <v>0.14009228299218157</v>
      </c>
      <c r="H213" s="73">
        <f t="shared" si="48"/>
        <v>8.5078442791965261E-2</v>
      </c>
      <c r="I213" s="73">
        <f t="shared" si="48"/>
        <v>4.4610416914950789E-2</v>
      </c>
      <c r="J213" s="73">
        <f t="shared" si="48"/>
        <v>0.21452917460238938</v>
      </c>
      <c r="K213" s="73">
        <f>SUM(B213:J213)</f>
        <v>1</v>
      </c>
    </row>
    <row r="214" spans="1:11" x14ac:dyDescent="0.2">
      <c r="A214" s="2" t="s">
        <v>78</v>
      </c>
      <c r="B214" s="73">
        <f t="shared" si="48"/>
        <v>2.8696423333718399E-2</v>
      </c>
      <c r="C214" s="73">
        <f t="shared" si="48"/>
        <v>6.1828495910454882E-2</v>
      </c>
      <c r="D214" s="73">
        <f t="shared" si="48"/>
        <v>0.16996083914004009</v>
      </c>
      <c r="E214" s="73">
        <f t="shared" si="48"/>
        <v>0.15735378433407687</v>
      </c>
      <c r="F214" s="73">
        <f t="shared" si="48"/>
        <v>6.1029914343049191E-2</v>
      </c>
      <c r="G214" s="73">
        <f t="shared" si="48"/>
        <v>0.1338836320439053</v>
      </c>
      <c r="H214" s="73">
        <f t="shared" si="48"/>
        <v>7.9102732126943423E-2</v>
      </c>
      <c r="I214" s="73">
        <f t="shared" si="48"/>
        <v>4.2551279627288843E-2</v>
      </c>
      <c r="J214" s="73">
        <f t="shared" si="48"/>
        <v>0.26559289914052309</v>
      </c>
      <c r="K214" s="73">
        <f>SUM(B214:J214)</f>
        <v>1</v>
      </c>
    </row>
    <row r="215" spans="1:11" x14ac:dyDescent="0.2">
      <c r="A215" s="2" t="s">
        <v>103</v>
      </c>
      <c r="B215" s="73">
        <f t="shared" ref="B215:J219" si="49">IF($K201=0,0,B201/$K201)</f>
        <v>2.1954299265745551E-2</v>
      </c>
      <c r="C215" s="73">
        <f t="shared" si="49"/>
        <v>5.2512672187879715E-2</v>
      </c>
      <c r="D215" s="73">
        <f t="shared" si="49"/>
        <v>0.15780278933723363</v>
      </c>
      <c r="E215" s="73">
        <f t="shared" si="49"/>
        <v>0.12297175862725336</v>
      </c>
      <c r="F215" s="73">
        <f t="shared" si="49"/>
        <v>7.588309865723955E-2</v>
      </c>
      <c r="G215" s="73">
        <f t="shared" si="49"/>
        <v>0.10988569096636858</v>
      </c>
      <c r="H215" s="73">
        <f t="shared" si="49"/>
        <v>0.10792030265201273</v>
      </c>
      <c r="I215" s="73">
        <f t="shared" si="49"/>
        <v>5.8422610669715214E-2</v>
      </c>
      <c r="J215" s="73">
        <f t="shared" si="49"/>
        <v>0.29264677763655167</v>
      </c>
      <c r="K215" s="73">
        <f t="shared" ref="K215:K221" si="50">SUM(B215:J215)</f>
        <v>1</v>
      </c>
    </row>
    <row r="216" spans="1:11" x14ac:dyDescent="0.2">
      <c r="A216" s="2" t="s">
        <v>104</v>
      </c>
      <c r="B216" s="73">
        <f t="shared" si="49"/>
        <v>2.8620292847119755E-2</v>
      </c>
      <c r="C216" s="73">
        <f t="shared" si="49"/>
        <v>9.8541880748223287E-2</v>
      </c>
      <c r="D216" s="73">
        <f t="shared" si="49"/>
        <v>0.15484605646611949</v>
      </c>
      <c r="E216" s="73">
        <f t="shared" si="49"/>
        <v>0.21429096654928778</v>
      </c>
      <c r="F216" s="73">
        <f t="shared" si="49"/>
        <v>8.2587982762861362E-2</v>
      </c>
      <c r="G216" s="73">
        <f t="shared" si="49"/>
        <v>0.133236478078155</v>
      </c>
      <c r="H216" s="73">
        <f t="shared" si="49"/>
        <v>0.11634556515984185</v>
      </c>
      <c r="I216" s="73">
        <f t="shared" si="49"/>
        <v>2.7402468056007788E-2</v>
      </c>
      <c r="J216" s="73">
        <f t="shared" si="49"/>
        <v>0.14412830933238371</v>
      </c>
      <c r="K216" s="73">
        <f t="shared" si="50"/>
        <v>1</v>
      </c>
    </row>
    <row r="217" spans="1:11" x14ac:dyDescent="0.2">
      <c r="A217" s="2" t="s">
        <v>105</v>
      </c>
      <c r="B217" s="91">
        <f t="shared" si="49"/>
        <v>0</v>
      </c>
      <c r="C217" s="91">
        <f t="shared" si="49"/>
        <v>1.1083682570190318E-2</v>
      </c>
      <c r="D217" s="91">
        <f t="shared" si="49"/>
        <v>7.0927935813116183E-2</v>
      </c>
      <c r="E217" s="91">
        <f t="shared" si="49"/>
        <v>0.10317540713422239</v>
      </c>
      <c r="F217" s="91">
        <f t="shared" si="49"/>
        <v>0.19319626689817287</v>
      </c>
      <c r="G217" s="91">
        <f t="shared" si="49"/>
        <v>0.20531538186840401</v>
      </c>
      <c r="H217" s="91">
        <f t="shared" si="49"/>
        <v>0.16865670150892476</v>
      </c>
      <c r="I217" s="91">
        <f t="shared" si="49"/>
        <v>4.7694658954033027E-2</v>
      </c>
      <c r="J217" s="91">
        <f t="shared" si="49"/>
        <v>0.1999499652529364</v>
      </c>
      <c r="K217" s="73">
        <f t="shared" si="50"/>
        <v>1</v>
      </c>
    </row>
    <row r="218" spans="1:11" x14ac:dyDescent="0.2">
      <c r="A218" s="46" t="s">
        <v>106</v>
      </c>
      <c r="B218" s="73">
        <f t="shared" si="49"/>
        <v>0</v>
      </c>
      <c r="C218" s="73">
        <f t="shared" si="49"/>
        <v>9.2871905857647458E-2</v>
      </c>
      <c r="D218" s="73">
        <f t="shared" si="49"/>
        <v>9.2871905857647458E-2</v>
      </c>
      <c r="E218" s="73">
        <f t="shared" si="49"/>
        <v>9.2871905857647458E-2</v>
      </c>
      <c r="F218" s="73">
        <f t="shared" si="49"/>
        <v>0.13688578894451525</v>
      </c>
      <c r="G218" s="73">
        <f t="shared" si="49"/>
        <v>9.2871905857647458E-2</v>
      </c>
      <c r="H218" s="73">
        <f t="shared" si="49"/>
        <v>0.27256317348472398</v>
      </c>
      <c r="I218" s="73">
        <f t="shared" si="49"/>
        <v>0.12619150828252343</v>
      </c>
      <c r="J218" s="73">
        <f t="shared" si="49"/>
        <v>9.2871905857647458E-2</v>
      </c>
      <c r="K218" s="73">
        <f t="shared" si="50"/>
        <v>0.99999999999999989</v>
      </c>
    </row>
    <row r="219" spans="1:11" x14ac:dyDescent="0.2">
      <c r="A219" s="46" t="s">
        <v>107</v>
      </c>
      <c r="B219" s="73">
        <f t="shared" si="49"/>
        <v>0</v>
      </c>
      <c r="C219" s="73">
        <f t="shared" si="49"/>
        <v>7.6891344311373899E-2</v>
      </c>
      <c r="D219" s="73">
        <f t="shared" si="49"/>
        <v>8.5176604523422281E-2</v>
      </c>
      <c r="E219" s="73">
        <f t="shared" si="49"/>
        <v>4.4137249190682584E-2</v>
      </c>
      <c r="F219" s="73">
        <f t="shared" si="49"/>
        <v>7.7579784440531679E-2</v>
      </c>
      <c r="G219" s="73">
        <f t="shared" si="49"/>
        <v>2.6596691122822851E-2</v>
      </c>
      <c r="H219" s="73">
        <f t="shared" si="49"/>
        <v>0.11852904650425412</v>
      </c>
      <c r="I219" s="73">
        <f t="shared" si="49"/>
        <v>0.27372395351067319</v>
      </c>
      <c r="J219" s="73">
        <f t="shared" si="49"/>
        <v>0.29736532639623947</v>
      </c>
      <c r="K219" s="73">
        <f t="shared" si="50"/>
        <v>1</v>
      </c>
    </row>
    <row r="220" spans="1:11" x14ac:dyDescent="0.2">
      <c r="A220" s="2" t="s">
        <v>108</v>
      </c>
      <c r="B220" s="73">
        <f t="shared" ref="B220:J220" si="51">B206/$K206</f>
        <v>2.5719999999999996E-2</v>
      </c>
      <c r="C220" s="73">
        <f t="shared" si="51"/>
        <v>6.896999999999999E-2</v>
      </c>
      <c r="D220" s="73">
        <f t="shared" si="51"/>
        <v>0.14450999999999997</v>
      </c>
      <c r="E220" s="73">
        <f t="shared" si="51"/>
        <v>0.13691999999999999</v>
      </c>
      <c r="F220" s="73">
        <f t="shared" si="51"/>
        <v>6.429E-2</v>
      </c>
      <c r="G220" s="73">
        <f t="shared" si="51"/>
        <v>0.12883999999999998</v>
      </c>
      <c r="H220" s="73">
        <f t="shared" si="51"/>
        <v>7.9819999999999988E-2</v>
      </c>
      <c r="I220" s="73">
        <f t="shared" si="51"/>
        <v>3.7169999999999995E-2</v>
      </c>
      <c r="J220" s="73">
        <f t="shared" si="51"/>
        <v>0.31375999999999998</v>
      </c>
      <c r="K220" s="73">
        <f t="shared" si="50"/>
        <v>1</v>
      </c>
    </row>
    <row r="221" spans="1:11" x14ac:dyDescent="0.2">
      <c r="A221" s="2" t="s">
        <v>112</v>
      </c>
      <c r="B221" s="73">
        <f>B207</f>
        <v>-5.4300000000000001E-2</v>
      </c>
      <c r="C221" s="73">
        <f t="shared" ref="C221:J221" si="52">C207</f>
        <v>-0.108</v>
      </c>
      <c r="D221" s="73">
        <f t="shared" si="52"/>
        <v>-0.23069999999999999</v>
      </c>
      <c r="E221" s="73">
        <f t="shared" si="52"/>
        <v>-0.14899999999999999</v>
      </c>
      <c r="F221" s="73">
        <f t="shared" si="52"/>
        <v>-9.7199999999999995E-2</v>
      </c>
      <c r="G221" s="73">
        <f t="shared" si="52"/>
        <v>-0.16389999999999999</v>
      </c>
      <c r="H221" s="73">
        <f t="shared" si="52"/>
        <v>-0.1198</v>
      </c>
      <c r="I221" s="73">
        <f t="shared" si="52"/>
        <v>1</v>
      </c>
      <c r="J221" s="73">
        <f t="shared" si="52"/>
        <v>-7.7100000000000002E-2</v>
      </c>
      <c r="K221" s="73">
        <f t="shared" si="50"/>
        <v>0</v>
      </c>
    </row>
    <row r="222" spans="1:11" x14ac:dyDescent="0.2">
      <c r="A222" s="2" t="s">
        <v>110</v>
      </c>
      <c r="B222" s="73">
        <f>B208/$K208</f>
        <v>1.336E-2</v>
      </c>
      <c r="C222" s="73">
        <f t="shared" ref="C222:J223" si="53">C208/$K208</f>
        <v>5.7149999999999999E-2</v>
      </c>
      <c r="D222" s="73">
        <f t="shared" si="53"/>
        <v>0.13252</v>
      </c>
      <c r="E222" s="73">
        <f t="shared" si="53"/>
        <v>0.15953000000000001</v>
      </c>
      <c r="F222" s="73">
        <f t="shared" si="53"/>
        <v>8.4760000000000002E-2</v>
      </c>
      <c r="G222" s="73">
        <f t="shared" si="53"/>
        <v>9.4339999999999993E-2</v>
      </c>
      <c r="H222" s="73">
        <f t="shared" si="53"/>
        <v>0.10029</v>
      </c>
      <c r="I222" s="73">
        <f t="shared" si="53"/>
        <v>5.6399999999999999E-2</v>
      </c>
      <c r="J222" s="73">
        <f t="shared" si="53"/>
        <v>0.30164999999999997</v>
      </c>
      <c r="K222" s="73">
        <f>SUM(B222:J222)</f>
        <v>1</v>
      </c>
    </row>
    <row r="223" spans="1:11" x14ac:dyDescent="0.2">
      <c r="A223" s="2" t="s">
        <v>111</v>
      </c>
      <c r="B223" s="73">
        <f>B209/$K209</f>
        <v>3.49E-2</v>
      </c>
      <c r="C223" s="73">
        <f t="shared" si="53"/>
        <v>7.1910000000000002E-2</v>
      </c>
      <c r="D223" s="73">
        <f t="shared" si="53"/>
        <v>0.18820000000000001</v>
      </c>
      <c r="E223" s="73">
        <f t="shared" si="53"/>
        <v>0.15531</v>
      </c>
      <c r="F223" s="73">
        <f t="shared" si="53"/>
        <v>6.948E-2</v>
      </c>
      <c r="G223" s="73">
        <f t="shared" si="53"/>
        <v>0.13896</v>
      </c>
      <c r="H223" s="73">
        <f t="shared" si="53"/>
        <v>8.7809999999999999E-2</v>
      </c>
      <c r="I223" s="73">
        <f t="shared" si="53"/>
        <v>4.9450000000000001E-2</v>
      </c>
      <c r="J223" s="73">
        <f t="shared" si="53"/>
        <v>0.20397999999999999</v>
      </c>
      <c r="K223" s="73">
        <f>SUM(B223:J223)</f>
        <v>1</v>
      </c>
    </row>
  </sheetData>
  <printOptions horizontalCentered="1" verticalCentered="1"/>
  <pageMargins left="0" right="0" top="0" bottom="0" header="0.51181102362204722" footer="0.51181102362204722"/>
  <pageSetup paperSize="9" scale="84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EAVERT</vt:lpstr>
      <vt:lpstr>EAVERT!Druckbereich</vt:lpstr>
      <vt:lpstr>EAVERT!Drucktitel</vt:lpstr>
    </vt:vector>
  </TitlesOfParts>
  <Company>BMF Infra2019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Sturmlechner Christian</dc:creator>
  <cp:lastModifiedBy>Sturmlechner Christian</cp:lastModifiedBy>
  <cp:lastPrinted>2022-03-18T15:38:28Z</cp:lastPrinted>
  <dcterms:created xsi:type="dcterms:W3CDTF">2022-03-18T15:33:57Z</dcterms:created>
  <dcterms:modified xsi:type="dcterms:W3CDTF">2022-04-11T14:21:15Z</dcterms:modified>
</cp:coreProperties>
</file>